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ЦяКнига" defaultThemeVersion="124226"/>
  <mc:AlternateContent xmlns:mc="http://schemas.openxmlformats.org/markup-compatibility/2006">
    <mc:Choice Requires="x15">
      <x15ac:absPath xmlns:x15ac="http://schemas.microsoft.com/office/spreadsheetml/2010/11/ac" url="C:\Users\007651\Documents\БРАТИ ЦЮ ПАПКУ ДЛЯ РОБОТИ 2022-2023!!!!\!007651\САЙТ_4КВ_23_ДОЛ_ЄВРО_ГРН\окончат для сайта!!!!!\USD_ДЛЯ САЙТА БРАТЬ!!!!\КВ\"/>
    </mc:Choice>
  </mc:AlternateContent>
  <bookViews>
    <workbookView xWindow="0" yWindow="0" windowWidth="19200" windowHeight="6312" tabRatio="767"/>
  </bookViews>
  <sheets>
    <sheet name="1" sheetId="3" r:id="rId1"/>
    <sheet name="1.1 " sheetId="80" r:id="rId2"/>
    <sheet name="1.2" sheetId="81" r:id="rId3"/>
    <sheet name="1.3 " sheetId="68" r:id="rId4"/>
    <sheet name="1.4" sheetId="69" r:id="rId5"/>
    <sheet name="1.5 " sheetId="71" r:id="rId6"/>
    <sheet name="1.6 " sheetId="72" r:id="rId7"/>
    <sheet name="1.7" sheetId="86" r:id="rId8"/>
    <sheet name="1.8" sheetId="88" r:id="rId9"/>
    <sheet name="1.9" sheetId="23" r:id="rId10"/>
    <sheet name="1.10 " sheetId="89" r:id="rId11"/>
    <sheet name="1.11" sheetId="90" r:id="rId12"/>
    <sheet name="2.1" sheetId="95" r:id="rId13"/>
    <sheet name="2.2" sheetId="96" r:id="rId14"/>
    <sheet name="2.3" sheetId="97" r:id="rId15"/>
    <sheet name="2.4" sheetId="98" r:id="rId16"/>
    <sheet name="2.5" sheetId="99" r:id="rId17"/>
    <sheet name="3.1" sheetId="62" r:id="rId18"/>
    <sheet name="3.2" sheetId="83" r:id="rId19"/>
  </sheets>
  <externalReferences>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s>
  <definedNames>
    <definedName name="\C" localSheetId="10">#REF!</definedName>
    <definedName name="\C" localSheetId="11">#REF!</definedName>
    <definedName name="\C" localSheetId="7">#REF!</definedName>
    <definedName name="\C" localSheetId="8">#REF!</definedName>
    <definedName name="\C" localSheetId="12">#REF!</definedName>
    <definedName name="\C" localSheetId="13">#REF!</definedName>
    <definedName name="\C" localSheetId="14">#REF!</definedName>
    <definedName name="\C" localSheetId="15">#REF!</definedName>
    <definedName name="\C" localSheetId="17">#REF!</definedName>
    <definedName name="\C" localSheetId="18">#REF!</definedName>
    <definedName name="\C">#REF!</definedName>
    <definedName name="\D" localSheetId="10">#REF!</definedName>
    <definedName name="\D" localSheetId="11">#REF!</definedName>
    <definedName name="\D" localSheetId="7">#REF!</definedName>
    <definedName name="\D" localSheetId="8">#REF!</definedName>
    <definedName name="\D" localSheetId="12">#REF!</definedName>
    <definedName name="\D" localSheetId="13">#REF!</definedName>
    <definedName name="\D" localSheetId="14">#REF!</definedName>
    <definedName name="\D" localSheetId="15">#REF!</definedName>
    <definedName name="\D" localSheetId="17">#REF!</definedName>
    <definedName name="\D" localSheetId="18">#REF!</definedName>
    <definedName name="\D">#REF!</definedName>
    <definedName name="\E" localSheetId="10">#REF!</definedName>
    <definedName name="\E" localSheetId="11">#REF!</definedName>
    <definedName name="\E" localSheetId="7">#REF!</definedName>
    <definedName name="\E" localSheetId="8">#REF!</definedName>
    <definedName name="\E" localSheetId="12">#REF!</definedName>
    <definedName name="\E" localSheetId="13">#REF!</definedName>
    <definedName name="\E" localSheetId="14">#REF!</definedName>
    <definedName name="\E" localSheetId="15">#REF!</definedName>
    <definedName name="\E" localSheetId="17">#REF!</definedName>
    <definedName name="\E" localSheetId="18">#REF!</definedName>
    <definedName name="\E">#REF!</definedName>
    <definedName name="\H" localSheetId="10">#REF!</definedName>
    <definedName name="\H" localSheetId="11">#REF!</definedName>
    <definedName name="\H" localSheetId="7">#REF!</definedName>
    <definedName name="\H" localSheetId="8">#REF!</definedName>
    <definedName name="\H" localSheetId="12">#REF!</definedName>
    <definedName name="\H" localSheetId="13">#REF!</definedName>
    <definedName name="\H" localSheetId="14">#REF!</definedName>
    <definedName name="\H" localSheetId="15">#REF!</definedName>
    <definedName name="\H" localSheetId="17">#REF!</definedName>
    <definedName name="\H" localSheetId="18">#REF!</definedName>
    <definedName name="\H">#REF!</definedName>
    <definedName name="\K" localSheetId="10">#REF!</definedName>
    <definedName name="\K" localSheetId="11">#REF!</definedName>
    <definedName name="\K" localSheetId="7">#REF!</definedName>
    <definedName name="\K" localSheetId="8">#REF!</definedName>
    <definedName name="\K" localSheetId="12">#REF!</definedName>
    <definedName name="\K" localSheetId="13">#REF!</definedName>
    <definedName name="\K" localSheetId="14">#REF!</definedName>
    <definedName name="\K" localSheetId="15">#REF!</definedName>
    <definedName name="\K" localSheetId="17">#REF!</definedName>
    <definedName name="\K" localSheetId="18">#REF!</definedName>
    <definedName name="\K">#REF!</definedName>
    <definedName name="\L" localSheetId="10">#REF!</definedName>
    <definedName name="\L" localSheetId="11">#REF!</definedName>
    <definedName name="\L" localSheetId="7">#REF!</definedName>
    <definedName name="\L" localSheetId="8">#REF!</definedName>
    <definedName name="\L" localSheetId="12">#REF!</definedName>
    <definedName name="\L" localSheetId="13">#REF!</definedName>
    <definedName name="\L" localSheetId="14">#REF!</definedName>
    <definedName name="\L" localSheetId="15">#REF!</definedName>
    <definedName name="\L" localSheetId="17">#REF!</definedName>
    <definedName name="\L" localSheetId="18">#REF!</definedName>
    <definedName name="\L">#REF!</definedName>
    <definedName name="\P" localSheetId="10">#REF!</definedName>
    <definedName name="\P" localSheetId="11">#REF!</definedName>
    <definedName name="\P" localSheetId="7">#REF!</definedName>
    <definedName name="\P" localSheetId="8">#REF!</definedName>
    <definedName name="\P" localSheetId="12">#REF!</definedName>
    <definedName name="\P" localSheetId="13">#REF!</definedName>
    <definedName name="\P" localSheetId="14">#REF!</definedName>
    <definedName name="\P" localSheetId="15">#REF!</definedName>
    <definedName name="\P" localSheetId="17">#REF!</definedName>
    <definedName name="\P" localSheetId="18">#REF!</definedName>
    <definedName name="\P">#REF!</definedName>
    <definedName name="\Q" localSheetId="10">#REF!</definedName>
    <definedName name="\Q" localSheetId="11">#REF!</definedName>
    <definedName name="\Q" localSheetId="7">#REF!</definedName>
    <definedName name="\Q" localSheetId="8">#REF!</definedName>
    <definedName name="\Q" localSheetId="12">#REF!</definedName>
    <definedName name="\Q" localSheetId="13">#REF!</definedName>
    <definedName name="\Q" localSheetId="14">#REF!</definedName>
    <definedName name="\Q" localSheetId="15">#REF!</definedName>
    <definedName name="\Q" localSheetId="17">#REF!</definedName>
    <definedName name="\Q" localSheetId="18">#REF!</definedName>
    <definedName name="\Q">#REF!</definedName>
    <definedName name="\S" localSheetId="10">#REF!</definedName>
    <definedName name="\S" localSheetId="11">#REF!</definedName>
    <definedName name="\S" localSheetId="7">#REF!</definedName>
    <definedName name="\S" localSheetId="8">#REF!</definedName>
    <definedName name="\S" localSheetId="12">#REF!</definedName>
    <definedName name="\S" localSheetId="13">#REF!</definedName>
    <definedName name="\S" localSheetId="14">#REF!</definedName>
    <definedName name="\S" localSheetId="15">#REF!</definedName>
    <definedName name="\S" localSheetId="17">#REF!</definedName>
    <definedName name="\S" localSheetId="18">#REF!</definedName>
    <definedName name="\S">#REF!</definedName>
    <definedName name="\T" localSheetId="10">#REF!</definedName>
    <definedName name="\T" localSheetId="11">#REF!</definedName>
    <definedName name="\T" localSheetId="7">#REF!</definedName>
    <definedName name="\T" localSheetId="8">#REF!</definedName>
    <definedName name="\T" localSheetId="12">#REF!</definedName>
    <definedName name="\T" localSheetId="13">#REF!</definedName>
    <definedName name="\T" localSheetId="14">#REF!</definedName>
    <definedName name="\T" localSheetId="15">#REF!</definedName>
    <definedName name="\T" localSheetId="17">#REF!</definedName>
    <definedName name="\T" localSheetId="18">#REF!</definedName>
    <definedName name="\T">#REF!</definedName>
    <definedName name="\V" localSheetId="10">#REF!</definedName>
    <definedName name="\V" localSheetId="11">#REF!</definedName>
    <definedName name="\V" localSheetId="7">#REF!</definedName>
    <definedName name="\V" localSheetId="8">#REF!</definedName>
    <definedName name="\V" localSheetId="12">#REF!</definedName>
    <definedName name="\V" localSheetId="13">#REF!</definedName>
    <definedName name="\V" localSheetId="14">#REF!</definedName>
    <definedName name="\V" localSheetId="15">#REF!</definedName>
    <definedName name="\V" localSheetId="17">#REF!</definedName>
    <definedName name="\V" localSheetId="18">#REF!</definedName>
    <definedName name="\V">#REF!</definedName>
    <definedName name="\W" localSheetId="10">#REF!</definedName>
    <definedName name="\W" localSheetId="11">#REF!</definedName>
    <definedName name="\W" localSheetId="7">#REF!</definedName>
    <definedName name="\W" localSheetId="8">#REF!</definedName>
    <definedName name="\W" localSheetId="12">#REF!</definedName>
    <definedName name="\W" localSheetId="13">#REF!</definedName>
    <definedName name="\W" localSheetId="14">#REF!</definedName>
    <definedName name="\W" localSheetId="15">#REF!</definedName>
    <definedName name="\W" localSheetId="17">#REF!</definedName>
    <definedName name="\W" localSheetId="18">#REF!</definedName>
    <definedName name="\W">#REF!</definedName>
    <definedName name="\X" localSheetId="10">#REF!</definedName>
    <definedName name="\X" localSheetId="11">#REF!</definedName>
    <definedName name="\X" localSheetId="7">#REF!</definedName>
    <definedName name="\X" localSheetId="8">#REF!</definedName>
    <definedName name="\X" localSheetId="12">#REF!</definedName>
    <definedName name="\X" localSheetId="13">#REF!</definedName>
    <definedName name="\X" localSheetId="14">#REF!</definedName>
    <definedName name="\X" localSheetId="15">#REF!</definedName>
    <definedName name="\X" localSheetId="17">#REF!</definedName>
    <definedName name="\X" localSheetId="18">#REF!</definedName>
    <definedName name="\X">#REF!</definedName>
    <definedName name="______t04" localSheetId="13" hidden="1">{#N/A,#N/A,FALSE,"т04"}</definedName>
    <definedName name="______t04" localSheetId="14" hidden="1">{#N/A,#N/A,FALSE,"т04"}</definedName>
    <definedName name="______t04" localSheetId="15" hidden="1">{#N/A,#N/A,FALSE,"т04"}</definedName>
    <definedName name="______t04" hidden="1">{#N/A,#N/A,FALSE,"т04"}</definedName>
    <definedName name="______t06" localSheetId="13" hidden="1">{#N/A,#N/A,FALSE,"т04"}</definedName>
    <definedName name="______t06" localSheetId="14" hidden="1">{#N/A,#N/A,FALSE,"т04"}</definedName>
    <definedName name="______t06" localSheetId="15" hidden="1">{#N/A,#N/A,FALSE,"т04"}</definedName>
    <definedName name="______t06" hidden="1">{#N/A,#N/A,FALSE,"т04"}</definedName>
    <definedName name="_____t04" localSheetId="13" hidden="1">{#N/A,#N/A,FALSE,"т04"}</definedName>
    <definedName name="_____t04" localSheetId="14" hidden="1">{#N/A,#N/A,FALSE,"т04"}</definedName>
    <definedName name="_____t04" localSheetId="15" hidden="1">{#N/A,#N/A,FALSE,"т04"}</definedName>
    <definedName name="_____t04" hidden="1">{#N/A,#N/A,FALSE,"т04"}</definedName>
    <definedName name="_____t06" localSheetId="13" hidden="1">{#N/A,#N/A,FALSE,"т04"}</definedName>
    <definedName name="_____t06" localSheetId="14" hidden="1">{#N/A,#N/A,FALSE,"т04"}</definedName>
    <definedName name="_____t06" localSheetId="15" hidden="1">{#N/A,#N/A,FALSE,"т04"}</definedName>
    <definedName name="_____t06" hidden="1">{#N/A,#N/A,FALSE,"т04"}</definedName>
    <definedName name="____t04" localSheetId="13" hidden="1">{#N/A,#N/A,FALSE,"т04"}</definedName>
    <definedName name="____t04" localSheetId="14" hidden="1">{#N/A,#N/A,FALSE,"т04"}</definedName>
    <definedName name="____t04" localSheetId="15" hidden="1">{#N/A,#N/A,FALSE,"т04"}</definedName>
    <definedName name="____t04" hidden="1">{#N/A,#N/A,FALSE,"т04"}</definedName>
    <definedName name="____t06" localSheetId="13" hidden="1">{#N/A,#N/A,FALSE,"т04"}</definedName>
    <definedName name="____t06" localSheetId="14" hidden="1">{#N/A,#N/A,FALSE,"т04"}</definedName>
    <definedName name="____t06" localSheetId="15" hidden="1">{#N/A,#N/A,FALSE,"т04"}</definedName>
    <definedName name="____t06" hidden="1">{#N/A,#N/A,FALSE,"т04"}</definedName>
    <definedName name="___t04" localSheetId="13" hidden="1">{#N/A,#N/A,FALSE,"т04"}</definedName>
    <definedName name="___t04" localSheetId="14" hidden="1">{#N/A,#N/A,FALSE,"т04"}</definedName>
    <definedName name="___t04" localSheetId="15" hidden="1">{#N/A,#N/A,FALSE,"т04"}</definedName>
    <definedName name="___t04" hidden="1">{#N/A,#N/A,FALSE,"т04"}</definedName>
    <definedName name="___t06" localSheetId="13" hidden="1">{#N/A,#N/A,FALSE,"т04"}</definedName>
    <definedName name="___t06" localSheetId="14" hidden="1">{#N/A,#N/A,FALSE,"т04"}</definedName>
    <definedName name="___t06" localSheetId="15" hidden="1">{#N/A,#N/A,FALSE,"т04"}</definedName>
    <definedName name="___t06" hidden="1">{#N/A,#N/A,FALSE,"т04"}</definedName>
    <definedName name="__t04" localSheetId="13" hidden="1">{#N/A,#N/A,FALSE,"т04"}</definedName>
    <definedName name="__t04" localSheetId="14" hidden="1">{#N/A,#N/A,FALSE,"т04"}</definedName>
    <definedName name="__t04" localSheetId="15" hidden="1">{#N/A,#N/A,FALSE,"т04"}</definedName>
    <definedName name="__t04" hidden="1">{#N/A,#N/A,FALSE,"т04"}</definedName>
    <definedName name="__t06" localSheetId="13" hidden="1">{#N/A,#N/A,FALSE,"т04"}</definedName>
    <definedName name="__t06" localSheetId="14" hidden="1">{#N/A,#N/A,FALSE,"т04"}</definedName>
    <definedName name="__t06" localSheetId="15" hidden="1">{#N/A,#N/A,FALSE,"т04"}</definedName>
    <definedName name="__t06" hidden="1">{#N/A,#N/A,FALSE,"т04"}</definedName>
    <definedName name="__tab06" localSheetId="10">#REF!</definedName>
    <definedName name="__tab06" localSheetId="11">#REF!</definedName>
    <definedName name="__tab06" localSheetId="7">#REF!</definedName>
    <definedName name="__tab06" localSheetId="8">#REF!</definedName>
    <definedName name="__tab06" localSheetId="17">#REF!</definedName>
    <definedName name="__tab06" localSheetId="18">#REF!</definedName>
    <definedName name="__tab06">#REF!</definedName>
    <definedName name="__tab07" localSheetId="10">#REF!</definedName>
    <definedName name="__tab07" localSheetId="11">#REF!</definedName>
    <definedName name="__tab07" localSheetId="7">#REF!</definedName>
    <definedName name="__tab07" localSheetId="8">#REF!</definedName>
    <definedName name="__tab07" localSheetId="17">#REF!</definedName>
    <definedName name="__tab07" localSheetId="18">#REF!</definedName>
    <definedName name="__tab07">#REF!</definedName>
    <definedName name="__Tab1" localSheetId="10">#REF!</definedName>
    <definedName name="__Tab1" localSheetId="11">#REF!</definedName>
    <definedName name="__Tab1" localSheetId="7">#REF!</definedName>
    <definedName name="__Tab1" localSheetId="8">#REF!</definedName>
    <definedName name="__Tab1" localSheetId="17">#REF!</definedName>
    <definedName name="__Tab1" localSheetId="18">#REF!</definedName>
    <definedName name="__Tab1">#REF!</definedName>
    <definedName name="__UKR1" localSheetId="10">#REF!</definedName>
    <definedName name="__UKR1" localSheetId="11">#REF!</definedName>
    <definedName name="__UKR1" localSheetId="7">#REF!</definedName>
    <definedName name="__UKR1" localSheetId="8">#REF!</definedName>
    <definedName name="__UKR1" localSheetId="17">#REF!</definedName>
    <definedName name="__UKR1" localSheetId="18">#REF!</definedName>
    <definedName name="__UKR1">#REF!</definedName>
    <definedName name="__UKR2" localSheetId="10">#REF!</definedName>
    <definedName name="__UKR2" localSheetId="11">#REF!</definedName>
    <definedName name="__UKR2" localSheetId="7">#REF!</definedName>
    <definedName name="__UKR2" localSheetId="8">#REF!</definedName>
    <definedName name="__UKR2" localSheetId="17">#REF!</definedName>
    <definedName name="__UKR2" localSheetId="18">#REF!</definedName>
    <definedName name="__UKR2">#REF!</definedName>
    <definedName name="__UKR3" localSheetId="10">#REF!</definedName>
    <definedName name="__UKR3" localSheetId="11">#REF!</definedName>
    <definedName name="__UKR3" localSheetId="7">#REF!</definedName>
    <definedName name="__UKR3" localSheetId="8">#REF!</definedName>
    <definedName name="__UKR3" localSheetId="17">#REF!</definedName>
    <definedName name="__UKR3" localSheetId="18">#REF!</definedName>
    <definedName name="__UKR3">#REF!</definedName>
    <definedName name="_g7.2" localSheetId="13" hidden="1">{#N/A,#N/A,FALSE,"т04"}</definedName>
    <definedName name="_g7.2" localSheetId="14" hidden="1">{#N/A,#N/A,FALSE,"т04"}</definedName>
    <definedName name="_g7.2" localSheetId="15" hidden="1">{#N/A,#N/A,FALSE,"т04"}</definedName>
    <definedName name="_g7.2" hidden="1">{#N/A,#N/A,FALSE,"т04"}</definedName>
    <definedName name="_t04" localSheetId="13" hidden="1">{#N/A,#N/A,FALSE,"т04"}</definedName>
    <definedName name="_t04" localSheetId="14" hidden="1">{#N/A,#N/A,FALSE,"т04"}</definedName>
    <definedName name="_t04" localSheetId="15" hidden="1">{#N/A,#N/A,FALSE,"т04"}</definedName>
    <definedName name="_t04" hidden="1">{#N/A,#N/A,FALSE,"т04"}</definedName>
    <definedName name="_t06" localSheetId="13" hidden="1">{#N/A,#N/A,FALSE,"т04"}</definedName>
    <definedName name="_t06" localSheetId="14" hidden="1">{#N/A,#N/A,FALSE,"т04"}</definedName>
    <definedName name="_t06" localSheetId="15" hidden="1">{#N/A,#N/A,FALSE,"т04"}</definedName>
    <definedName name="_t06" hidden="1">{#N/A,#N/A,FALSE,"т04"}</definedName>
    <definedName name="_tab06" localSheetId="10">#REF!</definedName>
    <definedName name="_tab06" localSheetId="11">#REF!</definedName>
    <definedName name="_tab06" localSheetId="7">#REF!</definedName>
    <definedName name="_tab06" localSheetId="8">#REF!</definedName>
    <definedName name="_tab06" localSheetId="9">#REF!</definedName>
    <definedName name="_tab06" localSheetId="12">#REF!</definedName>
    <definedName name="_tab06" localSheetId="13">#REF!</definedName>
    <definedName name="_tab06" localSheetId="14">#REF!</definedName>
    <definedName name="_tab06" localSheetId="15">#REF!</definedName>
    <definedName name="_tab06" localSheetId="17">#REF!</definedName>
    <definedName name="_tab06" localSheetId="18">#REF!</definedName>
    <definedName name="_tab06">#REF!</definedName>
    <definedName name="_tab07" localSheetId="10">#REF!</definedName>
    <definedName name="_tab07" localSheetId="11">#REF!</definedName>
    <definedName name="_tab07" localSheetId="7">#REF!</definedName>
    <definedName name="_tab07" localSheetId="8">#REF!</definedName>
    <definedName name="_tab07" localSheetId="9">#REF!</definedName>
    <definedName name="_tab07" localSheetId="12">#REF!</definedName>
    <definedName name="_tab07" localSheetId="13">#REF!</definedName>
    <definedName name="_tab07" localSheetId="14">#REF!</definedName>
    <definedName name="_tab07" localSheetId="15">#REF!</definedName>
    <definedName name="_tab07" localSheetId="17">#REF!</definedName>
    <definedName name="_tab07" localSheetId="18">#REF!</definedName>
    <definedName name="_tab07">#REF!</definedName>
    <definedName name="_Tab1" localSheetId="10">#REF!</definedName>
    <definedName name="_Tab1" localSheetId="11">#REF!</definedName>
    <definedName name="_Tab1" localSheetId="7">#REF!</definedName>
    <definedName name="_Tab1" localSheetId="8">#REF!</definedName>
    <definedName name="_Tab1" localSheetId="9">#REF!</definedName>
    <definedName name="_Tab1" localSheetId="12">#REF!</definedName>
    <definedName name="_Tab1" localSheetId="13">#REF!</definedName>
    <definedName name="_Tab1" localSheetId="14">#REF!</definedName>
    <definedName name="_Tab1" localSheetId="15">#REF!</definedName>
    <definedName name="_Tab1" localSheetId="17">#REF!</definedName>
    <definedName name="_Tab1" localSheetId="18">#REF!</definedName>
    <definedName name="_Tab1">#REF!</definedName>
    <definedName name="_UKR1" localSheetId="10">#REF!</definedName>
    <definedName name="_UKR1" localSheetId="11">#REF!</definedName>
    <definedName name="_UKR1" localSheetId="7">#REF!</definedName>
    <definedName name="_UKR1" localSheetId="8">#REF!</definedName>
    <definedName name="_UKR1" localSheetId="9">#REF!</definedName>
    <definedName name="_UKR1" localSheetId="12">#REF!</definedName>
    <definedName name="_UKR1" localSheetId="13">#REF!</definedName>
    <definedName name="_UKR1" localSheetId="14">#REF!</definedName>
    <definedName name="_UKR1" localSheetId="15">#REF!</definedName>
    <definedName name="_UKR1" localSheetId="17">#REF!</definedName>
    <definedName name="_UKR1" localSheetId="18">#REF!</definedName>
    <definedName name="_UKR1">#REF!</definedName>
    <definedName name="_UKR2" localSheetId="10">#REF!</definedName>
    <definedName name="_UKR2" localSheetId="11">#REF!</definedName>
    <definedName name="_UKR2" localSheetId="7">#REF!</definedName>
    <definedName name="_UKR2" localSheetId="8">#REF!</definedName>
    <definedName name="_UKR2" localSheetId="9">#REF!</definedName>
    <definedName name="_UKR2" localSheetId="12">#REF!</definedName>
    <definedName name="_UKR2" localSheetId="13">#REF!</definedName>
    <definedName name="_UKR2" localSheetId="14">#REF!</definedName>
    <definedName name="_UKR2" localSheetId="15">#REF!</definedName>
    <definedName name="_UKR2" localSheetId="17">#REF!</definedName>
    <definedName name="_UKR2" localSheetId="18">#REF!</definedName>
    <definedName name="_UKR2">#REF!</definedName>
    <definedName name="_UKR3" localSheetId="10">#REF!</definedName>
    <definedName name="_UKR3" localSheetId="11">#REF!</definedName>
    <definedName name="_UKR3" localSheetId="7">#REF!</definedName>
    <definedName name="_UKR3" localSheetId="8">#REF!</definedName>
    <definedName name="_UKR3" localSheetId="9">#REF!</definedName>
    <definedName name="_UKR3" localSheetId="12">#REF!</definedName>
    <definedName name="_UKR3" localSheetId="13">#REF!</definedName>
    <definedName name="_UKR3" localSheetId="14">#REF!</definedName>
    <definedName name="_UKR3" localSheetId="15">#REF!</definedName>
    <definedName name="_UKR3" localSheetId="17">#REF!</definedName>
    <definedName name="_UKR3" localSheetId="18">#REF!</definedName>
    <definedName name="_UKR3">#REF!</definedName>
    <definedName name="_xlnm._FilterDatabase" localSheetId="14" hidden="1">'2.3'!$A$6:$BE$6</definedName>
    <definedName name="_xlnm._FilterDatabase" localSheetId="15" hidden="1">'2.4'!$A$6:$BE$6</definedName>
    <definedName name="a" localSheetId="10">#REF!</definedName>
    <definedName name="a" localSheetId="11">#REF!</definedName>
    <definedName name="a" localSheetId="7">#REF!</definedName>
    <definedName name="a" localSheetId="8">#REF!</definedName>
    <definedName name="a" localSheetId="9">#REF!</definedName>
    <definedName name="a" localSheetId="12">#REF!</definedName>
    <definedName name="a" localSheetId="13">#REF!</definedName>
    <definedName name="a" localSheetId="14">#REF!</definedName>
    <definedName name="a" localSheetId="15">#REF!</definedName>
    <definedName name="a" localSheetId="17">#REF!</definedName>
    <definedName name="a" localSheetId="18">#REF!</definedName>
    <definedName name="a">#REF!</definedName>
    <definedName name="aaa" localSheetId="10">#REF!</definedName>
    <definedName name="aaa" localSheetId="11">#REF!</definedName>
    <definedName name="aaa" localSheetId="7">#REF!</definedName>
    <definedName name="aaa" localSheetId="8">#REF!</definedName>
    <definedName name="aaa" localSheetId="17">#REF!</definedName>
    <definedName name="aaa" localSheetId="18">#REF!</definedName>
    <definedName name="aaa">#REF!</definedName>
    <definedName name="Agency_List">[1]Control!$H$17:$H$19</definedName>
    <definedName name="All_Data" localSheetId="10">#REF!</definedName>
    <definedName name="All_Data" localSheetId="11">#REF!</definedName>
    <definedName name="All_Data" localSheetId="7">#REF!</definedName>
    <definedName name="All_Data" localSheetId="8">#REF!</definedName>
    <definedName name="All_Data" localSheetId="12">#REF!</definedName>
    <definedName name="All_Data" localSheetId="13">#REF!</definedName>
    <definedName name="All_Data" localSheetId="14">#REF!</definedName>
    <definedName name="All_Data" localSheetId="15">#REF!</definedName>
    <definedName name="All_Data" localSheetId="17">#REF!</definedName>
    <definedName name="All_Data" localSheetId="18">#REF!</definedName>
    <definedName name="All_Data">#REF!</definedName>
    <definedName name="Balance_of_payments" localSheetId="10">#REF!</definedName>
    <definedName name="Balance_of_payments" localSheetId="11">#REF!</definedName>
    <definedName name="Balance_of_payments" localSheetId="7">#REF!</definedName>
    <definedName name="Balance_of_payments" localSheetId="8">#REF!</definedName>
    <definedName name="Balance_of_payments" localSheetId="12">#REF!</definedName>
    <definedName name="Balance_of_payments" localSheetId="13">#REF!</definedName>
    <definedName name="Balance_of_payments" localSheetId="14">#REF!</definedName>
    <definedName name="Balance_of_payments" localSheetId="15">#REF!</definedName>
    <definedName name="Balance_of_payments" localSheetId="17">#REF!</definedName>
    <definedName name="Balance_of_payments" localSheetId="18">#REF!</definedName>
    <definedName name="Balance_of_payments">#REF!</definedName>
    <definedName name="bp" localSheetId="1" hidden="1">{"BOP_TAB",#N/A,FALSE,"N";"MIDTERM_TAB",#N/A,FALSE,"O";"FUND_CRED",#N/A,FALSE,"P";"DEBT_TAB1",#N/A,FALSE,"Q";"DEBT_TAB2",#N/A,FALSE,"Q";"FORFIN_TAB1",#N/A,FALSE,"R";"FORFIN_TAB2",#N/A,FALSE,"R";"BOP_ANALY",#N/A,FALSE,"U"}</definedName>
    <definedName name="bp" localSheetId="10" hidden="1">{"BOP_TAB",#N/A,FALSE,"N";"MIDTERM_TAB",#N/A,FALSE,"O";"FUND_CRED",#N/A,FALSE,"P";"DEBT_TAB1",#N/A,FALSE,"Q";"DEBT_TAB2",#N/A,FALSE,"Q";"FORFIN_TAB1",#N/A,FALSE,"R";"FORFIN_TAB2",#N/A,FALSE,"R";"BOP_ANALY",#N/A,FALSE,"U"}</definedName>
    <definedName name="bp" localSheetId="11" hidden="1">{"BOP_TAB",#N/A,FALSE,"N";"MIDTERM_TAB",#N/A,FALSE,"O";"FUND_CRED",#N/A,FALSE,"P";"DEBT_TAB1",#N/A,FALSE,"Q";"DEBT_TAB2",#N/A,FALSE,"Q";"FORFIN_TAB1",#N/A,FALSE,"R";"FORFIN_TAB2",#N/A,FALSE,"R";"BOP_ANALY",#N/A,FALSE,"U"}</definedName>
    <definedName name="bp" localSheetId="2" hidden="1">{"BOP_TAB",#N/A,FALSE,"N";"MIDTERM_TAB",#N/A,FALSE,"O";"FUND_CRED",#N/A,FALSE,"P";"DEBT_TAB1",#N/A,FALSE,"Q";"DEBT_TAB2",#N/A,FALSE,"Q";"FORFIN_TAB1",#N/A,FALSE,"R";"FORFIN_TAB2",#N/A,FALSE,"R";"BOP_ANALY",#N/A,FALSE,"U"}</definedName>
    <definedName name="bp" localSheetId="3" hidden="1">{"BOP_TAB",#N/A,FALSE,"N";"MIDTERM_TAB",#N/A,FALSE,"O";"FUND_CRED",#N/A,FALSE,"P";"DEBT_TAB1",#N/A,FALSE,"Q";"DEBT_TAB2",#N/A,FALSE,"Q";"FORFIN_TAB1",#N/A,FALSE,"R";"FORFIN_TAB2",#N/A,FALSE,"R";"BOP_ANALY",#N/A,FALSE,"U"}</definedName>
    <definedName name="bp" localSheetId="4" hidden="1">{"BOP_TAB",#N/A,FALSE,"N";"MIDTERM_TAB",#N/A,FALSE,"O";"FUND_CRED",#N/A,FALSE,"P";"DEBT_TAB1",#N/A,FALSE,"Q";"DEBT_TAB2",#N/A,FALSE,"Q";"FORFIN_TAB1",#N/A,FALSE,"R";"FORFIN_TAB2",#N/A,FALSE,"R";"BOP_ANALY",#N/A,FALSE,"U"}</definedName>
    <definedName name="bp" localSheetId="5" hidden="1">{"BOP_TAB",#N/A,FALSE,"N";"MIDTERM_TAB",#N/A,FALSE,"O";"FUND_CRED",#N/A,FALSE,"P";"DEBT_TAB1",#N/A,FALSE,"Q";"DEBT_TAB2",#N/A,FALSE,"Q";"FORFIN_TAB1",#N/A,FALSE,"R";"FORFIN_TAB2",#N/A,FALSE,"R";"BOP_ANALY",#N/A,FALSE,"U"}</definedName>
    <definedName name="bp" localSheetId="6" hidden="1">{"BOP_TAB",#N/A,FALSE,"N";"MIDTERM_TAB",#N/A,FALSE,"O";"FUND_CRED",#N/A,FALSE,"P";"DEBT_TAB1",#N/A,FALSE,"Q";"DEBT_TAB2",#N/A,FALSE,"Q";"FORFIN_TAB1",#N/A,FALSE,"R";"FORFIN_TAB2",#N/A,FALSE,"R";"BOP_ANALY",#N/A,FALSE,"U"}</definedName>
    <definedName name="bp" localSheetId="7" hidden="1">{"BOP_TAB",#N/A,FALSE,"N";"MIDTERM_TAB",#N/A,FALSE,"O";"FUND_CRED",#N/A,FALSE,"P";"DEBT_TAB1",#N/A,FALSE,"Q";"DEBT_TAB2",#N/A,FALSE,"Q";"FORFIN_TAB1",#N/A,FALSE,"R";"FORFIN_TAB2",#N/A,FALSE,"R";"BOP_ANALY",#N/A,FALSE,"U"}</definedName>
    <definedName name="bp" localSheetId="8" hidden="1">{"BOP_TAB",#N/A,FALSE,"N";"MIDTERM_TAB",#N/A,FALSE,"O";"FUND_CRED",#N/A,FALSE,"P";"DEBT_TAB1",#N/A,FALSE,"Q";"DEBT_TAB2",#N/A,FALSE,"Q";"FORFIN_TAB1",#N/A,FALSE,"R";"FORFIN_TAB2",#N/A,FALSE,"R";"BOP_ANALY",#N/A,FALSE,"U"}</definedName>
    <definedName name="bp" localSheetId="9" hidden="1">{"BOP_TAB",#N/A,FALSE,"N";"MIDTERM_TAB",#N/A,FALSE,"O";"FUND_CRED",#N/A,FALSE,"P";"DEBT_TAB1",#N/A,FALSE,"Q";"DEBT_TAB2",#N/A,FALSE,"Q";"FORFIN_TAB1",#N/A,FALSE,"R";"FORFIN_TAB2",#N/A,FALSE,"R";"BOP_ANALY",#N/A,FALSE,"U"}</definedName>
    <definedName name="bp" localSheetId="12" hidden="1">{"BOP_TAB",#N/A,FALSE,"N";"MIDTERM_TAB",#N/A,FALSE,"O";"FUND_CRED",#N/A,FALSE,"P";"DEBT_TAB1",#N/A,FALSE,"Q";"DEBT_TAB2",#N/A,FALSE,"Q";"FORFIN_TAB1",#N/A,FALSE,"R";"FORFIN_TAB2",#N/A,FALSE,"R";"BOP_ANALY",#N/A,FALSE,"U"}</definedName>
    <definedName name="bp" localSheetId="13" hidden="1">{"BOP_TAB",#N/A,FALSE,"N";"MIDTERM_TAB",#N/A,FALSE,"O";"FUND_CRED",#N/A,FALSE,"P";"DEBT_TAB1",#N/A,FALSE,"Q";"DEBT_TAB2",#N/A,FALSE,"Q";"FORFIN_TAB1",#N/A,FALSE,"R";"FORFIN_TAB2",#N/A,FALSE,"R";"BOP_ANALY",#N/A,FALSE,"U"}</definedName>
    <definedName name="bp" localSheetId="14" hidden="1">{"BOP_TAB",#N/A,FALSE,"N";"MIDTERM_TAB",#N/A,FALSE,"O";"FUND_CRED",#N/A,FALSE,"P";"DEBT_TAB1",#N/A,FALSE,"Q";"DEBT_TAB2",#N/A,FALSE,"Q";"FORFIN_TAB1",#N/A,FALSE,"R";"FORFIN_TAB2",#N/A,FALSE,"R";"BOP_ANALY",#N/A,FALSE,"U"}</definedName>
    <definedName name="bp" localSheetId="15" hidden="1">{"BOP_TAB",#N/A,FALSE,"N";"MIDTERM_TAB",#N/A,FALSE,"O";"FUND_CRED",#N/A,FALSE,"P";"DEBT_TAB1",#N/A,FALSE,"Q";"DEBT_TAB2",#N/A,FALSE,"Q";"FORFIN_TAB1",#N/A,FALSE,"R";"FORFIN_TAB2",#N/A,FALSE,"R";"BOP_ANALY",#N/A,FALSE,"U"}</definedName>
    <definedName name="bp" localSheetId="17" hidden="1">{"BOP_TAB",#N/A,FALSE,"N";"MIDTERM_TAB",#N/A,FALSE,"O";"FUND_CRED",#N/A,FALSE,"P";"DEBT_TAB1",#N/A,FALSE,"Q";"DEBT_TAB2",#N/A,FALSE,"Q";"FORFIN_TAB1",#N/A,FALSE,"R";"FORFIN_TAB2",#N/A,FALSE,"R";"BOP_ANALY",#N/A,FALSE,"U"}</definedName>
    <definedName name="bp" localSheetId="18" hidden="1">{"BOP_TAB",#N/A,FALSE,"N";"MIDTERM_TAB",#N/A,FALSE,"O";"FUND_CRED",#N/A,FALSE,"P";"DEBT_TAB1",#N/A,FALSE,"Q";"DEBT_TAB2",#N/A,FALSE,"Q";"FORFIN_TAB1",#N/A,FALSE,"R";"FORFIN_TAB2",#N/A,FALSE,"R";"BOP_ANALY",#N/A,FALSE,"U"}</definedName>
    <definedName name="bp" hidden="1">{"BOP_TAB",#N/A,FALSE,"N";"MIDTERM_TAB",#N/A,FALSE,"O";"FUND_CRED",#N/A,FALSE,"P";"DEBT_TAB1",#N/A,FALSE,"Q";"DEBT_TAB2",#N/A,FALSE,"Q";"FORFIN_TAB1",#N/A,FALSE,"R";"FORFIN_TAB2",#N/A,FALSE,"R";"BOP_ANALY",#N/A,FALSE,"U"}</definedName>
    <definedName name="BRO" localSheetId="10">#REF!</definedName>
    <definedName name="BRO" localSheetId="11">#REF!</definedName>
    <definedName name="BRO" localSheetId="7">#REF!</definedName>
    <definedName name="BRO" localSheetId="8">#REF!</definedName>
    <definedName name="BRO" localSheetId="9">#REF!</definedName>
    <definedName name="BRO" localSheetId="12">#REF!</definedName>
    <definedName name="BRO" localSheetId="13">#REF!</definedName>
    <definedName name="BRO" localSheetId="14">#REF!</definedName>
    <definedName name="BRO" localSheetId="15">#REF!</definedName>
    <definedName name="BRO" localSheetId="17">#REF!</definedName>
    <definedName name="BRO" localSheetId="18">#REF!</definedName>
    <definedName name="BRO">#REF!</definedName>
    <definedName name="BUControlSheet_CurrencySelections">[2]Control!$A$19:$A$20</definedName>
    <definedName name="BUControlSheet_FormulaSelections">[2]Control!$A$16:$A$17</definedName>
    <definedName name="BUControlSheet_RevisionSelections">[2]Control!$A$21:$A$22</definedName>
    <definedName name="BUControlSheet_ScaleSelections">[2]Control!$J$35:$J$36</definedName>
    <definedName name="BudArrears" localSheetId="10">#REF!</definedName>
    <definedName name="BudArrears" localSheetId="11">#REF!</definedName>
    <definedName name="BudArrears" localSheetId="7">#REF!</definedName>
    <definedName name="BudArrears" localSheetId="8">#REF!</definedName>
    <definedName name="BudArrears" localSheetId="12">#REF!</definedName>
    <definedName name="BudArrears" localSheetId="13">#REF!</definedName>
    <definedName name="BudArrears" localSheetId="14">#REF!</definedName>
    <definedName name="BudArrears" localSheetId="15">#REF!</definedName>
    <definedName name="BudArrears" localSheetId="17">#REF!</definedName>
    <definedName name="BudArrears" localSheetId="18">#REF!</definedName>
    <definedName name="BudArrears">#REF!</definedName>
    <definedName name="budfin" localSheetId="10">#REF!</definedName>
    <definedName name="budfin" localSheetId="11">#REF!</definedName>
    <definedName name="budfin" localSheetId="7">#REF!</definedName>
    <definedName name="budfin" localSheetId="8">#REF!</definedName>
    <definedName name="budfin" localSheetId="12">#REF!</definedName>
    <definedName name="budfin" localSheetId="13">#REF!</definedName>
    <definedName name="budfin" localSheetId="14">#REF!</definedName>
    <definedName name="budfin" localSheetId="15">#REF!</definedName>
    <definedName name="budfin" localSheetId="17">#REF!</definedName>
    <definedName name="budfin" localSheetId="18">#REF!</definedName>
    <definedName name="budfin">#REF!</definedName>
    <definedName name="Budget" localSheetId="10">#REF!</definedName>
    <definedName name="Budget" localSheetId="11">#REF!</definedName>
    <definedName name="Budget" localSheetId="7">#REF!</definedName>
    <definedName name="Budget" localSheetId="8">#REF!</definedName>
    <definedName name="Budget" localSheetId="12">#REF!</definedName>
    <definedName name="Budget" localSheetId="13">#REF!</definedName>
    <definedName name="Budget" localSheetId="14">#REF!</definedName>
    <definedName name="Budget" localSheetId="15">#REF!</definedName>
    <definedName name="Budget" localSheetId="17">#REF!</definedName>
    <definedName name="Budget" localSheetId="18">#REF!</definedName>
    <definedName name="Budget">#REF!</definedName>
    <definedName name="budget_financing" localSheetId="10">#REF!</definedName>
    <definedName name="budget_financing" localSheetId="11">#REF!</definedName>
    <definedName name="budget_financing" localSheetId="7">#REF!</definedName>
    <definedName name="budget_financing" localSheetId="8">#REF!</definedName>
    <definedName name="budget_financing" localSheetId="12">#REF!</definedName>
    <definedName name="budget_financing" localSheetId="13">#REF!</definedName>
    <definedName name="budget_financing" localSheetId="14">#REF!</definedName>
    <definedName name="budget_financing" localSheetId="15">#REF!</definedName>
    <definedName name="budget_financing" localSheetId="17">#REF!</definedName>
    <definedName name="budget_financing" localSheetId="18">#REF!</definedName>
    <definedName name="budget_financing">#REF!</definedName>
    <definedName name="Central" localSheetId="10">#REF!</definedName>
    <definedName name="Central" localSheetId="11">#REF!</definedName>
    <definedName name="Central" localSheetId="7">#REF!</definedName>
    <definedName name="Central" localSheetId="8">#REF!</definedName>
    <definedName name="Central" localSheetId="12">#REF!</definedName>
    <definedName name="Central" localSheetId="13">#REF!</definedName>
    <definedName name="Central" localSheetId="14">#REF!</definedName>
    <definedName name="Central" localSheetId="15">#REF!</definedName>
    <definedName name="Central" localSheetId="17">#REF!</definedName>
    <definedName name="Central" localSheetId="18">#REF!</definedName>
    <definedName name="Central">#REF!</definedName>
    <definedName name="Coordinator_List">[1]Control!$J$20:$J$21</definedName>
    <definedName name="Country">[3]Control!$C$1</definedName>
    <definedName name="ctyList" localSheetId="10">#REF!</definedName>
    <definedName name="ctyList" localSheetId="11">#REF!</definedName>
    <definedName name="ctyList" localSheetId="7">#REF!</definedName>
    <definedName name="ctyList" localSheetId="8">#REF!</definedName>
    <definedName name="ctyList" localSheetId="12">#REF!</definedName>
    <definedName name="ctyList" localSheetId="13">#REF!</definedName>
    <definedName name="ctyList" localSheetId="14">#REF!</definedName>
    <definedName name="ctyList" localSheetId="15">#REF!</definedName>
    <definedName name="ctyList" localSheetId="17">#REF!</definedName>
    <definedName name="ctyList" localSheetId="18">#REF!</definedName>
    <definedName name="ctyList">#REF!</definedName>
    <definedName name="Currency_Def">[1]Control!$BA$330:$BA$487</definedName>
    <definedName name="CurrencyList">'[4]Report Form'!$B$5:$B$7</definedName>
    <definedName name="Current_account" localSheetId="10">#REF!</definedName>
    <definedName name="Current_account" localSheetId="11">#REF!</definedName>
    <definedName name="Current_account" localSheetId="7">#REF!</definedName>
    <definedName name="Current_account" localSheetId="8">#REF!</definedName>
    <definedName name="Current_account" localSheetId="12">#REF!</definedName>
    <definedName name="Current_account" localSheetId="13">#REF!</definedName>
    <definedName name="Current_account" localSheetId="14">#REF!</definedName>
    <definedName name="Current_account" localSheetId="15">#REF!</definedName>
    <definedName name="Current_account" localSheetId="17">#REF!</definedName>
    <definedName name="Current_account" localSheetId="18">#REF!</definedName>
    <definedName name="Current_account">#REF!</definedName>
    <definedName name="DATES" localSheetId="10">#REF!</definedName>
    <definedName name="DATES" localSheetId="11">#REF!</definedName>
    <definedName name="DATES" localSheetId="7">#REF!</definedName>
    <definedName name="DATES" localSheetId="8">#REF!</definedName>
    <definedName name="DATES" localSheetId="12">#REF!</definedName>
    <definedName name="DATES" localSheetId="13">#REF!</definedName>
    <definedName name="DATES" localSheetId="14">#REF!</definedName>
    <definedName name="DATES" localSheetId="15">#REF!</definedName>
    <definedName name="DATES" localSheetId="17">#REF!</definedName>
    <definedName name="DATES" localSheetId="18">#REF!</definedName>
    <definedName name="DATES">#REF!</definedName>
    <definedName name="DATESA" localSheetId="10">#REF!</definedName>
    <definedName name="DATESA" localSheetId="11">#REF!</definedName>
    <definedName name="DATESA" localSheetId="7">#REF!</definedName>
    <definedName name="DATESA" localSheetId="8">#REF!</definedName>
    <definedName name="DATESA" localSheetId="12">#REF!</definedName>
    <definedName name="DATESA" localSheetId="13">#REF!</definedName>
    <definedName name="DATESA" localSheetId="14">#REF!</definedName>
    <definedName name="DATESA" localSheetId="15">#REF!</definedName>
    <definedName name="DATESA" localSheetId="17">#REF!</definedName>
    <definedName name="DATESA" localSheetId="18">#REF!</definedName>
    <definedName name="DATESA">#REF!</definedName>
    <definedName name="DATESM" localSheetId="10">#REF!</definedName>
    <definedName name="DATESM" localSheetId="11">#REF!</definedName>
    <definedName name="DATESM" localSheetId="7">#REF!</definedName>
    <definedName name="DATESM" localSheetId="8">#REF!</definedName>
    <definedName name="DATESM" localSheetId="12">#REF!</definedName>
    <definedName name="DATESM" localSheetId="13">#REF!</definedName>
    <definedName name="DATESM" localSheetId="14">#REF!</definedName>
    <definedName name="DATESM" localSheetId="15">#REF!</definedName>
    <definedName name="DATESM" localSheetId="17">#REF!</definedName>
    <definedName name="DATESM" localSheetId="18">#REF!</definedName>
    <definedName name="DATESM">#REF!</definedName>
    <definedName name="DATESQ" localSheetId="10">#REF!</definedName>
    <definedName name="DATESQ" localSheetId="11">#REF!</definedName>
    <definedName name="DATESQ" localSheetId="7">#REF!</definedName>
    <definedName name="DATESQ" localSheetId="8">#REF!</definedName>
    <definedName name="DATESQ" localSheetId="12">#REF!</definedName>
    <definedName name="DATESQ" localSheetId="13">#REF!</definedName>
    <definedName name="DATESQ" localSheetId="14">#REF!</definedName>
    <definedName name="DATESQ" localSheetId="15">#REF!</definedName>
    <definedName name="DATESQ" localSheetId="17">#REF!</definedName>
    <definedName name="DATESQ" localSheetId="18">#REF!</definedName>
    <definedName name="DATESQ">#REF!</definedName>
    <definedName name="DDFG" localSheetId="10">#REF!</definedName>
    <definedName name="DDFG" localSheetId="11">#REF!</definedName>
    <definedName name="DDFG" localSheetId="7">#REF!</definedName>
    <definedName name="DDFG" localSheetId="8">#REF!</definedName>
    <definedName name="DDFG" localSheetId="18">#REF!</definedName>
    <definedName name="DDFG">#REF!</definedName>
    <definedName name="DV" localSheetId="10">#REF!</definedName>
    <definedName name="DV" localSheetId="11">#REF!</definedName>
    <definedName name="DV" localSheetId="7">#REF!</definedName>
    <definedName name="DV" localSheetId="8">#REF!</definedName>
    <definedName name="DV" localSheetId="18">#REF!</definedName>
    <definedName name="DV">#REF!</definedName>
    <definedName name="EDC55VJIP" localSheetId="10" hidden="1">{"MONA",#N/A,FALSE,"S"}</definedName>
    <definedName name="EDC55VJIP" localSheetId="11" hidden="1">{"MONA",#N/A,FALSE,"S"}</definedName>
    <definedName name="EDC55VJIP" localSheetId="7" hidden="1">{"MONA",#N/A,FALSE,"S"}</definedName>
    <definedName name="EDC55VJIP" localSheetId="8" hidden="1">{"MONA",#N/A,FALSE,"S"}</definedName>
    <definedName name="EDC55VJIP" localSheetId="18" hidden="1">{"MONA",#N/A,FALSE,"S"}</definedName>
    <definedName name="EDC55VJIP" hidden="1">{"MONA",#N/A,FALSE,"S"}</definedName>
    <definedName name="EdssBatchRange" localSheetId="10">#REF!</definedName>
    <definedName name="EdssBatchRange" localSheetId="11">#REF!</definedName>
    <definedName name="EdssBatchRange" localSheetId="7">#REF!</definedName>
    <definedName name="EdssBatchRange" localSheetId="8">#REF!</definedName>
    <definedName name="EdssBatchRange" localSheetId="12">#REF!</definedName>
    <definedName name="EdssBatchRange" localSheetId="13">#REF!</definedName>
    <definedName name="EdssBatchRange" localSheetId="14">#REF!</definedName>
    <definedName name="EdssBatchRange" localSheetId="15">#REF!</definedName>
    <definedName name="EdssBatchRange" localSheetId="17">#REF!</definedName>
    <definedName name="EdssBatchRange" localSheetId="18">#REF!</definedName>
    <definedName name="EdssBatchRange">#REF!</definedName>
    <definedName name="Exp_GDP" localSheetId="10">#REF!</definedName>
    <definedName name="Exp_GDP" localSheetId="11">#REF!</definedName>
    <definedName name="Exp_GDP" localSheetId="7">#REF!</definedName>
    <definedName name="Exp_GDP" localSheetId="8">#REF!</definedName>
    <definedName name="Exp_GDP" localSheetId="12">#REF!</definedName>
    <definedName name="Exp_GDP" localSheetId="13">#REF!</definedName>
    <definedName name="Exp_GDP" localSheetId="14">#REF!</definedName>
    <definedName name="Exp_GDP" localSheetId="15">#REF!</definedName>
    <definedName name="Exp_GDP" localSheetId="17">#REF!</definedName>
    <definedName name="Exp_GDP" localSheetId="18">#REF!</definedName>
    <definedName name="Exp_GDP">#REF!</definedName>
    <definedName name="Exp_nom" localSheetId="10">#REF!</definedName>
    <definedName name="Exp_nom" localSheetId="11">#REF!</definedName>
    <definedName name="Exp_nom" localSheetId="7">#REF!</definedName>
    <definedName name="Exp_nom" localSheetId="8">#REF!</definedName>
    <definedName name="Exp_nom" localSheetId="12">#REF!</definedName>
    <definedName name="Exp_nom" localSheetId="13">#REF!</definedName>
    <definedName name="Exp_nom" localSheetId="14">#REF!</definedName>
    <definedName name="Exp_nom" localSheetId="15">#REF!</definedName>
    <definedName name="Exp_nom" localSheetId="17">#REF!</definedName>
    <definedName name="Exp_nom" localSheetId="18">#REF!</definedName>
    <definedName name="Exp_nom">#REF!</definedName>
    <definedName name="f" localSheetId="10">#REF!</definedName>
    <definedName name="f" localSheetId="11">#REF!</definedName>
    <definedName name="f" localSheetId="7">#REF!</definedName>
    <definedName name="f" localSheetId="8">#REF!</definedName>
    <definedName name="f" localSheetId="12">#REF!</definedName>
    <definedName name="f" localSheetId="13">#REF!</definedName>
    <definedName name="f" localSheetId="14">#REF!</definedName>
    <definedName name="f" localSheetId="15">#REF!</definedName>
    <definedName name="f" localSheetId="17">#REF!</definedName>
    <definedName name="f" localSheetId="18">#REF!</definedName>
    <definedName name="f">#REF!</definedName>
    <definedName name="ff" localSheetId="13" hidden="1">{#N/A,#N/A,FALSE,"т02бд"}</definedName>
    <definedName name="ff" localSheetId="14" hidden="1">{#N/A,#N/A,FALSE,"т02бд"}</definedName>
    <definedName name="ff" localSheetId="15" hidden="1">{#N/A,#N/A,FALSE,"т02бд"}</definedName>
    <definedName name="ff" hidden="1">{#N/A,#N/A,FALSE,"т02бд"}</definedName>
    <definedName name="Foreign_liabilities" localSheetId="10">#REF!</definedName>
    <definedName name="Foreign_liabilities" localSheetId="11">#REF!</definedName>
    <definedName name="Foreign_liabilities" localSheetId="7">#REF!</definedName>
    <definedName name="Foreign_liabilities" localSheetId="8">#REF!</definedName>
    <definedName name="Foreign_liabilities" localSheetId="12">#REF!</definedName>
    <definedName name="Foreign_liabilities" localSheetId="13">#REF!</definedName>
    <definedName name="Foreign_liabilities" localSheetId="14">#REF!</definedName>
    <definedName name="Foreign_liabilities" localSheetId="15">#REF!</definedName>
    <definedName name="Foreign_liabilities" localSheetId="17">#REF!</definedName>
    <definedName name="Foreign_liabilities" localSheetId="18">#REF!</definedName>
    <definedName name="Foreign_liabilities">#REF!</definedName>
    <definedName name="FrequencyList">'[4]Report Form'!$F$4:$F$8</definedName>
    <definedName name="g7.2" localSheetId="13" hidden="1">{#N/A,#N/A,FALSE,"т04"}</definedName>
    <definedName name="g7.2" localSheetId="14" hidden="1">{#N/A,#N/A,FALSE,"т04"}</definedName>
    <definedName name="g7.2" localSheetId="15" hidden="1">{#N/A,#N/A,FALSE,"т04"}</definedName>
    <definedName name="g7.2" hidden="1">{#N/A,#N/A,FALSE,"т04"}</definedName>
    <definedName name="GDPgrowth" localSheetId="10">#REF!</definedName>
    <definedName name="GDPgrowth" localSheetId="11">#REF!</definedName>
    <definedName name="GDPgrowth" localSheetId="7">#REF!</definedName>
    <definedName name="GDPgrowth" localSheetId="8">#REF!</definedName>
    <definedName name="GDPgrowth" localSheetId="12">#REF!</definedName>
    <definedName name="GDPgrowth" localSheetId="13">#REF!</definedName>
    <definedName name="GDPgrowth" localSheetId="14">#REF!</definedName>
    <definedName name="GDPgrowth" localSheetId="15">#REF!</definedName>
    <definedName name="GDPgrowth" localSheetId="17">#REF!</definedName>
    <definedName name="GDPgrowth" localSheetId="18">#REF!</definedName>
    <definedName name="GDPgrowth">#REF!</definedName>
    <definedName name="Gross_reserves" localSheetId="10">#REF!</definedName>
    <definedName name="Gross_reserves" localSheetId="11">#REF!</definedName>
    <definedName name="Gross_reserves" localSheetId="7">#REF!</definedName>
    <definedName name="Gross_reserves" localSheetId="8">#REF!</definedName>
    <definedName name="Gross_reserves" localSheetId="12">#REF!</definedName>
    <definedName name="Gross_reserves" localSheetId="13">#REF!</definedName>
    <definedName name="Gross_reserves" localSheetId="14">#REF!</definedName>
    <definedName name="Gross_reserves" localSheetId="15">#REF!</definedName>
    <definedName name="Gross_reserves" localSheetId="17">#REF!</definedName>
    <definedName name="Gross_reserves" localSheetId="18">#REF!</definedName>
    <definedName name="Gross_reserves">#REF!</definedName>
    <definedName name="HERE" localSheetId="10">#REF!</definedName>
    <definedName name="HERE" localSheetId="11">#REF!</definedName>
    <definedName name="HERE" localSheetId="7">#REF!</definedName>
    <definedName name="HERE" localSheetId="8">#REF!</definedName>
    <definedName name="HERE" localSheetId="12">#REF!</definedName>
    <definedName name="HERE" localSheetId="13">#REF!</definedName>
    <definedName name="HERE" localSheetId="14">#REF!</definedName>
    <definedName name="HERE" localSheetId="15">#REF!</definedName>
    <definedName name="HERE" localSheetId="17">#REF!</definedName>
    <definedName name="HERE" localSheetId="18">#REF!</definedName>
    <definedName name="HERE">#REF!</definedName>
    <definedName name="In_millions_of_lei" localSheetId="10">#REF!</definedName>
    <definedName name="In_millions_of_lei" localSheetId="11">#REF!</definedName>
    <definedName name="In_millions_of_lei" localSheetId="7">#REF!</definedName>
    <definedName name="In_millions_of_lei" localSheetId="8">#REF!</definedName>
    <definedName name="In_millions_of_lei" localSheetId="12">#REF!</definedName>
    <definedName name="In_millions_of_lei" localSheetId="13">#REF!</definedName>
    <definedName name="In_millions_of_lei" localSheetId="14">#REF!</definedName>
    <definedName name="In_millions_of_lei" localSheetId="15">#REF!</definedName>
    <definedName name="In_millions_of_lei" localSheetId="17">#REF!</definedName>
    <definedName name="In_millions_of_lei" localSheetId="18">#REF!</definedName>
    <definedName name="In_millions_of_lei">#REF!</definedName>
    <definedName name="In_millions_of_U.S._dollars" localSheetId="10">#REF!</definedName>
    <definedName name="In_millions_of_U.S._dollars" localSheetId="11">#REF!</definedName>
    <definedName name="In_millions_of_U.S._dollars" localSheetId="7">#REF!</definedName>
    <definedName name="In_millions_of_U.S._dollars" localSheetId="8">#REF!</definedName>
    <definedName name="In_millions_of_U.S._dollars" localSheetId="12">#REF!</definedName>
    <definedName name="In_millions_of_U.S._dollars" localSheetId="13">#REF!</definedName>
    <definedName name="In_millions_of_U.S._dollars" localSheetId="14">#REF!</definedName>
    <definedName name="In_millions_of_U.S._dollars" localSheetId="15">#REF!</definedName>
    <definedName name="In_millions_of_U.S._dollars" localSheetId="17">#REF!</definedName>
    <definedName name="In_millions_of_U.S._dollars" localSheetId="18">#REF!</definedName>
    <definedName name="In_millions_of_U.S._dollars">#REF!</definedName>
    <definedName name="k" localSheetId="1" hidden="1">{"WEO",#N/A,FALSE,"T"}</definedName>
    <definedName name="k" localSheetId="10" hidden="1">{"WEO",#N/A,FALSE,"T"}</definedName>
    <definedName name="k" localSheetId="11" hidden="1">{"WEO",#N/A,FALSE,"T"}</definedName>
    <definedName name="k" localSheetId="2" hidden="1">{"WEO",#N/A,FALSE,"T"}</definedName>
    <definedName name="k" localSheetId="3" hidden="1">{"WEO",#N/A,FALSE,"T"}</definedName>
    <definedName name="k" localSheetId="4" hidden="1">{"WEO",#N/A,FALSE,"T"}</definedName>
    <definedName name="k" localSheetId="5" hidden="1">{"WEO",#N/A,FALSE,"T"}</definedName>
    <definedName name="k" localSheetId="6" hidden="1">{"WEO",#N/A,FALSE,"T"}</definedName>
    <definedName name="k" localSheetId="7" hidden="1">{"WEO",#N/A,FALSE,"T"}</definedName>
    <definedName name="k" localSheetId="8" hidden="1">{"WEO",#N/A,FALSE,"T"}</definedName>
    <definedName name="k" localSheetId="9" hidden="1">{"WEO",#N/A,FALSE,"T"}</definedName>
    <definedName name="k" localSheetId="12" hidden="1">{"WEO",#N/A,FALSE,"T"}</definedName>
    <definedName name="k" localSheetId="13" hidden="1">{"WEO",#N/A,FALSE,"T"}</definedName>
    <definedName name="k" localSheetId="14" hidden="1">{"WEO",#N/A,FALSE,"T"}</definedName>
    <definedName name="k" localSheetId="15" hidden="1">{"WEO",#N/A,FALSE,"T"}</definedName>
    <definedName name="k" localSheetId="17" hidden="1">{"WEO",#N/A,FALSE,"T"}</definedName>
    <definedName name="k" localSheetId="18" hidden="1">{"WEO",#N/A,FALSE,"T"}</definedName>
    <definedName name="k" hidden="1">{"WEO",#N/A,FALSE,"T"}</definedName>
    <definedName name="KEND" localSheetId="10">#REF!</definedName>
    <definedName name="KEND" localSheetId="11">#REF!</definedName>
    <definedName name="KEND" localSheetId="7">#REF!</definedName>
    <definedName name="KEND" localSheetId="8">#REF!</definedName>
    <definedName name="KEND" localSheetId="9">#REF!</definedName>
    <definedName name="KEND" localSheetId="12">#REF!</definedName>
    <definedName name="KEND" localSheetId="13">#REF!</definedName>
    <definedName name="KEND" localSheetId="14">#REF!</definedName>
    <definedName name="KEND" localSheetId="15">#REF!</definedName>
    <definedName name="KEND" localSheetId="17">#REF!</definedName>
    <definedName name="KEND" localSheetId="18">#REF!</definedName>
    <definedName name="KEND">#REF!</definedName>
    <definedName name="KMENU" localSheetId="10">#REF!</definedName>
    <definedName name="KMENU" localSheetId="11">#REF!</definedName>
    <definedName name="KMENU" localSheetId="7">#REF!</definedName>
    <definedName name="KMENU" localSheetId="8">#REF!</definedName>
    <definedName name="KMENU" localSheetId="12">#REF!</definedName>
    <definedName name="KMENU" localSheetId="13">#REF!</definedName>
    <definedName name="KMENU" localSheetId="14">#REF!</definedName>
    <definedName name="KMENU" localSheetId="15">#REF!</definedName>
    <definedName name="KMENU" localSheetId="17">#REF!</definedName>
    <definedName name="KMENU" localSheetId="18">#REF!</definedName>
    <definedName name="KMENU">#REF!</definedName>
    <definedName name="liquidity_reserve" localSheetId="10">#REF!</definedName>
    <definedName name="liquidity_reserve" localSheetId="11">#REF!</definedName>
    <definedName name="liquidity_reserve" localSheetId="7">#REF!</definedName>
    <definedName name="liquidity_reserve" localSheetId="8">#REF!</definedName>
    <definedName name="liquidity_reserve" localSheetId="12">#REF!</definedName>
    <definedName name="liquidity_reserve" localSheetId="13">#REF!</definedName>
    <definedName name="liquidity_reserve" localSheetId="14">#REF!</definedName>
    <definedName name="liquidity_reserve" localSheetId="15">#REF!</definedName>
    <definedName name="liquidity_reserve" localSheetId="17">#REF!</definedName>
    <definedName name="liquidity_reserve" localSheetId="18">#REF!</definedName>
    <definedName name="liquidity_reserve">#REF!</definedName>
    <definedName name="Local" localSheetId="10">#REF!</definedName>
    <definedName name="Local" localSheetId="11">#REF!</definedName>
    <definedName name="Local" localSheetId="7">#REF!</definedName>
    <definedName name="Local" localSheetId="8">#REF!</definedName>
    <definedName name="Local" localSheetId="12">#REF!</definedName>
    <definedName name="Local" localSheetId="13">#REF!</definedName>
    <definedName name="Local" localSheetId="14">#REF!</definedName>
    <definedName name="Local" localSheetId="15">#REF!</definedName>
    <definedName name="Local" localSheetId="17">#REF!</definedName>
    <definedName name="Local" localSheetId="18">#REF!</definedName>
    <definedName name="Local">#REF!</definedName>
    <definedName name="m" localSheetId="1" hidden="1">{#N/A,#N/A,FALSE,"I";#N/A,#N/A,FALSE,"J";#N/A,#N/A,FALSE,"K";#N/A,#N/A,FALSE,"L";#N/A,#N/A,FALSE,"M";#N/A,#N/A,FALSE,"N";#N/A,#N/A,FALSE,"O"}</definedName>
    <definedName name="m" localSheetId="10" hidden="1">{#N/A,#N/A,FALSE,"I";#N/A,#N/A,FALSE,"J";#N/A,#N/A,FALSE,"K";#N/A,#N/A,FALSE,"L";#N/A,#N/A,FALSE,"M";#N/A,#N/A,FALSE,"N";#N/A,#N/A,FALSE,"O"}</definedName>
    <definedName name="m" localSheetId="11" hidden="1">{#N/A,#N/A,FALSE,"I";#N/A,#N/A,FALSE,"J";#N/A,#N/A,FALSE,"K";#N/A,#N/A,FALSE,"L";#N/A,#N/A,FALSE,"M";#N/A,#N/A,FALSE,"N";#N/A,#N/A,FALSE,"O"}</definedName>
    <definedName name="m" localSheetId="2" hidden="1">{#N/A,#N/A,FALSE,"I";#N/A,#N/A,FALSE,"J";#N/A,#N/A,FALSE,"K";#N/A,#N/A,FALSE,"L";#N/A,#N/A,FALSE,"M";#N/A,#N/A,FALSE,"N";#N/A,#N/A,FALSE,"O"}</definedName>
    <definedName name="m" localSheetId="3" hidden="1">{#N/A,#N/A,FALSE,"I";#N/A,#N/A,FALSE,"J";#N/A,#N/A,FALSE,"K";#N/A,#N/A,FALSE,"L";#N/A,#N/A,FALSE,"M";#N/A,#N/A,FALSE,"N";#N/A,#N/A,FALSE,"O"}</definedName>
    <definedName name="m" localSheetId="4" hidden="1">{#N/A,#N/A,FALSE,"I";#N/A,#N/A,FALSE,"J";#N/A,#N/A,FALSE,"K";#N/A,#N/A,FALSE,"L";#N/A,#N/A,FALSE,"M";#N/A,#N/A,FALSE,"N";#N/A,#N/A,FALSE,"O"}</definedName>
    <definedName name="m" localSheetId="5" hidden="1">{#N/A,#N/A,FALSE,"I";#N/A,#N/A,FALSE,"J";#N/A,#N/A,FALSE,"K";#N/A,#N/A,FALSE,"L";#N/A,#N/A,FALSE,"M";#N/A,#N/A,FALSE,"N";#N/A,#N/A,FALSE,"O"}</definedName>
    <definedName name="m" localSheetId="6" hidden="1">{#N/A,#N/A,FALSE,"I";#N/A,#N/A,FALSE,"J";#N/A,#N/A,FALSE,"K";#N/A,#N/A,FALSE,"L";#N/A,#N/A,FALSE,"M";#N/A,#N/A,FALSE,"N";#N/A,#N/A,FALSE,"O"}</definedName>
    <definedName name="m" localSheetId="7" hidden="1">{#N/A,#N/A,FALSE,"I";#N/A,#N/A,FALSE,"J";#N/A,#N/A,FALSE,"K";#N/A,#N/A,FALSE,"L";#N/A,#N/A,FALSE,"M";#N/A,#N/A,FALSE,"N";#N/A,#N/A,FALSE,"O"}</definedName>
    <definedName name="m" localSheetId="8" hidden="1">{#N/A,#N/A,FALSE,"I";#N/A,#N/A,FALSE,"J";#N/A,#N/A,FALSE,"K";#N/A,#N/A,FALSE,"L";#N/A,#N/A,FALSE,"M";#N/A,#N/A,FALSE,"N";#N/A,#N/A,FALSE,"O"}</definedName>
    <definedName name="m" localSheetId="9" hidden="1">{#N/A,#N/A,FALSE,"I";#N/A,#N/A,FALSE,"J";#N/A,#N/A,FALSE,"K";#N/A,#N/A,FALSE,"L";#N/A,#N/A,FALSE,"M";#N/A,#N/A,FALSE,"N";#N/A,#N/A,FALSE,"O"}</definedName>
    <definedName name="m" localSheetId="12" hidden="1">{#N/A,#N/A,FALSE,"I";#N/A,#N/A,FALSE,"J";#N/A,#N/A,FALSE,"K";#N/A,#N/A,FALSE,"L";#N/A,#N/A,FALSE,"M";#N/A,#N/A,FALSE,"N";#N/A,#N/A,FALSE,"O"}</definedName>
    <definedName name="m" localSheetId="13" hidden="1">{#N/A,#N/A,FALSE,"I";#N/A,#N/A,FALSE,"J";#N/A,#N/A,FALSE,"K";#N/A,#N/A,FALSE,"L";#N/A,#N/A,FALSE,"M";#N/A,#N/A,FALSE,"N";#N/A,#N/A,FALSE,"O"}</definedName>
    <definedName name="m" localSheetId="14" hidden="1">{#N/A,#N/A,FALSE,"I";#N/A,#N/A,FALSE,"J";#N/A,#N/A,FALSE,"K";#N/A,#N/A,FALSE,"L";#N/A,#N/A,FALSE,"M";#N/A,#N/A,FALSE,"N";#N/A,#N/A,FALSE,"O"}</definedName>
    <definedName name="m" localSheetId="15" hidden="1">{#N/A,#N/A,FALSE,"I";#N/A,#N/A,FALSE,"J";#N/A,#N/A,FALSE,"K";#N/A,#N/A,FALSE,"L";#N/A,#N/A,FALSE,"M";#N/A,#N/A,FALSE,"N";#N/A,#N/A,FALSE,"O"}</definedName>
    <definedName name="m" localSheetId="17" hidden="1">{#N/A,#N/A,FALSE,"I";#N/A,#N/A,FALSE,"J";#N/A,#N/A,FALSE,"K";#N/A,#N/A,FALSE,"L";#N/A,#N/A,FALSE,"M";#N/A,#N/A,FALSE,"N";#N/A,#N/A,FALSE,"O"}</definedName>
    <definedName name="m" localSheetId="18" hidden="1">{#N/A,#N/A,FALSE,"I";#N/A,#N/A,FALSE,"J";#N/A,#N/A,FALSE,"K";#N/A,#N/A,FALSE,"L";#N/A,#N/A,FALSE,"M";#N/A,#N/A,FALSE,"N";#N/A,#N/A,FALSE,"O"}</definedName>
    <definedName name="m" hidden="1">{#N/A,#N/A,FALSE,"I";#N/A,#N/A,FALSE,"J";#N/A,#N/A,FALSE,"K";#N/A,#N/A,FALSE,"L";#N/A,#N/A,FALSE,"M";#N/A,#N/A,FALSE,"N";#N/A,#N/A,FALSE,"O"}</definedName>
    <definedName name="MACROS" localSheetId="10">#REF!</definedName>
    <definedName name="MACROS" localSheetId="11">#REF!</definedName>
    <definedName name="MACROS" localSheetId="7">#REF!</definedName>
    <definedName name="MACROS" localSheetId="8">#REF!</definedName>
    <definedName name="MACROS" localSheetId="9">#REF!</definedName>
    <definedName name="MACROS" localSheetId="12">#REF!</definedName>
    <definedName name="MACROS" localSheetId="13">#REF!</definedName>
    <definedName name="MACROS" localSheetId="14">#REF!</definedName>
    <definedName name="MACROS" localSheetId="15">#REF!</definedName>
    <definedName name="MACROS" localSheetId="17">#REF!</definedName>
    <definedName name="MACROS" localSheetId="18">#REF!</definedName>
    <definedName name="MACROS">#REF!</definedName>
    <definedName name="Medium_term_BOP_scenario" localSheetId="10">#REF!</definedName>
    <definedName name="Medium_term_BOP_scenario" localSheetId="11">#REF!</definedName>
    <definedName name="Medium_term_BOP_scenario" localSheetId="7">#REF!</definedName>
    <definedName name="Medium_term_BOP_scenario" localSheetId="8">#REF!</definedName>
    <definedName name="Medium_term_BOP_scenario" localSheetId="12">#REF!</definedName>
    <definedName name="Medium_term_BOP_scenario" localSheetId="13">#REF!</definedName>
    <definedName name="Medium_term_BOP_scenario" localSheetId="14">#REF!</definedName>
    <definedName name="Medium_term_BOP_scenario" localSheetId="15">#REF!</definedName>
    <definedName name="Medium_term_BOP_scenario" localSheetId="17">#REF!</definedName>
    <definedName name="Medium_term_BOP_scenario" localSheetId="18">#REF!</definedName>
    <definedName name="Medium_term_BOP_scenario">#REF!</definedName>
    <definedName name="mn" localSheetId="1" hidden="1">{"MONA",#N/A,FALSE,"S"}</definedName>
    <definedName name="mn" localSheetId="10" hidden="1">{"MONA",#N/A,FALSE,"S"}</definedName>
    <definedName name="mn" localSheetId="11" hidden="1">{"MONA",#N/A,FALSE,"S"}</definedName>
    <definedName name="mn" localSheetId="2" hidden="1">{"MONA",#N/A,FALSE,"S"}</definedName>
    <definedName name="mn" localSheetId="3" hidden="1">{"MONA",#N/A,FALSE,"S"}</definedName>
    <definedName name="mn" localSheetId="4" hidden="1">{"MONA",#N/A,FALSE,"S"}</definedName>
    <definedName name="mn" localSheetId="5" hidden="1">{"MONA",#N/A,FALSE,"S"}</definedName>
    <definedName name="mn" localSheetId="6" hidden="1">{"MONA",#N/A,FALSE,"S"}</definedName>
    <definedName name="mn" localSheetId="7" hidden="1">{"MONA",#N/A,FALSE,"S"}</definedName>
    <definedName name="mn" localSheetId="8" hidden="1">{"MONA",#N/A,FALSE,"S"}</definedName>
    <definedName name="mn" localSheetId="9" hidden="1">{"MONA",#N/A,FALSE,"S"}</definedName>
    <definedName name="mn" localSheetId="12" hidden="1">{"MONA",#N/A,FALSE,"S"}</definedName>
    <definedName name="mn" localSheetId="13" hidden="1">{"MONA",#N/A,FALSE,"S"}</definedName>
    <definedName name="mn" localSheetId="14" hidden="1">{"MONA",#N/A,FALSE,"S"}</definedName>
    <definedName name="mn" localSheetId="15" hidden="1">{"MONA",#N/A,FALSE,"S"}</definedName>
    <definedName name="mn" localSheetId="17" hidden="1">{"MONA",#N/A,FALSE,"S"}</definedName>
    <definedName name="mn" localSheetId="18" hidden="1">{"MONA",#N/A,FALSE,"S"}</definedName>
    <definedName name="mn" hidden="1">{"MONA",#N/A,FALSE,"S"}</definedName>
    <definedName name="Moldova__Balance_of_Payments__1994_98" localSheetId="10">#REF!</definedName>
    <definedName name="Moldova__Balance_of_Payments__1994_98" localSheetId="11">#REF!</definedName>
    <definedName name="Moldova__Balance_of_Payments__1994_98" localSheetId="7">#REF!</definedName>
    <definedName name="Moldova__Balance_of_Payments__1994_98" localSheetId="8">#REF!</definedName>
    <definedName name="Moldova__Balance_of_Payments__1994_98" localSheetId="9">#REF!</definedName>
    <definedName name="Moldova__Balance_of_Payments__1994_98" localSheetId="12">#REF!</definedName>
    <definedName name="Moldova__Balance_of_Payments__1994_98" localSheetId="13">#REF!</definedName>
    <definedName name="Moldova__Balance_of_Payments__1994_98" localSheetId="14">#REF!</definedName>
    <definedName name="Moldova__Balance_of_Payments__1994_98" localSheetId="15">#REF!</definedName>
    <definedName name="Moldova__Balance_of_Payments__1994_98" localSheetId="17">#REF!</definedName>
    <definedName name="Moldova__Balance_of_Payments__1994_98" localSheetId="18">#REF!</definedName>
    <definedName name="Moldova__Balance_of_Payments__1994_98">#REF!</definedName>
    <definedName name="Monetary_Program_Parameters" localSheetId="10">#REF!</definedName>
    <definedName name="Monetary_Program_Parameters" localSheetId="11">#REF!</definedName>
    <definedName name="Monetary_Program_Parameters" localSheetId="7">#REF!</definedName>
    <definedName name="Monetary_Program_Parameters" localSheetId="8">#REF!</definedName>
    <definedName name="Monetary_Program_Parameters" localSheetId="12">#REF!</definedName>
    <definedName name="Monetary_Program_Parameters" localSheetId="13">#REF!</definedName>
    <definedName name="Monetary_Program_Parameters" localSheetId="14">#REF!</definedName>
    <definedName name="Monetary_Program_Parameters" localSheetId="15">#REF!</definedName>
    <definedName name="Monetary_Program_Parameters" localSheetId="17">#REF!</definedName>
    <definedName name="Monetary_Program_Parameters" localSheetId="18">#REF!</definedName>
    <definedName name="Monetary_Program_Parameters">#REF!</definedName>
    <definedName name="moneyprogram" localSheetId="10">#REF!</definedName>
    <definedName name="moneyprogram" localSheetId="11">#REF!</definedName>
    <definedName name="moneyprogram" localSheetId="7">#REF!</definedName>
    <definedName name="moneyprogram" localSheetId="8">#REF!</definedName>
    <definedName name="moneyprogram" localSheetId="12">#REF!</definedName>
    <definedName name="moneyprogram" localSheetId="13">#REF!</definedName>
    <definedName name="moneyprogram" localSheetId="14">#REF!</definedName>
    <definedName name="moneyprogram" localSheetId="15">#REF!</definedName>
    <definedName name="moneyprogram" localSheetId="17">#REF!</definedName>
    <definedName name="moneyprogram" localSheetId="18">#REF!</definedName>
    <definedName name="moneyprogram">#REF!</definedName>
    <definedName name="monprogparameters" localSheetId="10">#REF!</definedName>
    <definedName name="monprogparameters" localSheetId="11">#REF!</definedName>
    <definedName name="monprogparameters" localSheetId="7">#REF!</definedName>
    <definedName name="monprogparameters" localSheetId="8">#REF!</definedName>
    <definedName name="monprogparameters" localSheetId="12">#REF!</definedName>
    <definedName name="monprogparameters" localSheetId="13">#REF!</definedName>
    <definedName name="monprogparameters" localSheetId="14">#REF!</definedName>
    <definedName name="monprogparameters" localSheetId="15">#REF!</definedName>
    <definedName name="monprogparameters" localSheetId="17">#REF!</definedName>
    <definedName name="monprogparameters" localSheetId="18">#REF!</definedName>
    <definedName name="monprogparameters">#REF!</definedName>
    <definedName name="monsurvey" localSheetId="10">#REF!</definedName>
    <definedName name="monsurvey" localSheetId="11">#REF!</definedName>
    <definedName name="monsurvey" localSheetId="7">#REF!</definedName>
    <definedName name="monsurvey" localSheetId="8">#REF!</definedName>
    <definedName name="monsurvey" localSheetId="12">#REF!</definedName>
    <definedName name="monsurvey" localSheetId="13">#REF!</definedName>
    <definedName name="monsurvey" localSheetId="14">#REF!</definedName>
    <definedName name="monsurvey" localSheetId="15">#REF!</definedName>
    <definedName name="monsurvey" localSheetId="17">#REF!</definedName>
    <definedName name="monsurvey" localSheetId="18">#REF!</definedName>
    <definedName name="monsurvey">#REF!</definedName>
    <definedName name="mt_moneyprog" localSheetId="10">#REF!</definedName>
    <definedName name="mt_moneyprog" localSheetId="11">#REF!</definedName>
    <definedName name="mt_moneyprog" localSheetId="7">#REF!</definedName>
    <definedName name="mt_moneyprog" localSheetId="8">#REF!</definedName>
    <definedName name="mt_moneyprog" localSheetId="12">#REF!</definedName>
    <definedName name="mt_moneyprog" localSheetId="13">#REF!</definedName>
    <definedName name="mt_moneyprog" localSheetId="14">#REF!</definedName>
    <definedName name="mt_moneyprog" localSheetId="15">#REF!</definedName>
    <definedName name="mt_moneyprog" localSheetId="17">#REF!</definedName>
    <definedName name="mt_moneyprog" localSheetId="18">#REF!</definedName>
    <definedName name="mt_moneyprog">#REF!</definedName>
    <definedName name="NAMES" localSheetId="10">#REF!</definedName>
    <definedName name="NAMES" localSheetId="11">#REF!</definedName>
    <definedName name="NAMES" localSheetId="7">#REF!</definedName>
    <definedName name="NAMES" localSheetId="8">#REF!</definedName>
    <definedName name="NAMES" localSheetId="12">#REF!</definedName>
    <definedName name="NAMES" localSheetId="13">#REF!</definedName>
    <definedName name="NAMES" localSheetId="14">#REF!</definedName>
    <definedName name="NAMES" localSheetId="15">#REF!</definedName>
    <definedName name="NAMES" localSheetId="17">#REF!</definedName>
    <definedName name="NAMES" localSheetId="18">#REF!</definedName>
    <definedName name="NAMES">#REF!</definedName>
    <definedName name="NAMESA" localSheetId="10">#REF!</definedName>
    <definedName name="NAMESA" localSheetId="11">#REF!</definedName>
    <definedName name="NAMESA" localSheetId="7">#REF!</definedName>
    <definedName name="NAMESA" localSheetId="8">#REF!</definedName>
    <definedName name="NAMESA" localSheetId="12">#REF!</definedName>
    <definedName name="NAMESA" localSheetId="13">#REF!</definedName>
    <definedName name="NAMESA" localSheetId="14">#REF!</definedName>
    <definedName name="NAMESA" localSheetId="15">#REF!</definedName>
    <definedName name="NAMESA" localSheetId="17">#REF!</definedName>
    <definedName name="NAMESA" localSheetId="18">#REF!</definedName>
    <definedName name="NAMESA">#REF!</definedName>
    <definedName name="NAMESM" localSheetId="10">#REF!</definedName>
    <definedName name="NAMESM" localSheetId="11">#REF!</definedName>
    <definedName name="NAMESM" localSheetId="7">#REF!</definedName>
    <definedName name="NAMESM" localSheetId="8">#REF!</definedName>
    <definedName name="NAMESM" localSheetId="12">#REF!</definedName>
    <definedName name="NAMESM" localSheetId="13">#REF!</definedName>
    <definedName name="NAMESM" localSheetId="14">#REF!</definedName>
    <definedName name="NAMESM" localSheetId="15">#REF!</definedName>
    <definedName name="NAMESM" localSheetId="17">#REF!</definedName>
    <definedName name="NAMESM" localSheetId="18">#REF!</definedName>
    <definedName name="NAMESM">#REF!</definedName>
    <definedName name="NAMESQ" localSheetId="10">#REF!</definedName>
    <definedName name="NAMESQ" localSheetId="11">#REF!</definedName>
    <definedName name="NAMESQ" localSheetId="7">#REF!</definedName>
    <definedName name="NAMESQ" localSheetId="8">#REF!</definedName>
    <definedName name="NAMESQ" localSheetId="12">#REF!</definedName>
    <definedName name="NAMESQ" localSheetId="13">#REF!</definedName>
    <definedName name="NAMESQ" localSheetId="14">#REF!</definedName>
    <definedName name="NAMESQ" localSheetId="15">#REF!</definedName>
    <definedName name="NAMESQ" localSheetId="17">#REF!</definedName>
    <definedName name="NAMESQ" localSheetId="18">#REF!</definedName>
    <definedName name="NAMESQ">#REF!</definedName>
    <definedName name="NFA_assumptions" localSheetId="10">#REF!</definedName>
    <definedName name="NFA_assumptions" localSheetId="11">#REF!</definedName>
    <definedName name="NFA_assumptions" localSheetId="7">#REF!</definedName>
    <definedName name="NFA_assumptions" localSheetId="8">#REF!</definedName>
    <definedName name="NFA_assumptions" localSheetId="12">#REF!</definedName>
    <definedName name="NFA_assumptions" localSheetId="13">#REF!</definedName>
    <definedName name="NFA_assumptions" localSheetId="14">#REF!</definedName>
    <definedName name="NFA_assumptions" localSheetId="15">#REF!</definedName>
    <definedName name="NFA_assumptions" localSheetId="17">#REF!</definedName>
    <definedName name="NFA_assumptions" localSheetId="18">#REF!</definedName>
    <definedName name="NFA_assumptions">#REF!</definedName>
    <definedName name="Non_BRO" localSheetId="10">#REF!</definedName>
    <definedName name="Non_BRO" localSheetId="11">#REF!</definedName>
    <definedName name="Non_BRO" localSheetId="7">#REF!</definedName>
    <definedName name="Non_BRO" localSheetId="8">#REF!</definedName>
    <definedName name="Non_BRO" localSheetId="12">#REF!</definedName>
    <definedName name="Non_BRO" localSheetId="13">#REF!</definedName>
    <definedName name="Non_BRO" localSheetId="14">#REF!</definedName>
    <definedName name="Non_BRO" localSheetId="15">#REF!</definedName>
    <definedName name="Non_BRO" localSheetId="17">#REF!</definedName>
    <definedName name="Non_BRO" localSheetId="18">#REF!</definedName>
    <definedName name="Non_BRO">#REF!</definedName>
    <definedName name="Notes" localSheetId="10">#REF!</definedName>
    <definedName name="Notes" localSheetId="11">#REF!</definedName>
    <definedName name="Notes" localSheetId="7">#REF!</definedName>
    <definedName name="Notes" localSheetId="8">#REF!</definedName>
    <definedName name="Notes" localSheetId="9">#REF!</definedName>
    <definedName name="Notes" localSheetId="12">#REF!</definedName>
    <definedName name="Notes" localSheetId="13">#REF!</definedName>
    <definedName name="Notes" localSheetId="14">#REF!</definedName>
    <definedName name="Notes" localSheetId="15">#REF!</definedName>
    <definedName name="Notes" localSheetId="17">#REF!</definedName>
    <definedName name="Notes" localSheetId="18">#REF!</definedName>
    <definedName name="Notes">#REF!</definedName>
    <definedName name="p" localSheetId="10">[5]labels!#REF!</definedName>
    <definedName name="p" localSheetId="11">[5]labels!#REF!</definedName>
    <definedName name="p" localSheetId="7">[5]labels!#REF!</definedName>
    <definedName name="p" localSheetId="8">[5]labels!#REF!</definedName>
    <definedName name="p" localSheetId="9">[5]labels!#REF!</definedName>
    <definedName name="p" localSheetId="12">[6]labels!#REF!</definedName>
    <definedName name="p" localSheetId="13">[6]labels!#REF!</definedName>
    <definedName name="p" localSheetId="14">[6]labels!#REF!</definedName>
    <definedName name="p" localSheetId="15">[6]labels!#REF!</definedName>
    <definedName name="p" localSheetId="17">[7]labels!#REF!</definedName>
    <definedName name="p" localSheetId="18">[7]labels!#REF!</definedName>
    <definedName name="p">[7]labels!#REF!</definedName>
    <definedName name="PEND" localSheetId="10">#REF!</definedName>
    <definedName name="PEND" localSheetId="11">#REF!</definedName>
    <definedName name="PEND" localSheetId="7">#REF!</definedName>
    <definedName name="PEND" localSheetId="8">#REF!</definedName>
    <definedName name="PEND" localSheetId="9">#REF!</definedName>
    <definedName name="PEND" localSheetId="12">#REF!</definedName>
    <definedName name="PEND" localSheetId="13">#REF!</definedName>
    <definedName name="PEND" localSheetId="14">#REF!</definedName>
    <definedName name="PEND" localSheetId="15">#REF!</definedName>
    <definedName name="PEND" localSheetId="17">#REF!</definedName>
    <definedName name="PEND" localSheetId="18">#REF!</definedName>
    <definedName name="PEND">#REF!</definedName>
    <definedName name="PeriodList">'[4]Report Form'!$E$4:$E$74</definedName>
    <definedName name="Pilot2" localSheetId="10">#REF!</definedName>
    <definedName name="Pilot2" localSheetId="11">#REF!</definedName>
    <definedName name="Pilot2" localSheetId="7">#REF!</definedName>
    <definedName name="Pilot2" localSheetId="8">#REF!</definedName>
    <definedName name="Pilot2" localSheetId="12">#REF!</definedName>
    <definedName name="Pilot2" localSheetId="13">#REF!</definedName>
    <definedName name="Pilot2" localSheetId="14">#REF!</definedName>
    <definedName name="Pilot2" localSheetId="15">#REF!</definedName>
    <definedName name="Pilot2" localSheetId="17">#REF!</definedName>
    <definedName name="Pilot2" localSheetId="18">#REF!</definedName>
    <definedName name="Pilot2">#REF!</definedName>
    <definedName name="PMENU" localSheetId="10">#REF!</definedName>
    <definedName name="PMENU" localSheetId="11">#REF!</definedName>
    <definedName name="PMENU" localSheetId="7">#REF!</definedName>
    <definedName name="PMENU" localSheetId="8">#REF!</definedName>
    <definedName name="PMENU" localSheetId="12">#REF!</definedName>
    <definedName name="PMENU" localSheetId="13">#REF!</definedName>
    <definedName name="PMENU" localSheetId="14">#REF!</definedName>
    <definedName name="PMENU" localSheetId="15">#REF!</definedName>
    <definedName name="PMENU" localSheetId="17">#REF!</definedName>
    <definedName name="PMENU" localSheetId="18">#REF!</definedName>
    <definedName name="PMENU">#REF!</definedName>
    <definedName name="PRINT_AREA_MI" localSheetId="10">#REF!</definedName>
    <definedName name="PRINT_AREA_MI" localSheetId="11">#REF!</definedName>
    <definedName name="PRINT_AREA_MI" localSheetId="7">#REF!</definedName>
    <definedName name="PRINT_AREA_MI" localSheetId="8">#REF!</definedName>
    <definedName name="PRINT_AREA_MI" localSheetId="12">#REF!</definedName>
    <definedName name="PRINT_AREA_MI" localSheetId="13">#REF!</definedName>
    <definedName name="PRINT_AREA_MI" localSheetId="14">#REF!</definedName>
    <definedName name="PRINT_AREA_MI" localSheetId="15">#REF!</definedName>
    <definedName name="PRINT_AREA_MI" localSheetId="17">#REF!</definedName>
    <definedName name="PRINT_AREA_MI" localSheetId="18">#REF!</definedName>
    <definedName name="PRINT_AREA_MI">#REF!</definedName>
    <definedName name="q" localSheetId="13" hidden="1">{#N/A,#N/A,FALSE,"т02бд"}</definedName>
    <definedName name="q" localSheetId="14" hidden="1">{#N/A,#N/A,FALSE,"т02бд"}</definedName>
    <definedName name="q" localSheetId="15" hidden="1">{#N/A,#N/A,FALSE,"т02бд"}</definedName>
    <definedName name="q" hidden="1">{#N/A,#N/A,FALSE,"т02бд"}</definedName>
    <definedName name="Range_Country" localSheetId="10">#REF!</definedName>
    <definedName name="Range_Country" localSheetId="11">#REF!</definedName>
    <definedName name="Range_Country" localSheetId="7">#REF!</definedName>
    <definedName name="Range_Country" localSheetId="8">#REF!</definedName>
    <definedName name="Range_Country" localSheetId="9">#REF!</definedName>
    <definedName name="Range_Country" localSheetId="12">#REF!</definedName>
    <definedName name="Range_Country" localSheetId="13">#REF!</definedName>
    <definedName name="Range_Country" localSheetId="14">#REF!</definedName>
    <definedName name="Range_Country" localSheetId="15">#REF!</definedName>
    <definedName name="Range_Country" localSheetId="17">#REF!</definedName>
    <definedName name="Range_Country" localSheetId="18">#REF!</definedName>
    <definedName name="Range_Country">#REF!</definedName>
    <definedName name="Range_DownloadAnnual">[2]Control!$C$4</definedName>
    <definedName name="Range_DownloadDateTime" localSheetId="10">#REF!</definedName>
    <definedName name="Range_DownloadDateTime" localSheetId="11">#REF!</definedName>
    <definedName name="Range_DownloadDateTime" localSheetId="7">#REF!</definedName>
    <definedName name="Range_DownloadDateTime" localSheetId="8">#REF!</definedName>
    <definedName name="Range_DownloadDateTime" localSheetId="9">#REF!</definedName>
    <definedName name="Range_DownloadDateTime" localSheetId="12">#REF!</definedName>
    <definedName name="Range_DownloadDateTime" localSheetId="13">#REF!</definedName>
    <definedName name="Range_DownloadDateTime" localSheetId="14">#REF!</definedName>
    <definedName name="Range_DownloadDateTime" localSheetId="15">#REF!</definedName>
    <definedName name="Range_DownloadDateTime" localSheetId="17">#REF!</definedName>
    <definedName name="Range_DownloadDateTime" localSheetId="18">#REF!</definedName>
    <definedName name="Range_DownloadDateTime">#REF!</definedName>
    <definedName name="Range_DownloadMonth">[2]Control!$C$2</definedName>
    <definedName name="Range_DownloadQuarter">[2]Control!$C$3</definedName>
    <definedName name="Range_DSTNotes" localSheetId="10">#REF!</definedName>
    <definedName name="Range_DSTNotes" localSheetId="11">#REF!</definedName>
    <definedName name="Range_DSTNotes" localSheetId="7">#REF!</definedName>
    <definedName name="Range_DSTNotes" localSheetId="8">#REF!</definedName>
    <definedName name="Range_DSTNotes" localSheetId="12">#REF!</definedName>
    <definedName name="Range_DSTNotes" localSheetId="13">#REF!</definedName>
    <definedName name="Range_DSTNotes" localSheetId="14">#REF!</definedName>
    <definedName name="Range_DSTNotes" localSheetId="15">#REF!</definedName>
    <definedName name="Range_DSTNotes" localSheetId="17">#REF!</definedName>
    <definedName name="Range_DSTNotes" localSheetId="18">#REF!</definedName>
    <definedName name="Range_DSTNotes">#REF!</definedName>
    <definedName name="Range_InValidResultsStart" localSheetId="10">#REF!</definedName>
    <definedName name="Range_InValidResultsStart" localSheetId="11">#REF!</definedName>
    <definedName name="Range_InValidResultsStart" localSheetId="7">#REF!</definedName>
    <definedName name="Range_InValidResultsStart" localSheetId="8">#REF!</definedName>
    <definedName name="Range_InValidResultsStart" localSheetId="12">#REF!</definedName>
    <definedName name="Range_InValidResultsStart" localSheetId="13">#REF!</definedName>
    <definedName name="Range_InValidResultsStart" localSheetId="14">#REF!</definedName>
    <definedName name="Range_InValidResultsStart" localSheetId="15">#REF!</definedName>
    <definedName name="Range_InValidResultsStart" localSheetId="17">#REF!</definedName>
    <definedName name="Range_InValidResultsStart" localSheetId="18">#REF!</definedName>
    <definedName name="Range_InValidResultsStart">#REF!</definedName>
    <definedName name="Range_NumberofFailuresStart" localSheetId="10">#REF!</definedName>
    <definedName name="Range_NumberofFailuresStart" localSheetId="11">#REF!</definedName>
    <definedName name="Range_NumberofFailuresStart" localSheetId="7">#REF!</definedName>
    <definedName name="Range_NumberofFailuresStart" localSheetId="8">#REF!</definedName>
    <definedName name="Range_NumberofFailuresStart" localSheetId="12">#REF!</definedName>
    <definedName name="Range_NumberofFailuresStart" localSheetId="13">#REF!</definedName>
    <definedName name="Range_NumberofFailuresStart" localSheetId="14">#REF!</definedName>
    <definedName name="Range_NumberofFailuresStart" localSheetId="15">#REF!</definedName>
    <definedName name="Range_NumberofFailuresStart" localSheetId="17">#REF!</definedName>
    <definedName name="Range_NumberofFailuresStart" localSheetId="18">#REF!</definedName>
    <definedName name="Range_NumberofFailuresStart">#REF!</definedName>
    <definedName name="Range_ReportFormName" localSheetId="10">#REF!</definedName>
    <definedName name="Range_ReportFormName" localSheetId="11">#REF!</definedName>
    <definedName name="Range_ReportFormName" localSheetId="7">#REF!</definedName>
    <definedName name="Range_ReportFormName" localSheetId="8">#REF!</definedName>
    <definedName name="Range_ReportFormName" localSheetId="9">#REF!</definedName>
    <definedName name="Range_ReportFormName" localSheetId="12">#REF!</definedName>
    <definedName name="Range_ReportFormName" localSheetId="13">#REF!</definedName>
    <definedName name="Range_ReportFormName" localSheetId="14">#REF!</definedName>
    <definedName name="Range_ReportFormName" localSheetId="15">#REF!</definedName>
    <definedName name="Range_ReportFormName" localSheetId="17">#REF!</definedName>
    <definedName name="Range_ReportFormName" localSheetId="18">#REF!</definedName>
    <definedName name="Range_ReportFormName">#REF!</definedName>
    <definedName name="Range_ValidationResultsStart" localSheetId="10">#REF!</definedName>
    <definedName name="Range_ValidationResultsStart" localSheetId="11">#REF!</definedName>
    <definedName name="Range_ValidationResultsStart" localSheetId="7">#REF!</definedName>
    <definedName name="Range_ValidationResultsStart" localSheetId="8">#REF!</definedName>
    <definedName name="Range_ValidationResultsStart" localSheetId="12">#REF!</definedName>
    <definedName name="Range_ValidationResultsStart" localSheetId="13">#REF!</definedName>
    <definedName name="Range_ValidationResultsStart" localSheetId="14">#REF!</definedName>
    <definedName name="Range_ValidationResultsStart" localSheetId="15">#REF!</definedName>
    <definedName name="Range_ValidationResultsStart" localSheetId="17">#REF!</definedName>
    <definedName name="Range_ValidationResultsStart" localSheetId="18">#REF!</definedName>
    <definedName name="Range_ValidationResultsStart">#REF!</definedName>
    <definedName name="Range_ValidationRulesStart" localSheetId="10">#REF!</definedName>
    <definedName name="Range_ValidationRulesStart" localSheetId="11">#REF!</definedName>
    <definedName name="Range_ValidationRulesStart" localSheetId="7">#REF!</definedName>
    <definedName name="Range_ValidationRulesStart" localSheetId="8">#REF!</definedName>
    <definedName name="Range_ValidationRulesStart" localSheetId="12">#REF!</definedName>
    <definedName name="Range_ValidationRulesStart" localSheetId="13">#REF!</definedName>
    <definedName name="Range_ValidationRulesStart" localSheetId="14">#REF!</definedName>
    <definedName name="Range_ValidationRulesStart" localSheetId="15">#REF!</definedName>
    <definedName name="Range_ValidationRulesStart" localSheetId="17">#REF!</definedName>
    <definedName name="Range_ValidationRulesStart" localSheetId="18">#REF!</definedName>
    <definedName name="Range_ValidationRulesStart">#REF!</definedName>
    <definedName name="REAL" localSheetId="10">#REF!</definedName>
    <definedName name="REAL" localSheetId="11">#REF!</definedName>
    <definedName name="REAL" localSheetId="7">#REF!</definedName>
    <definedName name="REAL" localSheetId="8">#REF!</definedName>
    <definedName name="REAL" localSheetId="12">#REF!</definedName>
    <definedName name="REAL" localSheetId="13">#REF!</definedName>
    <definedName name="REAL" localSheetId="14">#REF!</definedName>
    <definedName name="REAL" localSheetId="15">#REF!</definedName>
    <definedName name="REAL" localSheetId="17">#REF!</definedName>
    <definedName name="REAL" localSheetId="18">#REF!</definedName>
    <definedName name="REAL">#REF!</definedName>
    <definedName name="Reporting_Country">[1]Control!$C$1</definedName>
    <definedName name="Reporting_CountryCode">[2]Control!$B$28</definedName>
    <definedName name="Reporting_Currency">[1]Control!$C$5</definedName>
    <definedName name="Reporting_Frequency">[1]Control!$C$8</definedName>
    <definedName name="RevA" localSheetId="10">#REF!</definedName>
    <definedName name="RevA" localSheetId="11">#REF!</definedName>
    <definedName name="RevA" localSheetId="7">#REF!</definedName>
    <definedName name="RevA" localSheetId="8">#REF!</definedName>
    <definedName name="RevA" localSheetId="12">#REF!</definedName>
    <definedName name="RevA" localSheetId="13">#REF!</definedName>
    <definedName name="RevA" localSheetId="14">#REF!</definedName>
    <definedName name="RevA" localSheetId="15">#REF!</definedName>
    <definedName name="RevA" localSheetId="17">#REF!</definedName>
    <definedName name="RevA" localSheetId="18">#REF!</definedName>
    <definedName name="RevA">#REF!</definedName>
    <definedName name="RevB" localSheetId="10">#REF!</definedName>
    <definedName name="RevB" localSheetId="11">#REF!</definedName>
    <definedName name="RevB" localSheetId="7">#REF!</definedName>
    <definedName name="RevB" localSheetId="8">#REF!</definedName>
    <definedName name="RevB" localSheetId="12">#REF!</definedName>
    <definedName name="RevB" localSheetId="13">#REF!</definedName>
    <definedName name="RevB" localSheetId="14">#REF!</definedName>
    <definedName name="RevB" localSheetId="15">#REF!</definedName>
    <definedName name="RevB" localSheetId="17">#REF!</definedName>
    <definedName name="RevB" localSheetId="18">#REF!</definedName>
    <definedName name="RevB">#REF!</definedName>
    <definedName name="rrrrr">[8]Control!$A$19:$A$20</definedName>
    <definedName name="rrrrrrrrrr">[8]Control!$C$4</definedName>
    <definedName name="rs" localSheetId="1" hidden="1">{"BOP_TAB",#N/A,FALSE,"N";"MIDTERM_TAB",#N/A,FALSE,"O";"FUND_CRED",#N/A,FALSE,"P";"DEBT_TAB1",#N/A,FALSE,"Q";"DEBT_TAB2",#N/A,FALSE,"Q";"FORFIN_TAB1",#N/A,FALSE,"R";"FORFIN_TAB2",#N/A,FALSE,"R";"BOP_ANALY",#N/A,FALSE,"U"}</definedName>
    <definedName name="rs" localSheetId="10" hidden="1">{"BOP_TAB",#N/A,FALSE,"N";"MIDTERM_TAB",#N/A,FALSE,"O";"FUND_CRED",#N/A,FALSE,"P";"DEBT_TAB1",#N/A,FALSE,"Q";"DEBT_TAB2",#N/A,FALSE,"Q";"FORFIN_TAB1",#N/A,FALSE,"R";"FORFIN_TAB2",#N/A,FALSE,"R";"BOP_ANALY",#N/A,FALSE,"U"}</definedName>
    <definedName name="rs" localSheetId="11" hidden="1">{"BOP_TAB",#N/A,FALSE,"N";"MIDTERM_TAB",#N/A,FALSE,"O";"FUND_CRED",#N/A,FALSE,"P";"DEBT_TAB1",#N/A,FALSE,"Q";"DEBT_TAB2",#N/A,FALSE,"Q";"FORFIN_TAB1",#N/A,FALSE,"R";"FORFIN_TAB2",#N/A,FALSE,"R";"BOP_ANALY",#N/A,FALSE,"U"}</definedName>
    <definedName name="rs" localSheetId="2" hidden="1">{"BOP_TAB",#N/A,FALSE,"N";"MIDTERM_TAB",#N/A,FALSE,"O";"FUND_CRED",#N/A,FALSE,"P";"DEBT_TAB1",#N/A,FALSE,"Q";"DEBT_TAB2",#N/A,FALSE,"Q";"FORFIN_TAB1",#N/A,FALSE,"R";"FORFIN_TAB2",#N/A,FALSE,"R";"BOP_ANALY",#N/A,FALSE,"U"}</definedName>
    <definedName name="rs" localSheetId="3" hidden="1">{"BOP_TAB",#N/A,FALSE,"N";"MIDTERM_TAB",#N/A,FALSE,"O";"FUND_CRED",#N/A,FALSE,"P";"DEBT_TAB1",#N/A,FALSE,"Q";"DEBT_TAB2",#N/A,FALSE,"Q";"FORFIN_TAB1",#N/A,FALSE,"R";"FORFIN_TAB2",#N/A,FALSE,"R";"BOP_ANALY",#N/A,FALSE,"U"}</definedName>
    <definedName name="rs" localSheetId="4" hidden="1">{"BOP_TAB",#N/A,FALSE,"N";"MIDTERM_TAB",#N/A,FALSE,"O";"FUND_CRED",#N/A,FALSE,"P";"DEBT_TAB1",#N/A,FALSE,"Q";"DEBT_TAB2",#N/A,FALSE,"Q";"FORFIN_TAB1",#N/A,FALSE,"R";"FORFIN_TAB2",#N/A,FALSE,"R";"BOP_ANALY",#N/A,FALSE,"U"}</definedName>
    <definedName name="rs" localSheetId="5" hidden="1">{"BOP_TAB",#N/A,FALSE,"N";"MIDTERM_TAB",#N/A,FALSE,"O";"FUND_CRED",#N/A,FALSE,"P";"DEBT_TAB1",#N/A,FALSE,"Q";"DEBT_TAB2",#N/A,FALSE,"Q";"FORFIN_TAB1",#N/A,FALSE,"R";"FORFIN_TAB2",#N/A,FALSE,"R";"BOP_ANALY",#N/A,FALSE,"U"}</definedName>
    <definedName name="rs" localSheetId="6" hidden="1">{"BOP_TAB",#N/A,FALSE,"N";"MIDTERM_TAB",#N/A,FALSE,"O";"FUND_CRED",#N/A,FALSE,"P";"DEBT_TAB1",#N/A,FALSE,"Q";"DEBT_TAB2",#N/A,FALSE,"Q";"FORFIN_TAB1",#N/A,FALSE,"R";"FORFIN_TAB2",#N/A,FALSE,"R";"BOP_ANALY",#N/A,FALSE,"U"}</definedName>
    <definedName name="rs" localSheetId="7" hidden="1">{"BOP_TAB",#N/A,FALSE,"N";"MIDTERM_TAB",#N/A,FALSE,"O";"FUND_CRED",#N/A,FALSE,"P";"DEBT_TAB1",#N/A,FALSE,"Q";"DEBT_TAB2",#N/A,FALSE,"Q";"FORFIN_TAB1",#N/A,FALSE,"R";"FORFIN_TAB2",#N/A,FALSE,"R";"BOP_ANALY",#N/A,FALSE,"U"}</definedName>
    <definedName name="rs" localSheetId="8" hidden="1">{"BOP_TAB",#N/A,FALSE,"N";"MIDTERM_TAB",#N/A,FALSE,"O";"FUND_CRED",#N/A,FALSE,"P";"DEBT_TAB1",#N/A,FALSE,"Q";"DEBT_TAB2",#N/A,FALSE,"Q";"FORFIN_TAB1",#N/A,FALSE,"R";"FORFIN_TAB2",#N/A,FALSE,"R";"BOP_ANALY",#N/A,FALSE,"U"}</definedName>
    <definedName name="rs" localSheetId="9" hidden="1">{"BOP_TAB",#N/A,FALSE,"N";"MIDTERM_TAB",#N/A,FALSE,"O";"FUND_CRED",#N/A,FALSE,"P";"DEBT_TAB1",#N/A,FALSE,"Q";"DEBT_TAB2",#N/A,FALSE,"Q";"FORFIN_TAB1",#N/A,FALSE,"R";"FORFIN_TAB2",#N/A,FALSE,"R";"BOP_ANALY",#N/A,FALSE,"U"}</definedName>
    <definedName name="rs" localSheetId="12" hidden="1">{"BOP_TAB",#N/A,FALSE,"N";"MIDTERM_TAB",#N/A,FALSE,"O";"FUND_CRED",#N/A,FALSE,"P";"DEBT_TAB1",#N/A,FALSE,"Q";"DEBT_TAB2",#N/A,FALSE,"Q";"FORFIN_TAB1",#N/A,FALSE,"R";"FORFIN_TAB2",#N/A,FALSE,"R";"BOP_ANALY",#N/A,FALSE,"U"}</definedName>
    <definedName name="rs" localSheetId="13" hidden="1">{"BOP_TAB",#N/A,FALSE,"N";"MIDTERM_TAB",#N/A,FALSE,"O";"FUND_CRED",#N/A,FALSE,"P";"DEBT_TAB1",#N/A,FALSE,"Q";"DEBT_TAB2",#N/A,FALSE,"Q";"FORFIN_TAB1",#N/A,FALSE,"R";"FORFIN_TAB2",#N/A,FALSE,"R";"BOP_ANALY",#N/A,FALSE,"U"}</definedName>
    <definedName name="rs" localSheetId="14" hidden="1">{"BOP_TAB",#N/A,FALSE,"N";"MIDTERM_TAB",#N/A,FALSE,"O";"FUND_CRED",#N/A,FALSE,"P";"DEBT_TAB1",#N/A,FALSE,"Q";"DEBT_TAB2",#N/A,FALSE,"Q";"FORFIN_TAB1",#N/A,FALSE,"R";"FORFIN_TAB2",#N/A,FALSE,"R";"BOP_ANALY",#N/A,FALSE,"U"}</definedName>
    <definedName name="rs" localSheetId="15" hidden="1">{"BOP_TAB",#N/A,FALSE,"N";"MIDTERM_TAB",#N/A,FALSE,"O";"FUND_CRED",#N/A,FALSE,"P";"DEBT_TAB1",#N/A,FALSE,"Q";"DEBT_TAB2",#N/A,FALSE,"Q";"FORFIN_TAB1",#N/A,FALSE,"R";"FORFIN_TAB2",#N/A,FALSE,"R";"BOP_ANALY",#N/A,FALSE,"U"}</definedName>
    <definedName name="rs" localSheetId="17" hidden="1">{"BOP_TAB",#N/A,FALSE,"N";"MIDTERM_TAB",#N/A,FALSE,"O";"FUND_CRED",#N/A,FALSE,"P";"DEBT_TAB1",#N/A,FALSE,"Q";"DEBT_TAB2",#N/A,FALSE,"Q";"FORFIN_TAB1",#N/A,FALSE,"R";"FORFIN_TAB2",#N/A,FALSE,"R";"BOP_ANALY",#N/A,FALSE,"U"}</definedName>
    <definedName name="rs" localSheetId="18" hidden="1">{"BOP_TAB",#N/A,FALSE,"N";"MIDTERM_TAB",#N/A,FALSE,"O";"FUND_CRED",#N/A,FALSE,"P";"DEBT_TAB1",#N/A,FALSE,"Q";"DEBT_TAB2",#N/A,FALSE,"Q";"FORFIN_TAB1",#N/A,FALSE,"R";"FORFIN_TAB2",#N/A,FALSE,"R";"BOP_ANALY",#N/A,FALSE,"U"}</definedName>
    <definedName name="rs" hidden="1">{"BOP_TAB",#N/A,FALSE,"N";"MIDTERM_TAB",#N/A,FALSE,"O";"FUND_CRED",#N/A,FALSE,"P";"DEBT_TAB1",#N/A,FALSE,"Q";"DEBT_TAB2",#N/A,FALSE,"Q";"FORFIN_TAB1",#N/A,FALSE,"R";"FORFIN_TAB2",#N/A,FALSE,"R";"BOP_ANALY",#N/A,FALSE,"U"}</definedName>
    <definedName name="Scale_Def">[1]Control!$V$42:$V$45</definedName>
    <definedName name="ScalesList">'[4]Report Form'!$A$5:$A$8</definedName>
    <definedName name="sencount" hidden="1">2</definedName>
    <definedName name="SUMMARY1" localSheetId="10">#REF!</definedName>
    <definedName name="SUMMARY1" localSheetId="11">#REF!</definedName>
    <definedName name="SUMMARY1" localSheetId="7">#REF!</definedName>
    <definedName name="SUMMARY1" localSheetId="8">#REF!</definedName>
    <definedName name="SUMMARY1" localSheetId="9">#REF!</definedName>
    <definedName name="SUMMARY1" localSheetId="12">#REF!</definedName>
    <definedName name="SUMMARY1" localSheetId="13">#REF!</definedName>
    <definedName name="SUMMARY1" localSheetId="14">#REF!</definedName>
    <definedName name="SUMMARY1" localSheetId="15">#REF!</definedName>
    <definedName name="SUMMARY1" localSheetId="17">#REF!</definedName>
    <definedName name="SUMMARY1" localSheetId="18">#REF!</definedName>
    <definedName name="SUMMARY1">#REF!</definedName>
    <definedName name="SUMMARY2" localSheetId="10">#REF!</definedName>
    <definedName name="SUMMARY2" localSheetId="11">#REF!</definedName>
    <definedName name="SUMMARY2" localSheetId="7">#REF!</definedName>
    <definedName name="SUMMARY2" localSheetId="8">#REF!</definedName>
    <definedName name="SUMMARY2" localSheetId="12">#REF!</definedName>
    <definedName name="SUMMARY2" localSheetId="13">#REF!</definedName>
    <definedName name="SUMMARY2" localSheetId="14">#REF!</definedName>
    <definedName name="SUMMARY2" localSheetId="15">#REF!</definedName>
    <definedName name="SUMMARY2" localSheetId="17">#REF!</definedName>
    <definedName name="SUMMARY2" localSheetId="18">#REF!</definedName>
    <definedName name="SUMMARY2">#REF!</definedName>
    <definedName name="t01англ" localSheetId="13" hidden="1">{#N/A,#N/A,FALSE,"т02бд"}</definedName>
    <definedName name="t01англ" localSheetId="14" hidden="1">{#N/A,#N/A,FALSE,"т02бд"}</definedName>
    <definedName name="t01англ" localSheetId="15" hidden="1">{#N/A,#N/A,FALSE,"т02бд"}</definedName>
    <definedName name="t01англ" hidden="1">{#N/A,#N/A,FALSE,"т02бд"}</definedName>
    <definedName name="t05n" localSheetId="13" hidden="1">{#N/A,#N/A,FALSE,"т04"}</definedName>
    <definedName name="t05n" localSheetId="14" hidden="1">{#N/A,#N/A,FALSE,"т04"}</definedName>
    <definedName name="t05n" localSheetId="15" hidden="1">{#N/A,#N/A,FALSE,"т04"}</definedName>
    <definedName name="t05n" hidden="1">{#N/A,#N/A,FALSE,"т04"}</definedName>
    <definedName name="t05nn" localSheetId="13" hidden="1">{#N/A,#N/A,FALSE,"т04"}</definedName>
    <definedName name="t05nn" localSheetId="14" hidden="1">{#N/A,#N/A,FALSE,"т04"}</definedName>
    <definedName name="t05nn" localSheetId="15" hidden="1">{#N/A,#N/A,FALSE,"т04"}</definedName>
    <definedName name="t05nn" hidden="1">{#N/A,#N/A,FALSE,"т04"}</definedName>
    <definedName name="Taballgastables" localSheetId="10">#REF!</definedName>
    <definedName name="Taballgastables" localSheetId="11">#REF!</definedName>
    <definedName name="Taballgastables" localSheetId="7">#REF!</definedName>
    <definedName name="Taballgastables" localSheetId="8">#REF!</definedName>
    <definedName name="Taballgastables" localSheetId="12">#REF!</definedName>
    <definedName name="Taballgastables" localSheetId="13">#REF!</definedName>
    <definedName name="Taballgastables" localSheetId="14">#REF!</definedName>
    <definedName name="Taballgastables" localSheetId="15">#REF!</definedName>
    <definedName name="Taballgastables" localSheetId="17">#REF!</definedName>
    <definedName name="Taballgastables" localSheetId="18">#REF!</definedName>
    <definedName name="Taballgastables">#REF!</definedName>
    <definedName name="TabAmort2004" localSheetId="10">#REF!</definedName>
    <definedName name="TabAmort2004" localSheetId="11">#REF!</definedName>
    <definedName name="TabAmort2004" localSheetId="7">#REF!</definedName>
    <definedName name="TabAmort2004" localSheetId="8">#REF!</definedName>
    <definedName name="TabAmort2004" localSheetId="12">#REF!</definedName>
    <definedName name="TabAmort2004" localSheetId="13">#REF!</definedName>
    <definedName name="TabAmort2004" localSheetId="14">#REF!</definedName>
    <definedName name="TabAmort2004" localSheetId="15">#REF!</definedName>
    <definedName name="TabAmort2004" localSheetId="17">#REF!</definedName>
    <definedName name="TabAmort2004" localSheetId="18">#REF!</definedName>
    <definedName name="TabAmort2004">#REF!</definedName>
    <definedName name="TabAssumptionsImports" localSheetId="10">#REF!</definedName>
    <definedName name="TabAssumptionsImports" localSheetId="11">#REF!</definedName>
    <definedName name="TabAssumptionsImports" localSheetId="7">#REF!</definedName>
    <definedName name="TabAssumptionsImports" localSheetId="8">#REF!</definedName>
    <definedName name="TabAssumptionsImports" localSheetId="12">#REF!</definedName>
    <definedName name="TabAssumptionsImports" localSheetId="13">#REF!</definedName>
    <definedName name="TabAssumptionsImports" localSheetId="14">#REF!</definedName>
    <definedName name="TabAssumptionsImports" localSheetId="15">#REF!</definedName>
    <definedName name="TabAssumptionsImports" localSheetId="17">#REF!</definedName>
    <definedName name="TabAssumptionsImports" localSheetId="18">#REF!</definedName>
    <definedName name="TabAssumptionsImports">#REF!</definedName>
    <definedName name="TabCapAccount" localSheetId="10">#REF!</definedName>
    <definedName name="TabCapAccount" localSheetId="11">#REF!</definedName>
    <definedName name="TabCapAccount" localSheetId="7">#REF!</definedName>
    <definedName name="TabCapAccount" localSheetId="8">#REF!</definedName>
    <definedName name="TabCapAccount" localSheetId="12">#REF!</definedName>
    <definedName name="TabCapAccount" localSheetId="13">#REF!</definedName>
    <definedName name="TabCapAccount" localSheetId="14">#REF!</definedName>
    <definedName name="TabCapAccount" localSheetId="15">#REF!</definedName>
    <definedName name="TabCapAccount" localSheetId="17">#REF!</definedName>
    <definedName name="TabCapAccount" localSheetId="18">#REF!</definedName>
    <definedName name="TabCapAccount">#REF!</definedName>
    <definedName name="Tabdebt_historic" localSheetId="10">#REF!</definedName>
    <definedName name="Tabdebt_historic" localSheetId="11">#REF!</definedName>
    <definedName name="Tabdebt_historic" localSheetId="7">#REF!</definedName>
    <definedName name="Tabdebt_historic" localSheetId="8">#REF!</definedName>
    <definedName name="Tabdebt_historic" localSheetId="12">#REF!</definedName>
    <definedName name="Tabdebt_historic" localSheetId="13">#REF!</definedName>
    <definedName name="Tabdebt_historic" localSheetId="14">#REF!</definedName>
    <definedName name="Tabdebt_historic" localSheetId="15">#REF!</definedName>
    <definedName name="Tabdebt_historic" localSheetId="17">#REF!</definedName>
    <definedName name="Tabdebt_historic" localSheetId="18">#REF!</definedName>
    <definedName name="Tabdebt_historic">#REF!</definedName>
    <definedName name="Tabdebtflow" localSheetId="10">#REF!</definedName>
    <definedName name="Tabdebtflow" localSheetId="11">#REF!</definedName>
    <definedName name="Tabdebtflow" localSheetId="7">#REF!</definedName>
    <definedName name="Tabdebtflow" localSheetId="8">#REF!</definedName>
    <definedName name="Tabdebtflow" localSheetId="12">#REF!</definedName>
    <definedName name="Tabdebtflow" localSheetId="13">#REF!</definedName>
    <definedName name="Tabdebtflow" localSheetId="14">#REF!</definedName>
    <definedName name="Tabdebtflow" localSheetId="15">#REF!</definedName>
    <definedName name="Tabdebtflow" localSheetId="17">#REF!</definedName>
    <definedName name="Tabdebtflow" localSheetId="18">#REF!</definedName>
    <definedName name="Tabdebtflow">#REF!</definedName>
    <definedName name="TabExports" localSheetId="10">#REF!</definedName>
    <definedName name="TabExports" localSheetId="11">#REF!</definedName>
    <definedName name="TabExports" localSheetId="7">#REF!</definedName>
    <definedName name="TabExports" localSheetId="8">#REF!</definedName>
    <definedName name="TabExports" localSheetId="12">#REF!</definedName>
    <definedName name="TabExports" localSheetId="13">#REF!</definedName>
    <definedName name="TabExports" localSheetId="14">#REF!</definedName>
    <definedName name="TabExports" localSheetId="15">#REF!</definedName>
    <definedName name="TabExports" localSheetId="17">#REF!</definedName>
    <definedName name="TabExports" localSheetId="18">#REF!</definedName>
    <definedName name="TabExports">#REF!</definedName>
    <definedName name="TabFcredit2007" localSheetId="10">#REF!</definedName>
    <definedName name="TabFcredit2007" localSheetId="11">#REF!</definedName>
    <definedName name="TabFcredit2007" localSheetId="7">#REF!</definedName>
    <definedName name="TabFcredit2007" localSheetId="8">#REF!</definedName>
    <definedName name="TabFcredit2007" localSheetId="12">#REF!</definedName>
    <definedName name="TabFcredit2007" localSheetId="13">#REF!</definedName>
    <definedName name="TabFcredit2007" localSheetId="14">#REF!</definedName>
    <definedName name="TabFcredit2007" localSheetId="15">#REF!</definedName>
    <definedName name="TabFcredit2007" localSheetId="17">#REF!</definedName>
    <definedName name="TabFcredit2007" localSheetId="18">#REF!</definedName>
    <definedName name="TabFcredit2007">#REF!</definedName>
    <definedName name="TabFcredit2010" localSheetId="10">#REF!</definedName>
    <definedName name="TabFcredit2010" localSheetId="11">#REF!</definedName>
    <definedName name="TabFcredit2010" localSheetId="7">#REF!</definedName>
    <definedName name="TabFcredit2010" localSheetId="8">#REF!</definedName>
    <definedName name="TabFcredit2010" localSheetId="12">#REF!</definedName>
    <definedName name="TabFcredit2010" localSheetId="13">#REF!</definedName>
    <definedName name="TabFcredit2010" localSheetId="14">#REF!</definedName>
    <definedName name="TabFcredit2010" localSheetId="15">#REF!</definedName>
    <definedName name="TabFcredit2010" localSheetId="17">#REF!</definedName>
    <definedName name="TabFcredit2010" localSheetId="18">#REF!</definedName>
    <definedName name="TabFcredit2010">#REF!</definedName>
    <definedName name="TabGas_arrears_to_Russia" localSheetId="10">#REF!</definedName>
    <definedName name="TabGas_arrears_to_Russia" localSheetId="11">#REF!</definedName>
    <definedName name="TabGas_arrears_to_Russia" localSheetId="7">#REF!</definedName>
    <definedName name="TabGas_arrears_to_Russia" localSheetId="8">#REF!</definedName>
    <definedName name="TabGas_arrears_to_Russia" localSheetId="12">#REF!</definedName>
    <definedName name="TabGas_arrears_to_Russia" localSheetId="13">#REF!</definedName>
    <definedName name="TabGas_arrears_to_Russia" localSheetId="14">#REF!</definedName>
    <definedName name="TabGas_arrears_to_Russia" localSheetId="15">#REF!</definedName>
    <definedName name="TabGas_arrears_to_Russia" localSheetId="17">#REF!</definedName>
    <definedName name="TabGas_arrears_to_Russia" localSheetId="18">#REF!</definedName>
    <definedName name="TabGas_arrears_to_Russia">#REF!</definedName>
    <definedName name="TabImportdetail" localSheetId="10">#REF!</definedName>
    <definedName name="TabImportdetail" localSheetId="11">#REF!</definedName>
    <definedName name="TabImportdetail" localSheetId="7">#REF!</definedName>
    <definedName name="TabImportdetail" localSheetId="8">#REF!</definedName>
    <definedName name="TabImportdetail" localSheetId="12">#REF!</definedName>
    <definedName name="TabImportdetail" localSheetId="13">#REF!</definedName>
    <definedName name="TabImportdetail" localSheetId="14">#REF!</definedName>
    <definedName name="TabImportdetail" localSheetId="15">#REF!</definedName>
    <definedName name="TabImportdetail" localSheetId="17">#REF!</definedName>
    <definedName name="TabImportdetail" localSheetId="18">#REF!</definedName>
    <definedName name="TabImportdetail">#REF!</definedName>
    <definedName name="TabImports" localSheetId="10">#REF!</definedName>
    <definedName name="TabImports" localSheetId="11">#REF!</definedName>
    <definedName name="TabImports" localSheetId="7">#REF!</definedName>
    <definedName name="TabImports" localSheetId="8">#REF!</definedName>
    <definedName name="TabImports" localSheetId="12">#REF!</definedName>
    <definedName name="TabImports" localSheetId="13">#REF!</definedName>
    <definedName name="TabImports" localSheetId="14">#REF!</definedName>
    <definedName name="TabImports" localSheetId="15">#REF!</definedName>
    <definedName name="TabImports" localSheetId="17">#REF!</definedName>
    <definedName name="TabImports" localSheetId="18">#REF!</definedName>
    <definedName name="TabImports">#REF!</definedName>
    <definedName name="Table" localSheetId="10">#REF!</definedName>
    <definedName name="Table" localSheetId="11">#REF!</definedName>
    <definedName name="Table" localSheetId="7">#REF!</definedName>
    <definedName name="Table" localSheetId="8">#REF!</definedName>
    <definedName name="Table" localSheetId="12">#REF!</definedName>
    <definedName name="Table" localSheetId="13">#REF!</definedName>
    <definedName name="Table" localSheetId="14">#REF!</definedName>
    <definedName name="Table" localSheetId="15">#REF!</definedName>
    <definedName name="Table" localSheetId="17">#REF!</definedName>
    <definedName name="Table" localSheetId="18">#REF!</definedName>
    <definedName name="Table">#REF!</definedName>
    <definedName name="Table_2____Moldova___General_Government_Budget_1995_98__Mdl_millions__1" localSheetId="10">#REF!</definedName>
    <definedName name="Table_2____Moldova___General_Government_Budget_1995_98__Mdl_millions__1" localSheetId="11">#REF!</definedName>
    <definedName name="Table_2____Moldova___General_Government_Budget_1995_98__Mdl_millions__1" localSheetId="7">#REF!</definedName>
    <definedName name="Table_2____Moldova___General_Government_Budget_1995_98__Mdl_millions__1" localSheetId="8">#REF!</definedName>
    <definedName name="Table_2____Moldova___General_Government_Budget_1995_98__Mdl_millions__1" localSheetId="12">#REF!</definedName>
    <definedName name="Table_2____Moldova___General_Government_Budget_1995_98__Mdl_millions__1" localSheetId="13">#REF!</definedName>
    <definedName name="Table_2____Moldova___General_Government_Budget_1995_98__Mdl_millions__1" localSheetId="14">#REF!</definedName>
    <definedName name="Table_2____Moldova___General_Government_Budget_1995_98__Mdl_millions__1" localSheetId="15">#REF!</definedName>
    <definedName name="Table_2____Moldova___General_Government_Budget_1995_98__Mdl_millions__1" localSheetId="17">#REF!</definedName>
    <definedName name="Table_2____Moldova___General_Government_Budget_1995_98__Mdl_millions__1" localSheetId="18">#REF!</definedName>
    <definedName name="Table_2____Moldova___General_Government_Budget_1995_98__Mdl_millions__1">#REF!</definedName>
    <definedName name="Table_3._Moldova__Balance_of_Payments__1994_98" localSheetId="10">#REF!</definedName>
    <definedName name="Table_3._Moldova__Balance_of_Payments__1994_98" localSheetId="11">#REF!</definedName>
    <definedName name="Table_3._Moldova__Balance_of_Payments__1994_98" localSheetId="7">#REF!</definedName>
    <definedName name="Table_3._Moldova__Balance_of_Payments__1994_98" localSheetId="8">#REF!</definedName>
    <definedName name="Table_3._Moldova__Balance_of_Payments__1994_98" localSheetId="12">#REF!</definedName>
    <definedName name="Table_3._Moldova__Balance_of_Payments__1994_98" localSheetId="13">#REF!</definedName>
    <definedName name="Table_3._Moldova__Balance_of_Payments__1994_98" localSheetId="14">#REF!</definedName>
    <definedName name="Table_3._Moldova__Balance_of_Payments__1994_98" localSheetId="15">#REF!</definedName>
    <definedName name="Table_3._Moldova__Balance_of_Payments__1994_98" localSheetId="17">#REF!</definedName>
    <definedName name="Table_3._Moldova__Balance_of_Payments__1994_98" localSheetId="18">#REF!</definedName>
    <definedName name="Table_3._Moldova__Balance_of_Payments__1994_98">#REF!</definedName>
    <definedName name="Table_4.__Moldova____Monetary_Survey_and_Projections__1994_98_1" localSheetId="10">#REF!</definedName>
    <definedName name="Table_4.__Moldova____Monetary_Survey_and_Projections__1994_98_1" localSheetId="11">#REF!</definedName>
    <definedName name="Table_4.__Moldova____Monetary_Survey_and_Projections__1994_98_1" localSheetId="7">#REF!</definedName>
    <definedName name="Table_4.__Moldova____Monetary_Survey_and_Projections__1994_98_1" localSheetId="8">#REF!</definedName>
    <definedName name="Table_4.__Moldova____Monetary_Survey_and_Projections__1994_98_1" localSheetId="12">#REF!</definedName>
    <definedName name="Table_4.__Moldova____Monetary_Survey_and_Projections__1994_98_1" localSheetId="13">#REF!</definedName>
    <definedName name="Table_4.__Moldova____Monetary_Survey_and_Projections__1994_98_1" localSheetId="14">#REF!</definedName>
    <definedName name="Table_4.__Moldova____Monetary_Survey_and_Projections__1994_98_1" localSheetId="15">#REF!</definedName>
    <definedName name="Table_4.__Moldova____Monetary_Survey_and_Projections__1994_98_1" localSheetId="17">#REF!</definedName>
    <definedName name="Table_4.__Moldova____Monetary_Survey_and_Projections__1994_98_1" localSheetId="18">#REF!</definedName>
    <definedName name="Table_4.__Moldova____Monetary_Survey_and_Projections__1994_98_1">#REF!</definedName>
    <definedName name="Table_6.__Moldova__Balance_of_Payments__1994_98" localSheetId="10">#REF!</definedName>
    <definedName name="Table_6.__Moldova__Balance_of_Payments__1994_98" localSheetId="11">#REF!</definedName>
    <definedName name="Table_6.__Moldova__Balance_of_Payments__1994_98" localSheetId="7">#REF!</definedName>
    <definedName name="Table_6.__Moldova__Balance_of_Payments__1994_98" localSheetId="8">#REF!</definedName>
    <definedName name="Table_6.__Moldova__Balance_of_Payments__1994_98" localSheetId="12">#REF!</definedName>
    <definedName name="Table_6.__Moldova__Balance_of_Payments__1994_98" localSheetId="13">#REF!</definedName>
    <definedName name="Table_6.__Moldova__Balance_of_Payments__1994_98" localSheetId="14">#REF!</definedName>
    <definedName name="Table_6.__Moldova__Balance_of_Payments__1994_98" localSheetId="15">#REF!</definedName>
    <definedName name="Table_6.__Moldova__Balance_of_Payments__1994_98" localSheetId="17">#REF!</definedName>
    <definedName name="Table_6.__Moldova__Balance_of_Payments__1994_98" localSheetId="18">#REF!</definedName>
    <definedName name="Table_6.__Moldova__Balance_of_Payments__1994_98">#REF!</definedName>
    <definedName name="Table129" localSheetId="10">#REF!</definedName>
    <definedName name="Table129" localSheetId="11">#REF!</definedName>
    <definedName name="Table129" localSheetId="7">#REF!</definedName>
    <definedName name="Table129" localSheetId="8">#REF!</definedName>
    <definedName name="Table129" localSheetId="12">#REF!</definedName>
    <definedName name="Table129" localSheetId="13">#REF!</definedName>
    <definedName name="Table129" localSheetId="14">#REF!</definedName>
    <definedName name="Table129" localSheetId="15">#REF!</definedName>
    <definedName name="Table129" localSheetId="17">#REF!</definedName>
    <definedName name="Table129" localSheetId="18">#REF!</definedName>
    <definedName name="Table129">#REF!</definedName>
    <definedName name="table130" localSheetId="10">#REF!</definedName>
    <definedName name="table130" localSheetId="11">#REF!</definedName>
    <definedName name="table130" localSheetId="7">#REF!</definedName>
    <definedName name="table130" localSheetId="8">#REF!</definedName>
    <definedName name="table130" localSheetId="12">#REF!</definedName>
    <definedName name="table130" localSheetId="13">#REF!</definedName>
    <definedName name="table130" localSheetId="14">#REF!</definedName>
    <definedName name="table130" localSheetId="15">#REF!</definedName>
    <definedName name="table130" localSheetId="17">#REF!</definedName>
    <definedName name="table130" localSheetId="18">#REF!</definedName>
    <definedName name="table130">#REF!</definedName>
    <definedName name="Table135" localSheetId="10">#REF!,[9]Contents!$A$87:$H$247</definedName>
    <definedName name="Table135" localSheetId="11">#REF!,[9]Contents!$A$87:$H$247</definedName>
    <definedName name="Table135" localSheetId="7">#REF!,[9]Contents!$A$87:$H$247</definedName>
    <definedName name="Table135" localSheetId="8">#REF!,[9]Contents!$A$87:$H$247</definedName>
    <definedName name="Table135" localSheetId="9">#REF!,[9]Contents!$A$87:$H$247</definedName>
    <definedName name="Table135" localSheetId="12">#REF!,[10]Contents!$A$87:$H$247</definedName>
    <definedName name="Table135" localSheetId="13">#REF!,[10]Contents!$A$87:$H$247</definedName>
    <definedName name="Table135" localSheetId="14">#REF!,[10]Contents!$A$87:$H$247</definedName>
    <definedName name="Table135" localSheetId="15">#REF!,[10]Contents!$A$87:$H$247</definedName>
    <definedName name="Table135" localSheetId="17">#REF!,[11]Contents!$A$87:$H$247</definedName>
    <definedName name="Table135" localSheetId="18">#REF!,[11]Contents!$A$87:$H$247</definedName>
    <definedName name="Table135">#REF!,[11]Contents!$A$87:$H$247</definedName>
    <definedName name="Table16_2000" localSheetId="10">#REF!</definedName>
    <definedName name="Table16_2000" localSheetId="11">#REF!</definedName>
    <definedName name="Table16_2000" localSheetId="7">#REF!</definedName>
    <definedName name="Table16_2000" localSheetId="8">#REF!</definedName>
    <definedName name="Table16_2000" localSheetId="9">#REF!</definedName>
    <definedName name="Table16_2000" localSheetId="12">#REF!</definedName>
    <definedName name="Table16_2000" localSheetId="13">#REF!</definedName>
    <definedName name="Table16_2000" localSheetId="14">#REF!</definedName>
    <definedName name="Table16_2000" localSheetId="15">#REF!</definedName>
    <definedName name="Table16_2000" localSheetId="17">#REF!</definedName>
    <definedName name="Table16_2000" localSheetId="18">#REF!</definedName>
    <definedName name="Table16_2000">#REF!</definedName>
    <definedName name="Table17" localSheetId="10">#REF!</definedName>
    <definedName name="Table17" localSheetId="11">#REF!</definedName>
    <definedName name="Table17" localSheetId="7">#REF!</definedName>
    <definedName name="Table17" localSheetId="8">#REF!</definedName>
    <definedName name="Table17" localSheetId="12">#REF!</definedName>
    <definedName name="Table17" localSheetId="13">#REF!</definedName>
    <definedName name="Table17" localSheetId="14">#REF!</definedName>
    <definedName name="Table17" localSheetId="15">#REF!</definedName>
    <definedName name="Table17" localSheetId="17">#REF!</definedName>
    <definedName name="Table17" localSheetId="18">#REF!</definedName>
    <definedName name="Table17">#REF!</definedName>
    <definedName name="Table19" localSheetId="10">#REF!</definedName>
    <definedName name="Table19" localSheetId="11">#REF!</definedName>
    <definedName name="Table19" localSheetId="7">#REF!</definedName>
    <definedName name="Table19" localSheetId="8">#REF!</definedName>
    <definedName name="Table19" localSheetId="12">#REF!</definedName>
    <definedName name="Table19" localSheetId="13">#REF!</definedName>
    <definedName name="Table19" localSheetId="14">#REF!</definedName>
    <definedName name="Table19" localSheetId="15">#REF!</definedName>
    <definedName name="Table19" localSheetId="17">#REF!</definedName>
    <definedName name="Table19" localSheetId="18">#REF!</definedName>
    <definedName name="Table19">#REF!</definedName>
    <definedName name="Table20" localSheetId="10">#REF!</definedName>
    <definedName name="Table20" localSheetId="11">#REF!</definedName>
    <definedName name="Table20" localSheetId="7">#REF!</definedName>
    <definedName name="Table20" localSheetId="8">#REF!</definedName>
    <definedName name="Table20" localSheetId="12">#REF!</definedName>
    <definedName name="Table20" localSheetId="13">#REF!</definedName>
    <definedName name="Table20" localSheetId="14">#REF!</definedName>
    <definedName name="Table20" localSheetId="15">#REF!</definedName>
    <definedName name="Table20" localSheetId="17">#REF!</definedName>
    <definedName name="Table20" localSheetId="18">#REF!</definedName>
    <definedName name="Table20">#REF!</definedName>
    <definedName name="Table21" localSheetId="10">#REF!,[12]Contents!$A$87:$H$247</definedName>
    <definedName name="Table21" localSheetId="11">#REF!,[12]Contents!$A$87:$H$247</definedName>
    <definedName name="Table21" localSheetId="7">#REF!,[12]Contents!$A$87:$H$247</definedName>
    <definedName name="Table21" localSheetId="8">#REF!,[12]Contents!$A$87:$H$247</definedName>
    <definedName name="Table21" localSheetId="9">#REF!,[12]Contents!$A$87:$H$247</definedName>
    <definedName name="Table21" localSheetId="12">#REF!,[13]Contents!$A$87:$H$247</definedName>
    <definedName name="Table21" localSheetId="13">#REF!,[13]Contents!$A$87:$H$247</definedName>
    <definedName name="Table21" localSheetId="14">#REF!,[13]Contents!$A$87:$H$247</definedName>
    <definedName name="Table21" localSheetId="15">#REF!,[13]Contents!$A$87:$H$247</definedName>
    <definedName name="Table21" localSheetId="17">#REF!,[14]Contents!$A$87:$H$247</definedName>
    <definedName name="Table21" localSheetId="18">#REF!,[14]Contents!$A$87:$H$247</definedName>
    <definedName name="Table21">#REF!,[14]Contents!$A$87:$H$247</definedName>
    <definedName name="Table22" localSheetId="10">#REF!</definedName>
    <definedName name="Table22" localSheetId="11">#REF!</definedName>
    <definedName name="Table22" localSheetId="7">#REF!</definedName>
    <definedName name="Table22" localSheetId="8">#REF!</definedName>
    <definedName name="Table22" localSheetId="9">#REF!</definedName>
    <definedName name="Table22" localSheetId="12">#REF!</definedName>
    <definedName name="Table22" localSheetId="13">#REF!</definedName>
    <definedName name="Table22" localSheetId="14">#REF!</definedName>
    <definedName name="Table22" localSheetId="15">#REF!</definedName>
    <definedName name="Table22" localSheetId="17">#REF!</definedName>
    <definedName name="Table22" localSheetId="18">#REF!</definedName>
    <definedName name="Table22">#REF!</definedName>
    <definedName name="Table23" localSheetId="10">#REF!</definedName>
    <definedName name="Table23" localSheetId="11">#REF!</definedName>
    <definedName name="Table23" localSheetId="7">#REF!</definedName>
    <definedName name="Table23" localSheetId="8">#REF!</definedName>
    <definedName name="Table23" localSheetId="12">#REF!</definedName>
    <definedName name="Table23" localSheetId="13">#REF!</definedName>
    <definedName name="Table23" localSheetId="14">#REF!</definedName>
    <definedName name="Table23" localSheetId="15">#REF!</definedName>
    <definedName name="Table23" localSheetId="17">#REF!</definedName>
    <definedName name="Table23" localSheetId="18">#REF!</definedName>
    <definedName name="Table23">#REF!</definedName>
    <definedName name="Table24" localSheetId="10">#REF!</definedName>
    <definedName name="Table24" localSheetId="11">#REF!</definedName>
    <definedName name="Table24" localSheetId="7">#REF!</definedName>
    <definedName name="Table24" localSheetId="8">#REF!</definedName>
    <definedName name="Table24" localSheetId="12">#REF!</definedName>
    <definedName name="Table24" localSheetId="13">#REF!</definedName>
    <definedName name="Table24" localSheetId="14">#REF!</definedName>
    <definedName name="Table24" localSheetId="15">#REF!</definedName>
    <definedName name="Table24" localSheetId="17">#REF!</definedName>
    <definedName name="Table24" localSheetId="18">#REF!</definedName>
    <definedName name="Table24">#REF!</definedName>
    <definedName name="Table25" localSheetId="10">#REF!</definedName>
    <definedName name="Table25" localSheetId="11">#REF!</definedName>
    <definedName name="Table25" localSheetId="7">#REF!</definedName>
    <definedName name="Table25" localSheetId="8">#REF!</definedName>
    <definedName name="Table25" localSheetId="12">#REF!</definedName>
    <definedName name="Table25" localSheetId="13">#REF!</definedName>
    <definedName name="Table25" localSheetId="14">#REF!</definedName>
    <definedName name="Table25" localSheetId="15">#REF!</definedName>
    <definedName name="Table25" localSheetId="17">#REF!</definedName>
    <definedName name="Table25" localSheetId="18">#REF!</definedName>
    <definedName name="Table25">#REF!</definedName>
    <definedName name="Table26" localSheetId="10">#REF!</definedName>
    <definedName name="Table26" localSheetId="11">#REF!</definedName>
    <definedName name="Table26" localSheetId="7">#REF!</definedName>
    <definedName name="Table26" localSheetId="8">#REF!</definedName>
    <definedName name="Table26" localSheetId="12">#REF!</definedName>
    <definedName name="Table26" localSheetId="13">#REF!</definedName>
    <definedName name="Table26" localSheetId="14">#REF!</definedName>
    <definedName name="Table26" localSheetId="15">#REF!</definedName>
    <definedName name="Table26" localSheetId="17">#REF!</definedName>
    <definedName name="Table26" localSheetId="18">#REF!</definedName>
    <definedName name="Table26">#REF!</definedName>
    <definedName name="Table27" localSheetId="10">#REF!</definedName>
    <definedName name="Table27" localSheetId="11">#REF!</definedName>
    <definedName name="Table27" localSheetId="7">#REF!</definedName>
    <definedName name="Table27" localSheetId="8">#REF!</definedName>
    <definedName name="Table27" localSheetId="12">#REF!</definedName>
    <definedName name="Table27" localSheetId="13">#REF!</definedName>
    <definedName name="Table27" localSheetId="14">#REF!</definedName>
    <definedName name="Table27" localSheetId="15">#REF!</definedName>
    <definedName name="Table27" localSheetId="17">#REF!</definedName>
    <definedName name="Table27" localSheetId="18">#REF!</definedName>
    <definedName name="Table27">#REF!</definedName>
    <definedName name="Table28" localSheetId="10">#REF!</definedName>
    <definedName name="Table28" localSheetId="11">#REF!</definedName>
    <definedName name="Table28" localSheetId="7">#REF!</definedName>
    <definedName name="Table28" localSheetId="8">#REF!</definedName>
    <definedName name="Table28" localSheetId="12">#REF!</definedName>
    <definedName name="Table28" localSheetId="13">#REF!</definedName>
    <definedName name="Table28" localSheetId="14">#REF!</definedName>
    <definedName name="Table28" localSheetId="15">#REF!</definedName>
    <definedName name="Table28" localSheetId="17">#REF!</definedName>
    <definedName name="Table28" localSheetId="18">#REF!</definedName>
    <definedName name="Table28">#REF!</definedName>
    <definedName name="Table29" localSheetId="10">#REF!</definedName>
    <definedName name="Table29" localSheetId="11">#REF!</definedName>
    <definedName name="Table29" localSheetId="7">#REF!</definedName>
    <definedName name="Table29" localSheetId="8">#REF!</definedName>
    <definedName name="Table29" localSheetId="12">#REF!</definedName>
    <definedName name="Table29" localSheetId="13">#REF!</definedName>
    <definedName name="Table29" localSheetId="14">#REF!</definedName>
    <definedName name="Table29" localSheetId="15">#REF!</definedName>
    <definedName name="Table29" localSheetId="17">#REF!</definedName>
    <definedName name="Table29" localSheetId="18">#REF!</definedName>
    <definedName name="Table29">#REF!</definedName>
    <definedName name="Table30" localSheetId="10">#REF!</definedName>
    <definedName name="Table30" localSheetId="11">#REF!</definedName>
    <definedName name="Table30" localSheetId="7">#REF!</definedName>
    <definedName name="Table30" localSheetId="8">#REF!</definedName>
    <definedName name="Table30" localSheetId="12">#REF!</definedName>
    <definedName name="Table30" localSheetId="13">#REF!</definedName>
    <definedName name="Table30" localSheetId="14">#REF!</definedName>
    <definedName name="Table30" localSheetId="15">#REF!</definedName>
    <definedName name="Table30" localSheetId="17">#REF!</definedName>
    <definedName name="Table30" localSheetId="18">#REF!</definedName>
    <definedName name="Table30">#REF!</definedName>
    <definedName name="Table31" localSheetId="10">#REF!</definedName>
    <definedName name="Table31" localSheetId="11">#REF!</definedName>
    <definedName name="Table31" localSheetId="7">#REF!</definedName>
    <definedName name="Table31" localSheetId="8">#REF!</definedName>
    <definedName name="Table31" localSheetId="12">#REF!</definedName>
    <definedName name="Table31" localSheetId="13">#REF!</definedName>
    <definedName name="Table31" localSheetId="14">#REF!</definedName>
    <definedName name="Table31" localSheetId="15">#REF!</definedName>
    <definedName name="Table31" localSheetId="17">#REF!</definedName>
    <definedName name="Table31" localSheetId="18">#REF!</definedName>
    <definedName name="Table31">#REF!</definedName>
    <definedName name="Table32" localSheetId="10">#REF!</definedName>
    <definedName name="Table32" localSheetId="11">#REF!</definedName>
    <definedName name="Table32" localSheetId="7">#REF!</definedName>
    <definedName name="Table32" localSheetId="8">#REF!</definedName>
    <definedName name="Table32" localSheetId="12">#REF!</definedName>
    <definedName name="Table32" localSheetId="13">#REF!</definedName>
    <definedName name="Table32" localSheetId="14">#REF!</definedName>
    <definedName name="Table32" localSheetId="15">#REF!</definedName>
    <definedName name="Table32" localSheetId="17">#REF!</definedName>
    <definedName name="Table32" localSheetId="18">#REF!</definedName>
    <definedName name="Table32">#REF!</definedName>
    <definedName name="Table33" localSheetId="10">#REF!</definedName>
    <definedName name="Table33" localSheetId="11">#REF!</definedName>
    <definedName name="Table33" localSheetId="7">#REF!</definedName>
    <definedName name="Table33" localSheetId="8">#REF!</definedName>
    <definedName name="Table33" localSheetId="12">#REF!</definedName>
    <definedName name="Table33" localSheetId="13">#REF!</definedName>
    <definedName name="Table33" localSheetId="14">#REF!</definedName>
    <definedName name="Table33" localSheetId="15">#REF!</definedName>
    <definedName name="Table33" localSheetId="17">#REF!</definedName>
    <definedName name="Table33" localSheetId="18">#REF!</definedName>
    <definedName name="Table33">#REF!</definedName>
    <definedName name="Table330" localSheetId="10">#REF!</definedName>
    <definedName name="Table330" localSheetId="11">#REF!</definedName>
    <definedName name="Table330" localSheetId="7">#REF!</definedName>
    <definedName name="Table330" localSheetId="8">#REF!</definedName>
    <definedName name="Table330" localSheetId="12">#REF!</definedName>
    <definedName name="Table330" localSheetId="13">#REF!</definedName>
    <definedName name="Table330" localSheetId="14">#REF!</definedName>
    <definedName name="Table330" localSheetId="15">#REF!</definedName>
    <definedName name="Table330" localSheetId="17">#REF!</definedName>
    <definedName name="Table330" localSheetId="18">#REF!</definedName>
    <definedName name="Table330">#REF!</definedName>
    <definedName name="Table336" localSheetId="10">#REF!</definedName>
    <definedName name="Table336" localSheetId="11">#REF!</definedName>
    <definedName name="Table336" localSheetId="7">#REF!</definedName>
    <definedName name="Table336" localSheetId="8">#REF!</definedName>
    <definedName name="Table336" localSheetId="12">#REF!</definedName>
    <definedName name="Table336" localSheetId="13">#REF!</definedName>
    <definedName name="Table336" localSheetId="14">#REF!</definedName>
    <definedName name="Table336" localSheetId="15">#REF!</definedName>
    <definedName name="Table336" localSheetId="17">#REF!</definedName>
    <definedName name="Table336" localSheetId="18">#REF!</definedName>
    <definedName name="Table336">#REF!</definedName>
    <definedName name="Table34" localSheetId="10">#REF!</definedName>
    <definedName name="Table34" localSheetId="11">#REF!</definedName>
    <definedName name="Table34" localSheetId="7">#REF!</definedName>
    <definedName name="Table34" localSheetId="8">#REF!</definedName>
    <definedName name="Table34" localSheetId="12">#REF!</definedName>
    <definedName name="Table34" localSheetId="13">#REF!</definedName>
    <definedName name="Table34" localSheetId="14">#REF!</definedName>
    <definedName name="Table34" localSheetId="15">#REF!</definedName>
    <definedName name="Table34" localSheetId="17">#REF!</definedName>
    <definedName name="Table34" localSheetId="18">#REF!</definedName>
    <definedName name="Table34">#REF!</definedName>
    <definedName name="Table35" localSheetId="10">#REF!</definedName>
    <definedName name="Table35" localSheetId="11">#REF!</definedName>
    <definedName name="Table35" localSheetId="7">#REF!</definedName>
    <definedName name="Table35" localSheetId="8">#REF!</definedName>
    <definedName name="Table35" localSheetId="12">#REF!</definedName>
    <definedName name="Table35" localSheetId="13">#REF!</definedName>
    <definedName name="Table35" localSheetId="14">#REF!</definedName>
    <definedName name="Table35" localSheetId="15">#REF!</definedName>
    <definedName name="Table35" localSheetId="17">#REF!</definedName>
    <definedName name="Table35" localSheetId="18">#REF!</definedName>
    <definedName name="Table35">#REF!</definedName>
    <definedName name="Table36" localSheetId="10">#REF!</definedName>
    <definedName name="Table36" localSheetId="11">#REF!</definedName>
    <definedName name="Table36" localSheetId="7">#REF!</definedName>
    <definedName name="Table36" localSheetId="8">#REF!</definedName>
    <definedName name="Table36" localSheetId="12">#REF!</definedName>
    <definedName name="Table36" localSheetId="13">#REF!</definedName>
    <definedName name="Table36" localSheetId="14">#REF!</definedName>
    <definedName name="Table36" localSheetId="15">#REF!</definedName>
    <definedName name="Table36" localSheetId="17">#REF!</definedName>
    <definedName name="Table36" localSheetId="18">#REF!</definedName>
    <definedName name="Table36">#REF!</definedName>
    <definedName name="Table37" localSheetId="10">#REF!</definedName>
    <definedName name="Table37" localSheetId="11">#REF!</definedName>
    <definedName name="Table37" localSheetId="7">#REF!</definedName>
    <definedName name="Table37" localSheetId="8">#REF!</definedName>
    <definedName name="Table37" localSheetId="12">#REF!</definedName>
    <definedName name="Table37" localSheetId="13">#REF!</definedName>
    <definedName name="Table37" localSheetId="14">#REF!</definedName>
    <definedName name="Table37" localSheetId="15">#REF!</definedName>
    <definedName name="Table37" localSheetId="17">#REF!</definedName>
    <definedName name="Table37" localSheetId="18">#REF!</definedName>
    <definedName name="Table37">#REF!</definedName>
    <definedName name="Table38" localSheetId="10">#REF!</definedName>
    <definedName name="Table38" localSheetId="11">#REF!</definedName>
    <definedName name="Table38" localSheetId="7">#REF!</definedName>
    <definedName name="Table38" localSheetId="8">#REF!</definedName>
    <definedName name="Table38" localSheetId="12">#REF!</definedName>
    <definedName name="Table38" localSheetId="13">#REF!</definedName>
    <definedName name="Table38" localSheetId="14">#REF!</definedName>
    <definedName name="Table38" localSheetId="15">#REF!</definedName>
    <definedName name="Table38" localSheetId="17">#REF!</definedName>
    <definedName name="Table38" localSheetId="18">#REF!</definedName>
    <definedName name="Table38">#REF!</definedName>
    <definedName name="Table39" localSheetId="10">#REF!</definedName>
    <definedName name="Table39" localSheetId="11">#REF!</definedName>
    <definedName name="Table39" localSheetId="7">#REF!</definedName>
    <definedName name="Table39" localSheetId="8">#REF!</definedName>
    <definedName name="Table39" localSheetId="12">#REF!</definedName>
    <definedName name="Table39" localSheetId="13">#REF!</definedName>
    <definedName name="Table39" localSheetId="14">#REF!</definedName>
    <definedName name="Table39" localSheetId="15">#REF!</definedName>
    <definedName name="Table39" localSheetId="17">#REF!</definedName>
    <definedName name="Table39" localSheetId="18">#REF!</definedName>
    <definedName name="Table39">#REF!</definedName>
    <definedName name="Table40" localSheetId="10">#REF!</definedName>
    <definedName name="Table40" localSheetId="11">#REF!</definedName>
    <definedName name="Table40" localSheetId="7">#REF!</definedName>
    <definedName name="Table40" localSheetId="8">#REF!</definedName>
    <definedName name="Table40" localSheetId="12">#REF!</definedName>
    <definedName name="Table40" localSheetId="13">#REF!</definedName>
    <definedName name="Table40" localSheetId="14">#REF!</definedName>
    <definedName name="Table40" localSheetId="15">#REF!</definedName>
    <definedName name="Table40" localSheetId="17">#REF!</definedName>
    <definedName name="Table40" localSheetId="18">#REF!</definedName>
    <definedName name="Table40">#REF!</definedName>
    <definedName name="Table41" localSheetId="10">#REF!</definedName>
    <definedName name="Table41" localSheetId="11">#REF!</definedName>
    <definedName name="Table41" localSheetId="7">#REF!</definedName>
    <definedName name="Table41" localSheetId="8">#REF!</definedName>
    <definedName name="Table41" localSheetId="12">#REF!</definedName>
    <definedName name="Table41" localSheetId="13">#REF!</definedName>
    <definedName name="Table41" localSheetId="14">#REF!</definedName>
    <definedName name="Table41" localSheetId="15">#REF!</definedName>
    <definedName name="Table41" localSheetId="17">#REF!</definedName>
    <definedName name="Table41" localSheetId="18">#REF!</definedName>
    <definedName name="Table41">#REF!</definedName>
    <definedName name="Table42" localSheetId="10">#REF!</definedName>
    <definedName name="Table42" localSheetId="11">#REF!</definedName>
    <definedName name="Table42" localSheetId="7">#REF!</definedName>
    <definedName name="Table42" localSheetId="8">#REF!</definedName>
    <definedName name="Table42" localSheetId="12">#REF!</definedName>
    <definedName name="Table42" localSheetId="13">#REF!</definedName>
    <definedName name="Table42" localSheetId="14">#REF!</definedName>
    <definedName name="Table42" localSheetId="15">#REF!</definedName>
    <definedName name="Table42" localSheetId="17">#REF!</definedName>
    <definedName name="Table42" localSheetId="18">#REF!</definedName>
    <definedName name="Table42">#REF!</definedName>
    <definedName name="Table43" localSheetId="10">#REF!</definedName>
    <definedName name="Table43" localSheetId="11">#REF!</definedName>
    <definedName name="Table43" localSheetId="7">#REF!</definedName>
    <definedName name="Table43" localSheetId="8">#REF!</definedName>
    <definedName name="Table43" localSheetId="12">#REF!</definedName>
    <definedName name="Table43" localSheetId="13">#REF!</definedName>
    <definedName name="Table43" localSheetId="14">#REF!</definedName>
    <definedName name="Table43" localSheetId="15">#REF!</definedName>
    <definedName name="Table43" localSheetId="17">#REF!</definedName>
    <definedName name="Table43" localSheetId="18">#REF!</definedName>
    <definedName name="Table43">#REF!</definedName>
    <definedName name="Table44" localSheetId="10">#REF!</definedName>
    <definedName name="Table44" localSheetId="11">#REF!</definedName>
    <definedName name="Table44" localSheetId="7">#REF!</definedName>
    <definedName name="Table44" localSheetId="8">#REF!</definedName>
    <definedName name="Table44" localSheetId="12">#REF!</definedName>
    <definedName name="Table44" localSheetId="13">#REF!</definedName>
    <definedName name="Table44" localSheetId="14">#REF!</definedName>
    <definedName name="Table44" localSheetId="15">#REF!</definedName>
    <definedName name="Table44" localSheetId="17">#REF!</definedName>
    <definedName name="Table44" localSheetId="18">#REF!</definedName>
    <definedName name="Table44">#REF!</definedName>
    <definedName name="TabMTBOP2006" localSheetId="10">#REF!</definedName>
    <definedName name="TabMTBOP2006" localSheetId="11">#REF!</definedName>
    <definedName name="TabMTBOP2006" localSheetId="7">#REF!</definedName>
    <definedName name="TabMTBOP2006" localSheetId="8">#REF!</definedName>
    <definedName name="TabMTBOP2006" localSheetId="12">#REF!</definedName>
    <definedName name="TabMTBOP2006" localSheetId="13">#REF!</definedName>
    <definedName name="TabMTBOP2006" localSheetId="14">#REF!</definedName>
    <definedName name="TabMTBOP2006" localSheetId="15">#REF!</definedName>
    <definedName name="TabMTBOP2006" localSheetId="17">#REF!</definedName>
    <definedName name="TabMTBOP2006" localSheetId="18">#REF!</definedName>
    <definedName name="TabMTBOP2006">#REF!</definedName>
    <definedName name="TabMTbop2010" localSheetId="10">#REF!</definedName>
    <definedName name="TabMTbop2010" localSheetId="11">#REF!</definedName>
    <definedName name="TabMTbop2010" localSheetId="7">#REF!</definedName>
    <definedName name="TabMTbop2010" localSheetId="8">#REF!</definedName>
    <definedName name="TabMTbop2010" localSheetId="12">#REF!</definedName>
    <definedName name="TabMTbop2010" localSheetId="13">#REF!</definedName>
    <definedName name="TabMTbop2010" localSheetId="14">#REF!</definedName>
    <definedName name="TabMTbop2010" localSheetId="15">#REF!</definedName>
    <definedName name="TabMTbop2010" localSheetId="17">#REF!</definedName>
    <definedName name="TabMTbop2010" localSheetId="18">#REF!</definedName>
    <definedName name="TabMTbop2010">#REF!</definedName>
    <definedName name="TabMTdebt" localSheetId="10">#REF!</definedName>
    <definedName name="TabMTdebt" localSheetId="11">#REF!</definedName>
    <definedName name="TabMTdebt" localSheetId="7">#REF!</definedName>
    <definedName name="TabMTdebt" localSheetId="8">#REF!</definedName>
    <definedName name="TabMTdebt" localSheetId="12">#REF!</definedName>
    <definedName name="TabMTdebt" localSheetId="13">#REF!</definedName>
    <definedName name="TabMTdebt" localSheetId="14">#REF!</definedName>
    <definedName name="TabMTdebt" localSheetId="15">#REF!</definedName>
    <definedName name="TabMTdebt" localSheetId="17">#REF!</definedName>
    <definedName name="TabMTdebt" localSheetId="18">#REF!</definedName>
    <definedName name="TabMTdebt">#REF!</definedName>
    <definedName name="TabNonfactorServices_and_Income" localSheetId="10">#REF!</definedName>
    <definedName name="TabNonfactorServices_and_Income" localSheetId="11">#REF!</definedName>
    <definedName name="TabNonfactorServices_and_Income" localSheetId="7">#REF!</definedName>
    <definedName name="TabNonfactorServices_and_Income" localSheetId="8">#REF!</definedName>
    <definedName name="TabNonfactorServices_and_Income" localSheetId="12">#REF!</definedName>
    <definedName name="TabNonfactorServices_and_Income" localSheetId="13">#REF!</definedName>
    <definedName name="TabNonfactorServices_and_Income" localSheetId="14">#REF!</definedName>
    <definedName name="TabNonfactorServices_and_Income" localSheetId="15">#REF!</definedName>
    <definedName name="TabNonfactorServices_and_Income" localSheetId="17">#REF!</definedName>
    <definedName name="TabNonfactorServices_and_Income" localSheetId="18">#REF!</definedName>
    <definedName name="TabNonfactorServices_and_Income">#REF!</definedName>
    <definedName name="TabOutMon" localSheetId="10">#REF!</definedName>
    <definedName name="TabOutMon" localSheetId="11">#REF!</definedName>
    <definedName name="TabOutMon" localSheetId="7">#REF!</definedName>
    <definedName name="TabOutMon" localSheetId="8">#REF!</definedName>
    <definedName name="TabOutMon" localSheetId="12">#REF!</definedName>
    <definedName name="TabOutMon" localSheetId="13">#REF!</definedName>
    <definedName name="TabOutMon" localSheetId="14">#REF!</definedName>
    <definedName name="TabOutMon" localSheetId="15">#REF!</definedName>
    <definedName name="TabOutMon" localSheetId="17">#REF!</definedName>
    <definedName name="TabOutMon" localSheetId="18">#REF!</definedName>
    <definedName name="TabOutMon">#REF!</definedName>
    <definedName name="TabsimplifiedBOP" localSheetId="10">#REF!</definedName>
    <definedName name="TabsimplifiedBOP" localSheetId="11">#REF!</definedName>
    <definedName name="TabsimplifiedBOP" localSheetId="7">#REF!</definedName>
    <definedName name="TabsimplifiedBOP" localSheetId="8">#REF!</definedName>
    <definedName name="TabsimplifiedBOP" localSheetId="12">#REF!</definedName>
    <definedName name="TabsimplifiedBOP" localSheetId="13">#REF!</definedName>
    <definedName name="TabsimplifiedBOP" localSheetId="14">#REF!</definedName>
    <definedName name="TabsimplifiedBOP" localSheetId="15">#REF!</definedName>
    <definedName name="TabsimplifiedBOP" localSheetId="17">#REF!</definedName>
    <definedName name="TabsimplifiedBOP" localSheetId="18">#REF!</definedName>
    <definedName name="TabsimplifiedBOP">#REF!</definedName>
    <definedName name="TaxArrears" localSheetId="10">#REF!</definedName>
    <definedName name="TaxArrears" localSheetId="11">#REF!</definedName>
    <definedName name="TaxArrears" localSheetId="7">#REF!</definedName>
    <definedName name="TaxArrears" localSheetId="8">#REF!</definedName>
    <definedName name="TaxArrears" localSheetId="12">#REF!</definedName>
    <definedName name="TaxArrears" localSheetId="13">#REF!</definedName>
    <definedName name="TaxArrears" localSheetId="14">#REF!</definedName>
    <definedName name="TaxArrears" localSheetId="15">#REF!</definedName>
    <definedName name="TaxArrears" localSheetId="17">#REF!</definedName>
    <definedName name="TaxArrears" localSheetId="18">#REF!</definedName>
    <definedName name="TaxArrears">#REF!</definedName>
    <definedName name="teset" localSheetId="1" hidden="1">{#N/A,#N/A,FALSE,"SimInp1";#N/A,#N/A,FALSE,"SimInp2";#N/A,#N/A,FALSE,"SimOut1";#N/A,#N/A,FALSE,"SimOut2";#N/A,#N/A,FALSE,"SimOut3";#N/A,#N/A,FALSE,"SimOut4";#N/A,#N/A,FALSE,"SimOut5"}</definedName>
    <definedName name="teset" localSheetId="10" hidden="1">{#N/A,#N/A,FALSE,"SimInp1";#N/A,#N/A,FALSE,"SimInp2";#N/A,#N/A,FALSE,"SimOut1";#N/A,#N/A,FALSE,"SimOut2";#N/A,#N/A,FALSE,"SimOut3";#N/A,#N/A,FALSE,"SimOut4";#N/A,#N/A,FALSE,"SimOut5"}</definedName>
    <definedName name="teset" localSheetId="11" hidden="1">{#N/A,#N/A,FALSE,"SimInp1";#N/A,#N/A,FALSE,"SimInp2";#N/A,#N/A,FALSE,"SimOut1";#N/A,#N/A,FALSE,"SimOut2";#N/A,#N/A,FALSE,"SimOut3";#N/A,#N/A,FALSE,"SimOut4";#N/A,#N/A,FALSE,"SimOut5"}</definedName>
    <definedName name="teset" localSheetId="2" hidden="1">{#N/A,#N/A,FALSE,"SimInp1";#N/A,#N/A,FALSE,"SimInp2";#N/A,#N/A,FALSE,"SimOut1";#N/A,#N/A,FALSE,"SimOut2";#N/A,#N/A,FALSE,"SimOut3";#N/A,#N/A,FALSE,"SimOut4";#N/A,#N/A,FALSE,"SimOut5"}</definedName>
    <definedName name="teset" localSheetId="3" hidden="1">{#N/A,#N/A,FALSE,"SimInp1";#N/A,#N/A,FALSE,"SimInp2";#N/A,#N/A,FALSE,"SimOut1";#N/A,#N/A,FALSE,"SimOut2";#N/A,#N/A,FALSE,"SimOut3";#N/A,#N/A,FALSE,"SimOut4";#N/A,#N/A,FALSE,"SimOut5"}</definedName>
    <definedName name="teset" localSheetId="4" hidden="1">{#N/A,#N/A,FALSE,"SimInp1";#N/A,#N/A,FALSE,"SimInp2";#N/A,#N/A,FALSE,"SimOut1";#N/A,#N/A,FALSE,"SimOut2";#N/A,#N/A,FALSE,"SimOut3";#N/A,#N/A,FALSE,"SimOut4";#N/A,#N/A,FALSE,"SimOut5"}</definedName>
    <definedName name="teset" localSheetId="5" hidden="1">{#N/A,#N/A,FALSE,"SimInp1";#N/A,#N/A,FALSE,"SimInp2";#N/A,#N/A,FALSE,"SimOut1";#N/A,#N/A,FALSE,"SimOut2";#N/A,#N/A,FALSE,"SimOut3";#N/A,#N/A,FALSE,"SimOut4";#N/A,#N/A,FALSE,"SimOut5"}</definedName>
    <definedName name="teset" localSheetId="6" hidden="1">{#N/A,#N/A,FALSE,"SimInp1";#N/A,#N/A,FALSE,"SimInp2";#N/A,#N/A,FALSE,"SimOut1";#N/A,#N/A,FALSE,"SimOut2";#N/A,#N/A,FALSE,"SimOut3";#N/A,#N/A,FALSE,"SimOut4";#N/A,#N/A,FALSE,"SimOut5"}</definedName>
    <definedName name="teset" localSheetId="7" hidden="1">{#N/A,#N/A,FALSE,"SimInp1";#N/A,#N/A,FALSE,"SimInp2";#N/A,#N/A,FALSE,"SimOut1";#N/A,#N/A,FALSE,"SimOut2";#N/A,#N/A,FALSE,"SimOut3";#N/A,#N/A,FALSE,"SimOut4";#N/A,#N/A,FALSE,"SimOut5"}</definedName>
    <definedName name="teset" localSheetId="8" hidden="1">{#N/A,#N/A,FALSE,"SimInp1";#N/A,#N/A,FALSE,"SimInp2";#N/A,#N/A,FALSE,"SimOut1";#N/A,#N/A,FALSE,"SimOut2";#N/A,#N/A,FALSE,"SimOut3";#N/A,#N/A,FALSE,"SimOut4";#N/A,#N/A,FALSE,"SimOut5"}</definedName>
    <definedName name="teset" localSheetId="9" hidden="1">{#N/A,#N/A,FALSE,"SimInp1";#N/A,#N/A,FALSE,"SimInp2";#N/A,#N/A,FALSE,"SimOut1";#N/A,#N/A,FALSE,"SimOut2";#N/A,#N/A,FALSE,"SimOut3";#N/A,#N/A,FALSE,"SimOut4";#N/A,#N/A,FALSE,"SimOut5"}</definedName>
    <definedName name="teset" localSheetId="12" hidden="1">{#N/A,#N/A,FALSE,"SimInp1";#N/A,#N/A,FALSE,"SimInp2";#N/A,#N/A,FALSE,"SimOut1";#N/A,#N/A,FALSE,"SimOut2";#N/A,#N/A,FALSE,"SimOut3";#N/A,#N/A,FALSE,"SimOut4";#N/A,#N/A,FALSE,"SimOut5"}</definedName>
    <definedName name="teset" localSheetId="13" hidden="1">{#N/A,#N/A,FALSE,"SimInp1";#N/A,#N/A,FALSE,"SimInp2";#N/A,#N/A,FALSE,"SimOut1";#N/A,#N/A,FALSE,"SimOut2";#N/A,#N/A,FALSE,"SimOut3";#N/A,#N/A,FALSE,"SimOut4";#N/A,#N/A,FALSE,"SimOut5"}</definedName>
    <definedName name="teset" localSheetId="14" hidden="1">{#N/A,#N/A,FALSE,"SimInp1";#N/A,#N/A,FALSE,"SimInp2";#N/A,#N/A,FALSE,"SimOut1";#N/A,#N/A,FALSE,"SimOut2";#N/A,#N/A,FALSE,"SimOut3";#N/A,#N/A,FALSE,"SimOut4";#N/A,#N/A,FALSE,"SimOut5"}</definedName>
    <definedName name="teset" localSheetId="15" hidden="1">{#N/A,#N/A,FALSE,"SimInp1";#N/A,#N/A,FALSE,"SimInp2";#N/A,#N/A,FALSE,"SimOut1";#N/A,#N/A,FALSE,"SimOut2";#N/A,#N/A,FALSE,"SimOut3";#N/A,#N/A,FALSE,"SimOut4";#N/A,#N/A,FALSE,"SimOut5"}</definedName>
    <definedName name="teset" localSheetId="17" hidden="1">{#N/A,#N/A,FALSE,"SimInp1";#N/A,#N/A,FALSE,"SimInp2";#N/A,#N/A,FALSE,"SimOut1";#N/A,#N/A,FALSE,"SimOut2";#N/A,#N/A,FALSE,"SimOut3";#N/A,#N/A,FALSE,"SimOut4";#N/A,#N/A,FALSE,"SimOut5"}</definedName>
    <definedName name="teset" localSheetId="18"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st" localSheetId="10">#REF!</definedName>
    <definedName name="Test" localSheetId="11">#REF!</definedName>
    <definedName name="Test" localSheetId="7">#REF!</definedName>
    <definedName name="Test" localSheetId="8">#REF!</definedName>
    <definedName name="Test" localSheetId="12">#REF!</definedName>
    <definedName name="Test" localSheetId="13">#REF!</definedName>
    <definedName name="Test" localSheetId="14">#REF!</definedName>
    <definedName name="Test" localSheetId="15">#REF!</definedName>
    <definedName name="Test" localSheetId="17">#REF!</definedName>
    <definedName name="Test" localSheetId="18">#REF!</definedName>
    <definedName name="Test">#REF!</definedName>
    <definedName name="Test1" localSheetId="10">#REF!</definedName>
    <definedName name="Test1" localSheetId="11">#REF!</definedName>
    <definedName name="Test1" localSheetId="7">#REF!</definedName>
    <definedName name="Test1" localSheetId="8">#REF!</definedName>
    <definedName name="Test1" localSheetId="12">#REF!</definedName>
    <definedName name="Test1" localSheetId="13">#REF!</definedName>
    <definedName name="Test1" localSheetId="14">#REF!</definedName>
    <definedName name="Test1" localSheetId="15">#REF!</definedName>
    <definedName name="Test1" localSheetId="17">#REF!</definedName>
    <definedName name="Test1" localSheetId="18">#REF!</definedName>
    <definedName name="Test1">#REF!</definedName>
    <definedName name="Trade_balance" localSheetId="10">#REF!</definedName>
    <definedName name="Trade_balance" localSheetId="11">#REF!</definedName>
    <definedName name="Trade_balance" localSheetId="7">#REF!</definedName>
    <definedName name="Trade_balance" localSheetId="8">#REF!</definedName>
    <definedName name="Trade_balance" localSheetId="9">#REF!</definedName>
    <definedName name="Trade_balance" localSheetId="12">#REF!</definedName>
    <definedName name="Trade_balance" localSheetId="13">#REF!</definedName>
    <definedName name="Trade_balance" localSheetId="14">#REF!</definedName>
    <definedName name="Trade_balance" localSheetId="15">#REF!</definedName>
    <definedName name="Trade_balance" localSheetId="17">#REF!</definedName>
    <definedName name="Trade_balance" localSheetId="18">#REF!</definedName>
    <definedName name="Trade_balance">#REF!</definedName>
    <definedName name="trade_figure" localSheetId="10">#REF!</definedName>
    <definedName name="trade_figure" localSheetId="11">#REF!</definedName>
    <definedName name="trade_figure" localSheetId="7">#REF!</definedName>
    <definedName name="trade_figure" localSheetId="8">#REF!</definedName>
    <definedName name="trade_figure" localSheetId="12">#REF!</definedName>
    <definedName name="trade_figure" localSheetId="13">#REF!</definedName>
    <definedName name="trade_figure" localSheetId="14">#REF!</definedName>
    <definedName name="trade_figure" localSheetId="15">#REF!</definedName>
    <definedName name="trade_figure" localSheetId="17">#REF!</definedName>
    <definedName name="trade_figure" localSheetId="18">#REF!</definedName>
    <definedName name="trade_figure">#REF!</definedName>
    <definedName name="Uploaded_Currency">[3]Control!$F$17</definedName>
    <definedName name="Uploaded_Scale">[3]Control!$F$18</definedName>
    <definedName name="wrn.04." localSheetId="13" hidden="1">{#N/A,#N/A,FALSE,"т02бд"}</definedName>
    <definedName name="wrn.04." localSheetId="14" hidden="1">{#N/A,#N/A,FALSE,"т02бд"}</definedName>
    <definedName name="wrn.04." localSheetId="15" hidden="1">{#N/A,#N/A,FALSE,"т02бд"}</definedName>
    <definedName name="wrn.04." hidden="1">{#N/A,#N/A,FALSE,"т02бд"}</definedName>
    <definedName name="wrn.05" localSheetId="13" hidden="1">{#N/A,#N/A,FALSE,"т02бд"}</definedName>
    <definedName name="wrn.05" localSheetId="14" hidden="1">{#N/A,#N/A,FALSE,"т02бд"}</definedName>
    <definedName name="wrn.05" localSheetId="15" hidden="1">{#N/A,#N/A,FALSE,"т02бд"}</definedName>
    <definedName name="wrn.05" hidden="1">{#N/A,#N/A,FALSE,"т02бд"}</definedName>
    <definedName name="wrn.BOP_MIDTERM." localSheetId="1" hidden="1">{"BOP_TAB",#N/A,FALSE,"N";"MIDTERM_TAB",#N/A,FALSE,"O"}</definedName>
    <definedName name="wrn.BOP_MIDTERM." localSheetId="10" hidden="1">{"BOP_TAB",#N/A,FALSE,"N";"MIDTERM_TAB",#N/A,FALSE,"O"}</definedName>
    <definedName name="wrn.BOP_MIDTERM." localSheetId="11" hidden="1">{"BOP_TAB",#N/A,FALSE,"N";"MIDTERM_TAB",#N/A,FALSE,"O"}</definedName>
    <definedName name="wrn.BOP_MIDTERM." localSheetId="2" hidden="1">{"BOP_TAB",#N/A,FALSE,"N";"MIDTERM_TAB",#N/A,FALSE,"O"}</definedName>
    <definedName name="wrn.BOP_MIDTERM." localSheetId="3" hidden="1">{"BOP_TAB",#N/A,FALSE,"N";"MIDTERM_TAB",#N/A,FALSE,"O"}</definedName>
    <definedName name="wrn.BOP_MIDTERM." localSheetId="4" hidden="1">{"BOP_TAB",#N/A,FALSE,"N";"MIDTERM_TAB",#N/A,FALSE,"O"}</definedName>
    <definedName name="wrn.BOP_MIDTERM." localSheetId="5" hidden="1">{"BOP_TAB",#N/A,FALSE,"N";"MIDTERM_TAB",#N/A,FALSE,"O"}</definedName>
    <definedName name="wrn.BOP_MIDTERM." localSheetId="6" hidden="1">{"BOP_TAB",#N/A,FALSE,"N";"MIDTERM_TAB",#N/A,FALSE,"O"}</definedName>
    <definedName name="wrn.BOP_MIDTERM." localSheetId="7" hidden="1">{"BOP_TAB",#N/A,FALSE,"N";"MIDTERM_TAB",#N/A,FALSE,"O"}</definedName>
    <definedName name="wrn.BOP_MIDTERM." localSheetId="8" hidden="1">{"BOP_TAB",#N/A,FALSE,"N";"MIDTERM_TAB",#N/A,FALSE,"O"}</definedName>
    <definedName name="wrn.BOP_MIDTERM." localSheetId="9" hidden="1">{"BOP_TAB",#N/A,FALSE,"N";"MIDTERM_TAB",#N/A,FALSE,"O"}</definedName>
    <definedName name="wrn.BOP_MIDTERM." localSheetId="12" hidden="1">{"BOP_TAB",#N/A,FALSE,"N";"MIDTERM_TAB",#N/A,FALSE,"O"}</definedName>
    <definedName name="wrn.BOP_MIDTERM." localSheetId="13" hidden="1">{"BOP_TAB",#N/A,FALSE,"N";"MIDTERM_TAB",#N/A,FALSE,"O"}</definedName>
    <definedName name="wrn.BOP_MIDTERM." localSheetId="14" hidden="1">{"BOP_TAB",#N/A,FALSE,"N";"MIDTERM_TAB",#N/A,FALSE,"O"}</definedName>
    <definedName name="wrn.BOP_MIDTERM." localSheetId="15" hidden="1">{"BOP_TAB",#N/A,FALSE,"N";"MIDTERM_TAB",#N/A,FALSE,"O"}</definedName>
    <definedName name="wrn.BOP_MIDTERM." localSheetId="17" hidden="1">{"BOP_TAB",#N/A,FALSE,"N";"MIDTERM_TAB",#N/A,FALSE,"O"}</definedName>
    <definedName name="wrn.BOP_MIDTERM." localSheetId="18" hidden="1">{"BOP_TAB",#N/A,FALSE,"N";"MIDTERM_TAB",#N/A,FALSE,"O"}</definedName>
    <definedName name="wrn.BOP_MIDTERM." hidden="1">{"BOP_TAB",#N/A,FALSE,"N";"MIDTERM_TAB",#N/A,FALSE,"O"}</definedName>
    <definedName name="wrn.Input._.and._.output._.tables." localSheetId="1"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3"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9" hidden="1">{#N/A,#N/A,FALSE,"SimInp1";#N/A,#N/A,FALSE,"SimInp2";#N/A,#N/A,FALSE,"SimOut1";#N/A,#N/A,FALSE,"SimOut2";#N/A,#N/A,FALSE,"SimOut3";#N/A,#N/A,FALSE,"SimOut4";#N/A,#N/A,FALSE,"SimOut5"}</definedName>
    <definedName name="wrn.Input._.and._.output._.tables." localSheetId="12" hidden="1">{#N/A,#N/A,FALSE,"SimInp1";#N/A,#N/A,FALSE,"SimInp2";#N/A,#N/A,FALSE,"SimOut1";#N/A,#N/A,FALSE,"SimOut2";#N/A,#N/A,FALSE,"SimOut3";#N/A,#N/A,FALSE,"SimOut4";#N/A,#N/A,FALSE,"SimOut5"}</definedName>
    <definedName name="wrn.Input._.and._.output._.tables." localSheetId="13"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17"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MDABOP." localSheetId="1"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3"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9" hidden="1">{"BOP_TAB",#N/A,FALSE,"N";"MIDTERM_TAB",#N/A,FALSE,"O";"FUND_CRED",#N/A,FALSE,"P";"DEBT_TAB1",#N/A,FALSE,"Q";"DEBT_TAB2",#N/A,FALSE,"Q";"FORFIN_TAB1",#N/A,FALSE,"R";"FORFIN_TAB2",#N/A,FALSE,"R";"BOP_ANALY",#N/A,FALSE,"U"}</definedName>
    <definedName name="wrn.MDABOP." localSheetId="12" hidden="1">{"BOP_TAB",#N/A,FALSE,"N";"MIDTERM_TAB",#N/A,FALSE,"O";"FUND_CRED",#N/A,FALSE,"P";"DEBT_TAB1",#N/A,FALSE,"Q";"DEBT_TAB2",#N/A,FALSE,"Q";"FORFIN_TAB1",#N/A,FALSE,"R";"FORFIN_TAB2",#N/A,FALSE,"R";"BOP_ANALY",#N/A,FALSE,"U"}</definedName>
    <definedName name="wrn.MDABOP." localSheetId="13"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1" hidden="1">{"MONA",#N/A,FALSE,"S"}</definedName>
    <definedName name="wrn.MONA." localSheetId="10" hidden="1">{"MONA",#N/A,FALSE,"S"}</definedName>
    <definedName name="wrn.MONA." localSheetId="11" hidden="1">{"MONA",#N/A,FALSE,"S"}</definedName>
    <definedName name="wrn.MONA." localSheetId="2" hidden="1">{"MONA",#N/A,FALSE,"S"}</definedName>
    <definedName name="wrn.MONA." localSheetId="3" hidden="1">{"MONA",#N/A,FALSE,"S"}</definedName>
    <definedName name="wrn.MONA." localSheetId="4" hidden="1">{"MONA",#N/A,FALSE,"S"}</definedName>
    <definedName name="wrn.MONA." localSheetId="5" hidden="1">{"MONA",#N/A,FALSE,"S"}</definedName>
    <definedName name="wrn.MONA." localSheetId="6" hidden="1">{"MONA",#N/A,FALSE,"S"}</definedName>
    <definedName name="wrn.MONA." localSheetId="7" hidden="1">{"MONA",#N/A,FALSE,"S"}</definedName>
    <definedName name="wrn.MONA." localSheetId="8" hidden="1">{"MONA",#N/A,FALSE,"S"}</definedName>
    <definedName name="wrn.MONA." localSheetId="9" hidden="1">{"MONA",#N/A,FALSE,"S"}</definedName>
    <definedName name="wrn.MONA." localSheetId="12" hidden="1">{"MONA",#N/A,FALSE,"S"}</definedName>
    <definedName name="wrn.MONA." localSheetId="13" hidden="1">{"MONA",#N/A,FALSE,"S"}</definedName>
    <definedName name="wrn.MONA." localSheetId="14" hidden="1">{"MONA",#N/A,FALSE,"S"}</definedName>
    <definedName name="wrn.MONA." localSheetId="15" hidden="1">{"MONA",#N/A,FALSE,"S"}</definedName>
    <definedName name="wrn.MONA." localSheetId="17" hidden="1">{"MONA",#N/A,FALSE,"S"}</definedName>
    <definedName name="wrn.MONA." localSheetId="18" hidden="1">{"MONA",#N/A,FALSE,"S"}</definedName>
    <definedName name="wrn.MONA." hidden="1">{"MONA",#N/A,FALSE,"S"}</definedName>
    <definedName name="wrn.Output._.tables." localSheetId="1" hidden="1">{#N/A,#N/A,FALSE,"I";#N/A,#N/A,FALSE,"J";#N/A,#N/A,FALSE,"K";#N/A,#N/A,FALSE,"L";#N/A,#N/A,FALSE,"M";#N/A,#N/A,FALSE,"N";#N/A,#N/A,FALSE,"O"}</definedName>
    <definedName name="wrn.Output._.tables." localSheetId="10" hidden="1">{#N/A,#N/A,FALSE,"I";#N/A,#N/A,FALSE,"J";#N/A,#N/A,FALSE,"K";#N/A,#N/A,FALSE,"L";#N/A,#N/A,FALSE,"M";#N/A,#N/A,FALSE,"N";#N/A,#N/A,FALSE,"O"}</definedName>
    <definedName name="wrn.Output._.tables." localSheetId="11" hidden="1">{#N/A,#N/A,FALSE,"I";#N/A,#N/A,FALSE,"J";#N/A,#N/A,FALSE,"K";#N/A,#N/A,FALSE,"L";#N/A,#N/A,FALSE,"M";#N/A,#N/A,FALSE,"N";#N/A,#N/A,FALSE,"O"}</definedName>
    <definedName name="wrn.Output._.tables." localSheetId="2" hidden="1">{#N/A,#N/A,FALSE,"I";#N/A,#N/A,FALSE,"J";#N/A,#N/A,FALSE,"K";#N/A,#N/A,FALSE,"L";#N/A,#N/A,FALSE,"M";#N/A,#N/A,FALSE,"N";#N/A,#N/A,FALSE,"O"}</definedName>
    <definedName name="wrn.Output._.tables." localSheetId="3" hidden="1">{#N/A,#N/A,FALSE,"I";#N/A,#N/A,FALSE,"J";#N/A,#N/A,FALSE,"K";#N/A,#N/A,FALSE,"L";#N/A,#N/A,FALSE,"M";#N/A,#N/A,FALSE,"N";#N/A,#N/A,FALSE,"O"}</definedName>
    <definedName name="wrn.Output._.tables." localSheetId="4" hidden="1">{#N/A,#N/A,FALSE,"I";#N/A,#N/A,FALSE,"J";#N/A,#N/A,FALSE,"K";#N/A,#N/A,FALSE,"L";#N/A,#N/A,FALSE,"M";#N/A,#N/A,FALSE,"N";#N/A,#N/A,FALSE,"O"}</definedName>
    <definedName name="wrn.Output._.tables." localSheetId="5" hidden="1">{#N/A,#N/A,FALSE,"I";#N/A,#N/A,FALSE,"J";#N/A,#N/A,FALSE,"K";#N/A,#N/A,FALSE,"L";#N/A,#N/A,FALSE,"M";#N/A,#N/A,FALSE,"N";#N/A,#N/A,FALSE,"O"}</definedName>
    <definedName name="wrn.Output._.tables." localSheetId="6" hidden="1">{#N/A,#N/A,FALSE,"I";#N/A,#N/A,FALSE,"J";#N/A,#N/A,FALSE,"K";#N/A,#N/A,FALSE,"L";#N/A,#N/A,FALSE,"M";#N/A,#N/A,FALSE,"N";#N/A,#N/A,FALSE,"O"}</definedName>
    <definedName name="wrn.Output._.tables." localSheetId="7" hidden="1">{#N/A,#N/A,FALSE,"I";#N/A,#N/A,FALSE,"J";#N/A,#N/A,FALSE,"K";#N/A,#N/A,FALSE,"L";#N/A,#N/A,FALSE,"M";#N/A,#N/A,FALSE,"N";#N/A,#N/A,FALSE,"O"}</definedName>
    <definedName name="wrn.Output._.tables." localSheetId="8" hidden="1">{#N/A,#N/A,FALSE,"I";#N/A,#N/A,FALSE,"J";#N/A,#N/A,FALSE,"K";#N/A,#N/A,FALSE,"L";#N/A,#N/A,FALSE,"M";#N/A,#N/A,FALSE,"N";#N/A,#N/A,FALSE,"O"}</definedName>
    <definedName name="wrn.Output._.tables." localSheetId="9" hidden="1">{#N/A,#N/A,FALSE,"I";#N/A,#N/A,FALSE,"J";#N/A,#N/A,FALSE,"K";#N/A,#N/A,FALSE,"L";#N/A,#N/A,FALSE,"M";#N/A,#N/A,FALSE,"N";#N/A,#N/A,FALSE,"O"}</definedName>
    <definedName name="wrn.Output._.tables." localSheetId="12" hidden="1">{#N/A,#N/A,FALSE,"I";#N/A,#N/A,FALSE,"J";#N/A,#N/A,FALSE,"K";#N/A,#N/A,FALSE,"L";#N/A,#N/A,FALSE,"M";#N/A,#N/A,FALSE,"N";#N/A,#N/A,FALSE,"O"}</definedName>
    <definedName name="wrn.Output._.tables." localSheetId="13" hidden="1">{#N/A,#N/A,FALSE,"I";#N/A,#N/A,FALSE,"J";#N/A,#N/A,FALSE,"K";#N/A,#N/A,FALSE,"L";#N/A,#N/A,FALSE,"M";#N/A,#N/A,FALSE,"N";#N/A,#N/A,FALSE,"O"}</definedName>
    <definedName name="wrn.Output._.tables." localSheetId="14" hidden="1">{#N/A,#N/A,FALSE,"I";#N/A,#N/A,FALSE,"J";#N/A,#N/A,FALSE,"K";#N/A,#N/A,FALSE,"L";#N/A,#N/A,FALSE,"M";#N/A,#N/A,FALSE,"N";#N/A,#N/A,FALSE,"O"}</definedName>
    <definedName name="wrn.Output._.tables." localSheetId="15" hidden="1">{#N/A,#N/A,FALSE,"I";#N/A,#N/A,FALSE,"J";#N/A,#N/A,FALSE,"K";#N/A,#N/A,FALSE,"L";#N/A,#N/A,FALSE,"M";#N/A,#N/A,FALSE,"N";#N/A,#N/A,FALSE,"O"}</definedName>
    <definedName name="wrn.Output._.tables." localSheetId="17" hidden="1">{#N/A,#N/A,FALSE,"I";#N/A,#N/A,FALSE,"J";#N/A,#N/A,FALSE,"K";#N/A,#N/A,FALSE,"L";#N/A,#N/A,FALSE,"M";#N/A,#N/A,FALSE,"N";#N/A,#N/A,FALSE,"O"}</definedName>
    <definedName name="wrn.Output._.tables." localSheetId="18" hidden="1">{#N/A,#N/A,FALSE,"I";#N/A,#N/A,FALSE,"J";#N/A,#N/A,FALSE,"K";#N/A,#N/A,FALSE,"L";#N/A,#N/A,FALSE,"M";#N/A,#N/A,FALSE,"N";#N/A,#N/A,FALSE,"O"}</definedName>
    <definedName name="wrn.Output._.tables." hidden="1">{#N/A,#N/A,FALSE,"I";#N/A,#N/A,FALSE,"J";#N/A,#N/A,FALSE,"K";#N/A,#N/A,FALSE,"L";#N/A,#N/A,FALSE,"M";#N/A,#N/A,FALSE,"N";#N/A,#N/A,FALSE,"O"}</definedName>
    <definedName name="wrn.WEO." localSheetId="1" hidden="1">{"WEO",#N/A,FALSE,"T"}</definedName>
    <definedName name="wrn.WEO." localSheetId="10" hidden="1">{"WEO",#N/A,FALSE,"T"}</definedName>
    <definedName name="wrn.WEO." localSheetId="11" hidden="1">{"WEO",#N/A,FALSE,"T"}</definedName>
    <definedName name="wrn.WEO." localSheetId="2" hidden="1">{"WEO",#N/A,FALSE,"T"}</definedName>
    <definedName name="wrn.WEO." localSheetId="3" hidden="1">{"WEO",#N/A,FALSE,"T"}</definedName>
    <definedName name="wrn.WEO." localSheetId="4" hidden="1">{"WEO",#N/A,FALSE,"T"}</definedName>
    <definedName name="wrn.WEO." localSheetId="5" hidden="1">{"WEO",#N/A,FALSE,"T"}</definedName>
    <definedName name="wrn.WEO." localSheetId="6" hidden="1">{"WEO",#N/A,FALSE,"T"}</definedName>
    <definedName name="wrn.WEO." localSheetId="7" hidden="1">{"WEO",#N/A,FALSE,"T"}</definedName>
    <definedName name="wrn.WEO." localSheetId="8" hidden="1">{"WEO",#N/A,FALSE,"T"}</definedName>
    <definedName name="wrn.WEO." localSheetId="9" hidden="1">{"WEO",#N/A,FALSE,"T"}</definedName>
    <definedName name="wrn.WEO." localSheetId="12" hidden="1">{"WEO",#N/A,FALSE,"T"}</definedName>
    <definedName name="wrn.WEO." localSheetId="13" hidden="1">{"WEO",#N/A,FALSE,"T"}</definedName>
    <definedName name="wrn.WEO." localSheetId="14" hidden="1">{"WEO",#N/A,FALSE,"T"}</definedName>
    <definedName name="wrn.WEO." localSheetId="15" hidden="1">{"WEO",#N/A,FALSE,"T"}</definedName>
    <definedName name="wrn.WEO." localSheetId="17" hidden="1">{"WEO",#N/A,FALSE,"T"}</definedName>
    <definedName name="wrn.WEO." localSheetId="18" hidden="1">{"WEO",#N/A,FALSE,"T"}</definedName>
    <definedName name="wrn.WEO." hidden="1">{"WEO",#N/A,FALSE,"T"}</definedName>
    <definedName name="wrn.д02." localSheetId="13" hidden="1">{#N/A,#N/A,FALSE,"т02бд"}</definedName>
    <definedName name="wrn.д02." localSheetId="14" hidden="1">{#N/A,#N/A,FALSE,"т02бд"}</definedName>
    <definedName name="wrn.д02." localSheetId="15" hidden="1">{#N/A,#N/A,FALSE,"т02бд"}</definedName>
    <definedName name="wrn.д02." hidden="1">{#N/A,#N/A,FALSE,"т02бд"}</definedName>
    <definedName name="wrn.т171банки." localSheetId="13" hidden="1">{#N/A,#N/A,FALSE,"т17-1банки (2)"}</definedName>
    <definedName name="wrn.т171банки." localSheetId="14" hidden="1">{#N/A,#N/A,FALSE,"т17-1банки (2)"}</definedName>
    <definedName name="wrn.т171банки." localSheetId="15" hidden="1">{#N/A,#N/A,FALSE,"т17-1банки (2)"}</definedName>
    <definedName name="wrn.т171банки." hidden="1">{#N/A,#N/A,FALSE,"т17-1банки (2)"}</definedName>
    <definedName name="www">[15]Control!$B$13</definedName>
    <definedName name="Year">[3]Control!$C$3</definedName>
    <definedName name="zDollarGDP">[16]ass!$A$7:$IV$7</definedName>
    <definedName name="zGDPgrowth" localSheetId="10">#REF!</definedName>
    <definedName name="zGDPgrowth" localSheetId="11">#REF!</definedName>
    <definedName name="zGDPgrowth" localSheetId="7">#REF!</definedName>
    <definedName name="zGDPgrowth" localSheetId="8">#REF!</definedName>
    <definedName name="zGDPgrowth" localSheetId="9">#REF!</definedName>
    <definedName name="zGDPgrowth" localSheetId="12">#REF!</definedName>
    <definedName name="zGDPgrowth" localSheetId="13">#REF!</definedName>
    <definedName name="zGDPgrowth" localSheetId="14">#REF!</definedName>
    <definedName name="zGDPgrowth" localSheetId="15">#REF!</definedName>
    <definedName name="zGDPgrowth" localSheetId="17">#REF!</definedName>
    <definedName name="zGDPgrowth" localSheetId="18">#REF!</definedName>
    <definedName name="zGDPgrowth">#REF!</definedName>
    <definedName name="zIGNFS" localSheetId="10">#REF!</definedName>
    <definedName name="zIGNFS" localSheetId="11">#REF!</definedName>
    <definedName name="zIGNFS" localSheetId="7">#REF!</definedName>
    <definedName name="zIGNFS" localSheetId="8">#REF!</definedName>
    <definedName name="zIGNFS" localSheetId="12">#REF!</definedName>
    <definedName name="zIGNFS" localSheetId="13">#REF!</definedName>
    <definedName name="zIGNFS" localSheetId="14">#REF!</definedName>
    <definedName name="zIGNFS" localSheetId="15">#REF!</definedName>
    <definedName name="zIGNFS" localSheetId="17">#REF!</definedName>
    <definedName name="zIGNFS" localSheetId="18">#REF!</definedName>
    <definedName name="zIGNFS">#REF!</definedName>
    <definedName name="zImports" localSheetId="10">#REF!</definedName>
    <definedName name="zImports" localSheetId="11">#REF!</definedName>
    <definedName name="zImports" localSheetId="7">#REF!</definedName>
    <definedName name="zImports" localSheetId="8">#REF!</definedName>
    <definedName name="zImports" localSheetId="12">#REF!</definedName>
    <definedName name="zImports" localSheetId="13">#REF!</definedName>
    <definedName name="zImports" localSheetId="14">#REF!</definedName>
    <definedName name="zImports" localSheetId="15">#REF!</definedName>
    <definedName name="zImports" localSheetId="17">#REF!</definedName>
    <definedName name="zImports" localSheetId="18">#REF!</definedName>
    <definedName name="zImports">#REF!</definedName>
    <definedName name="zLiborUS" localSheetId="10">#REF!</definedName>
    <definedName name="zLiborUS" localSheetId="11">#REF!</definedName>
    <definedName name="zLiborUS" localSheetId="7">#REF!</definedName>
    <definedName name="zLiborUS" localSheetId="8">#REF!</definedName>
    <definedName name="zLiborUS" localSheetId="12">#REF!</definedName>
    <definedName name="zLiborUS" localSheetId="13">#REF!</definedName>
    <definedName name="zLiborUS" localSheetId="14">#REF!</definedName>
    <definedName name="zLiborUS" localSheetId="15">#REF!</definedName>
    <definedName name="zLiborUS" localSheetId="17">#REF!</definedName>
    <definedName name="zLiborUS" localSheetId="18">#REF!</definedName>
    <definedName name="zLiborUS">#REF!</definedName>
    <definedName name="zReserves">[16]oth!$A$17:$IV$17</definedName>
    <definedName name="zRoWCPIchange" localSheetId="10">#REF!</definedName>
    <definedName name="zRoWCPIchange" localSheetId="11">#REF!</definedName>
    <definedName name="zRoWCPIchange" localSheetId="7">#REF!</definedName>
    <definedName name="zRoWCPIchange" localSheetId="8">#REF!</definedName>
    <definedName name="zRoWCPIchange" localSheetId="9">#REF!</definedName>
    <definedName name="zRoWCPIchange" localSheetId="12">#REF!</definedName>
    <definedName name="zRoWCPIchange" localSheetId="13">#REF!</definedName>
    <definedName name="zRoWCPIchange" localSheetId="14">#REF!</definedName>
    <definedName name="zRoWCPIchange" localSheetId="15">#REF!</definedName>
    <definedName name="zRoWCPIchange" localSheetId="17">#REF!</definedName>
    <definedName name="zRoWCPIchange" localSheetId="18">#REF!</definedName>
    <definedName name="zRoWCPIchange">#REF!</definedName>
    <definedName name="zSDReRate">[16]ass!$A$24:$IV$24</definedName>
    <definedName name="zXGNFS" localSheetId="10">#REF!</definedName>
    <definedName name="zXGNFS" localSheetId="11">#REF!</definedName>
    <definedName name="zXGNFS" localSheetId="7">#REF!</definedName>
    <definedName name="zXGNFS" localSheetId="8">#REF!</definedName>
    <definedName name="zXGNFS" localSheetId="9">#REF!</definedName>
    <definedName name="zXGNFS" localSheetId="12">#REF!</definedName>
    <definedName name="zXGNFS" localSheetId="13">#REF!</definedName>
    <definedName name="zXGNFS" localSheetId="14">#REF!</definedName>
    <definedName name="zXGNFS" localSheetId="15">#REF!</definedName>
    <definedName name="zXGNFS" localSheetId="17">#REF!</definedName>
    <definedName name="zXGNFS" localSheetId="18">#REF!</definedName>
    <definedName name="zXGNFS">#REF!</definedName>
    <definedName name="ААААААААААААААААА" localSheetId="1" hidden="1">{"BOP_TAB",#N/A,FALSE,"N";"MIDTERM_TAB",#N/A,FALSE,"O";"FUND_CRED",#N/A,FALSE,"P";"DEBT_TAB1",#N/A,FALSE,"Q";"DEBT_TAB2",#N/A,FALSE,"Q";"FORFIN_TAB1",#N/A,FALSE,"R";"FORFIN_TAB2",#N/A,FALSE,"R";"BOP_ANALY",#N/A,FALSE,"U"}</definedName>
    <definedName name="ААААААААААААААААА" localSheetId="10" hidden="1">{"BOP_TAB",#N/A,FALSE,"N";"MIDTERM_TAB",#N/A,FALSE,"O";"FUND_CRED",#N/A,FALSE,"P";"DEBT_TAB1",#N/A,FALSE,"Q";"DEBT_TAB2",#N/A,FALSE,"Q";"FORFIN_TAB1",#N/A,FALSE,"R";"FORFIN_TAB2",#N/A,FALSE,"R";"BOP_ANALY",#N/A,FALSE,"U"}</definedName>
    <definedName name="ААААААААААААААААА" localSheetId="11" hidden="1">{"BOP_TAB",#N/A,FALSE,"N";"MIDTERM_TAB",#N/A,FALSE,"O";"FUND_CRED",#N/A,FALSE,"P";"DEBT_TAB1",#N/A,FALSE,"Q";"DEBT_TAB2",#N/A,FALSE,"Q";"FORFIN_TAB1",#N/A,FALSE,"R";"FORFIN_TAB2",#N/A,FALSE,"R";"BOP_ANALY",#N/A,FALSE,"U"}</definedName>
    <definedName name="ААААААААААААААААА" localSheetId="2" hidden="1">{"BOP_TAB",#N/A,FALSE,"N";"MIDTERM_TAB",#N/A,FALSE,"O";"FUND_CRED",#N/A,FALSE,"P";"DEBT_TAB1",#N/A,FALSE,"Q";"DEBT_TAB2",#N/A,FALSE,"Q";"FORFIN_TAB1",#N/A,FALSE,"R";"FORFIN_TAB2",#N/A,FALSE,"R";"BOP_ANALY",#N/A,FALSE,"U"}</definedName>
    <definedName name="ААААААААААААААААА" localSheetId="3" hidden="1">{"BOP_TAB",#N/A,FALSE,"N";"MIDTERM_TAB",#N/A,FALSE,"O";"FUND_CRED",#N/A,FALSE,"P";"DEBT_TAB1",#N/A,FALSE,"Q";"DEBT_TAB2",#N/A,FALSE,"Q";"FORFIN_TAB1",#N/A,FALSE,"R";"FORFIN_TAB2",#N/A,FALSE,"R";"BOP_ANALY",#N/A,FALSE,"U"}</definedName>
    <definedName name="ААААААААААААААААА" localSheetId="4" hidden="1">{"BOP_TAB",#N/A,FALSE,"N";"MIDTERM_TAB",#N/A,FALSE,"O";"FUND_CRED",#N/A,FALSE,"P";"DEBT_TAB1",#N/A,FALSE,"Q";"DEBT_TAB2",#N/A,FALSE,"Q";"FORFIN_TAB1",#N/A,FALSE,"R";"FORFIN_TAB2",#N/A,FALSE,"R";"BOP_ANALY",#N/A,FALSE,"U"}</definedName>
    <definedName name="ААААААААААААААААА" localSheetId="5" hidden="1">{"BOP_TAB",#N/A,FALSE,"N";"MIDTERM_TAB",#N/A,FALSE,"O";"FUND_CRED",#N/A,FALSE,"P";"DEBT_TAB1",#N/A,FALSE,"Q";"DEBT_TAB2",#N/A,FALSE,"Q";"FORFIN_TAB1",#N/A,FALSE,"R";"FORFIN_TAB2",#N/A,FALSE,"R";"BOP_ANALY",#N/A,FALSE,"U"}</definedName>
    <definedName name="ААААААААААААААААА" localSheetId="6" hidden="1">{"BOP_TAB",#N/A,FALSE,"N";"MIDTERM_TAB",#N/A,FALSE,"O";"FUND_CRED",#N/A,FALSE,"P";"DEBT_TAB1",#N/A,FALSE,"Q";"DEBT_TAB2",#N/A,FALSE,"Q";"FORFIN_TAB1",#N/A,FALSE,"R";"FORFIN_TAB2",#N/A,FALSE,"R";"BOP_ANALY",#N/A,FALSE,"U"}</definedName>
    <definedName name="ААААААААААААААААА" localSheetId="7" hidden="1">{"BOP_TAB",#N/A,FALSE,"N";"MIDTERM_TAB",#N/A,FALSE,"O";"FUND_CRED",#N/A,FALSE,"P";"DEBT_TAB1",#N/A,FALSE,"Q";"DEBT_TAB2",#N/A,FALSE,"Q";"FORFIN_TAB1",#N/A,FALSE,"R";"FORFIN_TAB2",#N/A,FALSE,"R";"BOP_ANALY",#N/A,FALSE,"U"}</definedName>
    <definedName name="ААААААААААААААААА" localSheetId="8" hidden="1">{"BOP_TAB",#N/A,FALSE,"N";"MIDTERM_TAB",#N/A,FALSE,"O";"FUND_CRED",#N/A,FALSE,"P";"DEBT_TAB1",#N/A,FALSE,"Q";"DEBT_TAB2",#N/A,FALSE,"Q";"FORFIN_TAB1",#N/A,FALSE,"R";"FORFIN_TAB2",#N/A,FALSE,"R";"BOP_ANALY",#N/A,FALSE,"U"}</definedName>
    <definedName name="ААААААААААААААААА" localSheetId="9" hidden="1">{"BOP_TAB",#N/A,FALSE,"N";"MIDTERM_TAB",#N/A,FALSE,"O";"FUND_CRED",#N/A,FALSE,"P";"DEBT_TAB1",#N/A,FALSE,"Q";"DEBT_TAB2",#N/A,FALSE,"Q";"FORFIN_TAB1",#N/A,FALSE,"R";"FORFIN_TAB2",#N/A,FALSE,"R";"BOP_ANALY",#N/A,FALSE,"U"}</definedName>
    <definedName name="ААААААААААААААААА" localSheetId="17" hidden="1">{"BOP_TAB",#N/A,FALSE,"N";"MIDTERM_TAB",#N/A,FALSE,"O";"FUND_CRED",#N/A,FALSE,"P";"DEBT_TAB1",#N/A,FALSE,"Q";"DEBT_TAB2",#N/A,FALSE,"Q";"FORFIN_TAB1",#N/A,FALSE,"R";"FORFIN_TAB2",#N/A,FALSE,"R";"BOP_ANALY",#N/A,FALSE,"U"}</definedName>
    <definedName name="ААААААААААААААААА" localSheetId="18" hidden="1">{"BOP_TAB",#N/A,FALSE,"N";"MIDTERM_TAB",#N/A,FALSE,"O";"FUND_CRED",#N/A,FALSE,"P";"DEBT_TAB1",#N/A,FALSE,"Q";"DEBT_TAB2",#N/A,FALSE,"Q";"FORFIN_TAB1",#N/A,FALSE,"R";"FORFIN_TAB2",#N/A,FALSE,"R";"BOP_ANALY",#N/A,FALSE,"U"}</definedName>
    <definedName name="ААААААААААААААААА" hidden="1">{"BOP_TAB",#N/A,FALSE,"N";"MIDTERM_TAB",#N/A,FALSE,"O";"FUND_CRED",#N/A,FALSE,"P";"DEBT_TAB1",#N/A,FALSE,"Q";"DEBT_TAB2",#N/A,FALSE,"Q";"FORFIN_TAB1",#N/A,FALSE,"R";"FORFIN_TAB2",#N/A,FALSE,"R";"BOP_ANALY",#N/A,FALSE,"U"}</definedName>
    <definedName name="ААААААААААААААААААААААААААААААААА" localSheetId="1" hidden="1">{"WEO",#N/A,FALSE,"T"}</definedName>
    <definedName name="ААААААААААААААААААААААААААААААААА" localSheetId="10" hidden="1">{"WEO",#N/A,FALSE,"T"}</definedName>
    <definedName name="ААААААААААААААААААААААААААААААААА" localSheetId="11" hidden="1">{"WEO",#N/A,FALSE,"T"}</definedName>
    <definedName name="ААААААААААААААААААААААААААААААААА" localSheetId="2" hidden="1">{"WEO",#N/A,FALSE,"T"}</definedName>
    <definedName name="ААААААААААААААААААААААААААААААААА" localSheetId="3" hidden="1">{"WEO",#N/A,FALSE,"T"}</definedName>
    <definedName name="ААААААААААААААААААААААААААААААААА" localSheetId="4" hidden="1">{"WEO",#N/A,FALSE,"T"}</definedName>
    <definedName name="ААААААААААААААААААААААААААААААААА" localSheetId="5" hidden="1">{"WEO",#N/A,FALSE,"T"}</definedName>
    <definedName name="ААААААААААААААААААААААААААААААААА" localSheetId="6" hidden="1">{"WEO",#N/A,FALSE,"T"}</definedName>
    <definedName name="ААААААААААААААААААААААААААААААААА" localSheetId="7" hidden="1">{"WEO",#N/A,FALSE,"T"}</definedName>
    <definedName name="ААААААААААААААААААААААААААААААААА" localSheetId="8" hidden="1">{"WEO",#N/A,FALSE,"T"}</definedName>
    <definedName name="ААААААААААААААААААААААААААААААААА" localSheetId="9" hidden="1">{"WEO",#N/A,FALSE,"T"}</definedName>
    <definedName name="ААААААААААААААААААААААААААААААААА" localSheetId="17" hidden="1">{"WEO",#N/A,FALSE,"T"}</definedName>
    <definedName name="ААААААААААААААААААААААААААААААААА" localSheetId="18" hidden="1">{"WEO",#N/A,FALSE,"T"}</definedName>
    <definedName name="ААААААААААААААААААААААААААААААААА" hidden="1">{"WEO",#N/A,FALSE,"T"}</definedName>
    <definedName name="_xlnm.Database" localSheetId="10">#REF!</definedName>
    <definedName name="_xlnm.Database" localSheetId="11">#REF!</definedName>
    <definedName name="_xlnm.Database" localSheetId="3">#REF!</definedName>
    <definedName name="_xlnm.Database" localSheetId="4">#REF!</definedName>
    <definedName name="_xlnm.Database" localSheetId="5">#REF!</definedName>
    <definedName name="_xlnm.Database" localSheetId="6">#REF!</definedName>
    <definedName name="_xlnm.Database" localSheetId="7">#REF!</definedName>
    <definedName name="_xlnm.Database" localSheetId="8">#REF!</definedName>
    <definedName name="_xlnm.Database" localSheetId="9">#REF!</definedName>
    <definedName name="_xlnm.Database" localSheetId="17">#REF!</definedName>
    <definedName name="_xlnm.Database" localSheetId="18">#REF!</definedName>
    <definedName name="_xlnm.Database">#REF!</definedName>
    <definedName name="вфіп" localSheetId="13" hidden="1">{"BOP_TAB",#N/A,FALSE,"N";"MIDTERM_TAB",#N/A,FALSE,"O"}</definedName>
    <definedName name="вфіп" localSheetId="14" hidden="1">{"BOP_TAB",#N/A,FALSE,"N";"MIDTERM_TAB",#N/A,FALSE,"O"}</definedName>
    <definedName name="вфіп" localSheetId="15" hidden="1">{"BOP_TAB",#N/A,FALSE,"N";"MIDTERM_TAB",#N/A,FALSE,"O"}</definedName>
    <definedName name="вфіп" hidden="1">{"BOP_TAB",#N/A,FALSE,"N";"MIDTERM_TAB",#N/A,FALSE,"O"}</definedName>
    <definedName name="еее" localSheetId="13" hidden="1">{#N/A,#N/A,FALSE,"т02бд"}</definedName>
    <definedName name="еее" localSheetId="14" hidden="1">{#N/A,#N/A,FALSE,"т02бд"}</definedName>
    <definedName name="еее" localSheetId="15" hidden="1">{#N/A,#N/A,FALSE,"т02бд"}</definedName>
    <definedName name="еее" hidden="1">{#N/A,#N/A,FALSE,"т02бд"}</definedName>
    <definedName name="ж" localSheetId="13" hidden="1">{#N/A,#N/A,FALSE,"т04"}</definedName>
    <definedName name="ж" localSheetId="14" hidden="1">{#N/A,#N/A,FALSE,"т04"}</definedName>
    <definedName name="ж" localSheetId="15" hidden="1">{#N/A,#N/A,FALSE,"т04"}</definedName>
    <definedName name="ж" hidden="1">{#N/A,#N/A,FALSE,"т04"}</definedName>
    <definedName name="_xlnm.Print_Titles" localSheetId="10">'1.10 '!$B:$B,'1.10 '!$2:$6</definedName>
    <definedName name="_xlnm.Print_Titles" localSheetId="11">'1.11'!$B:$B,'1.11'!$2:$7</definedName>
    <definedName name="_xlnm.Print_Titles" localSheetId="7">'1.7'!$A:$A,'1.7'!$2:$4</definedName>
    <definedName name="_xlnm.Print_Titles" localSheetId="8">'1.8'!$A:$A,'1.8'!$2:$4</definedName>
    <definedName name="_xlnm.Print_Titles" localSheetId="17">'3.1'!$2:$6</definedName>
    <definedName name="_xlnm.Print_Titles" localSheetId="18">'3.2'!$4:$6</definedName>
    <definedName name="йив" localSheetId="13" hidden="1">{#N/A,#N/A,FALSE,"т02бд"}</definedName>
    <definedName name="йив" localSheetId="14" hidden="1">{#N/A,#N/A,FALSE,"т02бд"}</definedName>
    <definedName name="йив" localSheetId="15" hidden="1">{#N/A,#N/A,FALSE,"т02бд"}</definedName>
    <definedName name="йив" hidden="1">{#N/A,#N/A,FALSE,"т02бд"}</definedName>
    <definedName name="квефі" localSheetId="1" hidden="1">{#N/A,#N/A,FALSE,"I";#N/A,#N/A,FALSE,"J";#N/A,#N/A,FALSE,"K";#N/A,#N/A,FALSE,"L";#N/A,#N/A,FALSE,"M";#N/A,#N/A,FALSE,"N";#N/A,#N/A,FALSE,"O"}</definedName>
    <definedName name="квефі" localSheetId="10" hidden="1">{#N/A,#N/A,FALSE,"I";#N/A,#N/A,FALSE,"J";#N/A,#N/A,FALSE,"K";#N/A,#N/A,FALSE,"L";#N/A,#N/A,FALSE,"M";#N/A,#N/A,FALSE,"N";#N/A,#N/A,FALSE,"O"}</definedName>
    <definedName name="квефі" localSheetId="11" hidden="1">{#N/A,#N/A,FALSE,"I";#N/A,#N/A,FALSE,"J";#N/A,#N/A,FALSE,"K";#N/A,#N/A,FALSE,"L";#N/A,#N/A,FALSE,"M";#N/A,#N/A,FALSE,"N";#N/A,#N/A,FALSE,"O"}</definedName>
    <definedName name="квефі" localSheetId="2" hidden="1">{#N/A,#N/A,FALSE,"I";#N/A,#N/A,FALSE,"J";#N/A,#N/A,FALSE,"K";#N/A,#N/A,FALSE,"L";#N/A,#N/A,FALSE,"M";#N/A,#N/A,FALSE,"N";#N/A,#N/A,FALSE,"O"}</definedName>
    <definedName name="квефі" localSheetId="3" hidden="1">{#N/A,#N/A,FALSE,"I";#N/A,#N/A,FALSE,"J";#N/A,#N/A,FALSE,"K";#N/A,#N/A,FALSE,"L";#N/A,#N/A,FALSE,"M";#N/A,#N/A,FALSE,"N";#N/A,#N/A,FALSE,"O"}</definedName>
    <definedName name="квефі" localSheetId="4" hidden="1">{#N/A,#N/A,FALSE,"I";#N/A,#N/A,FALSE,"J";#N/A,#N/A,FALSE,"K";#N/A,#N/A,FALSE,"L";#N/A,#N/A,FALSE,"M";#N/A,#N/A,FALSE,"N";#N/A,#N/A,FALSE,"O"}</definedName>
    <definedName name="квефі" localSheetId="5" hidden="1">{#N/A,#N/A,FALSE,"I";#N/A,#N/A,FALSE,"J";#N/A,#N/A,FALSE,"K";#N/A,#N/A,FALSE,"L";#N/A,#N/A,FALSE,"M";#N/A,#N/A,FALSE,"N";#N/A,#N/A,FALSE,"O"}</definedName>
    <definedName name="квефі" localSheetId="6" hidden="1">{#N/A,#N/A,FALSE,"I";#N/A,#N/A,FALSE,"J";#N/A,#N/A,FALSE,"K";#N/A,#N/A,FALSE,"L";#N/A,#N/A,FALSE,"M";#N/A,#N/A,FALSE,"N";#N/A,#N/A,FALSE,"O"}</definedName>
    <definedName name="квефі" localSheetId="7" hidden="1">{#N/A,#N/A,FALSE,"I";#N/A,#N/A,FALSE,"J";#N/A,#N/A,FALSE,"K";#N/A,#N/A,FALSE,"L";#N/A,#N/A,FALSE,"M";#N/A,#N/A,FALSE,"N";#N/A,#N/A,FALSE,"O"}</definedName>
    <definedName name="квефі" localSheetId="8" hidden="1">{#N/A,#N/A,FALSE,"I";#N/A,#N/A,FALSE,"J";#N/A,#N/A,FALSE,"K";#N/A,#N/A,FALSE,"L";#N/A,#N/A,FALSE,"M";#N/A,#N/A,FALSE,"N";#N/A,#N/A,FALSE,"O"}</definedName>
    <definedName name="квефі" localSheetId="9" hidden="1">{#N/A,#N/A,FALSE,"I";#N/A,#N/A,FALSE,"J";#N/A,#N/A,FALSE,"K";#N/A,#N/A,FALSE,"L";#N/A,#N/A,FALSE,"M";#N/A,#N/A,FALSE,"N";#N/A,#N/A,FALSE,"O"}</definedName>
    <definedName name="квефі" localSheetId="17" hidden="1">{#N/A,#N/A,FALSE,"I";#N/A,#N/A,FALSE,"J";#N/A,#N/A,FALSE,"K";#N/A,#N/A,FALSE,"L";#N/A,#N/A,FALSE,"M";#N/A,#N/A,FALSE,"N";#N/A,#N/A,FALSE,"O"}</definedName>
    <definedName name="квефі" localSheetId="18" hidden="1">{#N/A,#N/A,FALSE,"I";#N/A,#N/A,FALSE,"J";#N/A,#N/A,FALSE,"K";#N/A,#N/A,FALSE,"L";#N/A,#N/A,FALSE,"M";#N/A,#N/A,FALSE,"N";#N/A,#N/A,FALSE,"O"}</definedName>
    <definedName name="квефі" hidden="1">{#N/A,#N/A,FALSE,"I";#N/A,#N/A,FALSE,"J";#N/A,#N/A,FALSE,"K";#N/A,#N/A,FALSE,"L";#N/A,#N/A,FALSE,"M";#N/A,#N/A,FALSE,"N";#N/A,#N/A,FALSE,"O"}</definedName>
    <definedName name="ккк" localSheetId="13" hidden="1">{#N/A,#N/A,FALSE,"т02бд"}</definedName>
    <definedName name="ккк" localSheetId="14" hidden="1">{#N/A,#N/A,FALSE,"т02бд"}</definedName>
    <definedName name="ккк" localSheetId="15" hidden="1">{#N/A,#N/A,FALSE,"т02бд"}</definedName>
    <definedName name="ккк" hidden="1">{#N/A,#N/A,FALSE,"т02бд"}</definedName>
    <definedName name="книга3" localSheetId="10">#REF!</definedName>
    <definedName name="книга3" localSheetId="11">#REF!</definedName>
    <definedName name="книга3" localSheetId="7">#REF!</definedName>
    <definedName name="книга3" localSheetId="8">#REF!</definedName>
    <definedName name="книга3" localSheetId="18">#REF!</definedName>
    <definedName name="книга3">#REF!</definedName>
    <definedName name="лор" localSheetId="13" hidden="1">{#N/A,#N/A,FALSE,"т02бд"}</definedName>
    <definedName name="лор" localSheetId="14" hidden="1">{#N/A,#N/A,FALSE,"т02бд"}</definedName>
    <definedName name="лор" localSheetId="15" hidden="1">{#N/A,#N/A,FALSE,"т02бд"}</definedName>
    <definedName name="лор" hidden="1">{#N/A,#N/A,FALSE,"т02бд"}</definedName>
    <definedName name="МР" localSheetId="13" hidden="1">{#N/A,#N/A,FALSE,"т02бд"}</definedName>
    <definedName name="МР" localSheetId="14" hidden="1">{#N/A,#N/A,FALSE,"т02бд"}</definedName>
    <definedName name="МР" localSheetId="15" hidden="1">{#N/A,#N/A,FALSE,"т02бд"}</definedName>
    <definedName name="МР" hidden="1">{#N/A,#N/A,FALSE,"т02бд"}</definedName>
    <definedName name="ннннннн" localSheetId="1" hidden="1">{"BOP_TAB",#N/A,FALSE,"N";"MIDTERM_TAB",#N/A,FALSE,"O";"FUND_CRED",#N/A,FALSE,"P";"DEBT_TAB1",#N/A,FALSE,"Q";"DEBT_TAB2",#N/A,FALSE,"Q";"FORFIN_TAB1",#N/A,FALSE,"R";"FORFIN_TAB2",#N/A,FALSE,"R";"BOP_ANALY",#N/A,FALSE,"U"}</definedName>
    <definedName name="ннннннн" localSheetId="10" hidden="1">{"BOP_TAB",#N/A,FALSE,"N";"MIDTERM_TAB",#N/A,FALSE,"O";"FUND_CRED",#N/A,FALSE,"P";"DEBT_TAB1",#N/A,FALSE,"Q";"DEBT_TAB2",#N/A,FALSE,"Q";"FORFIN_TAB1",#N/A,FALSE,"R";"FORFIN_TAB2",#N/A,FALSE,"R";"BOP_ANALY",#N/A,FALSE,"U"}</definedName>
    <definedName name="ннннннн" localSheetId="11" hidden="1">{"BOP_TAB",#N/A,FALSE,"N";"MIDTERM_TAB",#N/A,FALSE,"O";"FUND_CRED",#N/A,FALSE,"P";"DEBT_TAB1",#N/A,FALSE,"Q";"DEBT_TAB2",#N/A,FALSE,"Q";"FORFIN_TAB1",#N/A,FALSE,"R";"FORFIN_TAB2",#N/A,FALSE,"R";"BOP_ANALY",#N/A,FALSE,"U"}</definedName>
    <definedName name="ннннннн" localSheetId="2" hidden="1">{"BOP_TAB",#N/A,FALSE,"N";"MIDTERM_TAB",#N/A,FALSE,"O";"FUND_CRED",#N/A,FALSE,"P";"DEBT_TAB1",#N/A,FALSE,"Q";"DEBT_TAB2",#N/A,FALSE,"Q";"FORFIN_TAB1",#N/A,FALSE,"R";"FORFIN_TAB2",#N/A,FALSE,"R";"BOP_ANALY",#N/A,FALSE,"U"}</definedName>
    <definedName name="ннннннн" localSheetId="3" hidden="1">{"BOP_TAB",#N/A,FALSE,"N";"MIDTERM_TAB",#N/A,FALSE,"O";"FUND_CRED",#N/A,FALSE,"P";"DEBT_TAB1",#N/A,FALSE,"Q";"DEBT_TAB2",#N/A,FALSE,"Q";"FORFIN_TAB1",#N/A,FALSE,"R";"FORFIN_TAB2",#N/A,FALSE,"R";"BOP_ANALY",#N/A,FALSE,"U"}</definedName>
    <definedName name="ннннннн" localSheetId="4" hidden="1">{"BOP_TAB",#N/A,FALSE,"N";"MIDTERM_TAB",#N/A,FALSE,"O";"FUND_CRED",#N/A,FALSE,"P";"DEBT_TAB1",#N/A,FALSE,"Q";"DEBT_TAB2",#N/A,FALSE,"Q";"FORFIN_TAB1",#N/A,FALSE,"R";"FORFIN_TAB2",#N/A,FALSE,"R";"BOP_ANALY",#N/A,FALSE,"U"}</definedName>
    <definedName name="ннннннн" localSheetId="5" hidden="1">{"BOP_TAB",#N/A,FALSE,"N";"MIDTERM_TAB",#N/A,FALSE,"O";"FUND_CRED",#N/A,FALSE,"P";"DEBT_TAB1",#N/A,FALSE,"Q";"DEBT_TAB2",#N/A,FALSE,"Q";"FORFIN_TAB1",#N/A,FALSE,"R";"FORFIN_TAB2",#N/A,FALSE,"R";"BOP_ANALY",#N/A,FALSE,"U"}</definedName>
    <definedName name="ннннннн" localSheetId="6" hidden="1">{"BOP_TAB",#N/A,FALSE,"N";"MIDTERM_TAB",#N/A,FALSE,"O";"FUND_CRED",#N/A,FALSE,"P";"DEBT_TAB1",#N/A,FALSE,"Q";"DEBT_TAB2",#N/A,FALSE,"Q";"FORFIN_TAB1",#N/A,FALSE,"R";"FORFIN_TAB2",#N/A,FALSE,"R";"BOP_ANALY",#N/A,FALSE,"U"}</definedName>
    <definedName name="ннннннн" localSheetId="7" hidden="1">{"BOP_TAB",#N/A,FALSE,"N";"MIDTERM_TAB",#N/A,FALSE,"O";"FUND_CRED",#N/A,FALSE,"P";"DEBT_TAB1",#N/A,FALSE,"Q";"DEBT_TAB2",#N/A,FALSE,"Q";"FORFIN_TAB1",#N/A,FALSE,"R";"FORFIN_TAB2",#N/A,FALSE,"R";"BOP_ANALY",#N/A,FALSE,"U"}</definedName>
    <definedName name="ннннннн" localSheetId="8" hidden="1">{"BOP_TAB",#N/A,FALSE,"N";"MIDTERM_TAB",#N/A,FALSE,"O";"FUND_CRED",#N/A,FALSE,"P";"DEBT_TAB1",#N/A,FALSE,"Q";"DEBT_TAB2",#N/A,FALSE,"Q";"FORFIN_TAB1",#N/A,FALSE,"R";"FORFIN_TAB2",#N/A,FALSE,"R";"BOP_ANALY",#N/A,FALSE,"U"}</definedName>
    <definedName name="ннннннн" localSheetId="9" hidden="1">{"BOP_TAB",#N/A,FALSE,"N";"MIDTERM_TAB",#N/A,FALSE,"O";"FUND_CRED",#N/A,FALSE,"P";"DEBT_TAB1",#N/A,FALSE,"Q";"DEBT_TAB2",#N/A,FALSE,"Q";"FORFIN_TAB1",#N/A,FALSE,"R";"FORFIN_TAB2",#N/A,FALSE,"R";"BOP_ANALY",#N/A,FALSE,"U"}</definedName>
    <definedName name="ннннннн" localSheetId="12" hidden="1">{"BOP_TAB",#N/A,FALSE,"N";"MIDTERM_TAB",#N/A,FALSE,"O";"FUND_CRED",#N/A,FALSE,"P";"DEBT_TAB1",#N/A,FALSE,"Q";"DEBT_TAB2",#N/A,FALSE,"Q";"FORFIN_TAB1",#N/A,FALSE,"R";"FORFIN_TAB2",#N/A,FALSE,"R";"BOP_ANALY",#N/A,FALSE,"U"}</definedName>
    <definedName name="ннннннн" localSheetId="13" hidden="1">{"BOP_TAB",#N/A,FALSE,"N";"MIDTERM_TAB",#N/A,FALSE,"O";"FUND_CRED",#N/A,FALSE,"P";"DEBT_TAB1",#N/A,FALSE,"Q";"DEBT_TAB2",#N/A,FALSE,"Q";"FORFIN_TAB1",#N/A,FALSE,"R";"FORFIN_TAB2",#N/A,FALSE,"R";"BOP_ANALY",#N/A,FALSE,"U"}</definedName>
    <definedName name="ннннннн" localSheetId="14" hidden="1">{"BOP_TAB",#N/A,FALSE,"N";"MIDTERM_TAB",#N/A,FALSE,"O";"FUND_CRED",#N/A,FALSE,"P";"DEBT_TAB1",#N/A,FALSE,"Q";"DEBT_TAB2",#N/A,FALSE,"Q";"FORFIN_TAB1",#N/A,FALSE,"R";"FORFIN_TAB2",#N/A,FALSE,"R";"BOP_ANALY",#N/A,FALSE,"U"}</definedName>
    <definedName name="ннннннн" localSheetId="15" hidden="1">{"BOP_TAB",#N/A,FALSE,"N";"MIDTERM_TAB",#N/A,FALSE,"O";"FUND_CRED",#N/A,FALSE,"P";"DEBT_TAB1",#N/A,FALSE,"Q";"DEBT_TAB2",#N/A,FALSE,"Q";"FORFIN_TAB1",#N/A,FALSE,"R";"FORFIN_TAB2",#N/A,FALSE,"R";"BOP_ANALY",#N/A,FALSE,"U"}</definedName>
    <definedName name="ннннннн" localSheetId="17" hidden="1">{"BOP_TAB",#N/A,FALSE,"N";"MIDTERM_TAB",#N/A,FALSE,"O";"FUND_CRED",#N/A,FALSE,"P";"DEBT_TAB1",#N/A,FALSE,"Q";"DEBT_TAB2",#N/A,FALSE,"Q";"FORFIN_TAB1",#N/A,FALSE,"R";"FORFIN_TAB2",#N/A,FALSE,"R";"BOP_ANALY",#N/A,FALSE,"U"}</definedName>
    <definedName name="ннннннн" localSheetId="18" hidden="1">{"BOP_TAB",#N/A,FALSE,"N";"MIDTERM_TAB",#N/A,FALSE,"O";"FUND_CRED",#N/A,FALSE,"P";"DEBT_TAB1",#N/A,FALSE,"Q";"DEBT_TAB2",#N/A,FALSE,"Q";"FORFIN_TAB1",#N/A,FALSE,"R";"FORFIN_TAB2",#N/A,FALSE,"R";"BOP_ANALY",#N/A,FALSE,"U"}</definedName>
    <definedName name="ннннннн" hidden="1">{"BOP_TAB",#N/A,FALSE,"N";"MIDTERM_TAB",#N/A,FALSE,"O";"FUND_CRED",#N/A,FALSE,"P";"DEBT_TAB1",#N/A,FALSE,"Q";"DEBT_TAB2",#N/A,FALSE,"Q";"FORFIN_TAB1",#N/A,FALSE,"R";"FORFIN_TAB2",#N/A,FALSE,"R";"BOP_ANALY",#N/A,FALSE,"U"}</definedName>
    <definedName name="_xlnm.Print_Area" localSheetId="0">'1'!$B$1:$AD$23</definedName>
    <definedName name="_xlnm.Print_Area" localSheetId="1">'1.1 '!$A$2:$CN$41</definedName>
    <definedName name="_xlnm.Print_Area" localSheetId="10">'1.10 '!$A$2:$BY$52</definedName>
    <definedName name="_xlnm.Print_Area" localSheetId="11">'1.11'!$A$2:$BY$49</definedName>
    <definedName name="_xlnm.Print_Area" localSheetId="2">'1.2'!$A$2:$CN$40</definedName>
    <definedName name="_xlnm.Print_Area" localSheetId="3">'1.3 '!$A$2:$CN$30</definedName>
    <definedName name="_xlnm.Print_Area" localSheetId="4">'1.4'!$A$2:$CN$43</definedName>
    <definedName name="_xlnm.Print_Area" localSheetId="5">'1.5 '!$A$2:$CN$30</definedName>
    <definedName name="_xlnm.Print_Area" localSheetId="6">'1.6 '!$A$2:$CN$40</definedName>
    <definedName name="_xlnm.Print_Area" localSheetId="7">'1.7'!$A$2:$EF$45</definedName>
    <definedName name="_xlnm.Print_Area" localSheetId="8">'1.8'!$A$2:$EF$45</definedName>
    <definedName name="_xlnm.Print_Area" localSheetId="9">'1.9'!$A$2:$N$50</definedName>
    <definedName name="_xlnm.Print_Area" localSheetId="12">'2.1'!$A$2:$BI$61</definedName>
    <definedName name="_xlnm.Print_Area" localSheetId="13">'2.2'!$A$2:$BI$61</definedName>
    <definedName name="_xlnm.Print_Area" localSheetId="14">'2.3'!$A$2:$BE$53</definedName>
    <definedName name="_xlnm.Print_Area" localSheetId="15">'2.4'!$A$2:$BE$33</definedName>
    <definedName name="_xlnm.Print_Area" localSheetId="16">'2.5'!$A$2:$CA$23</definedName>
    <definedName name="_xlnm.Print_Area" localSheetId="17">'3.1'!$A$2:$BG$180</definedName>
    <definedName name="_xlnm.Print_Area" localSheetId="18">'3.2'!$A$2:$DH$64</definedName>
    <definedName name="_xlnm.Print_Area">#REF!</definedName>
    <definedName name="Область_печати_ИМ" localSheetId="10">#REF!</definedName>
    <definedName name="Область_печати_ИМ" localSheetId="11">#REF!</definedName>
    <definedName name="Область_печати_ИМ" localSheetId="7">#REF!</definedName>
    <definedName name="Область_печати_ИМ" localSheetId="8">#REF!</definedName>
    <definedName name="Область_печати_ИМ" localSheetId="12">#REF!</definedName>
    <definedName name="Область_печати_ИМ" localSheetId="13">#REF!</definedName>
    <definedName name="Область_печати_ИМ" localSheetId="14">#REF!</definedName>
    <definedName name="Область_печати_ИМ" localSheetId="15">#REF!</definedName>
    <definedName name="Область_печати_ИМ" localSheetId="17">#REF!</definedName>
    <definedName name="Область_печати_ИМ" localSheetId="18">#REF!</definedName>
    <definedName name="Область_печати_ИМ">#REF!</definedName>
    <definedName name="п" localSheetId="1" hidden="1">{"MONA",#N/A,FALSE,"S"}</definedName>
    <definedName name="п" localSheetId="10" hidden="1">{"MONA",#N/A,FALSE,"S"}</definedName>
    <definedName name="п" localSheetId="11" hidden="1">{"MONA",#N/A,FALSE,"S"}</definedName>
    <definedName name="п" localSheetId="2" hidden="1">{"MONA",#N/A,FALSE,"S"}</definedName>
    <definedName name="п" localSheetId="3" hidden="1">{"MONA",#N/A,FALSE,"S"}</definedName>
    <definedName name="п" localSheetId="4" hidden="1">{"MONA",#N/A,FALSE,"S"}</definedName>
    <definedName name="п" localSheetId="5" hidden="1">{"MONA",#N/A,FALSE,"S"}</definedName>
    <definedName name="п" localSheetId="6" hidden="1">{"MONA",#N/A,FALSE,"S"}</definedName>
    <definedName name="п" localSheetId="7" hidden="1">{"MONA",#N/A,FALSE,"S"}</definedName>
    <definedName name="п" localSheetId="8" hidden="1">{"MONA",#N/A,FALSE,"S"}</definedName>
    <definedName name="п" localSheetId="9" hidden="1">{"MONA",#N/A,FALSE,"S"}</definedName>
    <definedName name="п" localSheetId="17" hidden="1">{"MONA",#N/A,FALSE,"S"}</definedName>
    <definedName name="п" localSheetId="18" hidden="1">{"MONA",#N/A,FALSE,"S"}</definedName>
    <definedName name="п" hidden="1">{"MONA",#N/A,FALSE,"S"}</definedName>
    <definedName name="ппппппппппп" localSheetId="1" hidden="1">{#N/A,#N/A,FALSE,"SimInp1";#N/A,#N/A,FALSE,"SimInp2";#N/A,#N/A,FALSE,"SimOut1";#N/A,#N/A,FALSE,"SimOut2";#N/A,#N/A,FALSE,"SimOut3";#N/A,#N/A,FALSE,"SimOut4";#N/A,#N/A,FALSE,"SimOut5"}</definedName>
    <definedName name="ппппппппппп" localSheetId="10" hidden="1">{#N/A,#N/A,FALSE,"SimInp1";#N/A,#N/A,FALSE,"SimInp2";#N/A,#N/A,FALSE,"SimOut1";#N/A,#N/A,FALSE,"SimOut2";#N/A,#N/A,FALSE,"SimOut3";#N/A,#N/A,FALSE,"SimOut4";#N/A,#N/A,FALSE,"SimOut5"}</definedName>
    <definedName name="ппппппппппп" localSheetId="11" hidden="1">{#N/A,#N/A,FALSE,"SimInp1";#N/A,#N/A,FALSE,"SimInp2";#N/A,#N/A,FALSE,"SimOut1";#N/A,#N/A,FALSE,"SimOut2";#N/A,#N/A,FALSE,"SimOut3";#N/A,#N/A,FALSE,"SimOut4";#N/A,#N/A,FALSE,"SimOut5"}</definedName>
    <definedName name="ппппппппппп" localSheetId="2" hidden="1">{#N/A,#N/A,FALSE,"SimInp1";#N/A,#N/A,FALSE,"SimInp2";#N/A,#N/A,FALSE,"SimOut1";#N/A,#N/A,FALSE,"SimOut2";#N/A,#N/A,FALSE,"SimOut3";#N/A,#N/A,FALSE,"SimOut4";#N/A,#N/A,FALSE,"SimOut5"}</definedName>
    <definedName name="ппппппппппп" localSheetId="3" hidden="1">{#N/A,#N/A,FALSE,"SimInp1";#N/A,#N/A,FALSE,"SimInp2";#N/A,#N/A,FALSE,"SimOut1";#N/A,#N/A,FALSE,"SimOut2";#N/A,#N/A,FALSE,"SimOut3";#N/A,#N/A,FALSE,"SimOut4";#N/A,#N/A,FALSE,"SimOut5"}</definedName>
    <definedName name="ппппппппппп" localSheetId="4" hidden="1">{#N/A,#N/A,FALSE,"SimInp1";#N/A,#N/A,FALSE,"SimInp2";#N/A,#N/A,FALSE,"SimOut1";#N/A,#N/A,FALSE,"SimOut2";#N/A,#N/A,FALSE,"SimOut3";#N/A,#N/A,FALSE,"SimOut4";#N/A,#N/A,FALSE,"SimOut5"}</definedName>
    <definedName name="ппппппппппп" localSheetId="5" hidden="1">{#N/A,#N/A,FALSE,"SimInp1";#N/A,#N/A,FALSE,"SimInp2";#N/A,#N/A,FALSE,"SimOut1";#N/A,#N/A,FALSE,"SimOut2";#N/A,#N/A,FALSE,"SimOut3";#N/A,#N/A,FALSE,"SimOut4";#N/A,#N/A,FALSE,"SimOut5"}</definedName>
    <definedName name="ппппппппппп" localSheetId="6" hidden="1">{#N/A,#N/A,FALSE,"SimInp1";#N/A,#N/A,FALSE,"SimInp2";#N/A,#N/A,FALSE,"SimOut1";#N/A,#N/A,FALSE,"SimOut2";#N/A,#N/A,FALSE,"SimOut3";#N/A,#N/A,FALSE,"SimOut4";#N/A,#N/A,FALSE,"SimOut5"}</definedName>
    <definedName name="ппппппппппп" localSheetId="7" hidden="1">{#N/A,#N/A,FALSE,"SimInp1";#N/A,#N/A,FALSE,"SimInp2";#N/A,#N/A,FALSE,"SimOut1";#N/A,#N/A,FALSE,"SimOut2";#N/A,#N/A,FALSE,"SimOut3";#N/A,#N/A,FALSE,"SimOut4";#N/A,#N/A,FALSE,"SimOut5"}</definedName>
    <definedName name="ппппппппппп" localSheetId="8" hidden="1">{#N/A,#N/A,FALSE,"SimInp1";#N/A,#N/A,FALSE,"SimInp2";#N/A,#N/A,FALSE,"SimOut1";#N/A,#N/A,FALSE,"SimOut2";#N/A,#N/A,FALSE,"SimOut3";#N/A,#N/A,FALSE,"SimOut4";#N/A,#N/A,FALSE,"SimOut5"}</definedName>
    <definedName name="ппппппппппп" localSheetId="9" hidden="1">{#N/A,#N/A,FALSE,"SimInp1";#N/A,#N/A,FALSE,"SimInp2";#N/A,#N/A,FALSE,"SimOut1";#N/A,#N/A,FALSE,"SimOut2";#N/A,#N/A,FALSE,"SimOut3";#N/A,#N/A,FALSE,"SimOut4";#N/A,#N/A,FALSE,"SimOut5"}</definedName>
    <definedName name="ппппппппппп" localSheetId="17" hidden="1">{#N/A,#N/A,FALSE,"SimInp1";#N/A,#N/A,FALSE,"SimInp2";#N/A,#N/A,FALSE,"SimOut1";#N/A,#N/A,FALSE,"SimOut2";#N/A,#N/A,FALSE,"SimOut3";#N/A,#N/A,FALSE,"SimOut4";#N/A,#N/A,FALSE,"SimOut5"}</definedName>
    <definedName name="ппппппппппп" localSheetId="18" hidden="1">{#N/A,#N/A,FALSE,"SimInp1";#N/A,#N/A,FALSE,"SimInp2";#N/A,#N/A,FALSE,"SimOut1";#N/A,#N/A,FALSE,"SimOut2";#N/A,#N/A,FALSE,"SimOut3";#N/A,#N/A,FALSE,"SimOut4";#N/A,#N/A,FALSE,"SimOut5"}</definedName>
    <definedName name="ппппппппппп" hidden="1">{#N/A,#N/A,FALSE,"SimInp1";#N/A,#N/A,FALSE,"SimInp2";#N/A,#N/A,FALSE,"SimOut1";#N/A,#N/A,FALSE,"SimOut2";#N/A,#N/A,FALSE,"SimOut3";#N/A,#N/A,FALSE,"SimOut4";#N/A,#N/A,FALSE,"SimOut5"}</definedName>
    <definedName name="рг" localSheetId="1" hidden="1">{"BOP_TAB",#N/A,FALSE,"N";"MIDTERM_TAB",#N/A,FALSE,"O";"FUND_CRED",#N/A,FALSE,"P";"DEBT_TAB1",#N/A,FALSE,"Q";"DEBT_TAB2",#N/A,FALSE,"Q";"FORFIN_TAB1",#N/A,FALSE,"R";"FORFIN_TAB2",#N/A,FALSE,"R";"BOP_ANALY",#N/A,FALSE,"U"}</definedName>
    <definedName name="рг" localSheetId="10" hidden="1">{"BOP_TAB",#N/A,FALSE,"N";"MIDTERM_TAB",#N/A,FALSE,"O";"FUND_CRED",#N/A,FALSE,"P";"DEBT_TAB1",#N/A,FALSE,"Q";"DEBT_TAB2",#N/A,FALSE,"Q";"FORFIN_TAB1",#N/A,FALSE,"R";"FORFIN_TAB2",#N/A,FALSE,"R";"BOP_ANALY",#N/A,FALSE,"U"}</definedName>
    <definedName name="рг" localSheetId="11" hidden="1">{"BOP_TAB",#N/A,FALSE,"N";"MIDTERM_TAB",#N/A,FALSE,"O";"FUND_CRED",#N/A,FALSE,"P";"DEBT_TAB1",#N/A,FALSE,"Q";"DEBT_TAB2",#N/A,FALSE,"Q";"FORFIN_TAB1",#N/A,FALSE,"R";"FORFIN_TAB2",#N/A,FALSE,"R";"BOP_ANALY",#N/A,FALSE,"U"}</definedName>
    <definedName name="рг" localSheetId="2" hidden="1">{"BOP_TAB",#N/A,FALSE,"N";"MIDTERM_TAB",#N/A,FALSE,"O";"FUND_CRED",#N/A,FALSE,"P";"DEBT_TAB1",#N/A,FALSE,"Q";"DEBT_TAB2",#N/A,FALSE,"Q";"FORFIN_TAB1",#N/A,FALSE,"R";"FORFIN_TAB2",#N/A,FALSE,"R";"BOP_ANALY",#N/A,FALSE,"U"}</definedName>
    <definedName name="рг" localSheetId="3" hidden="1">{"BOP_TAB",#N/A,FALSE,"N";"MIDTERM_TAB",#N/A,FALSE,"O";"FUND_CRED",#N/A,FALSE,"P";"DEBT_TAB1",#N/A,FALSE,"Q";"DEBT_TAB2",#N/A,FALSE,"Q";"FORFIN_TAB1",#N/A,FALSE,"R";"FORFIN_TAB2",#N/A,FALSE,"R";"BOP_ANALY",#N/A,FALSE,"U"}</definedName>
    <definedName name="рг" localSheetId="4" hidden="1">{"BOP_TAB",#N/A,FALSE,"N";"MIDTERM_TAB",#N/A,FALSE,"O";"FUND_CRED",#N/A,FALSE,"P";"DEBT_TAB1",#N/A,FALSE,"Q";"DEBT_TAB2",#N/A,FALSE,"Q";"FORFIN_TAB1",#N/A,FALSE,"R";"FORFIN_TAB2",#N/A,FALSE,"R";"BOP_ANALY",#N/A,FALSE,"U"}</definedName>
    <definedName name="рг" localSheetId="5" hidden="1">{"BOP_TAB",#N/A,FALSE,"N";"MIDTERM_TAB",#N/A,FALSE,"O";"FUND_CRED",#N/A,FALSE,"P";"DEBT_TAB1",#N/A,FALSE,"Q";"DEBT_TAB2",#N/A,FALSE,"Q";"FORFIN_TAB1",#N/A,FALSE,"R";"FORFIN_TAB2",#N/A,FALSE,"R";"BOP_ANALY",#N/A,FALSE,"U"}</definedName>
    <definedName name="рг" localSheetId="6" hidden="1">{"BOP_TAB",#N/A,FALSE,"N";"MIDTERM_TAB",#N/A,FALSE,"O";"FUND_CRED",#N/A,FALSE,"P";"DEBT_TAB1",#N/A,FALSE,"Q";"DEBT_TAB2",#N/A,FALSE,"Q";"FORFIN_TAB1",#N/A,FALSE,"R";"FORFIN_TAB2",#N/A,FALSE,"R";"BOP_ANALY",#N/A,FALSE,"U"}</definedName>
    <definedName name="рг" localSheetId="7" hidden="1">{"BOP_TAB",#N/A,FALSE,"N";"MIDTERM_TAB",#N/A,FALSE,"O";"FUND_CRED",#N/A,FALSE,"P";"DEBT_TAB1",#N/A,FALSE,"Q";"DEBT_TAB2",#N/A,FALSE,"Q";"FORFIN_TAB1",#N/A,FALSE,"R";"FORFIN_TAB2",#N/A,FALSE,"R";"BOP_ANALY",#N/A,FALSE,"U"}</definedName>
    <definedName name="рг" localSheetId="8" hidden="1">{"BOP_TAB",#N/A,FALSE,"N";"MIDTERM_TAB",#N/A,FALSE,"O";"FUND_CRED",#N/A,FALSE,"P";"DEBT_TAB1",#N/A,FALSE,"Q";"DEBT_TAB2",#N/A,FALSE,"Q";"FORFIN_TAB1",#N/A,FALSE,"R";"FORFIN_TAB2",#N/A,FALSE,"R";"BOP_ANALY",#N/A,FALSE,"U"}</definedName>
    <definedName name="рг" localSheetId="9" hidden="1">{"BOP_TAB",#N/A,FALSE,"N";"MIDTERM_TAB",#N/A,FALSE,"O";"FUND_CRED",#N/A,FALSE,"P";"DEBT_TAB1",#N/A,FALSE,"Q";"DEBT_TAB2",#N/A,FALSE,"Q";"FORFIN_TAB1",#N/A,FALSE,"R";"FORFIN_TAB2",#N/A,FALSE,"R";"BOP_ANALY",#N/A,FALSE,"U"}</definedName>
    <definedName name="рг" localSheetId="17" hidden="1">{"BOP_TAB",#N/A,FALSE,"N";"MIDTERM_TAB",#N/A,FALSE,"O";"FUND_CRED",#N/A,FALSE,"P";"DEBT_TAB1",#N/A,FALSE,"Q";"DEBT_TAB2",#N/A,FALSE,"Q";"FORFIN_TAB1",#N/A,FALSE,"R";"FORFIN_TAB2",#N/A,FALSE,"R";"BOP_ANALY",#N/A,FALSE,"U"}</definedName>
    <definedName name="рг" localSheetId="18" hidden="1">{"BOP_TAB",#N/A,FALSE,"N";"MIDTERM_TAB",#N/A,FALSE,"O";"FUND_CRED",#N/A,FALSE,"P";"DEBT_TAB1",#N/A,FALSE,"Q";"DEBT_TAB2",#N/A,FALSE,"Q";"FORFIN_TAB1",#N/A,FALSE,"R";"FORFIN_TAB2",#N/A,FALSE,"R";"BOP_ANALY",#N/A,FALSE,"U"}</definedName>
    <definedName name="рг" hidden="1">{"BOP_TAB",#N/A,FALSE,"N";"MIDTERM_TAB",#N/A,FALSE,"O";"FUND_CRED",#N/A,FALSE,"P";"DEBT_TAB1",#N/A,FALSE,"Q";"DEBT_TAB2",#N/A,FALSE,"Q";"FORFIN_TAB1",#N/A,FALSE,"R";"FORFIN_TAB2",#N/A,FALSE,"R";"BOP_ANALY",#N/A,FALSE,"U"}</definedName>
    <definedName name="росія" localSheetId="1" hidden="1">{#N/A,#N/A,FALSE,"I";#N/A,#N/A,FALSE,"J";#N/A,#N/A,FALSE,"K";#N/A,#N/A,FALSE,"L";#N/A,#N/A,FALSE,"M";#N/A,#N/A,FALSE,"N";#N/A,#N/A,FALSE,"O"}</definedName>
    <definedName name="росія" localSheetId="10" hidden="1">{#N/A,#N/A,FALSE,"I";#N/A,#N/A,FALSE,"J";#N/A,#N/A,FALSE,"K";#N/A,#N/A,FALSE,"L";#N/A,#N/A,FALSE,"M";#N/A,#N/A,FALSE,"N";#N/A,#N/A,FALSE,"O"}</definedName>
    <definedName name="росія" localSheetId="11" hidden="1">{#N/A,#N/A,FALSE,"I";#N/A,#N/A,FALSE,"J";#N/A,#N/A,FALSE,"K";#N/A,#N/A,FALSE,"L";#N/A,#N/A,FALSE,"M";#N/A,#N/A,FALSE,"N";#N/A,#N/A,FALSE,"O"}</definedName>
    <definedName name="росія" localSheetId="2" hidden="1">{#N/A,#N/A,FALSE,"I";#N/A,#N/A,FALSE,"J";#N/A,#N/A,FALSE,"K";#N/A,#N/A,FALSE,"L";#N/A,#N/A,FALSE,"M";#N/A,#N/A,FALSE,"N";#N/A,#N/A,FALSE,"O"}</definedName>
    <definedName name="росія" localSheetId="3" hidden="1">{#N/A,#N/A,FALSE,"I";#N/A,#N/A,FALSE,"J";#N/A,#N/A,FALSE,"K";#N/A,#N/A,FALSE,"L";#N/A,#N/A,FALSE,"M";#N/A,#N/A,FALSE,"N";#N/A,#N/A,FALSE,"O"}</definedName>
    <definedName name="росія" localSheetId="4" hidden="1">{#N/A,#N/A,FALSE,"I";#N/A,#N/A,FALSE,"J";#N/A,#N/A,FALSE,"K";#N/A,#N/A,FALSE,"L";#N/A,#N/A,FALSE,"M";#N/A,#N/A,FALSE,"N";#N/A,#N/A,FALSE,"O"}</definedName>
    <definedName name="росія" localSheetId="5" hidden="1">{#N/A,#N/A,FALSE,"I";#N/A,#N/A,FALSE,"J";#N/A,#N/A,FALSE,"K";#N/A,#N/A,FALSE,"L";#N/A,#N/A,FALSE,"M";#N/A,#N/A,FALSE,"N";#N/A,#N/A,FALSE,"O"}</definedName>
    <definedName name="росія" localSheetId="6" hidden="1">{#N/A,#N/A,FALSE,"I";#N/A,#N/A,FALSE,"J";#N/A,#N/A,FALSE,"K";#N/A,#N/A,FALSE,"L";#N/A,#N/A,FALSE,"M";#N/A,#N/A,FALSE,"N";#N/A,#N/A,FALSE,"O"}</definedName>
    <definedName name="росія" localSheetId="7" hidden="1">{#N/A,#N/A,FALSE,"I";#N/A,#N/A,FALSE,"J";#N/A,#N/A,FALSE,"K";#N/A,#N/A,FALSE,"L";#N/A,#N/A,FALSE,"M";#N/A,#N/A,FALSE,"N";#N/A,#N/A,FALSE,"O"}</definedName>
    <definedName name="росія" localSheetId="8" hidden="1">{#N/A,#N/A,FALSE,"I";#N/A,#N/A,FALSE,"J";#N/A,#N/A,FALSE,"K";#N/A,#N/A,FALSE,"L";#N/A,#N/A,FALSE,"M";#N/A,#N/A,FALSE,"N";#N/A,#N/A,FALSE,"O"}</definedName>
    <definedName name="росія" localSheetId="9" hidden="1">{#N/A,#N/A,FALSE,"I";#N/A,#N/A,FALSE,"J";#N/A,#N/A,FALSE,"K";#N/A,#N/A,FALSE,"L";#N/A,#N/A,FALSE,"M";#N/A,#N/A,FALSE,"N";#N/A,#N/A,FALSE,"O"}</definedName>
    <definedName name="росія" localSheetId="17" hidden="1">{#N/A,#N/A,FALSE,"I";#N/A,#N/A,FALSE,"J";#N/A,#N/A,FALSE,"K";#N/A,#N/A,FALSE,"L";#N/A,#N/A,FALSE,"M";#N/A,#N/A,FALSE,"N";#N/A,#N/A,FALSE,"O"}</definedName>
    <definedName name="росія" localSheetId="18" hidden="1">{#N/A,#N/A,FALSE,"I";#N/A,#N/A,FALSE,"J";#N/A,#N/A,FALSE,"K";#N/A,#N/A,FALSE,"L";#N/A,#N/A,FALSE,"M";#N/A,#N/A,FALSE,"N";#N/A,#N/A,FALSE,"O"}</definedName>
    <definedName name="росія" hidden="1">{#N/A,#N/A,FALSE,"I";#N/A,#N/A,FALSE,"J";#N/A,#N/A,FALSE,"K";#N/A,#N/A,FALSE,"L";#N/A,#N/A,FALSE,"M";#N/A,#N/A,FALSE,"N";#N/A,#N/A,FALSE,"O"}</definedName>
    <definedName name="ррпеак" localSheetId="1" hidden="1">{"MONA",#N/A,FALSE,"S"}</definedName>
    <definedName name="ррпеак" localSheetId="10" hidden="1">{"MONA",#N/A,FALSE,"S"}</definedName>
    <definedName name="ррпеак" localSheetId="11" hidden="1">{"MONA",#N/A,FALSE,"S"}</definedName>
    <definedName name="ррпеак" localSheetId="2" hidden="1">{"MONA",#N/A,FALSE,"S"}</definedName>
    <definedName name="ррпеак" localSheetId="3" hidden="1">{"MONA",#N/A,FALSE,"S"}</definedName>
    <definedName name="ррпеак" localSheetId="4" hidden="1">{"MONA",#N/A,FALSE,"S"}</definedName>
    <definedName name="ррпеак" localSheetId="5" hidden="1">{"MONA",#N/A,FALSE,"S"}</definedName>
    <definedName name="ррпеак" localSheetId="6" hidden="1">{"MONA",#N/A,FALSE,"S"}</definedName>
    <definedName name="ррпеак" localSheetId="7" hidden="1">{"MONA",#N/A,FALSE,"S"}</definedName>
    <definedName name="ррпеак" localSheetId="8" hidden="1">{"MONA",#N/A,FALSE,"S"}</definedName>
    <definedName name="ррпеак" localSheetId="9" hidden="1">{"MONA",#N/A,FALSE,"S"}</definedName>
    <definedName name="ррпеак" localSheetId="12" hidden="1">{"MONA",#N/A,FALSE,"S"}</definedName>
    <definedName name="ррпеак" localSheetId="13" hidden="1">{"MONA",#N/A,FALSE,"S"}</definedName>
    <definedName name="ррпеак" localSheetId="14" hidden="1">{"MONA",#N/A,FALSE,"S"}</definedName>
    <definedName name="ррпеак" localSheetId="15" hidden="1">{"MONA",#N/A,FALSE,"S"}</definedName>
    <definedName name="ррпеак" localSheetId="17" hidden="1">{"MONA",#N/A,FALSE,"S"}</definedName>
    <definedName name="ррпеак" localSheetId="18" hidden="1">{"MONA",#N/A,FALSE,"S"}</definedName>
    <definedName name="ррпеак" hidden="1">{"MONA",#N/A,FALSE,"S"}</definedName>
    <definedName name="рррррр" localSheetId="1" hidden="1">{#N/A,#N/A,FALSE,"SimInp1";#N/A,#N/A,FALSE,"SimInp2";#N/A,#N/A,FALSE,"SimOut1";#N/A,#N/A,FALSE,"SimOut2";#N/A,#N/A,FALSE,"SimOut3";#N/A,#N/A,FALSE,"SimOut4";#N/A,#N/A,FALSE,"SimOut5"}</definedName>
    <definedName name="рррррр" localSheetId="10" hidden="1">{#N/A,#N/A,FALSE,"SimInp1";#N/A,#N/A,FALSE,"SimInp2";#N/A,#N/A,FALSE,"SimOut1";#N/A,#N/A,FALSE,"SimOut2";#N/A,#N/A,FALSE,"SimOut3";#N/A,#N/A,FALSE,"SimOut4";#N/A,#N/A,FALSE,"SimOut5"}</definedName>
    <definedName name="рррррр" localSheetId="11" hidden="1">{#N/A,#N/A,FALSE,"SimInp1";#N/A,#N/A,FALSE,"SimInp2";#N/A,#N/A,FALSE,"SimOut1";#N/A,#N/A,FALSE,"SimOut2";#N/A,#N/A,FALSE,"SimOut3";#N/A,#N/A,FALSE,"SimOut4";#N/A,#N/A,FALSE,"SimOut5"}</definedName>
    <definedName name="рррррр" localSheetId="2" hidden="1">{#N/A,#N/A,FALSE,"SimInp1";#N/A,#N/A,FALSE,"SimInp2";#N/A,#N/A,FALSE,"SimOut1";#N/A,#N/A,FALSE,"SimOut2";#N/A,#N/A,FALSE,"SimOut3";#N/A,#N/A,FALSE,"SimOut4";#N/A,#N/A,FALSE,"SimOut5"}</definedName>
    <definedName name="рррррр" localSheetId="3" hidden="1">{#N/A,#N/A,FALSE,"SimInp1";#N/A,#N/A,FALSE,"SimInp2";#N/A,#N/A,FALSE,"SimOut1";#N/A,#N/A,FALSE,"SimOut2";#N/A,#N/A,FALSE,"SimOut3";#N/A,#N/A,FALSE,"SimOut4";#N/A,#N/A,FALSE,"SimOut5"}</definedName>
    <definedName name="рррррр" localSheetId="4" hidden="1">{#N/A,#N/A,FALSE,"SimInp1";#N/A,#N/A,FALSE,"SimInp2";#N/A,#N/A,FALSE,"SimOut1";#N/A,#N/A,FALSE,"SimOut2";#N/A,#N/A,FALSE,"SimOut3";#N/A,#N/A,FALSE,"SimOut4";#N/A,#N/A,FALSE,"SimOut5"}</definedName>
    <definedName name="рррррр" localSheetId="5" hidden="1">{#N/A,#N/A,FALSE,"SimInp1";#N/A,#N/A,FALSE,"SimInp2";#N/A,#N/A,FALSE,"SimOut1";#N/A,#N/A,FALSE,"SimOut2";#N/A,#N/A,FALSE,"SimOut3";#N/A,#N/A,FALSE,"SimOut4";#N/A,#N/A,FALSE,"SimOut5"}</definedName>
    <definedName name="рррррр" localSheetId="6" hidden="1">{#N/A,#N/A,FALSE,"SimInp1";#N/A,#N/A,FALSE,"SimInp2";#N/A,#N/A,FALSE,"SimOut1";#N/A,#N/A,FALSE,"SimOut2";#N/A,#N/A,FALSE,"SimOut3";#N/A,#N/A,FALSE,"SimOut4";#N/A,#N/A,FALSE,"SimOut5"}</definedName>
    <definedName name="рррррр" localSheetId="7" hidden="1">{#N/A,#N/A,FALSE,"SimInp1";#N/A,#N/A,FALSE,"SimInp2";#N/A,#N/A,FALSE,"SimOut1";#N/A,#N/A,FALSE,"SimOut2";#N/A,#N/A,FALSE,"SimOut3";#N/A,#N/A,FALSE,"SimOut4";#N/A,#N/A,FALSE,"SimOut5"}</definedName>
    <definedName name="рррррр" localSheetId="8" hidden="1">{#N/A,#N/A,FALSE,"SimInp1";#N/A,#N/A,FALSE,"SimInp2";#N/A,#N/A,FALSE,"SimOut1";#N/A,#N/A,FALSE,"SimOut2";#N/A,#N/A,FALSE,"SimOut3";#N/A,#N/A,FALSE,"SimOut4";#N/A,#N/A,FALSE,"SimOut5"}</definedName>
    <definedName name="рррррр" localSheetId="9" hidden="1">{#N/A,#N/A,FALSE,"SimInp1";#N/A,#N/A,FALSE,"SimInp2";#N/A,#N/A,FALSE,"SimOut1";#N/A,#N/A,FALSE,"SimOut2";#N/A,#N/A,FALSE,"SimOut3";#N/A,#N/A,FALSE,"SimOut4";#N/A,#N/A,FALSE,"SimOut5"}</definedName>
    <definedName name="рррррр" localSheetId="12" hidden="1">{#N/A,#N/A,FALSE,"SimInp1";#N/A,#N/A,FALSE,"SimInp2";#N/A,#N/A,FALSE,"SimOut1";#N/A,#N/A,FALSE,"SimOut2";#N/A,#N/A,FALSE,"SimOut3";#N/A,#N/A,FALSE,"SimOut4";#N/A,#N/A,FALSE,"SimOut5"}</definedName>
    <definedName name="рррррр" localSheetId="13" hidden="1">{#N/A,#N/A,FALSE,"SimInp1";#N/A,#N/A,FALSE,"SimInp2";#N/A,#N/A,FALSE,"SimOut1";#N/A,#N/A,FALSE,"SimOut2";#N/A,#N/A,FALSE,"SimOut3";#N/A,#N/A,FALSE,"SimOut4";#N/A,#N/A,FALSE,"SimOut5"}</definedName>
    <definedName name="рррррр" localSheetId="14" hidden="1">{#N/A,#N/A,FALSE,"SimInp1";#N/A,#N/A,FALSE,"SimInp2";#N/A,#N/A,FALSE,"SimOut1";#N/A,#N/A,FALSE,"SimOut2";#N/A,#N/A,FALSE,"SimOut3";#N/A,#N/A,FALSE,"SimOut4";#N/A,#N/A,FALSE,"SimOut5"}</definedName>
    <definedName name="рррррр" localSheetId="15" hidden="1">{#N/A,#N/A,FALSE,"SimInp1";#N/A,#N/A,FALSE,"SimInp2";#N/A,#N/A,FALSE,"SimOut1";#N/A,#N/A,FALSE,"SimOut2";#N/A,#N/A,FALSE,"SimOut3";#N/A,#N/A,FALSE,"SimOut4";#N/A,#N/A,FALSE,"SimOut5"}</definedName>
    <definedName name="рррррр" localSheetId="17" hidden="1">{#N/A,#N/A,FALSE,"SimInp1";#N/A,#N/A,FALSE,"SimInp2";#N/A,#N/A,FALSE,"SimOut1";#N/A,#N/A,FALSE,"SimOut2";#N/A,#N/A,FALSE,"SimOut3";#N/A,#N/A,FALSE,"SimOut4";#N/A,#N/A,FALSE,"SimOut5"}</definedName>
    <definedName name="рррррр" localSheetId="18" hidden="1">{#N/A,#N/A,FALSE,"SimInp1";#N/A,#N/A,FALSE,"SimInp2";#N/A,#N/A,FALSE,"SimOut1";#N/A,#N/A,FALSE,"SimOut2";#N/A,#N/A,FALSE,"SimOut3";#N/A,#N/A,FALSE,"SimOut4";#N/A,#N/A,FALSE,"SimOut5"}</definedName>
    <definedName name="рррррр" hidden="1">{#N/A,#N/A,FALSE,"SimInp1";#N/A,#N/A,FALSE,"SimInp2";#N/A,#N/A,FALSE,"SimOut1";#N/A,#N/A,FALSE,"SimOut2";#N/A,#N/A,FALSE,"SimOut3";#N/A,#N/A,FALSE,"SimOut4";#N/A,#N/A,FALSE,"SimOut5"}</definedName>
    <definedName name="РРРРРРРРРРРРРРРРРРРРРРРРРРР" localSheetId="1" hidden="1">{"MONA",#N/A,FALSE,"S"}</definedName>
    <definedName name="РРРРРРРРРРРРРРРРРРРРРРРРРРР" localSheetId="10" hidden="1">{"MONA",#N/A,FALSE,"S"}</definedName>
    <definedName name="РРРРРРРРРРРРРРРРРРРРРРРРРРР" localSheetId="11" hidden="1">{"MONA",#N/A,FALSE,"S"}</definedName>
    <definedName name="РРРРРРРРРРРРРРРРРРРРРРРРРРР" localSheetId="2" hidden="1">{"MONA",#N/A,FALSE,"S"}</definedName>
    <definedName name="РРРРРРРРРРРРРРРРРРРРРРРРРРР" localSheetId="3" hidden="1">{"MONA",#N/A,FALSE,"S"}</definedName>
    <definedName name="РРРРРРРРРРРРРРРРРРРРРРРРРРР" localSheetId="4" hidden="1">{"MONA",#N/A,FALSE,"S"}</definedName>
    <definedName name="РРРРРРРРРРРРРРРРРРРРРРРРРРР" localSheetId="5" hidden="1">{"MONA",#N/A,FALSE,"S"}</definedName>
    <definedName name="РРРРРРРРРРРРРРРРРРРРРРРРРРР" localSheetId="6" hidden="1">{"MONA",#N/A,FALSE,"S"}</definedName>
    <definedName name="РРРРРРРРРРРРРРРРРРРРРРРРРРР" localSheetId="7" hidden="1">{"MONA",#N/A,FALSE,"S"}</definedName>
    <definedName name="РРРРРРРРРРРРРРРРРРРРРРРРРРР" localSheetId="8" hidden="1">{"MONA",#N/A,FALSE,"S"}</definedName>
    <definedName name="РРРРРРРРРРРРРРРРРРРРРРРРРРР" localSheetId="9" hidden="1">{"MONA",#N/A,FALSE,"S"}</definedName>
    <definedName name="РРРРРРРРРРРРРРРРРРРРРРРРРРР" localSheetId="17" hidden="1">{"MONA",#N/A,FALSE,"S"}</definedName>
    <definedName name="РРРРРРРРРРРРРРРРРРРРРРРРРРР" localSheetId="18" hidden="1">{"MONA",#N/A,FALSE,"S"}</definedName>
    <definedName name="РРРРРРРРРРРРРРРРРРРРРРРРРРР" hidden="1">{"MONA",#N/A,FALSE,"S"}</definedName>
    <definedName name="т05" localSheetId="13" hidden="1">{#N/A,#N/A,FALSE,"т04"}</definedName>
    <definedName name="т05" localSheetId="14" hidden="1">{#N/A,#N/A,FALSE,"т04"}</definedName>
    <definedName name="т05" localSheetId="15" hidden="1">{#N/A,#N/A,FALSE,"т04"}</definedName>
    <definedName name="т05" hidden="1">{#N/A,#N/A,FALSE,"т04"}</definedName>
    <definedName name="т841" localSheetId="13" hidden="1">{#N/A,#N/A,FALSE,"т02бд"}</definedName>
    <definedName name="т841" localSheetId="14" hidden="1">{#N/A,#N/A,FALSE,"т02бд"}</definedName>
    <definedName name="т841" localSheetId="15" hidden="1">{#N/A,#N/A,FALSE,"т02бд"}</definedName>
    <definedName name="т841" hidden="1">{#N/A,#N/A,FALSE,"т02бд"}</definedName>
    <definedName name="там06_2010" localSheetId="1" hidden="1">{"BOP_TAB",#N/A,FALSE,"N";"MIDTERM_TAB",#N/A,FALSE,"O";"FUND_CRED",#N/A,FALSE,"P";"DEBT_TAB1",#N/A,FALSE,"Q";"DEBT_TAB2",#N/A,FALSE,"Q";"FORFIN_TAB1",#N/A,FALSE,"R";"FORFIN_TAB2",#N/A,FALSE,"R";"BOP_ANALY",#N/A,FALSE,"U"}</definedName>
    <definedName name="там06_2010" localSheetId="10" hidden="1">{"BOP_TAB",#N/A,FALSE,"N";"MIDTERM_TAB",#N/A,FALSE,"O";"FUND_CRED",#N/A,FALSE,"P";"DEBT_TAB1",#N/A,FALSE,"Q";"DEBT_TAB2",#N/A,FALSE,"Q";"FORFIN_TAB1",#N/A,FALSE,"R";"FORFIN_TAB2",#N/A,FALSE,"R";"BOP_ANALY",#N/A,FALSE,"U"}</definedName>
    <definedName name="там06_2010" localSheetId="11" hidden="1">{"BOP_TAB",#N/A,FALSE,"N";"MIDTERM_TAB",#N/A,FALSE,"O";"FUND_CRED",#N/A,FALSE,"P";"DEBT_TAB1",#N/A,FALSE,"Q";"DEBT_TAB2",#N/A,FALSE,"Q";"FORFIN_TAB1",#N/A,FALSE,"R";"FORFIN_TAB2",#N/A,FALSE,"R";"BOP_ANALY",#N/A,FALSE,"U"}</definedName>
    <definedName name="там06_2010" localSheetId="2" hidden="1">{"BOP_TAB",#N/A,FALSE,"N";"MIDTERM_TAB",#N/A,FALSE,"O";"FUND_CRED",#N/A,FALSE,"P";"DEBT_TAB1",#N/A,FALSE,"Q";"DEBT_TAB2",#N/A,FALSE,"Q";"FORFIN_TAB1",#N/A,FALSE,"R";"FORFIN_TAB2",#N/A,FALSE,"R";"BOP_ANALY",#N/A,FALSE,"U"}</definedName>
    <definedName name="там06_2010" localSheetId="3" hidden="1">{"BOP_TAB",#N/A,FALSE,"N";"MIDTERM_TAB",#N/A,FALSE,"O";"FUND_CRED",#N/A,FALSE,"P";"DEBT_TAB1",#N/A,FALSE,"Q";"DEBT_TAB2",#N/A,FALSE,"Q";"FORFIN_TAB1",#N/A,FALSE,"R";"FORFIN_TAB2",#N/A,FALSE,"R";"BOP_ANALY",#N/A,FALSE,"U"}</definedName>
    <definedName name="там06_2010" localSheetId="4" hidden="1">{"BOP_TAB",#N/A,FALSE,"N";"MIDTERM_TAB",#N/A,FALSE,"O";"FUND_CRED",#N/A,FALSE,"P";"DEBT_TAB1",#N/A,FALSE,"Q";"DEBT_TAB2",#N/A,FALSE,"Q";"FORFIN_TAB1",#N/A,FALSE,"R";"FORFIN_TAB2",#N/A,FALSE,"R";"BOP_ANALY",#N/A,FALSE,"U"}</definedName>
    <definedName name="там06_2010" localSheetId="5" hidden="1">{"BOP_TAB",#N/A,FALSE,"N";"MIDTERM_TAB",#N/A,FALSE,"O";"FUND_CRED",#N/A,FALSE,"P";"DEBT_TAB1",#N/A,FALSE,"Q";"DEBT_TAB2",#N/A,FALSE,"Q";"FORFIN_TAB1",#N/A,FALSE,"R";"FORFIN_TAB2",#N/A,FALSE,"R";"BOP_ANALY",#N/A,FALSE,"U"}</definedName>
    <definedName name="там06_2010" localSheetId="6" hidden="1">{"BOP_TAB",#N/A,FALSE,"N";"MIDTERM_TAB",#N/A,FALSE,"O";"FUND_CRED",#N/A,FALSE,"P";"DEBT_TAB1",#N/A,FALSE,"Q";"DEBT_TAB2",#N/A,FALSE,"Q";"FORFIN_TAB1",#N/A,FALSE,"R";"FORFIN_TAB2",#N/A,FALSE,"R";"BOP_ANALY",#N/A,FALSE,"U"}</definedName>
    <definedName name="там06_2010" localSheetId="7" hidden="1">{"BOP_TAB",#N/A,FALSE,"N";"MIDTERM_TAB",#N/A,FALSE,"O";"FUND_CRED",#N/A,FALSE,"P";"DEBT_TAB1",#N/A,FALSE,"Q";"DEBT_TAB2",#N/A,FALSE,"Q";"FORFIN_TAB1",#N/A,FALSE,"R";"FORFIN_TAB2",#N/A,FALSE,"R";"BOP_ANALY",#N/A,FALSE,"U"}</definedName>
    <definedName name="там06_2010" localSheetId="8" hidden="1">{"BOP_TAB",#N/A,FALSE,"N";"MIDTERM_TAB",#N/A,FALSE,"O";"FUND_CRED",#N/A,FALSE,"P";"DEBT_TAB1",#N/A,FALSE,"Q";"DEBT_TAB2",#N/A,FALSE,"Q";"FORFIN_TAB1",#N/A,FALSE,"R";"FORFIN_TAB2",#N/A,FALSE,"R";"BOP_ANALY",#N/A,FALSE,"U"}</definedName>
    <definedName name="там06_2010" localSheetId="9" hidden="1">{"BOP_TAB",#N/A,FALSE,"N";"MIDTERM_TAB",#N/A,FALSE,"O";"FUND_CRED",#N/A,FALSE,"P";"DEBT_TAB1",#N/A,FALSE,"Q";"DEBT_TAB2",#N/A,FALSE,"Q";"FORFIN_TAB1",#N/A,FALSE,"R";"FORFIN_TAB2",#N/A,FALSE,"R";"BOP_ANALY",#N/A,FALSE,"U"}</definedName>
    <definedName name="там06_2010" localSheetId="12" hidden="1">{"BOP_TAB",#N/A,FALSE,"N";"MIDTERM_TAB",#N/A,FALSE,"O";"FUND_CRED",#N/A,FALSE,"P";"DEBT_TAB1",#N/A,FALSE,"Q";"DEBT_TAB2",#N/A,FALSE,"Q";"FORFIN_TAB1",#N/A,FALSE,"R";"FORFIN_TAB2",#N/A,FALSE,"R";"BOP_ANALY",#N/A,FALSE,"U"}</definedName>
    <definedName name="там06_2010" localSheetId="13" hidden="1">{"BOP_TAB",#N/A,FALSE,"N";"MIDTERM_TAB",#N/A,FALSE,"O";"FUND_CRED",#N/A,FALSE,"P";"DEBT_TAB1",#N/A,FALSE,"Q";"DEBT_TAB2",#N/A,FALSE,"Q";"FORFIN_TAB1",#N/A,FALSE,"R";"FORFIN_TAB2",#N/A,FALSE,"R";"BOP_ANALY",#N/A,FALSE,"U"}</definedName>
    <definedName name="там06_2010" localSheetId="14" hidden="1">{"BOP_TAB",#N/A,FALSE,"N";"MIDTERM_TAB",#N/A,FALSE,"O";"FUND_CRED",#N/A,FALSE,"P";"DEBT_TAB1",#N/A,FALSE,"Q";"DEBT_TAB2",#N/A,FALSE,"Q";"FORFIN_TAB1",#N/A,FALSE,"R";"FORFIN_TAB2",#N/A,FALSE,"R";"BOP_ANALY",#N/A,FALSE,"U"}</definedName>
    <definedName name="там06_2010" localSheetId="15" hidden="1">{"BOP_TAB",#N/A,FALSE,"N";"MIDTERM_TAB",#N/A,FALSE,"O";"FUND_CRED",#N/A,FALSE,"P";"DEBT_TAB1",#N/A,FALSE,"Q";"DEBT_TAB2",#N/A,FALSE,"Q";"FORFIN_TAB1",#N/A,FALSE,"R";"FORFIN_TAB2",#N/A,FALSE,"R";"BOP_ANALY",#N/A,FALSE,"U"}</definedName>
    <definedName name="там06_2010" localSheetId="17" hidden="1">{"BOP_TAB",#N/A,FALSE,"N";"MIDTERM_TAB",#N/A,FALSE,"O";"FUND_CRED",#N/A,FALSE,"P";"DEBT_TAB1",#N/A,FALSE,"Q";"DEBT_TAB2",#N/A,FALSE,"Q";"FORFIN_TAB1",#N/A,FALSE,"R";"FORFIN_TAB2",#N/A,FALSE,"R";"BOP_ANALY",#N/A,FALSE,"U"}</definedName>
    <definedName name="там06_2010" localSheetId="18" hidden="1">{"BOP_TAB",#N/A,FALSE,"N";"MIDTERM_TAB",#N/A,FALSE,"O";"FUND_CRED",#N/A,FALSE,"P";"DEBT_TAB1",#N/A,FALSE,"Q";"DEBT_TAB2",#N/A,FALSE,"Q";"FORFIN_TAB1",#N/A,FALSE,"R";"FORFIN_TAB2",#N/A,FALSE,"R";"BOP_ANALY",#N/A,FALSE,"U"}</definedName>
    <definedName name="там06_2010" hidden="1">{"BOP_TAB",#N/A,FALSE,"N";"MIDTERM_TAB",#N/A,FALSE,"O";"FUND_CRED",#N/A,FALSE,"P";"DEBT_TAB1",#N/A,FALSE,"Q";"DEBT_TAB2",#N/A,FALSE,"Q";"FORFIN_TAB1",#N/A,FALSE,"R";"FORFIN_TAB2",#N/A,FALSE,"R";"BOP_ANALY",#N/A,FALSE,"U"}</definedName>
    <definedName name="тт" localSheetId="13" hidden="1">{#N/A,#N/A,FALSE,"т04"}</definedName>
    <definedName name="тт" localSheetId="14" hidden="1">{#N/A,#N/A,FALSE,"т04"}</definedName>
    <definedName name="тт" localSheetId="15" hidden="1">{#N/A,#N/A,FALSE,"т04"}</definedName>
    <definedName name="тт" hidden="1">{#N/A,#N/A,FALSE,"т04"}</definedName>
  </definedNames>
  <calcPr calcId="162913"/>
</workbook>
</file>

<file path=xl/calcChain.xml><?xml version="1.0" encoding="utf-8"?>
<calcChain xmlns="http://schemas.openxmlformats.org/spreadsheetml/2006/main">
  <c r="A175" i="62" l="1"/>
  <c r="DF17" i="83" l="1"/>
  <c r="DE17" i="83"/>
  <c r="DG28" i="83"/>
  <c r="DG27" i="83"/>
  <c r="DG26" i="83"/>
  <c r="DG25" i="83"/>
  <c r="DG24" i="83"/>
  <c r="DF22" i="83"/>
  <c r="DF19" i="83" s="1"/>
  <c r="DF16" i="83" s="1"/>
  <c r="DE22" i="83"/>
  <c r="DG21" i="83"/>
  <c r="DF20" i="83"/>
  <c r="DG20" i="83" s="1"/>
  <c r="DG17" i="83"/>
  <c r="DC17" i="83"/>
  <c r="DB17" i="83"/>
  <c r="CZ17" i="83"/>
  <c r="CY17" i="83"/>
  <c r="CV17" i="83"/>
  <c r="DG22" i="83" l="1"/>
  <c r="DE19" i="83"/>
  <c r="DG19" i="83" s="1"/>
  <c r="DF30" i="83"/>
  <c r="DF9" i="83" s="1"/>
  <c r="DE30" i="83"/>
  <c r="CV30" i="83"/>
  <c r="DF56" i="83"/>
  <c r="DE56" i="83"/>
  <c r="DG55" i="83"/>
  <c r="DG54" i="83"/>
  <c r="DG53" i="83"/>
  <c r="DG52" i="83"/>
  <c r="DG51" i="83"/>
  <c r="DG49" i="83"/>
  <c r="DG30" i="83" l="1"/>
  <c r="DE16" i="83"/>
  <c r="DG56" i="83"/>
  <c r="DG16" i="83" l="1"/>
  <c r="DE9" i="83"/>
  <c r="DG9" i="83" s="1"/>
  <c r="CN10" i="69"/>
  <c r="BH13" i="69" l="1"/>
  <c r="A10" i="69"/>
  <c r="CB10" i="69"/>
  <c r="CC10" i="69"/>
  <c r="CD10" i="69"/>
  <c r="CE10" i="69"/>
  <c r="CF10" i="69"/>
  <c r="CG10" i="69"/>
  <c r="CH10" i="69"/>
  <c r="CI10" i="69"/>
  <c r="CJ10" i="69"/>
  <c r="CK10" i="69"/>
  <c r="CL10" i="69"/>
  <c r="CM10" i="69"/>
  <c r="CN33" i="72" l="1"/>
  <c r="CN35" i="72"/>
  <c r="CN34" i="72"/>
  <c r="CN10" i="72"/>
  <c r="CN11" i="72"/>
  <c r="CN12" i="72"/>
  <c r="CN14" i="72"/>
  <c r="CN16" i="72"/>
  <c r="CN17" i="72"/>
  <c r="CN18" i="72"/>
  <c r="CN19" i="72"/>
  <c r="CN20" i="72"/>
  <c r="CN21" i="72"/>
  <c r="CN22" i="72"/>
  <c r="CN23" i="72"/>
  <c r="CN24" i="72"/>
  <c r="CN26" i="72"/>
  <c r="CN27" i="72"/>
  <c r="CN28" i="72"/>
  <c r="CN29" i="72"/>
  <c r="CN30" i="72"/>
  <c r="CN31" i="72"/>
  <c r="CN32" i="72"/>
  <c r="CN8" i="72"/>
  <c r="CN7" i="72"/>
  <c r="CM7" i="72"/>
  <c r="CA34" i="72" l="1"/>
  <c r="CA33" i="72"/>
  <c r="CA23" i="72"/>
  <c r="CA13" i="72"/>
  <c r="CN38" i="69" l="1"/>
  <c r="CN12" i="69"/>
  <c r="CN15" i="69"/>
  <c r="CN17" i="69"/>
  <c r="CN18" i="69"/>
  <c r="CN19" i="69"/>
  <c r="CN20" i="69"/>
  <c r="CN21" i="69"/>
  <c r="CN22" i="69"/>
  <c r="CN23" i="69"/>
  <c r="CN26" i="69"/>
  <c r="CN28" i="69"/>
  <c r="CN29" i="69"/>
  <c r="CN30" i="69"/>
  <c r="CN31" i="69"/>
  <c r="CN32" i="69"/>
  <c r="CN33" i="69"/>
  <c r="CN34" i="69"/>
  <c r="CN11" i="69"/>
  <c r="CN8" i="69"/>
  <c r="CN7" i="69"/>
  <c r="CN37" i="69" l="1"/>
  <c r="CA37" i="69"/>
  <c r="CA35" i="69"/>
  <c r="CA24" i="69"/>
  <c r="CA13" i="69"/>
  <c r="CN24" i="71" l="1"/>
  <c r="CN23" i="71"/>
  <c r="CN22" i="71"/>
  <c r="CN20" i="71"/>
  <c r="CN18" i="71"/>
  <c r="CN17" i="71"/>
  <c r="CN16" i="71"/>
  <c r="CN15" i="71"/>
  <c r="CN9" i="71"/>
  <c r="CN11" i="71" s="1"/>
  <c r="CN10" i="71"/>
  <c r="CN8" i="71"/>
  <c r="CN6" i="71"/>
  <c r="BZ24" i="71"/>
  <c r="CA24" i="71"/>
  <c r="BZ23" i="71"/>
  <c r="CA23" i="71"/>
  <c r="CA22" i="71"/>
  <c r="CA20" i="71"/>
  <c r="BX17" i="71"/>
  <c r="BX18" i="71"/>
  <c r="CA18" i="71"/>
  <c r="CA17" i="71"/>
  <c r="CA16" i="71"/>
  <c r="CA15" i="71"/>
  <c r="CA13" i="71"/>
  <c r="CA11" i="71"/>
  <c r="CN9" i="68"/>
  <c r="CN11" i="68" s="1"/>
  <c r="CN18" i="68" s="1"/>
  <c r="CN10" i="68"/>
  <c r="CN24" i="68" s="1"/>
  <c r="CN8" i="68"/>
  <c r="CN6" i="68"/>
  <c r="CN20" i="68" s="1"/>
  <c r="CA11" i="68"/>
  <c r="CA18" i="68" s="1"/>
  <c r="CM24" i="68"/>
  <c r="CM23" i="68"/>
  <c r="CN23" i="68"/>
  <c r="CM22" i="68"/>
  <c r="CN22" i="68"/>
  <c r="CM20" i="68"/>
  <c r="CM18" i="68"/>
  <c r="CM17" i="68"/>
  <c r="CM16" i="68"/>
  <c r="CN16" i="68"/>
  <c r="CM15" i="68"/>
  <c r="CN15" i="68"/>
  <c r="BZ24" i="68"/>
  <c r="CA24" i="68"/>
  <c r="BZ23" i="68"/>
  <c r="CA23" i="68"/>
  <c r="BZ22" i="68"/>
  <c r="CA22" i="68"/>
  <c r="BZ20" i="68"/>
  <c r="CA20" i="68"/>
  <c r="BZ17" i="68"/>
  <c r="CA17" i="68"/>
  <c r="BZ16" i="68"/>
  <c r="CA16" i="68"/>
  <c r="BZ15" i="68"/>
  <c r="CA15" i="68"/>
  <c r="CN13" i="71" l="1"/>
  <c r="CN17" i="68"/>
  <c r="CN13" i="68"/>
  <c r="CA13" i="68"/>
  <c r="CN9" i="81"/>
  <c r="CN10" i="81"/>
  <c r="CN11" i="81"/>
  <c r="CN12" i="81"/>
  <c r="CN13" i="81"/>
  <c r="CN14" i="81"/>
  <c r="CN8" i="81"/>
  <c r="CN7" i="81"/>
  <c r="BZ35" i="81"/>
  <c r="CA35" i="81"/>
  <c r="BZ34" i="81"/>
  <c r="CA34" i="81"/>
  <c r="BZ33" i="81"/>
  <c r="CA33" i="81"/>
  <c r="BZ32" i="81"/>
  <c r="CA32" i="81"/>
  <c r="BZ31" i="81"/>
  <c r="CA31" i="81"/>
  <c r="BZ30" i="81"/>
  <c r="CA30" i="81"/>
  <c r="BZ29" i="81"/>
  <c r="CA29" i="81"/>
  <c r="CA28" i="81"/>
  <c r="BZ24" i="81"/>
  <c r="CA24" i="81"/>
  <c r="BZ23" i="81"/>
  <c r="CA23" i="81"/>
  <c r="BZ22" i="81"/>
  <c r="CA22" i="81"/>
  <c r="BZ21" i="81"/>
  <c r="CA21" i="81"/>
  <c r="BZ20" i="81"/>
  <c r="CA20" i="81"/>
  <c r="BZ19" i="81"/>
  <c r="CA19" i="81"/>
  <c r="BZ18" i="81"/>
  <c r="CA18" i="81"/>
  <c r="CA15" i="81"/>
  <c r="CA25" i="81" s="1"/>
  <c r="CN9" i="80"/>
  <c r="CN10" i="80"/>
  <c r="CN11" i="80"/>
  <c r="CN12" i="80"/>
  <c r="CN13" i="80"/>
  <c r="CN14" i="80"/>
  <c r="CN8" i="80"/>
  <c r="CN7" i="80"/>
  <c r="CB7" i="80"/>
  <c r="CB8" i="80"/>
  <c r="CB9" i="80"/>
  <c r="CB10" i="80"/>
  <c r="CB11" i="80"/>
  <c r="CB12" i="80"/>
  <c r="CB13" i="80"/>
  <c r="CB14" i="80"/>
  <c r="CC7" i="80"/>
  <c r="CC8" i="80"/>
  <c r="CC9" i="80"/>
  <c r="CC10" i="80"/>
  <c r="CC11" i="80"/>
  <c r="CC12" i="80"/>
  <c r="CC13" i="80"/>
  <c r="CC14" i="80"/>
  <c r="CD7" i="80"/>
  <c r="CD8" i="80"/>
  <c r="CD9" i="80"/>
  <c r="CD10" i="80"/>
  <c r="CD11" i="80"/>
  <c r="CD12" i="80"/>
  <c r="CD13" i="80"/>
  <c r="CD14" i="80"/>
  <c r="CE7" i="80"/>
  <c r="CE8" i="80"/>
  <c r="CE9" i="80"/>
  <c r="CE10" i="80"/>
  <c r="CE11" i="80"/>
  <c r="CE12" i="80"/>
  <c r="CE13" i="80"/>
  <c r="CE14" i="80"/>
  <c r="BT30" i="80"/>
  <c r="BT31" i="80"/>
  <c r="BT32" i="80"/>
  <c r="BT33" i="80"/>
  <c r="BT34" i="80"/>
  <c r="BT35" i="80"/>
  <c r="BT36" i="80"/>
  <c r="BZ36" i="80"/>
  <c r="CA36" i="80"/>
  <c r="BZ35" i="80"/>
  <c r="CA35" i="80"/>
  <c r="BZ34" i="80"/>
  <c r="CA34" i="80"/>
  <c r="BZ33" i="80"/>
  <c r="CA33" i="80"/>
  <c r="BZ32" i="80"/>
  <c r="CA32" i="80"/>
  <c r="BZ31" i="80"/>
  <c r="CA31" i="80"/>
  <c r="BZ30" i="80"/>
  <c r="CA30" i="80"/>
  <c r="BZ29" i="80"/>
  <c r="CA29" i="80"/>
  <c r="BZ25" i="80"/>
  <c r="CA25" i="80"/>
  <c r="BZ24" i="80"/>
  <c r="CA24" i="80"/>
  <c r="BZ23" i="80"/>
  <c r="CA23" i="80"/>
  <c r="BZ22" i="80"/>
  <c r="CA22" i="80"/>
  <c r="BZ21" i="80"/>
  <c r="CA21" i="80"/>
  <c r="BZ20" i="80"/>
  <c r="CA20" i="80"/>
  <c r="CA19" i="80"/>
  <c r="CA15" i="80"/>
  <c r="CA26" i="80" s="1"/>
  <c r="CN24" i="81" l="1"/>
  <c r="CN23" i="81"/>
  <c r="CN20" i="81"/>
  <c r="CN22" i="81"/>
  <c r="CN21" i="81"/>
  <c r="CN19" i="81"/>
  <c r="CN18" i="81"/>
  <c r="CN15" i="81"/>
  <c r="CA17" i="81"/>
  <c r="CN25" i="80"/>
  <c r="CN21" i="80"/>
  <c r="CN24" i="80"/>
  <c r="CN19" i="80"/>
  <c r="CN22" i="80"/>
  <c r="CN23" i="80"/>
  <c r="CN20" i="80"/>
  <c r="CN15" i="80"/>
  <c r="CA18" i="80"/>
  <c r="CN25" i="81" l="1"/>
  <c r="CN17" i="81" s="1"/>
  <c r="CN26" i="80"/>
  <c r="CN18" i="80" s="1"/>
  <c r="DG6" i="83" l="1"/>
  <c r="DF6" i="83"/>
  <c r="DE6" i="83"/>
  <c r="CI7" i="86" l="1"/>
  <c r="CH7" i="86"/>
  <c r="BG71" i="62"/>
  <c r="EC7" i="88" l="1"/>
  <c r="CJ26" i="88"/>
  <c r="AQ26" i="88"/>
  <c r="CJ7" i="88"/>
  <c r="EC26" i="88"/>
  <c r="AQ7" i="88"/>
  <c r="EC7" i="86"/>
  <c r="CJ26" i="86"/>
  <c r="AQ26" i="86"/>
  <c r="CJ7" i="86"/>
  <c r="EC26" i="86"/>
  <c r="AQ7" i="86"/>
  <c r="BX36" i="89"/>
  <c r="BW36" i="89"/>
  <c r="BV36" i="89"/>
  <c r="BU36" i="89"/>
  <c r="BT36" i="89"/>
  <c r="BS36" i="89"/>
  <c r="BR36" i="89"/>
  <c r="BQ36" i="89"/>
  <c r="BY7" i="89"/>
  <c r="BU35" i="90"/>
  <c r="BX29" i="90"/>
  <c r="BW29" i="90"/>
  <c r="BV29" i="90"/>
  <c r="BU29" i="90"/>
  <c r="BT29" i="90"/>
  <c r="BS29" i="90"/>
  <c r="BR29" i="90"/>
  <c r="BQ29" i="90"/>
  <c r="BX36" i="90"/>
  <c r="BX37" i="90"/>
  <c r="BW37" i="90"/>
  <c r="BW36" i="90"/>
  <c r="BV36" i="90"/>
  <c r="BV37" i="90"/>
  <c r="BU36" i="90"/>
  <c r="BU37" i="90"/>
  <c r="BT36" i="90"/>
  <c r="BT37" i="90"/>
  <c r="BS36" i="90"/>
  <c r="BS37" i="90"/>
  <c r="BR36" i="90"/>
  <c r="BR37" i="90"/>
  <c r="BQ36" i="90"/>
  <c r="BQ37" i="90"/>
  <c r="B44" i="90"/>
  <c r="B43" i="89"/>
  <c r="K41" i="23" l="1"/>
  <c r="K39" i="23"/>
  <c r="K36" i="23"/>
  <c r="B41" i="23"/>
  <c r="B39" i="23"/>
  <c r="B36" i="23"/>
  <c r="G41" i="23" l="1"/>
  <c r="G39" i="23"/>
  <c r="G36" i="23"/>
  <c r="EC23" i="88" l="1"/>
  <c r="EC21" i="88"/>
  <c r="EC19" i="88"/>
  <c r="EC17" i="88"/>
  <c r="EC15" i="88"/>
  <c r="EC13" i="88"/>
  <c r="EC11" i="88"/>
  <c r="EC8" i="88"/>
  <c r="CJ27" i="88"/>
  <c r="CJ42" i="88"/>
  <c r="CJ40" i="88"/>
  <c r="CJ38" i="88"/>
  <c r="CJ36" i="88"/>
  <c r="CJ34" i="88"/>
  <c r="CJ32" i="88"/>
  <c r="CJ30" i="88"/>
  <c r="AQ42" i="88"/>
  <c r="AQ40" i="88"/>
  <c r="AQ38" i="88"/>
  <c r="AQ36" i="88"/>
  <c r="AQ34" i="88"/>
  <c r="AQ32" i="88"/>
  <c r="AQ30" i="88"/>
  <c r="AQ27" i="88"/>
  <c r="CJ23" i="88" l="1"/>
  <c r="CJ21" i="88"/>
  <c r="CJ19" i="88"/>
  <c r="CJ17" i="88"/>
  <c r="CJ15" i="88"/>
  <c r="CJ13" i="88"/>
  <c r="CJ11" i="88"/>
  <c r="CJ8" i="88"/>
  <c r="EC42" i="88"/>
  <c r="EC40" i="88"/>
  <c r="EC38" i="88"/>
  <c r="EC36" i="88"/>
  <c r="EC34" i="88"/>
  <c r="EC32" i="88"/>
  <c r="EC30" i="88"/>
  <c r="EC27" i="88"/>
  <c r="BE12" i="98" l="1"/>
  <c r="BE13" i="98"/>
  <c r="BE14" i="98"/>
  <c r="BE15" i="98"/>
  <c r="BE17" i="98"/>
  <c r="BE16" i="98"/>
  <c r="BE18" i="98"/>
  <c r="BE19" i="98"/>
  <c r="BE21" i="98"/>
  <c r="BE23" i="98"/>
  <c r="BE22" i="98"/>
  <c r="BE20" i="98"/>
  <c r="BE24" i="98"/>
  <c r="BE25" i="98"/>
  <c r="BE26" i="98"/>
  <c r="BE29" i="98"/>
  <c r="BE28" i="98"/>
  <c r="BE30" i="98"/>
  <c r="BE27" i="98"/>
  <c r="BE31" i="98"/>
  <c r="BE11" i="98"/>
  <c r="BE9" i="98"/>
  <c r="BE7" i="98"/>
  <c r="BD12" i="98"/>
  <c r="BD13" i="98"/>
  <c r="BD14" i="98"/>
  <c r="BD15" i="98"/>
  <c r="BD17" i="98"/>
  <c r="BD16" i="98"/>
  <c r="BD18" i="98"/>
  <c r="BD19" i="98"/>
  <c r="BD21" i="98"/>
  <c r="BD23" i="98"/>
  <c r="BD22" i="98"/>
  <c r="BD20" i="98"/>
  <c r="BD24" i="98"/>
  <c r="BD25" i="98"/>
  <c r="BD26" i="98"/>
  <c r="BD29" i="98"/>
  <c r="BD28" i="98"/>
  <c r="BD30" i="98"/>
  <c r="BD27" i="98"/>
  <c r="BD31" i="98"/>
  <c r="BD11" i="98"/>
  <c r="BD9" i="98"/>
  <c r="BD7" i="98"/>
  <c r="BD12" i="97"/>
  <c r="BD13" i="97"/>
  <c r="BD14" i="97"/>
  <c r="BD15" i="97"/>
  <c r="BD17" i="97"/>
  <c r="BD16" i="97"/>
  <c r="BD19" i="97"/>
  <c r="BD18" i="97"/>
  <c r="BD20" i="97"/>
  <c r="BD22" i="97"/>
  <c r="BD21" i="97"/>
  <c r="BD23" i="97"/>
  <c r="BD25" i="97"/>
  <c r="BD24" i="97"/>
  <c r="BD26" i="97"/>
  <c r="BD27" i="97"/>
  <c r="BD28" i="97"/>
  <c r="BD29" i="97"/>
  <c r="BD30" i="97"/>
  <c r="BD31" i="97"/>
  <c r="BD32" i="97"/>
  <c r="BD33" i="97"/>
  <c r="BD34" i="97"/>
  <c r="BD35" i="97"/>
  <c r="BD37" i="97"/>
  <c r="BD38" i="97"/>
  <c r="BD36" i="97"/>
  <c r="BD39" i="97"/>
  <c r="BD40" i="97"/>
  <c r="BD41" i="97"/>
  <c r="BD42" i="97"/>
  <c r="BD44" i="97"/>
  <c r="BD43" i="97"/>
  <c r="BD46" i="97"/>
  <c r="BD45" i="97"/>
  <c r="BD47" i="97"/>
  <c r="BD48" i="97"/>
  <c r="BD49" i="97"/>
  <c r="BD50" i="97"/>
  <c r="BD51" i="97"/>
  <c r="BD11" i="97"/>
  <c r="BD9" i="97"/>
  <c r="BD7" i="97"/>
  <c r="BE12" i="97"/>
  <c r="BE9" i="97"/>
  <c r="BE11" i="97"/>
  <c r="BE13" i="97"/>
  <c r="BE14" i="97"/>
  <c r="BE15" i="97"/>
  <c r="BE17" i="97"/>
  <c r="BE16" i="97"/>
  <c r="BE19" i="97"/>
  <c r="BE18" i="97"/>
  <c r="BE20" i="97"/>
  <c r="BE22" i="97"/>
  <c r="BE21" i="97"/>
  <c r="BE23" i="97"/>
  <c r="BE25" i="97"/>
  <c r="BE24" i="97"/>
  <c r="BE26" i="97"/>
  <c r="BE27" i="97"/>
  <c r="BE28" i="97"/>
  <c r="BE29" i="97"/>
  <c r="BE30" i="97"/>
  <c r="BE31" i="97"/>
  <c r="BE32" i="97"/>
  <c r="BE33" i="97"/>
  <c r="BE34" i="97"/>
  <c r="BE35" i="97"/>
  <c r="BE37" i="97"/>
  <c r="BE38" i="97"/>
  <c r="BE36" i="97"/>
  <c r="BE39" i="97"/>
  <c r="BE40" i="97"/>
  <c r="BE41" i="97"/>
  <c r="BE42" i="97"/>
  <c r="BE44" i="97"/>
  <c r="BE43" i="97"/>
  <c r="BE46" i="97"/>
  <c r="BE45" i="97"/>
  <c r="BE47" i="97"/>
  <c r="BE48" i="97"/>
  <c r="BE49" i="97"/>
  <c r="BE50" i="97"/>
  <c r="BE51" i="97"/>
  <c r="BE7" i="97"/>
  <c r="BI8" i="96"/>
  <c r="BI59" i="96"/>
  <c r="BI10" i="96"/>
  <c r="BI11" i="96"/>
  <c r="BI12" i="96"/>
  <c r="BI13" i="96"/>
  <c r="BI14" i="96"/>
  <c r="BI15" i="96"/>
  <c r="BI16" i="96"/>
  <c r="BI17" i="96"/>
  <c r="BI18" i="96"/>
  <c r="BI19" i="96"/>
  <c r="BI20" i="96"/>
  <c r="BI21" i="96"/>
  <c r="BI22" i="96"/>
  <c r="BI23" i="96"/>
  <c r="BI24" i="96"/>
  <c r="BI25" i="96"/>
  <c r="BI26" i="96"/>
  <c r="BI27" i="96"/>
  <c r="BI28" i="96"/>
  <c r="BI29" i="96"/>
  <c r="BI30" i="96"/>
  <c r="BI31" i="96"/>
  <c r="BI32" i="96"/>
  <c r="BI33" i="96"/>
  <c r="BI34" i="96"/>
  <c r="BI35" i="96"/>
  <c r="BI36" i="96"/>
  <c r="BI37" i="96"/>
  <c r="BI38" i="96"/>
  <c r="BI39" i="96"/>
  <c r="BI40" i="96"/>
  <c r="BI41" i="96"/>
  <c r="BI42" i="96"/>
  <c r="BI43" i="96"/>
  <c r="BI44" i="96"/>
  <c r="BI45" i="96"/>
  <c r="BI46" i="96"/>
  <c r="BI47" i="96"/>
  <c r="BI48" i="96"/>
  <c r="BI49" i="96"/>
  <c r="BI50" i="96"/>
  <c r="BI51" i="96"/>
  <c r="BI52" i="96"/>
  <c r="BI53" i="96"/>
  <c r="BI54" i="96"/>
  <c r="BI55" i="96"/>
  <c r="BI56" i="96"/>
  <c r="BI57" i="96"/>
  <c r="BI58" i="96"/>
  <c r="BI9" i="96"/>
  <c r="BH10" i="96"/>
  <c r="BH11" i="96"/>
  <c r="BH12" i="96"/>
  <c r="BH13" i="96"/>
  <c r="BH14" i="96"/>
  <c r="BH15" i="96"/>
  <c r="BH16" i="96"/>
  <c r="BH17" i="96"/>
  <c r="BH18" i="96"/>
  <c r="BH19" i="96"/>
  <c r="BH20" i="96"/>
  <c r="BH21" i="96"/>
  <c r="BH22" i="96"/>
  <c r="BH23" i="96"/>
  <c r="BH24" i="96"/>
  <c r="BH25" i="96"/>
  <c r="BH26" i="96"/>
  <c r="BH27" i="96"/>
  <c r="BH28" i="96"/>
  <c r="BH29" i="96"/>
  <c r="BH30" i="96"/>
  <c r="BH31" i="96"/>
  <c r="BH32" i="96"/>
  <c r="BH33" i="96"/>
  <c r="BH34" i="96"/>
  <c r="BH35" i="96"/>
  <c r="BH36" i="96"/>
  <c r="BH37" i="96"/>
  <c r="BH38" i="96"/>
  <c r="BH39" i="96"/>
  <c r="BH40" i="96"/>
  <c r="BH41" i="96"/>
  <c r="BH42" i="96"/>
  <c r="BH43" i="96"/>
  <c r="BH44" i="96"/>
  <c r="BH45" i="96"/>
  <c r="BH46" i="96"/>
  <c r="BH47" i="96"/>
  <c r="BH48" i="96"/>
  <c r="BH49" i="96"/>
  <c r="BH50" i="96"/>
  <c r="BH51" i="96"/>
  <c r="BH52" i="96"/>
  <c r="BH53" i="96"/>
  <c r="BH54" i="96"/>
  <c r="BH55" i="96"/>
  <c r="BH56" i="96"/>
  <c r="BH57" i="96"/>
  <c r="BH58" i="96"/>
  <c r="BH59" i="96"/>
  <c r="BH9" i="96"/>
  <c r="BH8" i="96"/>
  <c r="BI10" i="95"/>
  <c r="BI11" i="95"/>
  <c r="BI12" i="95"/>
  <c r="BI13" i="95"/>
  <c r="BI14" i="95"/>
  <c r="BI15" i="95"/>
  <c r="BI16" i="95"/>
  <c r="BI17" i="95"/>
  <c r="BI18" i="95"/>
  <c r="BI19" i="95"/>
  <c r="BI20" i="95"/>
  <c r="BI21" i="95"/>
  <c r="BI22" i="95"/>
  <c r="BI23" i="95"/>
  <c r="BI24" i="95"/>
  <c r="BI25" i="95"/>
  <c r="BI26" i="95"/>
  <c r="BI27" i="95"/>
  <c r="BI28" i="95"/>
  <c r="BI29" i="95"/>
  <c r="BI30" i="95"/>
  <c r="BI31" i="95"/>
  <c r="BI32" i="95"/>
  <c r="BI33" i="95"/>
  <c r="BI34" i="95"/>
  <c r="BI35" i="95"/>
  <c r="BI36" i="95"/>
  <c r="BI37" i="95"/>
  <c r="BI38" i="95"/>
  <c r="BI39" i="95"/>
  <c r="BI40" i="95"/>
  <c r="BI41" i="95"/>
  <c r="BI42" i="95"/>
  <c r="BI43" i="95"/>
  <c r="BI44" i="95"/>
  <c r="BI45" i="95"/>
  <c r="BI46" i="95"/>
  <c r="BI47" i="95"/>
  <c r="BI48" i="95"/>
  <c r="BI49" i="95"/>
  <c r="BI50" i="95"/>
  <c r="BI51" i="95"/>
  <c r="BI52" i="95"/>
  <c r="BI53" i="95"/>
  <c r="BI54" i="95"/>
  <c r="BI55" i="95"/>
  <c r="BI56" i="95"/>
  <c r="BI57" i="95"/>
  <c r="BI58" i="95"/>
  <c r="BI59" i="95"/>
  <c r="BI9" i="95"/>
  <c r="BI8" i="95"/>
  <c r="BH10" i="95"/>
  <c r="BH11" i="95"/>
  <c r="BH12" i="95"/>
  <c r="BH13" i="95"/>
  <c r="BH14" i="95"/>
  <c r="BH15" i="95"/>
  <c r="BH16" i="95"/>
  <c r="BH17" i="95"/>
  <c r="BH18" i="95"/>
  <c r="BH19" i="95"/>
  <c r="BH20" i="95"/>
  <c r="BH21" i="95"/>
  <c r="BH22" i="95"/>
  <c r="BH23" i="95"/>
  <c r="BH24" i="95"/>
  <c r="BH25" i="95"/>
  <c r="BH26" i="95"/>
  <c r="BH27" i="95"/>
  <c r="BH28" i="95"/>
  <c r="BH29" i="95"/>
  <c r="BH30" i="95"/>
  <c r="BH31" i="95"/>
  <c r="BH32" i="95"/>
  <c r="BH33" i="95"/>
  <c r="BH34" i="95"/>
  <c r="BH35" i="95"/>
  <c r="BH36" i="95"/>
  <c r="BH37" i="95"/>
  <c r="BH38" i="95"/>
  <c r="BH39" i="95"/>
  <c r="BH40" i="95"/>
  <c r="BH41" i="95"/>
  <c r="BH42" i="95"/>
  <c r="BH43" i="95"/>
  <c r="BH44" i="95"/>
  <c r="BH45" i="95"/>
  <c r="BH46" i="95"/>
  <c r="BH47" i="95"/>
  <c r="BH48" i="95"/>
  <c r="BH49" i="95"/>
  <c r="BH50" i="95"/>
  <c r="BH51" i="95"/>
  <c r="BH52" i="95"/>
  <c r="BH53" i="95"/>
  <c r="BH54" i="95"/>
  <c r="BH55" i="95"/>
  <c r="BH56" i="95"/>
  <c r="BH57" i="95"/>
  <c r="BH58" i="95"/>
  <c r="BH59" i="95"/>
  <c r="BH9" i="95"/>
  <c r="BH8" i="95"/>
  <c r="BC7" i="62" l="1"/>
  <c r="BC8" i="62"/>
  <c r="BC9" i="62"/>
  <c r="BC10" i="62"/>
  <c r="BC11" i="62"/>
  <c r="BC22" i="62" s="1"/>
  <c r="BC12" i="62"/>
  <c r="BC13" i="62"/>
  <c r="BC15" i="62"/>
  <c r="BC16" i="62"/>
  <c r="BC27" i="62" s="1"/>
  <c r="BP155" i="62"/>
  <c r="BP156" i="62"/>
  <c r="BP157" i="62"/>
  <c r="BP158" i="62"/>
  <c r="BP159" i="62"/>
  <c r="BP160" i="62"/>
  <c r="BP161" i="62"/>
  <c r="BP162" i="62"/>
  <c r="BP163" i="62"/>
  <c r="BP154" i="62"/>
  <c r="BP134" i="62"/>
  <c r="BP135" i="62"/>
  <c r="BP136" i="62"/>
  <c r="BP137" i="62"/>
  <c r="BP138" i="62"/>
  <c r="BP139" i="62"/>
  <c r="BP140" i="62"/>
  <c r="BP141" i="62"/>
  <c r="BP142" i="62"/>
  <c r="BP133" i="62"/>
  <c r="BP146" i="62" s="1"/>
  <c r="BP71" i="62"/>
  <c r="BP72" i="62"/>
  <c r="BP73" i="62"/>
  <c r="BP74" i="62"/>
  <c r="BP75" i="62"/>
  <c r="BP76" i="62"/>
  <c r="BP77" i="62"/>
  <c r="BP78" i="62"/>
  <c r="BP79" i="62"/>
  <c r="BP70" i="62"/>
  <c r="BP92" i="62"/>
  <c r="BP93" i="62"/>
  <c r="BP94" i="62"/>
  <c r="BP95" i="62"/>
  <c r="BP96" i="62"/>
  <c r="BP97" i="62"/>
  <c r="BP99" i="62"/>
  <c r="BP100" i="62"/>
  <c r="BP91" i="62"/>
  <c r="BC166" i="62"/>
  <c r="BC167" i="62"/>
  <c r="BC168" i="62"/>
  <c r="BC169" i="62"/>
  <c r="BC170" i="62"/>
  <c r="BC171" i="62"/>
  <c r="BC173" i="62"/>
  <c r="BC174" i="62"/>
  <c r="BC145" i="62"/>
  <c r="BC146" i="62"/>
  <c r="BC147" i="62"/>
  <c r="BC148" i="62"/>
  <c r="BC149" i="62"/>
  <c r="BC150" i="62"/>
  <c r="BC152" i="62"/>
  <c r="BC153" i="62"/>
  <c r="BC112" i="62"/>
  <c r="BC113" i="62"/>
  <c r="BC114" i="62"/>
  <c r="BC115" i="62"/>
  <c r="BC116" i="62"/>
  <c r="BC127" i="62" s="1"/>
  <c r="BC117" i="62"/>
  <c r="BC118" i="62"/>
  <c r="BC120" i="62"/>
  <c r="BC121" i="62"/>
  <c r="BC132" i="62" s="1"/>
  <c r="BC103" i="62"/>
  <c r="BC104" i="62"/>
  <c r="BC105" i="62"/>
  <c r="BC106" i="62"/>
  <c r="BC107" i="62"/>
  <c r="BC108" i="62"/>
  <c r="BC110" i="62"/>
  <c r="BC111" i="62"/>
  <c r="BC82" i="62"/>
  <c r="BC83" i="62"/>
  <c r="BC84" i="62"/>
  <c r="BC85" i="62"/>
  <c r="BC86" i="62"/>
  <c r="BC87" i="62"/>
  <c r="BC89" i="62"/>
  <c r="BC90" i="62"/>
  <c r="BC28" i="62"/>
  <c r="BC29" i="62"/>
  <c r="BC30" i="62"/>
  <c r="BC31" i="62"/>
  <c r="BC32" i="62"/>
  <c r="BC33" i="62"/>
  <c r="BC34" i="62"/>
  <c r="BC36" i="62"/>
  <c r="BC37" i="62"/>
  <c r="BG155" i="62"/>
  <c r="BG156" i="62"/>
  <c r="BG157" i="62"/>
  <c r="BG158" i="62"/>
  <c r="BG159" i="62"/>
  <c r="BG160" i="62"/>
  <c r="BG162" i="62"/>
  <c r="BG163" i="62"/>
  <c r="BG154" i="62"/>
  <c r="BF155" i="62"/>
  <c r="BF156" i="62"/>
  <c r="BF157" i="62"/>
  <c r="BF158" i="62"/>
  <c r="BF159" i="62"/>
  <c r="BF160" i="62"/>
  <c r="BF162" i="62"/>
  <c r="BF163" i="62"/>
  <c r="BF154" i="62"/>
  <c r="BE155" i="62"/>
  <c r="BE156" i="62"/>
  <c r="BE157" i="62"/>
  <c r="BE158" i="62"/>
  <c r="BE159" i="62"/>
  <c r="BE160" i="62"/>
  <c r="BE161" i="62"/>
  <c r="BE162" i="62"/>
  <c r="BE163" i="62"/>
  <c r="BE154" i="62"/>
  <c r="BD155" i="62"/>
  <c r="BD156" i="62"/>
  <c r="BD157" i="62"/>
  <c r="BD158" i="62"/>
  <c r="BD159" i="62"/>
  <c r="BD160" i="62"/>
  <c r="BD161" i="62"/>
  <c r="BD162" i="62"/>
  <c r="BD163" i="62"/>
  <c r="BD154" i="62"/>
  <c r="BG134" i="62"/>
  <c r="BG135" i="62"/>
  <c r="BG136" i="62"/>
  <c r="BG137" i="62"/>
  <c r="BG138" i="62"/>
  <c r="BG139" i="62"/>
  <c r="BG141" i="62"/>
  <c r="BG142" i="62"/>
  <c r="BG133" i="62"/>
  <c r="BF134" i="62"/>
  <c r="BF135" i="62"/>
  <c r="BF136" i="62"/>
  <c r="BF137" i="62"/>
  <c r="BF138" i="62"/>
  <c r="BF139" i="62"/>
  <c r="BF141" i="62"/>
  <c r="BF142" i="62"/>
  <c r="BF133" i="62"/>
  <c r="BE134" i="62"/>
  <c r="BE135" i="62"/>
  <c r="BE136" i="62"/>
  <c r="BE137" i="62"/>
  <c r="BE138" i="62"/>
  <c r="BE139" i="62"/>
  <c r="BE140" i="62"/>
  <c r="BE141" i="62"/>
  <c r="BE142" i="62"/>
  <c r="BE133" i="62"/>
  <c r="BD134" i="62"/>
  <c r="BD135" i="62"/>
  <c r="BD136" i="62"/>
  <c r="BD137" i="62"/>
  <c r="BD138" i="62"/>
  <c r="BD139" i="62"/>
  <c r="BD140" i="62"/>
  <c r="BD141" i="62"/>
  <c r="BD142" i="62"/>
  <c r="BD133" i="62"/>
  <c r="BG92" i="62"/>
  <c r="BG93" i="62"/>
  <c r="BG94" i="62"/>
  <c r="BG95" i="62"/>
  <c r="BG96" i="62"/>
  <c r="BG97" i="62"/>
  <c r="BG99" i="62"/>
  <c r="BG100" i="62"/>
  <c r="BG91" i="62"/>
  <c r="BF92" i="62"/>
  <c r="BF93" i="62"/>
  <c r="BF94" i="62"/>
  <c r="BF95" i="62"/>
  <c r="BF96" i="62"/>
  <c r="BF97" i="62"/>
  <c r="BF99" i="62"/>
  <c r="BF100" i="62"/>
  <c r="BF91" i="62"/>
  <c r="BE92" i="62"/>
  <c r="BE93" i="62"/>
  <c r="BE94" i="62"/>
  <c r="BE95" i="62"/>
  <c r="BE96" i="62"/>
  <c r="BE97" i="62"/>
  <c r="BE98" i="62"/>
  <c r="BE99" i="62"/>
  <c r="BE100" i="62"/>
  <c r="BE91" i="62"/>
  <c r="BD92" i="62"/>
  <c r="BD93" i="62"/>
  <c r="BD94" i="62"/>
  <c r="BD95" i="62"/>
  <c r="BD96" i="62"/>
  <c r="BD97" i="62"/>
  <c r="BD98" i="62"/>
  <c r="BD99" i="62"/>
  <c r="BD100" i="62"/>
  <c r="BD91" i="62"/>
  <c r="BG72" i="62"/>
  <c r="BG73" i="62"/>
  <c r="BG74" i="62"/>
  <c r="BG75" i="62"/>
  <c r="BG76" i="62"/>
  <c r="BG78" i="62"/>
  <c r="BG79" i="62"/>
  <c r="BG70" i="62"/>
  <c r="BF71" i="62"/>
  <c r="BF72" i="62"/>
  <c r="BF73" i="62"/>
  <c r="BF74" i="62"/>
  <c r="BF75" i="62"/>
  <c r="BF76" i="62"/>
  <c r="BF78" i="62"/>
  <c r="BF79" i="62"/>
  <c r="BF70" i="62"/>
  <c r="BE79" i="62"/>
  <c r="BE71" i="62"/>
  <c r="BE72" i="62"/>
  <c r="BE73" i="62"/>
  <c r="BE74" i="62"/>
  <c r="BE75" i="62"/>
  <c r="BE76" i="62"/>
  <c r="BE77" i="62"/>
  <c r="BE78" i="62"/>
  <c r="BE70" i="62"/>
  <c r="BD71" i="62"/>
  <c r="BD72" i="62"/>
  <c r="BD73" i="62"/>
  <c r="BD74" i="62"/>
  <c r="BD75" i="62"/>
  <c r="BD76" i="62"/>
  <c r="BD77" i="62"/>
  <c r="BD78" i="62"/>
  <c r="BD79" i="62"/>
  <c r="BD70" i="62"/>
  <c r="BC23" i="62" l="1"/>
  <c r="BP114" i="62"/>
  <c r="BC19" i="62"/>
  <c r="BP147" i="62"/>
  <c r="BP9" i="62"/>
  <c r="BP7" i="62"/>
  <c r="BP150" i="62"/>
  <c r="BP149" i="62"/>
  <c r="BP90" i="62"/>
  <c r="BP152" i="62"/>
  <c r="BC24" i="62"/>
  <c r="BC20" i="62"/>
  <c r="BP87" i="62"/>
  <c r="BP11" i="62"/>
  <c r="BP22" i="62" s="1"/>
  <c r="BP13" i="62"/>
  <c r="BC55" i="62"/>
  <c r="BC51" i="62"/>
  <c r="BP170" i="62"/>
  <c r="BP118" i="62"/>
  <c r="BP117" i="62"/>
  <c r="BP113" i="62"/>
  <c r="BP10" i="62"/>
  <c r="BP21" i="62" s="1"/>
  <c r="BP16" i="62"/>
  <c r="BP8" i="62"/>
  <c r="BP168" i="62"/>
  <c r="BP121" i="62"/>
  <c r="BP86" i="62"/>
  <c r="BP166" i="62"/>
  <c r="BD7" i="62"/>
  <c r="BC52" i="62"/>
  <c r="BP31" i="62"/>
  <c r="BP30" i="62"/>
  <c r="BP174" i="62"/>
  <c r="BP167" i="62"/>
  <c r="BP171" i="62"/>
  <c r="BP173" i="62"/>
  <c r="BP169" i="62"/>
  <c r="BP153" i="62"/>
  <c r="BC57" i="62"/>
  <c r="BP12" i="62"/>
  <c r="BP145" i="62"/>
  <c r="BP148" i="62"/>
  <c r="BC129" i="62"/>
  <c r="BP112" i="62"/>
  <c r="BP84" i="62"/>
  <c r="BP83" i="62"/>
  <c r="BP82" i="62"/>
  <c r="BP37" i="62"/>
  <c r="BC58" i="62"/>
  <c r="BP120" i="62"/>
  <c r="BP34" i="62"/>
  <c r="BP33" i="62"/>
  <c r="BC54" i="62"/>
  <c r="BC53" i="62"/>
  <c r="BC41" i="62"/>
  <c r="BP29" i="62"/>
  <c r="BC50" i="62"/>
  <c r="BC40" i="62"/>
  <c r="BC48" i="62"/>
  <c r="BC43" i="62"/>
  <c r="BP28" i="62"/>
  <c r="BP110" i="62"/>
  <c r="BP104" i="62"/>
  <c r="BC47" i="62"/>
  <c r="BC42" i="62"/>
  <c r="BP108" i="62"/>
  <c r="BC44" i="62"/>
  <c r="BC45" i="62"/>
  <c r="BP105" i="62"/>
  <c r="BC49" i="62"/>
  <c r="BC64" i="62" s="1"/>
  <c r="BP89" i="62"/>
  <c r="BC126" i="62"/>
  <c r="BP115" i="62"/>
  <c r="BC125" i="62"/>
  <c r="BC128" i="62"/>
  <c r="BC124" i="62"/>
  <c r="BC131" i="62"/>
  <c r="BP85" i="62"/>
  <c r="BC26" i="62"/>
  <c r="BC21" i="62"/>
  <c r="BP32" i="62"/>
  <c r="BP43" i="62" s="1"/>
  <c r="BP36" i="62"/>
  <c r="BP15" i="62"/>
  <c r="BP116" i="62"/>
  <c r="BP107" i="62"/>
  <c r="BP103" i="62"/>
  <c r="BP111" i="62"/>
  <c r="BP106" i="62"/>
  <c r="BN10" i="90"/>
  <c r="BN12" i="90"/>
  <c r="BN11" i="90"/>
  <c r="BN13" i="90"/>
  <c r="BN14" i="90"/>
  <c r="BN15" i="90"/>
  <c r="BN16" i="90"/>
  <c r="BN17" i="90"/>
  <c r="BN19" i="90"/>
  <c r="BN18" i="90"/>
  <c r="BN20" i="90"/>
  <c r="BN22" i="90"/>
  <c r="BN21" i="90"/>
  <c r="BN23" i="90"/>
  <c r="BN25" i="90"/>
  <c r="BN24" i="90"/>
  <c r="BN28" i="90"/>
  <c r="BN26" i="90"/>
  <c r="BN27" i="90"/>
  <c r="BN32" i="90"/>
  <c r="BN29" i="90"/>
  <c r="BN31" i="90"/>
  <c r="BN30" i="90"/>
  <c r="BN33" i="90"/>
  <c r="BN34" i="90"/>
  <c r="BN35" i="90"/>
  <c r="BN43" i="90"/>
  <c r="BN38" i="90"/>
  <c r="BN36" i="90"/>
  <c r="BN37" i="90"/>
  <c r="BN40" i="90"/>
  <c r="BN42" i="90"/>
  <c r="BN44" i="90"/>
  <c r="BN41" i="90"/>
  <c r="BN39" i="90"/>
  <c r="BN9" i="90"/>
  <c r="BN8" i="90"/>
  <c r="BM10" i="90"/>
  <c r="BM12" i="90"/>
  <c r="BM11" i="90"/>
  <c r="BM13" i="90"/>
  <c r="BM14" i="90"/>
  <c r="BM15" i="90"/>
  <c r="BM16" i="90"/>
  <c r="BM17" i="90"/>
  <c r="BM19" i="90"/>
  <c r="BM18" i="90"/>
  <c r="BM20" i="90"/>
  <c r="BM22" i="90"/>
  <c r="BM21" i="90"/>
  <c r="BM23" i="90"/>
  <c r="BM25" i="90"/>
  <c r="BM24" i="90"/>
  <c r="BM28" i="90"/>
  <c r="BM26" i="90"/>
  <c r="BM27" i="90"/>
  <c r="BM32" i="90"/>
  <c r="BM29" i="90"/>
  <c r="BM31" i="90"/>
  <c r="BM30" i="90"/>
  <c r="BM33" i="90"/>
  <c r="BM34" i="90"/>
  <c r="BM35" i="90"/>
  <c r="BM43" i="90"/>
  <c r="BM38" i="90"/>
  <c r="BM36" i="90"/>
  <c r="BM37" i="90"/>
  <c r="BM40" i="90"/>
  <c r="BM42" i="90"/>
  <c r="BM44" i="90"/>
  <c r="BM41" i="90"/>
  <c r="BM39" i="90"/>
  <c r="BM9" i="90"/>
  <c r="BM8" i="90"/>
  <c r="BL10" i="90"/>
  <c r="BL12" i="90"/>
  <c r="BL11" i="90"/>
  <c r="BL13" i="90"/>
  <c r="BL14" i="90"/>
  <c r="BL15" i="90"/>
  <c r="BL16" i="90"/>
  <c r="BL17" i="90"/>
  <c r="BL19" i="90"/>
  <c r="BL18" i="90"/>
  <c r="BL20" i="90"/>
  <c r="BL22" i="90"/>
  <c r="BL21" i="90"/>
  <c r="BL23" i="90"/>
  <c r="BL25" i="90"/>
  <c r="BL24" i="90"/>
  <c r="BL28" i="90"/>
  <c r="BL26" i="90"/>
  <c r="BL27" i="90"/>
  <c r="BL32" i="90"/>
  <c r="BL29" i="90"/>
  <c r="BL31" i="90"/>
  <c r="BL30" i="90"/>
  <c r="BL33" i="90"/>
  <c r="BL34" i="90"/>
  <c r="BL35" i="90"/>
  <c r="BL43" i="90"/>
  <c r="BL38" i="90"/>
  <c r="BL36" i="90"/>
  <c r="BL37" i="90"/>
  <c r="BL40" i="90"/>
  <c r="BL42" i="90"/>
  <c r="BL44" i="90"/>
  <c r="BL41" i="90"/>
  <c r="BL39" i="90"/>
  <c r="BL9" i="90"/>
  <c r="BL8" i="90"/>
  <c r="BK10" i="90"/>
  <c r="BK12" i="90"/>
  <c r="BK11" i="90"/>
  <c r="BK13" i="90"/>
  <c r="BK14" i="90"/>
  <c r="BK15" i="90"/>
  <c r="BK16" i="90"/>
  <c r="BK17" i="90"/>
  <c r="BK19" i="90"/>
  <c r="BK18" i="90"/>
  <c r="BK20" i="90"/>
  <c r="BK22" i="90"/>
  <c r="BK21" i="90"/>
  <c r="BK23" i="90"/>
  <c r="BK25" i="90"/>
  <c r="BK24" i="90"/>
  <c r="BK28" i="90"/>
  <c r="BK26" i="90"/>
  <c r="BK27" i="90"/>
  <c r="BK32" i="90"/>
  <c r="BK29" i="90"/>
  <c r="BK31" i="90"/>
  <c r="BK30" i="90"/>
  <c r="BK33" i="90"/>
  <c r="BK34" i="90"/>
  <c r="BK35" i="90"/>
  <c r="BK43" i="90"/>
  <c r="BK38" i="90"/>
  <c r="BK36" i="90"/>
  <c r="BK37" i="90"/>
  <c r="BK40" i="90"/>
  <c r="BK42" i="90"/>
  <c r="BK44" i="90"/>
  <c r="BK41" i="90"/>
  <c r="BK39" i="90"/>
  <c r="BK9" i="90"/>
  <c r="BK8" i="90"/>
  <c r="BY9" i="90"/>
  <c r="BY10" i="90"/>
  <c r="BY12" i="90"/>
  <c r="BY11" i="90"/>
  <c r="BY13" i="90"/>
  <c r="BY14" i="90"/>
  <c r="BY15" i="90"/>
  <c r="BY16" i="90"/>
  <c r="BY17" i="90"/>
  <c r="BY19" i="90"/>
  <c r="BY18" i="90"/>
  <c r="BY20" i="90"/>
  <c r="BY22" i="90"/>
  <c r="BY21" i="90"/>
  <c r="BY23" i="90"/>
  <c r="BY25" i="90"/>
  <c r="BY24" i="90"/>
  <c r="BY28" i="90"/>
  <c r="BY26" i="90"/>
  <c r="BY27" i="90"/>
  <c r="BY32" i="90"/>
  <c r="BY29" i="90"/>
  <c r="BY31" i="90"/>
  <c r="BY30" i="90"/>
  <c r="BY33" i="90"/>
  <c r="BY34" i="90"/>
  <c r="BY35" i="90"/>
  <c r="BY43" i="90"/>
  <c r="BY38" i="90"/>
  <c r="BY36" i="90"/>
  <c r="BY37" i="90"/>
  <c r="BY40" i="90"/>
  <c r="BY42" i="90"/>
  <c r="BY44" i="90"/>
  <c r="BY41" i="90"/>
  <c r="BY39" i="90"/>
  <c r="BY8" i="90"/>
  <c r="BN9" i="89"/>
  <c r="BN11" i="89"/>
  <c r="BN10" i="89"/>
  <c r="BN13" i="89"/>
  <c r="BN12" i="89"/>
  <c r="BN14" i="89"/>
  <c r="BN15" i="89"/>
  <c r="BN17" i="89"/>
  <c r="BN16" i="89"/>
  <c r="BN18" i="89"/>
  <c r="BN19" i="89"/>
  <c r="BN20" i="89"/>
  <c r="BN21" i="89"/>
  <c r="BN22" i="89"/>
  <c r="BN24" i="89"/>
  <c r="BN23" i="89"/>
  <c r="BN25" i="89"/>
  <c r="BN26" i="89"/>
  <c r="BN27" i="89"/>
  <c r="BN28" i="89"/>
  <c r="BN29" i="89"/>
  <c r="BN30" i="89"/>
  <c r="BN31" i="89"/>
  <c r="BN32" i="89"/>
  <c r="BN38" i="89"/>
  <c r="BN35" i="89"/>
  <c r="BN33" i="89"/>
  <c r="BN34" i="89"/>
  <c r="BN40" i="89"/>
  <c r="BN36" i="89"/>
  <c r="BN37" i="89"/>
  <c r="BN39" i="89"/>
  <c r="BN41" i="89"/>
  <c r="BN42" i="89"/>
  <c r="BN43" i="89"/>
  <c r="BN8" i="89"/>
  <c r="BN7" i="89"/>
  <c r="BM9" i="89"/>
  <c r="BM11" i="89"/>
  <c r="BM10" i="89"/>
  <c r="BM13" i="89"/>
  <c r="BM12" i="89"/>
  <c r="BM14" i="89"/>
  <c r="BM15" i="89"/>
  <c r="BM17" i="89"/>
  <c r="BM16" i="89"/>
  <c r="BM18" i="89"/>
  <c r="BM19" i="89"/>
  <c r="BM20" i="89"/>
  <c r="BM21" i="89"/>
  <c r="BM22" i="89"/>
  <c r="BM24" i="89"/>
  <c r="BM23" i="89"/>
  <c r="BM25" i="89"/>
  <c r="BM26" i="89"/>
  <c r="BM27" i="89"/>
  <c r="BM28" i="89"/>
  <c r="BM29" i="89"/>
  <c r="BM30" i="89"/>
  <c r="BM31" i="89"/>
  <c r="BM32" i="89"/>
  <c r="BM38" i="89"/>
  <c r="BM35" i="89"/>
  <c r="BM33" i="89"/>
  <c r="BM34" i="89"/>
  <c r="BM40" i="89"/>
  <c r="BM36" i="89"/>
  <c r="BM37" i="89"/>
  <c r="BM39" i="89"/>
  <c r="BM41" i="89"/>
  <c r="BM42" i="89"/>
  <c r="BM43" i="89"/>
  <c r="BM8" i="89"/>
  <c r="BM7" i="89"/>
  <c r="BL9" i="89"/>
  <c r="BL11" i="89"/>
  <c r="BL10" i="89"/>
  <c r="BL13" i="89"/>
  <c r="BL12" i="89"/>
  <c r="BL14" i="89"/>
  <c r="BL15" i="89"/>
  <c r="BL17" i="89"/>
  <c r="BL16" i="89"/>
  <c r="BL18" i="89"/>
  <c r="BL19" i="89"/>
  <c r="BL20" i="89"/>
  <c r="BL21" i="89"/>
  <c r="BL22" i="89"/>
  <c r="BL24" i="89"/>
  <c r="BL23" i="89"/>
  <c r="BL25" i="89"/>
  <c r="BL26" i="89"/>
  <c r="BL27" i="89"/>
  <c r="BL28" i="89"/>
  <c r="BL29" i="89"/>
  <c r="BL30" i="89"/>
  <c r="BL31" i="89"/>
  <c r="BL32" i="89"/>
  <c r="BL38" i="89"/>
  <c r="BL35" i="89"/>
  <c r="BL33" i="89"/>
  <c r="BL34" i="89"/>
  <c r="BL40" i="89"/>
  <c r="BL36" i="89"/>
  <c r="BL37" i="89"/>
  <c r="BL39" i="89"/>
  <c r="BL41" i="89"/>
  <c r="BL42" i="89"/>
  <c r="BL43" i="89"/>
  <c r="BL8" i="89"/>
  <c r="BL7" i="89"/>
  <c r="BK9" i="89"/>
  <c r="BK11" i="89"/>
  <c r="BK10" i="89"/>
  <c r="BK13" i="89"/>
  <c r="BK12" i="89"/>
  <c r="BK14" i="89"/>
  <c r="BK15" i="89"/>
  <c r="BK17" i="89"/>
  <c r="BK16" i="89"/>
  <c r="BK18" i="89"/>
  <c r="BK19" i="89"/>
  <c r="BK20" i="89"/>
  <c r="BK21" i="89"/>
  <c r="BK22" i="89"/>
  <c r="BK24" i="89"/>
  <c r="BK23" i="89"/>
  <c r="BK25" i="89"/>
  <c r="BK26" i="89"/>
  <c r="BK27" i="89"/>
  <c r="BK28" i="89"/>
  <c r="BK29" i="89"/>
  <c r="BK30" i="89"/>
  <c r="BK31" i="89"/>
  <c r="BK32" i="89"/>
  <c r="BK38" i="89"/>
  <c r="BK35" i="89"/>
  <c r="BK33" i="89"/>
  <c r="BK34" i="89"/>
  <c r="BK40" i="89"/>
  <c r="BK36" i="89"/>
  <c r="BK37" i="89"/>
  <c r="BK39" i="89"/>
  <c r="BK41" i="89"/>
  <c r="BK42" i="89"/>
  <c r="BK43" i="89"/>
  <c r="BK8" i="89"/>
  <c r="BK7" i="89"/>
  <c r="BY8" i="89"/>
  <c r="BY9" i="89"/>
  <c r="BY11" i="89"/>
  <c r="BY10" i="89"/>
  <c r="BY13" i="89"/>
  <c r="BY12" i="89"/>
  <c r="BY14" i="89"/>
  <c r="BY15" i="89"/>
  <c r="BY17" i="89"/>
  <c r="BY16" i="89"/>
  <c r="BY18" i="89"/>
  <c r="BY19" i="89"/>
  <c r="BY20" i="89"/>
  <c r="BY21" i="89"/>
  <c r="BY22" i="89"/>
  <c r="BY24" i="89"/>
  <c r="BY23" i="89"/>
  <c r="BY25" i="89"/>
  <c r="BY26" i="89"/>
  <c r="BY27" i="89"/>
  <c r="BY28" i="89"/>
  <c r="BY29" i="89"/>
  <c r="BY30" i="89"/>
  <c r="BY31" i="89"/>
  <c r="BY32" i="89"/>
  <c r="BY38" i="89"/>
  <c r="BY35" i="89"/>
  <c r="BY33" i="89"/>
  <c r="BY34" i="89"/>
  <c r="BY40" i="89"/>
  <c r="BY36" i="89"/>
  <c r="BY37" i="89"/>
  <c r="BY39" i="89"/>
  <c r="BY41" i="89"/>
  <c r="BY42" i="89"/>
  <c r="BY43" i="89"/>
  <c r="A2" i="23"/>
  <c r="EE22" i="88"/>
  <c r="EE20" i="88"/>
  <c r="EE18" i="88"/>
  <c r="EE16" i="88"/>
  <c r="EE14" i="88"/>
  <c r="EE12" i="88"/>
  <c r="EE10" i="88"/>
  <c r="CL22" i="88"/>
  <c r="CL20" i="88"/>
  <c r="CL18" i="88"/>
  <c r="CL16" i="88"/>
  <c r="CL14" i="88"/>
  <c r="CL12" i="88"/>
  <c r="CL10" i="88"/>
  <c r="ED22" i="88"/>
  <c r="ED20" i="88"/>
  <c r="ED18" i="88"/>
  <c r="ED16" i="88"/>
  <c r="ED14" i="88"/>
  <c r="ED12" i="88"/>
  <c r="ED10" i="88"/>
  <c r="CK22" i="88"/>
  <c r="CK20" i="88"/>
  <c r="CK18" i="88"/>
  <c r="CK16" i="88"/>
  <c r="CK14" i="88"/>
  <c r="CK12" i="88"/>
  <c r="CK10" i="88"/>
  <c r="CL41" i="88"/>
  <c r="CL39" i="88"/>
  <c r="CL37" i="88"/>
  <c r="CL35" i="88"/>
  <c r="CL33" i="88"/>
  <c r="CL31" i="88"/>
  <c r="CL29" i="88"/>
  <c r="CK41" i="88"/>
  <c r="CK39" i="88"/>
  <c r="BP125" i="62" l="1"/>
  <c r="BP51" i="62"/>
  <c r="BP20" i="62"/>
  <c r="BP23" i="62"/>
  <c r="BP26" i="62"/>
  <c r="BP27" i="62"/>
  <c r="BP24" i="62"/>
  <c r="BP55" i="62"/>
  <c r="BP45" i="62"/>
  <c r="BP58" i="62"/>
  <c r="BP50" i="62"/>
  <c r="BP19" i="62"/>
  <c r="BP129" i="62"/>
  <c r="BP57" i="62"/>
  <c r="BP124" i="62"/>
  <c r="BP52" i="62"/>
  <c r="BP53" i="62"/>
  <c r="BP128" i="62"/>
  <c r="BP131" i="62"/>
  <c r="BP127" i="62"/>
  <c r="BP54" i="62"/>
  <c r="BP132" i="62"/>
  <c r="BP126" i="62"/>
  <c r="BP41" i="62"/>
  <c r="BP42" i="62"/>
  <c r="BC63" i="62"/>
  <c r="BC61" i="62"/>
  <c r="BC68" i="62"/>
  <c r="BC69" i="62"/>
  <c r="BC65" i="62"/>
  <c r="BP49" i="62"/>
  <c r="BP47" i="62"/>
  <c r="BP44" i="62"/>
  <c r="BP48" i="62"/>
  <c r="BC66" i="62"/>
  <c r="BC62" i="62"/>
  <c r="BP40" i="62"/>
  <c r="BP32" i="90"/>
  <c r="CK37" i="88"/>
  <c r="CK35" i="88"/>
  <c r="CK33" i="88"/>
  <c r="CK31" i="88"/>
  <c r="CK29" i="88"/>
  <c r="EE41" i="88"/>
  <c r="EE39" i="88"/>
  <c r="EE37" i="88"/>
  <c r="EE35" i="88"/>
  <c r="EE33" i="88"/>
  <c r="EE31" i="88"/>
  <c r="EE29" i="88"/>
  <c r="ED41" i="88"/>
  <c r="ED39" i="88"/>
  <c r="ED37" i="88"/>
  <c r="ED35" i="88"/>
  <c r="ED33" i="88"/>
  <c r="ED31" i="88"/>
  <c r="ED29" i="88"/>
  <c r="AS41" i="88"/>
  <c r="AS39" i="88"/>
  <c r="AS37" i="88"/>
  <c r="AS35" i="88"/>
  <c r="AS33" i="88"/>
  <c r="AS31" i="88"/>
  <c r="AS29" i="88"/>
  <c r="AR41" i="88"/>
  <c r="AR39" i="88"/>
  <c r="AR37" i="88"/>
  <c r="AR35" i="88"/>
  <c r="AR33" i="88"/>
  <c r="AR31" i="88"/>
  <c r="AR29" i="88"/>
  <c r="AS22" i="88"/>
  <c r="AS20" i="88"/>
  <c r="AS18" i="88"/>
  <c r="AS16" i="88"/>
  <c r="AS14" i="88"/>
  <c r="AS12" i="88"/>
  <c r="AS10" i="88"/>
  <c r="AR22" i="88"/>
  <c r="AR20" i="88"/>
  <c r="AR18" i="88"/>
  <c r="AR16" i="88"/>
  <c r="AR14" i="88"/>
  <c r="AR12" i="88"/>
  <c r="AR10" i="88"/>
  <c r="EC23" i="86"/>
  <c r="EC21" i="86"/>
  <c r="EC19" i="86"/>
  <c r="EC17" i="86"/>
  <c r="EC15" i="86"/>
  <c r="EC13" i="86"/>
  <c r="EC11" i="86"/>
  <c r="EC8" i="86"/>
  <c r="CJ23" i="86"/>
  <c r="CJ21" i="86"/>
  <c r="CJ19" i="86"/>
  <c r="CJ17" i="86"/>
  <c r="CJ15" i="86"/>
  <c r="CJ13" i="86"/>
  <c r="CJ11" i="86"/>
  <c r="CJ8" i="86"/>
  <c r="CJ42" i="86"/>
  <c r="CJ40" i="86"/>
  <c r="CJ38" i="86"/>
  <c r="CJ36" i="86"/>
  <c r="CJ34" i="86"/>
  <c r="CJ32" i="86"/>
  <c r="CJ30" i="86"/>
  <c r="CJ27" i="86"/>
  <c r="EC42" i="86"/>
  <c r="EC40" i="86"/>
  <c r="EC38" i="86"/>
  <c r="EC36" i="86"/>
  <c r="EC34" i="86"/>
  <c r="EC32" i="86"/>
  <c r="EC30" i="86"/>
  <c r="EC27" i="86"/>
  <c r="AQ42" i="86"/>
  <c r="AQ40" i="86"/>
  <c r="AQ38" i="86"/>
  <c r="AQ36" i="86"/>
  <c r="AQ34" i="86"/>
  <c r="AQ32" i="86"/>
  <c r="AQ30" i="86"/>
  <c r="AQ27" i="86"/>
  <c r="EE22" i="86"/>
  <c r="EE20" i="86"/>
  <c r="EE18" i="86"/>
  <c r="EE16" i="86"/>
  <c r="EE14" i="86"/>
  <c r="EE12" i="86"/>
  <c r="EE10" i="86"/>
  <c r="CL22" i="86"/>
  <c r="CL20" i="86"/>
  <c r="CL18" i="86"/>
  <c r="CL16" i="86"/>
  <c r="CL14" i="86"/>
  <c r="CL12" i="86"/>
  <c r="CL10" i="86"/>
  <c r="ED22" i="86"/>
  <c r="ED20" i="86"/>
  <c r="ED18" i="86"/>
  <c r="ED16" i="86"/>
  <c r="ED14" i="86"/>
  <c r="ED12" i="86"/>
  <c r="ED10" i="86"/>
  <c r="CK22" i="86"/>
  <c r="CK20" i="86"/>
  <c r="CK18" i="86"/>
  <c r="CK16" i="86"/>
  <c r="CK14" i="86"/>
  <c r="CK12" i="86"/>
  <c r="CK10" i="86"/>
  <c r="CL41" i="86"/>
  <c r="CK35" i="86"/>
  <c r="CK41" i="86"/>
  <c r="CL39" i="86"/>
  <c r="CL37" i="86"/>
  <c r="CL35" i="86"/>
  <c r="CL33" i="86"/>
  <c r="CL31" i="86"/>
  <c r="CL29" i="86"/>
  <c r="EE41" i="86"/>
  <c r="CK39" i="86"/>
  <c r="CK37" i="86"/>
  <c r="CK33" i="86"/>
  <c r="CK31" i="86"/>
  <c r="CK29" i="86"/>
  <c r="EE29" i="86"/>
  <c r="EE39" i="86"/>
  <c r="EE37" i="86"/>
  <c r="EE35" i="86"/>
  <c r="EE33" i="86"/>
  <c r="EE31" i="86"/>
  <c r="ED41" i="86"/>
  <c r="ED39" i="86"/>
  <c r="ED37" i="86"/>
  <c r="ED35" i="86"/>
  <c r="ED33" i="86"/>
  <c r="ED31" i="86"/>
  <c r="ED29" i="86"/>
  <c r="BP62" i="62" l="1"/>
  <c r="BP63" i="62"/>
  <c r="BP68" i="62"/>
  <c r="EF37" i="86"/>
  <c r="BP61" i="62"/>
  <c r="BP64" i="62"/>
  <c r="BP69" i="62"/>
  <c r="CM41" i="86"/>
  <c r="BP66" i="62"/>
  <c r="BP65" i="62"/>
  <c r="AS41" i="86"/>
  <c r="AS39" i="86"/>
  <c r="AS37" i="86"/>
  <c r="AS35" i="86"/>
  <c r="AS33" i="86"/>
  <c r="AS31" i="86"/>
  <c r="AS29" i="86"/>
  <c r="AS22" i="86"/>
  <c r="AS20" i="86"/>
  <c r="AS18" i="86"/>
  <c r="AS16" i="86"/>
  <c r="AS14" i="86"/>
  <c r="AS12" i="86"/>
  <c r="AS10" i="86"/>
  <c r="AR41" i="86"/>
  <c r="AR39" i="86"/>
  <c r="AR37" i="86"/>
  <c r="AR35" i="86"/>
  <c r="AR33" i="86"/>
  <c r="AR31" i="86"/>
  <c r="AR29" i="86"/>
  <c r="AR22" i="86"/>
  <c r="AR20" i="86"/>
  <c r="AR18" i="86"/>
  <c r="AR16" i="86"/>
  <c r="AR14" i="86"/>
  <c r="AR12" i="86"/>
  <c r="AR10" i="86"/>
  <c r="AT14" i="86" l="1"/>
  <c r="A16" i="98"/>
  <c r="B37" i="90" l="1"/>
  <c r="CX53" i="83" l="1"/>
  <c r="CW17" i="83" l="1"/>
  <c r="DC56" i="83"/>
  <c r="DB56" i="83"/>
  <c r="DD55" i="83"/>
  <c r="DD54" i="83"/>
  <c r="DD53" i="83"/>
  <c r="DD52" i="83"/>
  <c r="DD51" i="83"/>
  <c r="DD49" i="83"/>
  <c r="DC30" i="83"/>
  <c r="DB30" i="83"/>
  <c r="DD28" i="83"/>
  <c r="DD27" i="83"/>
  <c r="DD26" i="83"/>
  <c r="DD25" i="83"/>
  <c r="DD24" i="83"/>
  <c r="DC22" i="83"/>
  <c r="DB22" i="83"/>
  <c r="DD21" i="83"/>
  <c r="DC20" i="83"/>
  <c r="DD6" i="83"/>
  <c r="DC6" i="83"/>
  <c r="DB6" i="83"/>
  <c r="DD22" i="83" l="1"/>
  <c r="DC19" i="83"/>
  <c r="DC16" i="83" s="1"/>
  <c r="DC9" i="83" s="1"/>
  <c r="DD30" i="83"/>
  <c r="DD56" i="83"/>
  <c r="DD17" i="83"/>
  <c r="DB19" i="83"/>
  <c r="DD20" i="83"/>
  <c r="DD19" i="83" l="1"/>
  <c r="DB16" i="83"/>
  <c r="BZ33" i="72"/>
  <c r="BZ23" i="72"/>
  <c r="BZ13" i="72"/>
  <c r="BZ34" i="72"/>
  <c r="CE38" i="69"/>
  <c r="CE29" i="69"/>
  <c r="CE30" i="69"/>
  <c r="CE31" i="69"/>
  <c r="CE32" i="69"/>
  <c r="CE33" i="69"/>
  <c r="CE34" i="69"/>
  <c r="CE28" i="69"/>
  <c r="CE26" i="69"/>
  <c r="CE18" i="69"/>
  <c r="CE19" i="69"/>
  <c r="CE20" i="69"/>
  <c r="CE21" i="69"/>
  <c r="CE22" i="69"/>
  <c r="CE23" i="69"/>
  <c r="CE17" i="69"/>
  <c r="CE15" i="69"/>
  <c r="CE12" i="69"/>
  <c r="CE11" i="69"/>
  <c r="CE8" i="69"/>
  <c r="CE7" i="69"/>
  <c r="CD38" i="69"/>
  <c r="CD29" i="69"/>
  <c r="CD30" i="69"/>
  <c r="CD31" i="69"/>
  <c r="CD32" i="69"/>
  <c r="CD33" i="69"/>
  <c r="CD34" i="69"/>
  <c r="CD28" i="69"/>
  <c r="CD26" i="69"/>
  <c r="CD18" i="69"/>
  <c r="CD19" i="69"/>
  <c r="CD20" i="69"/>
  <c r="CD21" i="69"/>
  <c r="CD22" i="69"/>
  <c r="CD23" i="69"/>
  <c r="CD17" i="69"/>
  <c r="CD15" i="69"/>
  <c r="CD12" i="69"/>
  <c r="CD11" i="69"/>
  <c r="CD8" i="69"/>
  <c r="CD7" i="69"/>
  <c r="CC38" i="69"/>
  <c r="CC29" i="69"/>
  <c r="CC30" i="69"/>
  <c r="CC31" i="69"/>
  <c r="CC32" i="69"/>
  <c r="CC33" i="69"/>
  <c r="CC34" i="69"/>
  <c r="CC28" i="69"/>
  <c r="CC26" i="69"/>
  <c r="CC18" i="69"/>
  <c r="CC19" i="69"/>
  <c r="CC20" i="69"/>
  <c r="CC21" i="69"/>
  <c r="CC22" i="69"/>
  <c r="CC23" i="69"/>
  <c r="CC17" i="69"/>
  <c r="CC15" i="69"/>
  <c r="CC12" i="69"/>
  <c r="CC11" i="69"/>
  <c r="CC8" i="69"/>
  <c r="CC7" i="69"/>
  <c r="CB38" i="69"/>
  <c r="CB29" i="69"/>
  <c r="CB30" i="69"/>
  <c r="CB31" i="69"/>
  <c r="CB32" i="69"/>
  <c r="CB33" i="69"/>
  <c r="CB34" i="69"/>
  <c r="CB28" i="69"/>
  <c r="CB26" i="69"/>
  <c r="CB23" i="69"/>
  <c r="CB18" i="69"/>
  <c r="CB19" i="69"/>
  <c r="CB20" i="69"/>
  <c r="CB21" i="69"/>
  <c r="CB22" i="69"/>
  <c r="CB17" i="69"/>
  <c r="CB15" i="69"/>
  <c r="CB12" i="69"/>
  <c r="CB11" i="69"/>
  <c r="CB8" i="69"/>
  <c r="CB7" i="69"/>
  <c r="DD16" i="83" l="1"/>
  <c r="DB9" i="83"/>
  <c r="DD9" i="83" s="1"/>
  <c r="BZ37" i="69"/>
  <c r="BZ35" i="69"/>
  <c r="BZ24" i="69"/>
  <c r="BZ13" i="69"/>
  <c r="CE9" i="71" l="1"/>
  <c r="CE10" i="71"/>
  <c r="CE8" i="71"/>
  <c r="CE6" i="71"/>
  <c r="CD9" i="71"/>
  <c r="CD10" i="71"/>
  <c r="CD8" i="71"/>
  <c r="CD6" i="71"/>
  <c r="CC9" i="71"/>
  <c r="CC10" i="71"/>
  <c r="CC8" i="71"/>
  <c r="CC6" i="71"/>
  <c r="CB9" i="71"/>
  <c r="CB10" i="71"/>
  <c r="CB8" i="71"/>
  <c r="CB6" i="71"/>
  <c r="BZ22" i="71"/>
  <c r="BZ20" i="71"/>
  <c r="BZ17" i="71"/>
  <c r="BZ16" i="71"/>
  <c r="BZ15" i="71"/>
  <c r="BZ11" i="71"/>
  <c r="BZ18" i="71" s="1"/>
  <c r="BZ13" i="71" l="1"/>
  <c r="CE9" i="68"/>
  <c r="CE10" i="68"/>
  <c r="CE8" i="68"/>
  <c r="CE6" i="68"/>
  <c r="CD9" i="68"/>
  <c r="CD10" i="68"/>
  <c r="CD8" i="68"/>
  <c r="CD6" i="68"/>
  <c r="CC9" i="68"/>
  <c r="CC10" i="68"/>
  <c r="CC8" i="68"/>
  <c r="CC6" i="68"/>
  <c r="CB9" i="68"/>
  <c r="CB10" i="68"/>
  <c r="CB8" i="68"/>
  <c r="CB6" i="68"/>
  <c r="BZ11" i="68"/>
  <c r="BZ18" i="68" s="1"/>
  <c r="BZ13" i="68" l="1"/>
  <c r="CE9" i="81"/>
  <c r="CE10" i="81"/>
  <c r="CE11" i="81"/>
  <c r="CE12" i="81"/>
  <c r="CE13" i="81"/>
  <c r="CE14" i="81"/>
  <c r="CE8" i="81"/>
  <c r="CE7" i="81"/>
  <c r="CE28" i="81" s="1"/>
  <c r="CD9" i="81"/>
  <c r="CD10" i="81"/>
  <c r="CD11" i="81"/>
  <c r="CD12" i="81"/>
  <c r="CD13" i="81"/>
  <c r="CD14" i="81"/>
  <c r="CD8" i="81"/>
  <c r="CD7" i="81"/>
  <c r="CD28" i="81" s="1"/>
  <c r="CC9" i="81"/>
  <c r="CC10" i="81"/>
  <c r="CC11" i="81"/>
  <c r="CC12" i="81"/>
  <c r="CC13" i="81"/>
  <c r="CC14" i="81"/>
  <c r="CC8" i="81"/>
  <c r="CC7" i="81"/>
  <c r="CC28" i="81" s="1"/>
  <c r="CB9" i="81"/>
  <c r="CB10" i="81"/>
  <c r="CB11" i="81"/>
  <c r="CB12" i="81"/>
  <c r="CB13" i="81"/>
  <c r="CB14" i="81"/>
  <c r="CB8" i="81"/>
  <c r="CB7" i="81"/>
  <c r="CB28" i="81" s="1"/>
  <c r="BZ28" i="81"/>
  <c r="BZ15" i="81"/>
  <c r="BZ25" i="81" l="1"/>
  <c r="BZ17" i="81" s="1"/>
  <c r="CB24" i="81"/>
  <c r="CC24" i="81"/>
  <c r="CD24" i="81"/>
  <c r="CE24" i="81"/>
  <c r="CC34" i="81"/>
  <c r="CE20" i="80"/>
  <c r="BZ19" i="80"/>
  <c r="BZ15" i="80"/>
  <c r="BZ26" i="80" l="1"/>
  <c r="BZ18" i="80" s="1"/>
  <c r="A24" i="98" l="1"/>
  <c r="A24" i="97"/>
  <c r="BP36" i="90" l="1"/>
  <c r="BP37" i="90"/>
  <c r="BP29" i="90" l="1"/>
  <c r="B36" i="90"/>
  <c r="B29" i="90"/>
  <c r="BO36" i="89" l="1"/>
  <c r="BP36" i="89"/>
  <c r="B36" i="89"/>
  <c r="B38" i="89"/>
  <c r="BQ38" i="89"/>
  <c r="BR38" i="89"/>
  <c r="BS38" i="89"/>
  <c r="BT38" i="89"/>
  <c r="BU38" i="89"/>
  <c r="BV38" i="89"/>
  <c r="BW38" i="89"/>
  <c r="BX38" i="89"/>
  <c r="BP38" i="89" l="1"/>
  <c r="K40" i="23"/>
  <c r="K42" i="23"/>
  <c r="G40" i="23"/>
  <c r="G42" i="23"/>
  <c r="B42" i="23"/>
  <c r="B40" i="23"/>
  <c r="EB7" i="88"/>
  <c r="CI26" i="88"/>
  <c r="AP26" i="88"/>
  <c r="CI7" i="88"/>
  <c r="EB26" i="88"/>
  <c r="AP7" i="88"/>
  <c r="EB7" i="86"/>
  <c r="CI26" i="86"/>
  <c r="AP26" i="86"/>
  <c r="EB26" i="86"/>
  <c r="AP7" i="86"/>
  <c r="CI8" i="88" l="1"/>
  <c r="CI8" i="86"/>
  <c r="BB166" i="62"/>
  <c r="BB167" i="62"/>
  <c r="BB168" i="62"/>
  <c r="BB169" i="62"/>
  <c r="BB170" i="62"/>
  <c r="BB171" i="62"/>
  <c r="BB173" i="62"/>
  <c r="BB174" i="62"/>
  <c r="BB145" i="62"/>
  <c r="BB146" i="62"/>
  <c r="BB147" i="62"/>
  <c r="BB148" i="62"/>
  <c r="BB149" i="62"/>
  <c r="BB150" i="62"/>
  <c r="BB152" i="62"/>
  <c r="BB153" i="62"/>
  <c r="BB112" i="62"/>
  <c r="BB113" i="62"/>
  <c r="BB114" i="62"/>
  <c r="BB115" i="62"/>
  <c r="BB116" i="62"/>
  <c r="BB117" i="62"/>
  <c r="BB118" i="62"/>
  <c r="BB120" i="62"/>
  <c r="BB121" i="62"/>
  <c r="BB103" i="62"/>
  <c r="BB104" i="62"/>
  <c r="BB105" i="62"/>
  <c r="BB106" i="62"/>
  <c r="BB107" i="62"/>
  <c r="BB108" i="62"/>
  <c r="BB110" i="62"/>
  <c r="BB111" i="62"/>
  <c r="BB82" i="62"/>
  <c r="BB83" i="62"/>
  <c r="BB84" i="62"/>
  <c r="BB85" i="62"/>
  <c r="BB86" i="62"/>
  <c r="BB87" i="62"/>
  <c r="BB89" i="62"/>
  <c r="BB90" i="62"/>
  <c r="BB28" i="62"/>
  <c r="BB29" i="62"/>
  <c r="BB30" i="62"/>
  <c r="BB31" i="62"/>
  <c r="BB32" i="62"/>
  <c r="BB33" i="62"/>
  <c r="BB34" i="62"/>
  <c r="BB36" i="62"/>
  <c r="BB37" i="62"/>
  <c r="BB7" i="62"/>
  <c r="BB8" i="62"/>
  <c r="BB9" i="62"/>
  <c r="BB10" i="62"/>
  <c r="BB11" i="62"/>
  <c r="BB12" i="62"/>
  <c r="BB13" i="62"/>
  <c r="BB15" i="62"/>
  <c r="BB16" i="62"/>
  <c r="BP6" i="90"/>
  <c r="BB132" i="62" l="1"/>
  <c r="BB127" i="62"/>
  <c r="BB58" i="62"/>
  <c r="BB57" i="62"/>
  <c r="BB124" i="62"/>
  <c r="BO29" i="90"/>
  <c r="BO37" i="90"/>
  <c r="BO36" i="90"/>
  <c r="BB129" i="62"/>
  <c r="BB125" i="62"/>
  <c r="BB55" i="62"/>
  <c r="BB54" i="62"/>
  <c r="BB52" i="62"/>
  <c r="BB50" i="62"/>
  <c r="BB131" i="62"/>
  <c r="BB128" i="62"/>
  <c r="BB126" i="62"/>
  <c r="BB53" i="62"/>
  <c r="BB41" i="62"/>
  <c r="BB51" i="62"/>
  <c r="BB47" i="62"/>
  <c r="BB44" i="62"/>
  <c r="BB42" i="62"/>
  <c r="BB40" i="62"/>
  <c r="BB49" i="62"/>
  <c r="BB63" i="62" s="1"/>
  <c r="BB48" i="62"/>
  <c r="BB45" i="62"/>
  <c r="BB43" i="62"/>
  <c r="BB27" i="62"/>
  <c r="BB24" i="62"/>
  <c r="BB22" i="62"/>
  <c r="BB20" i="62"/>
  <c r="BB26" i="62"/>
  <c r="BB23" i="62"/>
  <c r="BB21" i="62"/>
  <c r="BB19" i="62"/>
  <c r="BP15" i="90"/>
  <c r="BP5" i="89"/>
  <c r="BO38" i="89"/>
  <c r="BB62" i="62" l="1"/>
  <c r="BB61" i="62"/>
  <c r="BB66" i="62"/>
  <c r="BB65" i="62"/>
  <c r="BB69" i="62"/>
  <c r="BB64" i="62"/>
  <c r="BB68" i="62"/>
  <c r="BO14" i="89"/>
  <c r="BP7" i="89"/>
  <c r="BO8" i="89"/>
  <c r="EB23" i="88"/>
  <c r="EB21" i="88"/>
  <c r="EB19" i="88"/>
  <c r="EB17" i="88"/>
  <c r="EB15" i="88"/>
  <c r="EB13" i="88"/>
  <c r="EB11" i="88"/>
  <c r="EB8" i="88"/>
  <c r="CI23" i="88"/>
  <c r="CI21" i="88"/>
  <c r="CI19" i="88"/>
  <c r="CI17" i="88"/>
  <c r="CI15" i="88"/>
  <c r="CI13" i="88"/>
  <c r="CI11" i="88"/>
  <c r="CI42" i="88"/>
  <c r="CI40" i="88"/>
  <c r="CI38" i="88"/>
  <c r="CI36" i="88"/>
  <c r="CI34" i="88"/>
  <c r="CI32" i="88"/>
  <c r="CI30" i="88"/>
  <c r="CI27" i="88"/>
  <c r="EB42" i="88"/>
  <c r="EB40" i="88"/>
  <c r="EB38" i="88"/>
  <c r="EB36" i="88"/>
  <c r="EB34" i="88"/>
  <c r="EB32" i="88"/>
  <c r="EB30" i="88"/>
  <c r="EB27" i="88"/>
  <c r="AP40" i="88"/>
  <c r="AP42" i="88" l="1"/>
  <c r="AP38" i="88"/>
  <c r="AP36" i="88"/>
  <c r="AP34" i="88"/>
  <c r="AP32" i="88"/>
  <c r="AP30" i="88"/>
  <c r="AP27" i="88"/>
  <c r="EB23" i="86" l="1"/>
  <c r="EB21" i="86"/>
  <c r="EB19" i="86"/>
  <c r="EB17" i="86"/>
  <c r="EB15" i="86"/>
  <c r="EB13" i="86"/>
  <c r="EB11" i="86"/>
  <c r="EB8" i="86"/>
  <c r="CI23" i="86"/>
  <c r="CI21" i="86"/>
  <c r="CI19" i="86"/>
  <c r="CI17" i="86"/>
  <c r="CI15" i="86"/>
  <c r="CI13" i="86"/>
  <c r="CI11" i="86"/>
  <c r="CI42" i="86"/>
  <c r="CI40" i="86"/>
  <c r="CI38" i="86"/>
  <c r="CI36" i="86"/>
  <c r="CI34" i="86"/>
  <c r="CI32" i="86"/>
  <c r="CI30" i="86"/>
  <c r="CI27" i="86"/>
  <c r="EB42" i="86"/>
  <c r="EB40" i="86"/>
  <c r="EB38" i="86"/>
  <c r="EB36" i="86"/>
  <c r="EB34" i="86"/>
  <c r="EB32" i="86"/>
  <c r="EB30" i="86"/>
  <c r="EB27" i="86"/>
  <c r="AP42" i="86"/>
  <c r="AP40" i="86"/>
  <c r="AP38" i="86"/>
  <c r="AP36" i="86"/>
  <c r="AP34" i="86"/>
  <c r="AP32" i="86"/>
  <c r="AP30" i="86"/>
  <c r="AP27" i="86"/>
  <c r="CM35" i="86" l="1"/>
  <c r="B23" i="3"/>
  <c r="A23" i="99" l="1"/>
  <c r="A22" i="99"/>
  <c r="A21" i="99"/>
  <c r="A33" i="98" l="1"/>
  <c r="A32" i="98"/>
  <c r="A53" i="97"/>
  <c r="A52" i="97"/>
  <c r="A61" i="96"/>
  <c r="A60" i="96"/>
  <c r="A61" i="95"/>
  <c r="A60" i="95"/>
  <c r="B8" i="90"/>
  <c r="B7" i="89"/>
  <c r="A42" i="69" l="1"/>
  <c r="A20" i="99" l="1"/>
  <c r="A19" i="99"/>
  <c r="A18" i="99"/>
  <c r="A17" i="99"/>
  <c r="A16" i="99"/>
  <c r="A15" i="99"/>
  <c r="A14" i="99"/>
  <c r="A13" i="99"/>
  <c r="A12" i="99"/>
  <c r="A11" i="99"/>
  <c r="A10" i="99"/>
  <c r="A9" i="99"/>
  <c r="A8" i="99"/>
  <c r="A7" i="99"/>
  <c r="A4" i="99"/>
  <c r="A3" i="99"/>
  <c r="A1" i="99"/>
  <c r="A4" i="96" l="1"/>
  <c r="A3" i="96"/>
  <c r="A2" i="96"/>
  <c r="A5" i="96"/>
  <c r="A9" i="96"/>
  <c r="A10" i="96"/>
  <c r="A11" i="96"/>
  <c r="A12" i="96"/>
  <c r="A13" i="96"/>
  <c r="A14" i="96"/>
  <c r="A15" i="96"/>
  <c r="A16" i="96"/>
  <c r="A17" i="96"/>
  <c r="A18" i="96"/>
  <c r="A19" i="96"/>
  <c r="A20" i="96"/>
  <c r="A21" i="96"/>
  <c r="A22" i="96"/>
  <c r="A23" i="96"/>
  <c r="A24" i="96"/>
  <c r="A25" i="96"/>
  <c r="A26" i="96"/>
  <c r="A27" i="96"/>
  <c r="A28" i="96"/>
  <c r="A29" i="96"/>
  <c r="A30" i="96"/>
  <c r="A31" i="96"/>
  <c r="A32" i="96"/>
  <c r="A33" i="96"/>
  <c r="A34" i="96"/>
  <c r="A35" i="96"/>
  <c r="A36" i="96"/>
  <c r="A37" i="96"/>
  <c r="A38" i="96"/>
  <c r="A39" i="96"/>
  <c r="A40" i="96"/>
  <c r="A41" i="96"/>
  <c r="A42" i="96"/>
  <c r="A43" i="96"/>
  <c r="A44" i="96"/>
  <c r="A45" i="96"/>
  <c r="A46" i="96"/>
  <c r="A47" i="96"/>
  <c r="A48" i="96"/>
  <c r="A49" i="96"/>
  <c r="A50" i="96"/>
  <c r="A51" i="96"/>
  <c r="A52" i="96"/>
  <c r="A53" i="96"/>
  <c r="A54" i="96"/>
  <c r="A55" i="96"/>
  <c r="A56" i="96"/>
  <c r="A57" i="96"/>
  <c r="A58" i="96"/>
  <c r="A59" i="96"/>
  <c r="A8" i="96"/>
  <c r="A59" i="95"/>
  <c r="A58" i="95"/>
  <c r="A57" i="95"/>
  <c r="A56" i="95"/>
  <c r="A54" i="95"/>
  <c r="A55" i="95"/>
  <c r="A53" i="95"/>
  <c r="A52" i="95"/>
  <c r="A50" i="95"/>
  <c r="A51" i="95"/>
  <c r="A49" i="95"/>
  <c r="A48" i="95"/>
  <c r="A47" i="95"/>
  <c r="A46" i="95"/>
  <c r="A45" i="95"/>
  <c r="A44" i="95"/>
  <c r="A43" i="95"/>
  <c r="A42" i="95"/>
  <c r="A41" i="95"/>
  <c r="A40" i="95"/>
  <c r="A39" i="95"/>
  <c r="A38" i="95"/>
  <c r="A37" i="95"/>
  <c r="A36" i="95"/>
  <c r="A35" i="95"/>
  <c r="A33" i="95"/>
  <c r="A34" i="95"/>
  <c r="A32" i="95"/>
  <c r="A29" i="95"/>
  <c r="A30" i="95"/>
  <c r="A31" i="95"/>
  <c r="A28" i="95"/>
  <c r="A25" i="95"/>
  <c r="A26" i="95"/>
  <c r="A27" i="95"/>
  <c r="A24" i="95"/>
  <c r="A21" i="95"/>
  <c r="A22" i="95"/>
  <c r="A23" i="95"/>
  <c r="A20" i="95"/>
  <c r="A17" i="95"/>
  <c r="A18" i="95"/>
  <c r="A19" i="95"/>
  <c r="A16" i="95"/>
  <c r="A12" i="95"/>
  <c r="A13" i="95"/>
  <c r="A14" i="95"/>
  <c r="A15" i="95"/>
  <c r="A11" i="95"/>
  <c r="A10" i="95"/>
  <c r="A9" i="95"/>
  <c r="A8" i="95"/>
  <c r="A5" i="95"/>
  <c r="A4" i="95"/>
  <c r="A3" i="95"/>
  <c r="A2" i="95"/>
  <c r="A12" i="98"/>
  <c r="A11" i="98"/>
  <c r="A17" i="98"/>
  <c r="A15" i="98"/>
  <c r="A14" i="98"/>
  <c r="A19" i="98"/>
  <c r="A18" i="98"/>
  <c r="A21" i="98"/>
  <c r="A23" i="98"/>
  <c r="A25" i="98"/>
  <c r="A20" i="98"/>
  <c r="A26" i="98"/>
  <c r="A28" i="98"/>
  <c r="A30" i="98"/>
  <c r="A29" i="98"/>
  <c r="A22" i="98"/>
  <c r="A27" i="98"/>
  <c r="A31" i="98"/>
  <c r="A13" i="98"/>
  <c r="A10" i="98"/>
  <c r="A9" i="98"/>
  <c r="A8" i="98"/>
  <c r="A7" i="98" l="1"/>
  <c r="A4" i="98" l="1"/>
  <c r="A2" i="98"/>
  <c r="A10" i="97"/>
  <c r="A12" i="97"/>
  <c r="A13" i="97"/>
  <c r="A14" i="97"/>
  <c r="A15" i="97"/>
  <c r="A17" i="97"/>
  <c r="A16" i="97"/>
  <c r="A19" i="97"/>
  <c r="A18" i="97"/>
  <c r="A20" i="97"/>
  <c r="A22" i="97"/>
  <c r="A21" i="97"/>
  <c r="A23" i="97"/>
  <c r="A25" i="97"/>
  <c r="A26" i="97"/>
  <c r="A27" i="97"/>
  <c r="A28" i="97"/>
  <c r="A29" i="97"/>
  <c r="A30" i="97"/>
  <c r="A31" i="97"/>
  <c r="A32" i="97"/>
  <c r="A33" i="97"/>
  <c r="A34" i="97"/>
  <c r="A35" i="97"/>
  <c r="A37" i="97"/>
  <c r="A38" i="97"/>
  <c r="A39" i="97"/>
  <c r="A36" i="97"/>
  <c r="A40" i="97"/>
  <c r="A41" i="97"/>
  <c r="A44" i="97"/>
  <c r="A42" i="97"/>
  <c r="A43" i="97"/>
  <c r="A46" i="97"/>
  <c r="A45" i="97"/>
  <c r="A47" i="97"/>
  <c r="A48" i="97"/>
  <c r="A49" i="97"/>
  <c r="A50" i="97"/>
  <c r="A51" i="97"/>
  <c r="A11" i="97"/>
  <c r="A9" i="97"/>
  <c r="A8" i="97"/>
  <c r="A7" i="97"/>
  <c r="A4" i="97" l="1"/>
  <c r="A2" i="97"/>
  <c r="B19" i="3"/>
  <c r="B1" i="3"/>
  <c r="A1" i="98"/>
  <c r="A1" i="97"/>
  <c r="A1" i="96"/>
  <c r="A1" i="95"/>
  <c r="B21" i="3"/>
  <c r="B20" i="3"/>
  <c r="A2" i="83"/>
  <c r="A2" i="62"/>
  <c r="A2" i="99"/>
  <c r="B10" i="3" l="1"/>
  <c r="B8" i="3" l="1"/>
  <c r="B7" i="3"/>
  <c r="B6" i="3"/>
  <c r="A2" i="89"/>
  <c r="A2" i="88"/>
  <c r="A2" i="86"/>
  <c r="A2" i="72"/>
  <c r="A2" i="71"/>
  <c r="BS16" i="99"/>
  <c r="BR16" i="99"/>
  <c r="BQ16" i="99"/>
  <c r="BP16" i="99"/>
  <c r="BO16" i="99"/>
  <c r="BN16" i="99"/>
  <c r="BM16" i="99"/>
  <c r="BL16" i="99"/>
  <c r="BK16" i="99"/>
  <c r="BJ16" i="99"/>
  <c r="BI16" i="99"/>
  <c r="BH16" i="99"/>
  <c r="BG16" i="99"/>
  <c r="BF16" i="99"/>
  <c r="BE16" i="99"/>
  <c r="BD16" i="99"/>
  <c r="BC16" i="99"/>
  <c r="BB16" i="99"/>
  <c r="BA16" i="99"/>
  <c r="AZ16" i="99"/>
  <c r="AY16" i="99"/>
  <c r="AX16" i="99"/>
  <c r="AW16" i="99"/>
  <c r="AV16" i="99"/>
  <c r="AU16" i="99"/>
  <c r="AT16" i="99"/>
  <c r="AS16" i="99"/>
  <c r="AR16" i="99"/>
  <c r="AQ16" i="99"/>
  <c r="AP16" i="99"/>
  <c r="AO16" i="99"/>
  <c r="AN16" i="99"/>
  <c r="AM16" i="99"/>
  <c r="AL16" i="99"/>
  <c r="AK16" i="99"/>
  <c r="AJ16" i="99"/>
  <c r="AI16" i="99"/>
  <c r="AH16" i="99"/>
  <c r="AG16" i="99"/>
  <c r="AF16" i="99"/>
  <c r="AE16" i="99"/>
  <c r="AD16" i="99"/>
  <c r="AC16" i="99"/>
  <c r="AB16" i="99"/>
  <c r="AA16" i="99"/>
  <c r="Z16" i="99"/>
  <c r="Y16" i="99"/>
  <c r="X16" i="99"/>
  <c r="W16" i="99"/>
  <c r="V16" i="99"/>
  <c r="U16" i="99"/>
  <c r="T16" i="99"/>
  <c r="S16" i="99"/>
  <c r="R16" i="99"/>
  <c r="Q16" i="99"/>
  <c r="P16" i="99"/>
  <c r="O16" i="99"/>
  <c r="N16" i="99"/>
  <c r="M16" i="99"/>
  <c r="L16" i="99"/>
  <c r="K16" i="99"/>
  <c r="J16" i="99"/>
  <c r="I16" i="99"/>
  <c r="H16" i="99"/>
  <c r="G16" i="99"/>
  <c r="F16" i="99"/>
  <c r="E16" i="99"/>
  <c r="D16" i="99"/>
  <c r="BS11" i="99"/>
  <c r="BR11" i="99"/>
  <c r="BQ11" i="99"/>
  <c r="BP11" i="99"/>
  <c r="BO11" i="99"/>
  <c r="BN11" i="99"/>
  <c r="BM11" i="99"/>
  <c r="BL11" i="99"/>
  <c r="BK11" i="99"/>
  <c r="BJ11" i="99"/>
  <c r="BI11" i="99"/>
  <c r="BH11" i="99"/>
  <c r="BG11" i="99"/>
  <c r="BF11" i="99"/>
  <c r="BE11" i="99"/>
  <c r="BD11" i="99"/>
  <c r="BC11" i="99"/>
  <c r="BB11" i="99"/>
  <c r="BA11" i="99"/>
  <c r="AZ11" i="99"/>
  <c r="AY11" i="99"/>
  <c r="AX11" i="99"/>
  <c r="AW11" i="99"/>
  <c r="AV11" i="99"/>
  <c r="AU11" i="99"/>
  <c r="AT11" i="99"/>
  <c r="AS11" i="99"/>
  <c r="AR11" i="99"/>
  <c r="AQ11" i="99"/>
  <c r="AP11" i="99"/>
  <c r="AO11" i="99"/>
  <c r="AN11" i="99"/>
  <c r="AM11" i="99"/>
  <c r="AL11" i="99"/>
  <c r="AK11" i="99"/>
  <c r="AJ11" i="99"/>
  <c r="AI11" i="99"/>
  <c r="AH11" i="99"/>
  <c r="AG11" i="99"/>
  <c r="AF11" i="99"/>
  <c r="AE11" i="99"/>
  <c r="AD11" i="99"/>
  <c r="AC11" i="99"/>
  <c r="AB11" i="99"/>
  <c r="AA11" i="99"/>
  <c r="Z11" i="99"/>
  <c r="Y11" i="99"/>
  <c r="X11" i="99"/>
  <c r="W11" i="99"/>
  <c r="V11" i="99"/>
  <c r="U11" i="99"/>
  <c r="T11" i="99"/>
  <c r="S11" i="99"/>
  <c r="R11" i="99"/>
  <c r="Q11" i="99"/>
  <c r="P11" i="99"/>
  <c r="O11" i="99"/>
  <c r="N11" i="99"/>
  <c r="M11" i="99"/>
  <c r="L11" i="99"/>
  <c r="K11" i="99"/>
  <c r="J11" i="99"/>
  <c r="I11" i="99"/>
  <c r="H11" i="99"/>
  <c r="G11" i="99"/>
  <c r="F11" i="99"/>
  <c r="E11" i="99"/>
  <c r="D11" i="99"/>
  <c r="S51" i="97" l="1"/>
  <c r="R51" i="97"/>
  <c r="Q51" i="97"/>
  <c r="P51" i="97"/>
  <c r="O51" i="97"/>
  <c r="N51" i="97"/>
  <c r="M51" i="97"/>
  <c r="L51" i="97"/>
  <c r="K51" i="97"/>
  <c r="J51" i="97"/>
  <c r="I51" i="97"/>
  <c r="H51" i="97"/>
  <c r="G51" i="97"/>
  <c r="F51" i="97"/>
  <c r="E51" i="97"/>
  <c r="D51" i="97"/>
  <c r="B18" i="3" l="1"/>
  <c r="B17" i="3"/>
  <c r="B16" i="3"/>
  <c r="B15" i="3"/>
  <c r="B14" i="3"/>
  <c r="B13" i="3"/>
  <c r="A61" i="83" l="1"/>
  <c r="CZ30" i="83" l="1"/>
  <c r="CY30" i="83"/>
  <c r="CZ56" i="83"/>
  <c r="CY56" i="83"/>
  <c r="DA55" i="83"/>
  <c r="DA54" i="83"/>
  <c r="DA53" i="83"/>
  <c r="DA52" i="83"/>
  <c r="DA51" i="83"/>
  <c r="DA49" i="83"/>
  <c r="DA30" i="83" l="1"/>
  <c r="DA56" i="83"/>
  <c r="DA28" i="83"/>
  <c r="DA27" i="83"/>
  <c r="DA26" i="83"/>
  <c r="DA25" i="83"/>
  <c r="DA24" i="83"/>
  <c r="CZ22" i="83"/>
  <c r="CY22" i="83"/>
  <c r="DA21" i="83"/>
  <c r="CZ20" i="83"/>
  <c r="DA22" i="83" l="1"/>
  <c r="CZ19" i="83"/>
  <c r="CZ16" i="83" s="1"/>
  <c r="CZ9" i="83" s="1"/>
  <c r="DA17" i="83"/>
  <c r="CY19" i="83"/>
  <c r="CY16" i="83" s="1"/>
  <c r="CY9" i="83" s="1"/>
  <c r="DA20" i="83"/>
  <c r="DO7" i="88"/>
  <c r="DP7" i="88"/>
  <c r="DQ7" i="88"/>
  <c r="DR7" i="88"/>
  <c r="DS7" i="88"/>
  <c r="DT7" i="88"/>
  <c r="DU7" i="88"/>
  <c r="DV7" i="88"/>
  <c r="DW7" i="88"/>
  <c r="DX7" i="88"/>
  <c r="DY7" i="88"/>
  <c r="DZ7" i="88"/>
  <c r="EA7" i="88"/>
  <c r="DN7" i="88"/>
  <c r="BV7" i="88"/>
  <c r="BW7" i="88"/>
  <c r="BX7" i="88"/>
  <c r="BY7" i="88"/>
  <c r="BZ7" i="88"/>
  <c r="CA7" i="88"/>
  <c r="CB7" i="88"/>
  <c r="CC7" i="88"/>
  <c r="CD7" i="88"/>
  <c r="CE7" i="88"/>
  <c r="CF7" i="88"/>
  <c r="CG7" i="88"/>
  <c r="CH7" i="88"/>
  <c r="BU7" i="88"/>
  <c r="BV26" i="88"/>
  <c r="BW26" i="88"/>
  <c r="BX26" i="88"/>
  <c r="BY26" i="88"/>
  <c r="BZ26" i="88"/>
  <c r="CA26" i="88"/>
  <c r="CB26" i="88"/>
  <c r="CC26" i="88"/>
  <c r="CD26" i="88"/>
  <c r="CE26" i="88"/>
  <c r="CF26" i="88"/>
  <c r="CG26" i="88"/>
  <c r="CH26" i="88"/>
  <c r="BU26" i="88"/>
  <c r="DO26" i="88"/>
  <c r="DP26" i="88"/>
  <c r="DQ26" i="88"/>
  <c r="DR26" i="88"/>
  <c r="DS26" i="88"/>
  <c r="DT26" i="88"/>
  <c r="DU26" i="88"/>
  <c r="DV26" i="88"/>
  <c r="DW26" i="88"/>
  <c r="DX26" i="88"/>
  <c r="DY26" i="88"/>
  <c r="DZ26" i="88"/>
  <c r="EA26" i="88"/>
  <c r="DN26" i="88"/>
  <c r="AC26" i="88"/>
  <c r="AD26" i="88"/>
  <c r="AE26" i="88"/>
  <c r="AF26" i="88"/>
  <c r="AG26" i="88"/>
  <c r="AH26" i="88"/>
  <c r="AI26" i="88"/>
  <c r="AJ26" i="88"/>
  <c r="AK26" i="88"/>
  <c r="AL26" i="88"/>
  <c r="AM26" i="88"/>
  <c r="AN26" i="88"/>
  <c r="AO26" i="88"/>
  <c r="AB26" i="88"/>
  <c r="AC7" i="88"/>
  <c r="AD7" i="88"/>
  <c r="AE7" i="88"/>
  <c r="AF7" i="88"/>
  <c r="AG7" i="88"/>
  <c r="AH7" i="88"/>
  <c r="AI7" i="88"/>
  <c r="AJ7" i="88"/>
  <c r="AK7" i="88"/>
  <c r="AL7" i="88"/>
  <c r="AM7" i="88"/>
  <c r="AN7" i="88"/>
  <c r="AO7" i="88"/>
  <c r="AB7" i="88"/>
  <c r="DO7" i="86"/>
  <c r="DP7" i="86"/>
  <c r="DQ7" i="86"/>
  <c r="DR7" i="86"/>
  <c r="DS7" i="86"/>
  <c r="DT7" i="86"/>
  <c r="DU7" i="86"/>
  <c r="DV7" i="86"/>
  <c r="DW7" i="86"/>
  <c r="DX7" i="86"/>
  <c r="DY7" i="86"/>
  <c r="DZ7" i="86"/>
  <c r="EA7" i="86"/>
  <c r="DN7" i="86"/>
  <c r="BV7" i="86"/>
  <c r="BW7" i="86"/>
  <c r="BX7" i="86"/>
  <c r="BY7" i="86"/>
  <c r="BZ7" i="86"/>
  <c r="CA7" i="86"/>
  <c r="CB7" i="86"/>
  <c r="CC7" i="86"/>
  <c r="CD7" i="86"/>
  <c r="CE7" i="86"/>
  <c r="CF7" i="86"/>
  <c r="CG7" i="86"/>
  <c r="CL7" i="86" s="1"/>
  <c r="BU7" i="86"/>
  <c r="BV26" i="86"/>
  <c r="BW26" i="86"/>
  <c r="BX26" i="86"/>
  <c r="BY26" i="86"/>
  <c r="BZ26" i="86"/>
  <c r="CA26" i="86"/>
  <c r="CB26" i="86"/>
  <c r="CC26" i="86"/>
  <c r="CD26" i="86"/>
  <c r="CE26" i="86"/>
  <c r="CF26" i="86"/>
  <c r="CG26" i="86"/>
  <c r="CH26" i="86"/>
  <c r="BU26" i="86"/>
  <c r="DO26" i="86"/>
  <c r="DP26" i="86"/>
  <c r="DQ26" i="86"/>
  <c r="DR26" i="86"/>
  <c r="DS26" i="86"/>
  <c r="DT26" i="86"/>
  <c r="DU26" i="86"/>
  <c r="DV26" i="86"/>
  <c r="DW26" i="86"/>
  <c r="DX26" i="86"/>
  <c r="DY26" i="86"/>
  <c r="DZ26" i="86"/>
  <c r="EA26" i="86"/>
  <c r="DN26" i="86"/>
  <c r="AC26" i="86"/>
  <c r="AD26" i="86"/>
  <c r="AE26" i="86"/>
  <c r="AF26" i="86"/>
  <c r="AG26" i="86"/>
  <c r="AH26" i="86"/>
  <c r="AI26" i="86"/>
  <c r="AJ26" i="86"/>
  <c r="AK26" i="86"/>
  <c r="AL26" i="86"/>
  <c r="AM26" i="86"/>
  <c r="AN26" i="86"/>
  <c r="AO26" i="86"/>
  <c r="AB26" i="86"/>
  <c r="AC7" i="86"/>
  <c r="AD7" i="86"/>
  <c r="AE7" i="86"/>
  <c r="AF7" i="86"/>
  <c r="AG7" i="86"/>
  <c r="AH7" i="86"/>
  <c r="AI7" i="86"/>
  <c r="AJ7" i="86"/>
  <c r="AK7" i="86"/>
  <c r="AL7" i="86"/>
  <c r="AM7" i="86"/>
  <c r="AN7" i="86"/>
  <c r="AO7" i="86"/>
  <c r="AB7" i="86"/>
  <c r="EE26" i="86" l="1"/>
  <c r="CL7" i="88"/>
  <c r="CK7" i="88"/>
  <c r="CK7" i="86"/>
  <c r="CL26" i="86"/>
  <c r="EE26" i="88"/>
  <c r="CK26" i="86"/>
  <c r="EE7" i="86"/>
  <c r="ED7" i="86"/>
  <c r="AS26" i="88"/>
  <c r="CL26" i="88"/>
  <c r="CK26" i="88"/>
  <c r="EE7" i="88"/>
  <c r="ED7" i="88"/>
  <c r="ED26" i="88"/>
  <c r="AS7" i="88"/>
  <c r="AR7" i="88"/>
  <c r="AR26" i="88"/>
  <c r="ED26" i="86"/>
  <c r="AS26" i="86"/>
  <c r="AR26" i="86"/>
  <c r="AS7" i="86"/>
  <c r="AR7" i="86"/>
  <c r="DA9" i="83"/>
  <c r="DA16" i="83"/>
  <c r="DA19" i="83"/>
  <c r="BO6" i="90"/>
  <c r="BX9" i="90"/>
  <c r="BX10" i="90"/>
  <c r="BX11" i="90"/>
  <c r="BX12" i="90"/>
  <c r="BX13" i="90"/>
  <c r="BX14" i="90"/>
  <c r="BX16" i="90"/>
  <c r="BX15" i="90"/>
  <c r="BX17" i="90"/>
  <c r="BX19" i="90"/>
  <c r="BX20" i="90"/>
  <c r="BX22" i="90"/>
  <c r="BX28" i="90"/>
  <c r="BX18" i="90"/>
  <c r="BX25" i="90"/>
  <c r="BX24" i="90"/>
  <c r="BX21" i="90"/>
  <c r="BX23" i="90"/>
  <c r="BX27" i="90"/>
  <c r="BX32" i="90"/>
  <c r="BX26" i="90"/>
  <c r="BX31" i="90"/>
  <c r="BX30" i="90"/>
  <c r="BX34" i="90"/>
  <c r="BX33" i="90"/>
  <c r="BX43" i="90"/>
  <c r="BX38" i="90"/>
  <c r="BX35" i="90"/>
  <c r="BX44" i="90"/>
  <c r="BX40" i="90"/>
  <c r="BX39" i="90"/>
  <c r="BX41" i="90"/>
  <c r="BX42" i="90"/>
  <c r="BX8" i="90"/>
  <c r="BW9" i="90"/>
  <c r="BW10" i="90"/>
  <c r="BW11" i="90"/>
  <c r="BW12" i="90"/>
  <c r="BW13" i="90"/>
  <c r="BW14" i="90"/>
  <c r="BW16" i="90"/>
  <c r="BW15" i="90"/>
  <c r="BW17" i="90"/>
  <c r="BW19" i="90"/>
  <c r="BW20" i="90"/>
  <c r="BW22" i="90"/>
  <c r="BW28" i="90"/>
  <c r="BW18" i="90"/>
  <c r="BW25" i="90"/>
  <c r="BW24" i="90"/>
  <c r="BW21" i="90"/>
  <c r="BW23" i="90"/>
  <c r="BW27" i="90"/>
  <c r="BW32" i="90"/>
  <c r="BW26" i="90"/>
  <c r="BW31" i="90"/>
  <c r="BW30" i="90"/>
  <c r="BW34" i="90"/>
  <c r="BW33" i="90"/>
  <c r="BW43" i="90"/>
  <c r="BW38" i="90"/>
  <c r="BW35" i="90"/>
  <c r="BW44" i="90"/>
  <c r="BW40" i="90"/>
  <c r="BW39" i="90"/>
  <c r="BW41" i="90"/>
  <c r="BW42" i="90"/>
  <c r="BW8" i="90"/>
  <c r="BV9" i="90"/>
  <c r="BV10" i="90"/>
  <c r="BV11" i="90"/>
  <c r="BV12" i="90"/>
  <c r="BV13" i="90"/>
  <c r="BV14" i="90"/>
  <c r="BV16" i="90"/>
  <c r="BV15" i="90"/>
  <c r="BV17" i="90"/>
  <c r="BV19" i="90"/>
  <c r="BV20" i="90"/>
  <c r="BV22" i="90"/>
  <c r="BV28" i="90"/>
  <c r="BV18" i="90"/>
  <c r="BV25" i="90"/>
  <c r="BV24" i="90"/>
  <c r="BV21" i="90"/>
  <c r="BV23" i="90"/>
  <c r="BV27" i="90"/>
  <c r="BV32" i="90"/>
  <c r="BV26" i="90"/>
  <c r="BV31" i="90"/>
  <c r="BV30" i="90"/>
  <c r="BV34" i="90"/>
  <c r="BV33" i="90"/>
  <c r="BV43" i="90"/>
  <c r="BV38" i="90"/>
  <c r="BV35" i="90"/>
  <c r="BV44" i="90"/>
  <c r="BV40" i="90"/>
  <c r="BV39" i="90"/>
  <c r="BV41" i="90"/>
  <c r="BV42" i="90"/>
  <c r="BV8" i="90"/>
  <c r="BU9" i="90"/>
  <c r="BU10" i="90"/>
  <c r="BU11" i="90"/>
  <c r="BU12" i="90"/>
  <c r="BU13" i="90"/>
  <c r="BU14" i="90"/>
  <c r="BU16" i="90"/>
  <c r="BU15" i="90"/>
  <c r="BU17" i="90"/>
  <c r="BU19" i="90"/>
  <c r="BU20" i="90"/>
  <c r="BU22" i="90"/>
  <c r="BU28" i="90"/>
  <c r="BU18" i="90"/>
  <c r="BU25" i="90"/>
  <c r="BU24" i="90"/>
  <c r="BU21" i="90"/>
  <c r="BU23" i="90"/>
  <c r="BU27" i="90"/>
  <c r="BU32" i="90"/>
  <c r="BU26" i="90"/>
  <c r="BU31" i="90"/>
  <c r="BU30" i="90"/>
  <c r="BU34" i="90"/>
  <c r="BU33" i="90"/>
  <c r="BU43" i="90"/>
  <c r="BU38" i="90"/>
  <c r="BU44" i="90"/>
  <c r="BU40" i="90"/>
  <c r="BU39" i="90"/>
  <c r="BU41" i="90"/>
  <c r="BU42" i="90"/>
  <c r="BU8" i="90"/>
  <c r="BT9" i="90"/>
  <c r="BT10" i="90"/>
  <c r="BT11" i="90"/>
  <c r="BT12" i="90"/>
  <c r="BT13" i="90"/>
  <c r="BT14" i="90"/>
  <c r="BT16" i="90"/>
  <c r="BT15" i="90"/>
  <c r="BT17" i="90"/>
  <c r="BT19" i="90"/>
  <c r="BT20" i="90"/>
  <c r="BT22" i="90"/>
  <c r="BT28" i="90"/>
  <c r="BT18" i="90"/>
  <c r="BT25" i="90"/>
  <c r="BT24" i="90"/>
  <c r="BT21" i="90"/>
  <c r="BT23" i="90"/>
  <c r="BT27" i="90"/>
  <c r="BT32" i="90"/>
  <c r="BT26" i="90"/>
  <c r="BT31" i="90"/>
  <c r="BT30" i="90"/>
  <c r="BT34" i="90"/>
  <c r="BT33" i="90"/>
  <c r="BT43" i="90"/>
  <c r="BT38" i="90"/>
  <c r="BT35" i="90"/>
  <c r="BT44" i="90"/>
  <c r="BT40" i="90"/>
  <c r="BT39" i="90"/>
  <c r="BT41" i="90"/>
  <c r="BT42" i="90"/>
  <c r="BT8" i="90"/>
  <c r="BS9" i="90"/>
  <c r="BS10" i="90"/>
  <c r="BS11" i="90"/>
  <c r="BS12" i="90"/>
  <c r="BS13" i="90"/>
  <c r="BS14" i="90"/>
  <c r="BS16" i="90"/>
  <c r="BS15" i="90"/>
  <c r="BS17" i="90"/>
  <c r="BS19" i="90"/>
  <c r="BS20" i="90"/>
  <c r="BS22" i="90"/>
  <c r="BS28" i="90"/>
  <c r="BS18" i="90"/>
  <c r="BS25" i="90"/>
  <c r="BS24" i="90"/>
  <c r="BS21" i="90"/>
  <c r="BS23" i="90"/>
  <c r="BS27" i="90"/>
  <c r="BS32" i="90"/>
  <c r="BS26" i="90"/>
  <c r="BS31" i="90"/>
  <c r="BS30" i="90"/>
  <c r="BS34" i="90"/>
  <c r="BS33" i="90"/>
  <c r="BS43" i="90"/>
  <c r="BS38" i="90"/>
  <c r="BS35" i="90"/>
  <c r="BS44" i="90"/>
  <c r="BS40" i="90"/>
  <c r="BS39" i="90"/>
  <c r="BS41" i="90"/>
  <c r="BS42" i="90"/>
  <c r="BS8" i="90"/>
  <c r="BR9" i="90"/>
  <c r="BR10" i="90"/>
  <c r="BR11" i="90"/>
  <c r="BR12" i="90"/>
  <c r="BR13" i="90"/>
  <c r="BR14" i="90"/>
  <c r="BR16" i="90"/>
  <c r="BR15" i="90"/>
  <c r="BR17" i="90"/>
  <c r="BR19" i="90"/>
  <c r="BR20" i="90"/>
  <c r="BR22" i="90"/>
  <c r="BR28" i="90"/>
  <c r="BR18" i="90"/>
  <c r="BR25" i="90"/>
  <c r="BR24" i="90"/>
  <c r="BR21" i="90"/>
  <c r="BR23" i="90"/>
  <c r="BR27" i="90"/>
  <c r="BR32" i="90"/>
  <c r="BR26" i="90"/>
  <c r="BR31" i="90"/>
  <c r="BR30" i="90"/>
  <c r="BR34" i="90"/>
  <c r="BR33" i="90"/>
  <c r="BR43" i="90"/>
  <c r="BR38" i="90"/>
  <c r="BR35" i="90"/>
  <c r="BR44" i="90"/>
  <c r="BR40" i="90"/>
  <c r="BR39" i="90"/>
  <c r="BR41" i="90"/>
  <c r="BR42" i="90"/>
  <c r="BR8" i="90"/>
  <c r="BQ9" i="90"/>
  <c r="BQ10" i="90"/>
  <c r="BQ11" i="90"/>
  <c r="BQ12" i="90"/>
  <c r="BQ13" i="90"/>
  <c r="BQ14" i="90"/>
  <c r="BQ16" i="90"/>
  <c r="BQ15" i="90"/>
  <c r="BQ17" i="90"/>
  <c r="BQ19" i="90"/>
  <c r="BQ20" i="90"/>
  <c r="BQ22" i="90"/>
  <c r="BQ28" i="90"/>
  <c r="BQ18" i="90"/>
  <c r="BQ25" i="90"/>
  <c r="BQ24" i="90"/>
  <c r="BQ21" i="90"/>
  <c r="BQ23" i="90"/>
  <c r="BQ27" i="90"/>
  <c r="BQ32" i="90"/>
  <c r="BQ26" i="90"/>
  <c r="BQ31" i="90"/>
  <c r="BQ30" i="90"/>
  <c r="BQ34" i="90"/>
  <c r="BQ33" i="90"/>
  <c r="BQ43" i="90"/>
  <c r="BQ38" i="90"/>
  <c r="BQ35" i="90"/>
  <c r="BQ44" i="90"/>
  <c r="BQ40" i="90"/>
  <c r="BQ39" i="90"/>
  <c r="BQ41" i="90"/>
  <c r="BQ42" i="90"/>
  <c r="BQ8" i="90"/>
  <c r="K6" i="23"/>
  <c r="G6" i="23"/>
  <c r="A49" i="90"/>
  <c r="A48" i="90"/>
  <c r="A47" i="90"/>
  <c r="A46" i="90"/>
  <c r="A1" i="90"/>
  <c r="A2" i="90"/>
  <c r="A3" i="90"/>
  <c r="A4" i="90"/>
  <c r="B6" i="90"/>
  <c r="A6" i="90"/>
  <c r="B10" i="90"/>
  <c r="B11" i="90"/>
  <c r="B12" i="90"/>
  <c r="B13" i="90"/>
  <c r="B14" i="90"/>
  <c r="B16" i="90"/>
  <c r="B15" i="90"/>
  <c r="B17" i="90"/>
  <c r="B19" i="90"/>
  <c r="B20" i="90"/>
  <c r="B22" i="90"/>
  <c r="B28" i="90"/>
  <c r="B18" i="90"/>
  <c r="B25" i="90"/>
  <c r="B24" i="90"/>
  <c r="B21" i="90"/>
  <c r="B23" i="90"/>
  <c r="B27" i="90"/>
  <c r="B32" i="90"/>
  <c r="B26" i="90"/>
  <c r="B31" i="90"/>
  <c r="B30" i="90"/>
  <c r="B34" i="90"/>
  <c r="B33" i="90"/>
  <c r="B43" i="90"/>
  <c r="B38" i="90"/>
  <c r="B35" i="90"/>
  <c r="B40" i="90"/>
  <c r="B39" i="90"/>
  <c r="B41" i="90"/>
  <c r="B42" i="90"/>
  <c r="B9" i="90"/>
  <c r="H36" i="23" l="1"/>
  <c r="H39" i="23"/>
  <c r="H41" i="23"/>
  <c r="EF26" i="86"/>
  <c r="AT7" i="86"/>
  <c r="H42" i="23"/>
  <c r="H40" i="23"/>
  <c r="A52" i="89" l="1"/>
  <c r="A51" i="89"/>
  <c r="A50" i="89"/>
  <c r="A49" i="89"/>
  <c r="B9" i="89"/>
  <c r="B10" i="89"/>
  <c r="B11" i="89"/>
  <c r="B12" i="89"/>
  <c r="B13" i="89"/>
  <c r="B14" i="89"/>
  <c r="B15" i="89"/>
  <c r="B17" i="89"/>
  <c r="B16" i="89"/>
  <c r="B19" i="89"/>
  <c r="B21" i="89"/>
  <c r="B18" i="89"/>
  <c r="B20" i="89"/>
  <c r="B24" i="89"/>
  <c r="B22" i="89"/>
  <c r="B23" i="89"/>
  <c r="B25" i="89"/>
  <c r="B26" i="89"/>
  <c r="B30" i="89"/>
  <c r="B31" i="89"/>
  <c r="B28" i="89"/>
  <c r="B27" i="89"/>
  <c r="B29" i="89"/>
  <c r="B32" i="89"/>
  <c r="B40" i="89"/>
  <c r="B34" i="89"/>
  <c r="B35" i="89"/>
  <c r="B33" i="89"/>
  <c r="B42" i="89"/>
  <c r="B37" i="89"/>
  <c r="B39" i="89"/>
  <c r="B41" i="89"/>
  <c r="B8" i="89"/>
  <c r="BO5" i="89"/>
  <c r="B5" i="89"/>
  <c r="A5" i="89"/>
  <c r="A4" i="89"/>
  <c r="A3" i="89"/>
  <c r="A1" i="89"/>
  <c r="BX8" i="89"/>
  <c r="BX9" i="89"/>
  <c r="BX10" i="89"/>
  <c r="BX11" i="89"/>
  <c r="BX12" i="89"/>
  <c r="BX13" i="89"/>
  <c r="BX14" i="89"/>
  <c r="BX15" i="89"/>
  <c r="BX17" i="89"/>
  <c r="BX16" i="89"/>
  <c r="BX19" i="89"/>
  <c r="BX21" i="89"/>
  <c r="BX18" i="89"/>
  <c r="BX20" i="89"/>
  <c r="BX24" i="89"/>
  <c r="BX22" i="89"/>
  <c r="BX23" i="89"/>
  <c r="BX25" i="89"/>
  <c r="BX26" i="89"/>
  <c r="BX30" i="89"/>
  <c r="BX31" i="89"/>
  <c r="BX28" i="89"/>
  <c r="BX27" i="89"/>
  <c r="BX29" i="89"/>
  <c r="BX32" i="89"/>
  <c r="BX40" i="89"/>
  <c r="BX34" i="89"/>
  <c r="BX35" i="89"/>
  <c r="BX33" i="89"/>
  <c r="BX42" i="89"/>
  <c r="BX37" i="89"/>
  <c r="BX39" i="89"/>
  <c r="BX43" i="89"/>
  <c r="BX41" i="89"/>
  <c r="BX7" i="89"/>
  <c r="BW8" i="89"/>
  <c r="BW9" i="89"/>
  <c r="BW10" i="89"/>
  <c r="BW11" i="89"/>
  <c r="BW12" i="89"/>
  <c r="BW13" i="89"/>
  <c r="BW14" i="89"/>
  <c r="BW15" i="89"/>
  <c r="BW17" i="89"/>
  <c r="BW16" i="89"/>
  <c r="BW19" i="89"/>
  <c r="BW21" i="89"/>
  <c r="BW18" i="89"/>
  <c r="BW20" i="89"/>
  <c r="BW24" i="89"/>
  <c r="BW22" i="89"/>
  <c r="BW23" i="89"/>
  <c r="BW25" i="89"/>
  <c r="BW26" i="89"/>
  <c r="BW30" i="89"/>
  <c r="BW31" i="89"/>
  <c r="BW28" i="89"/>
  <c r="BW27" i="89"/>
  <c r="BW29" i="89"/>
  <c r="BW32" i="89"/>
  <c r="BW40" i="89"/>
  <c r="BW34" i="89"/>
  <c r="BW35" i="89"/>
  <c r="BW33" i="89"/>
  <c r="BW42" i="89"/>
  <c r="BW37" i="89"/>
  <c r="BW39" i="89"/>
  <c r="BW43" i="89"/>
  <c r="BW41" i="89"/>
  <c r="BW7" i="89"/>
  <c r="BV8" i="89"/>
  <c r="BV9" i="89"/>
  <c r="BV10" i="89"/>
  <c r="BV11" i="89"/>
  <c r="BV12" i="89"/>
  <c r="BV13" i="89"/>
  <c r="BV14" i="89"/>
  <c r="BV15" i="89"/>
  <c r="BV17" i="89"/>
  <c r="BV16" i="89"/>
  <c r="BV19" i="89"/>
  <c r="BV21" i="89"/>
  <c r="BV18" i="89"/>
  <c r="BV20" i="89"/>
  <c r="BV24" i="89"/>
  <c r="BV22" i="89"/>
  <c r="BV23" i="89"/>
  <c r="BV25" i="89"/>
  <c r="BV26" i="89"/>
  <c r="BV30" i="89"/>
  <c r="BV31" i="89"/>
  <c r="BV28" i="89"/>
  <c r="BV27" i="89"/>
  <c r="BV29" i="89"/>
  <c r="BV32" i="89"/>
  <c r="BV40" i="89"/>
  <c r="BV34" i="89"/>
  <c r="BV35" i="89"/>
  <c r="BV33" i="89"/>
  <c r="BV42" i="89"/>
  <c r="BV37" i="89"/>
  <c r="BV39" i="89"/>
  <c r="BV43" i="89"/>
  <c r="BV41" i="89"/>
  <c r="BV7" i="89"/>
  <c r="BU8" i="89"/>
  <c r="BU9" i="89"/>
  <c r="BU10" i="89"/>
  <c r="BU11" i="89"/>
  <c r="BU12" i="89"/>
  <c r="BU13" i="89"/>
  <c r="BU14" i="89"/>
  <c r="BU15" i="89"/>
  <c r="BU17" i="89"/>
  <c r="BU16" i="89"/>
  <c r="BU19" i="89"/>
  <c r="BU21" i="89"/>
  <c r="BU18" i="89"/>
  <c r="BU20" i="89"/>
  <c r="BU24" i="89"/>
  <c r="BU22" i="89"/>
  <c r="BU23" i="89"/>
  <c r="BU25" i="89"/>
  <c r="BU26" i="89"/>
  <c r="BU30" i="89"/>
  <c r="BU31" i="89"/>
  <c r="BU28" i="89"/>
  <c r="BU27" i="89"/>
  <c r="BU29" i="89"/>
  <c r="BU32" i="89"/>
  <c r="BU40" i="89"/>
  <c r="BU34" i="89"/>
  <c r="BU35" i="89"/>
  <c r="BU33" i="89"/>
  <c r="BU42" i="89"/>
  <c r="BU37" i="89"/>
  <c r="BU39" i="89"/>
  <c r="BU43" i="89"/>
  <c r="BU41" i="89"/>
  <c r="BU7" i="89"/>
  <c r="BT8" i="89"/>
  <c r="BT9" i="89"/>
  <c r="BT10" i="89"/>
  <c r="BT11" i="89"/>
  <c r="BT12" i="89"/>
  <c r="BT13" i="89"/>
  <c r="BT14" i="89"/>
  <c r="BT15" i="89"/>
  <c r="BT17" i="89"/>
  <c r="BT16" i="89"/>
  <c r="BT19" i="89"/>
  <c r="BT21" i="89"/>
  <c r="BT18" i="89"/>
  <c r="BT20" i="89"/>
  <c r="BT24" i="89"/>
  <c r="BT22" i="89"/>
  <c r="BT23" i="89"/>
  <c r="BT25" i="89"/>
  <c r="BT26" i="89"/>
  <c r="BT30" i="89"/>
  <c r="BT31" i="89"/>
  <c r="BT28" i="89"/>
  <c r="BT27" i="89"/>
  <c r="BT29" i="89"/>
  <c r="BT32" i="89"/>
  <c r="BT40" i="89"/>
  <c r="BT34" i="89"/>
  <c r="BT35" i="89"/>
  <c r="BT33" i="89"/>
  <c r="BT42" i="89"/>
  <c r="BT37" i="89"/>
  <c r="BT39" i="89"/>
  <c r="BT43" i="89"/>
  <c r="BT41" i="89"/>
  <c r="BT7" i="89"/>
  <c r="BS8" i="89"/>
  <c r="BS9" i="89"/>
  <c r="BS10" i="89"/>
  <c r="BS11" i="89"/>
  <c r="BS12" i="89"/>
  <c r="BS13" i="89"/>
  <c r="BS14" i="89"/>
  <c r="BS15" i="89"/>
  <c r="BS17" i="89"/>
  <c r="BS16" i="89"/>
  <c r="BS19" i="89"/>
  <c r="BS21" i="89"/>
  <c r="BS18" i="89"/>
  <c r="BS20" i="89"/>
  <c r="BS24" i="89"/>
  <c r="BS22" i="89"/>
  <c r="BS23" i="89"/>
  <c r="BS25" i="89"/>
  <c r="BS26" i="89"/>
  <c r="BS30" i="89"/>
  <c r="BS31" i="89"/>
  <c r="BS28" i="89"/>
  <c r="BS27" i="89"/>
  <c r="BS29" i="89"/>
  <c r="BS32" i="89"/>
  <c r="BS40" i="89"/>
  <c r="BS34" i="89"/>
  <c r="BS35" i="89"/>
  <c r="BS33" i="89"/>
  <c r="BS42" i="89"/>
  <c r="BS37" i="89"/>
  <c r="BS39" i="89"/>
  <c r="BS43" i="89"/>
  <c r="BS41" i="89"/>
  <c r="BS7" i="89"/>
  <c r="BR8" i="89"/>
  <c r="BR9" i="89"/>
  <c r="BR10" i="89"/>
  <c r="BR11" i="89"/>
  <c r="BR12" i="89"/>
  <c r="BR13" i="89"/>
  <c r="BR14" i="89"/>
  <c r="BR15" i="89"/>
  <c r="BR17" i="89"/>
  <c r="BR16" i="89"/>
  <c r="BR19" i="89"/>
  <c r="BR21" i="89"/>
  <c r="BR18" i="89"/>
  <c r="BR20" i="89"/>
  <c r="BR24" i="89"/>
  <c r="BR22" i="89"/>
  <c r="BR23" i="89"/>
  <c r="BR25" i="89"/>
  <c r="BR26" i="89"/>
  <c r="BR30" i="89"/>
  <c r="BR31" i="89"/>
  <c r="BR28" i="89"/>
  <c r="BR27" i="89"/>
  <c r="BR29" i="89"/>
  <c r="BR32" i="89"/>
  <c r="BR40" i="89"/>
  <c r="BR34" i="89"/>
  <c r="BR35" i="89"/>
  <c r="BR33" i="89"/>
  <c r="BR42" i="89"/>
  <c r="BR37" i="89"/>
  <c r="BR39" i="89"/>
  <c r="BR43" i="89"/>
  <c r="BR41" i="89"/>
  <c r="BR7" i="89"/>
  <c r="BQ8" i="89"/>
  <c r="BQ9" i="89"/>
  <c r="BQ10" i="89"/>
  <c r="BQ11" i="89"/>
  <c r="BQ12" i="89"/>
  <c r="BQ13" i="89"/>
  <c r="BQ14" i="89"/>
  <c r="BQ15" i="89"/>
  <c r="BQ17" i="89"/>
  <c r="BQ16" i="89"/>
  <c r="BQ19" i="89"/>
  <c r="BQ21" i="89"/>
  <c r="BQ18" i="89"/>
  <c r="BQ20" i="89"/>
  <c r="BQ24" i="89"/>
  <c r="BQ22" i="89"/>
  <c r="BQ23" i="89"/>
  <c r="BQ25" i="89"/>
  <c r="BQ26" i="89"/>
  <c r="BQ30" i="89"/>
  <c r="BQ31" i="89"/>
  <c r="BQ28" i="89"/>
  <c r="BQ27" i="89"/>
  <c r="BQ29" i="89"/>
  <c r="BQ32" i="89"/>
  <c r="BQ40" i="89"/>
  <c r="BQ34" i="89"/>
  <c r="BQ35" i="89"/>
  <c r="BQ33" i="89"/>
  <c r="BQ42" i="89"/>
  <c r="BQ37" i="89"/>
  <c r="BQ39" i="89"/>
  <c r="BQ43" i="89"/>
  <c r="BQ41" i="89"/>
  <c r="BQ7" i="89"/>
  <c r="EF6" i="88"/>
  <c r="CP5" i="88"/>
  <c r="CM6" i="88"/>
  <c r="AW5" i="88"/>
  <c r="CM25" i="88"/>
  <c r="AW24" i="88"/>
  <c r="EF25" i="88"/>
  <c r="CP24" i="88"/>
  <c r="AT25" i="88"/>
  <c r="D24" i="88"/>
  <c r="AT6" i="88"/>
  <c r="D5" i="88"/>
  <c r="A45" i="88"/>
  <c r="A44" i="88"/>
  <c r="A43" i="88"/>
  <c r="A42" i="88"/>
  <c r="A41" i="88"/>
  <c r="A40" i="88"/>
  <c r="A39" i="88"/>
  <c r="A38" i="88"/>
  <c r="A37" i="88"/>
  <c r="A36" i="88"/>
  <c r="A35" i="88"/>
  <c r="A34" i="88"/>
  <c r="A33" i="88"/>
  <c r="A32" i="88"/>
  <c r="A31" i="88"/>
  <c r="A30" i="88"/>
  <c r="A29" i="88"/>
  <c r="A28" i="88"/>
  <c r="A27" i="88"/>
  <c r="A26" i="88"/>
  <c r="A24" i="88"/>
  <c r="A23" i="88"/>
  <c r="A22" i="88"/>
  <c r="A21" i="88"/>
  <c r="A20" i="88"/>
  <c r="A19" i="88"/>
  <c r="A18" i="88"/>
  <c r="A17" i="88"/>
  <c r="A16" i="88"/>
  <c r="A15" i="88"/>
  <c r="A14" i="88"/>
  <c r="A13" i="88"/>
  <c r="A12" i="88"/>
  <c r="A11" i="88"/>
  <c r="A10" i="88"/>
  <c r="A9" i="88"/>
  <c r="A8" i="88"/>
  <c r="A7" i="88"/>
  <c r="A5" i="88"/>
  <c r="A4" i="88"/>
  <c r="A3" i="88"/>
  <c r="A1" i="88" l="1"/>
  <c r="EF6" i="86"/>
  <c r="CP5" i="86"/>
  <c r="CM6" i="86"/>
  <c r="AW5" i="86"/>
  <c r="CM25" i="86"/>
  <c r="AW24" i="86"/>
  <c r="EF25" i="86"/>
  <c r="CP24" i="86"/>
  <c r="AT25" i="86"/>
  <c r="AT6" i="86"/>
  <c r="D24" i="86"/>
  <c r="D5" i="86"/>
  <c r="A45" i="86"/>
  <c r="A44" i="86"/>
  <c r="A43" i="86"/>
  <c r="A42" i="86"/>
  <c r="A41" i="86"/>
  <c r="A40" i="86"/>
  <c r="A39" i="86"/>
  <c r="A38" i="86"/>
  <c r="A37" i="86"/>
  <c r="A36" i="86"/>
  <c r="A35" i="86"/>
  <c r="A34" i="86"/>
  <c r="A33" i="86"/>
  <c r="A32" i="86"/>
  <c r="A31" i="86"/>
  <c r="A30" i="86"/>
  <c r="A29" i="86"/>
  <c r="A28" i="86"/>
  <c r="A27" i="86"/>
  <c r="A26" i="86"/>
  <c r="A24" i="86"/>
  <c r="A23" i="86"/>
  <c r="A22" i="86"/>
  <c r="A21" i="86"/>
  <c r="A20" i="86"/>
  <c r="A19" i="86"/>
  <c r="A18" i="86"/>
  <c r="A17" i="86"/>
  <c r="A16" i="86"/>
  <c r="A15" i="86"/>
  <c r="A14" i="86"/>
  <c r="A13" i="86"/>
  <c r="A12" i="86"/>
  <c r="A11" i="86"/>
  <c r="A10" i="86"/>
  <c r="A9" i="86"/>
  <c r="A8" i="86"/>
  <c r="A7" i="86"/>
  <c r="A5" i="86"/>
  <c r="A4" i="86"/>
  <c r="A3" i="86"/>
  <c r="A1" i="86"/>
  <c r="BP42" i="90" l="1"/>
  <c r="BP41" i="90"/>
  <c r="BP39" i="90"/>
  <c r="BP40" i="90"/>
  <c r="BP44" i="90"/>
  <c r="BO35" i="90"/>
  <c r="BP35" i="90"/>
  <c r="BP38" i="90"/>
  <c r="BP43" i="90"/>
  <c r="BP33" i="90"/>
  <c r="BP34" i="90"/>
  <c r="BP30" i="90"/>
  <c r="BP31" i="90"/>
  <c r="BO26" i="90"/>
  <c r="BP26" i="90"/>
  <c r="BO32" i="90"/>
  <c r="BP27" i="90"/>
  <c r="BP23" i="90"/>
  <c r="BO21" i="90"/>
  <c r="BP21" i="90"/>
  <c r="BP24" i="90"/>
  <c r="BP25" i="90"/>
  <c r="BP18" i="90"/>
  <c r="BP28" i="90"/>
  <c r="BP22" i="90"/>
  <c r="BP20" i="90"/>
  <c r="BP19" i="90"/>
  <c r="BO17" i="90"/>
  <c r="BP17" i="90"/>
  <c r="BP16" i="90"/>
  <c r="BP14" i="90"/>
  <c r="BO13" i="90"/>
  <c r="BP13" i="90"/>
  <c r="BP12" i="90"/>
  <c r="BP11" i="90"/>
  <c r="BP10" i="90"/>
  <c r="MD9" i="90"/>
  <c r="BP9" i="90"/>
  <c r="BP41" i="89"/>
  <c r="BO43" i="89"/>
  <c r="BP39" i="89"/>
  <c r="BP37" i="89"/>
  <c r="BO42" i="89"/>
  <c r="BP42" i="89"/>
  <c r="BP35" i="89"/>
  <c r="BP34" i="89"/>
  <c r="BO40" i="89"/>
  <c r="BP40" i="89"/>
  <c r="BO29" i="89"/>
  <c r="BP29" i="89"/>
  <c r="BP27" i="89"/>
  <c r="BP28" i="89"/>
  <c r="BO31" i="89"/>
  <c r="BP30" i="89"/>
  <c r="BO26" i="89"/>
  <c r="BP25" i="89"/>
  <c r="BO23" i="89"/>
  <c r="BP22" i="89"/>
  <c r="BO24" i="89"/>
  <c r="BP20" i="89"/>
  <c r="BO18" i="89"/>
  <c r="BP21" i="89"/>
  <c r="BO19" i="89"/>
  <c r="BP19" i="89"/>
  <c r="BP16" i="89"/>
  <c r="BP15" i="89"/>
  <c r="BO12" i="89"/>
  <c r="BP11" i="89"/>
  <c r="BO10" i="89"/>
  <c r="BP10" i="89"/>
  <c r="BP8" i="89"/>
  <c r="BO39" i="89"/>
  <c r="DN30" i="88"/>
  <c r="DN32" i="88"/>
  <c r="DN34" i="88"/>
  <c r="DN36" i="88"/>
  <c r="DN38" i="88"/>
  <c r="DN40" i="88"/>
  <c r="DN42" i="88"/>
  <c r="EA23" i="88"/>
  <c r="DZ23" i="88"/>
  <c r="DY23" i="88"/>
  <c r="DX23" i="88"/>
  <c r="DW23" i="88"/>
  <c r="DV23" i="88"/>
  <c r="DU23" i="88"/>
  <c r="DT23" i="88"/>
  <c r="DS23" i="88"/>
  <c r="DR23" i="88"/>
  <c r="DQ23" i="88"/>
  <c r="DP23" i="88"/>
  <c r="DO23" i="88"/>
  <c r="DN23" i="88"/>
  <c r="DM23" i="88"/>
  <c r="DL23" i="88"/>
  <c r="DK23" i="88"/>
  <c r="DJ23" i="88"/>
  <c r="DI23" i="88"/>
  <c r="DH23" i="88"/>
  <c r="DG23" i="88"/>
  <c r="DF23" i="88"/>
  <c r="DE23" i="88"/>
  <c r="DD23" i="88"/>
  <c r="DC23" i="88"/>
  <c r="DB23" i="88"/>
  <c r="DA23" i="88"/>
  <c r="CZ23" i="88"/>
  <c r="CY23" i="88"/>
  <c r="CX23" i="88"/>
  <c r="CW23" i="88"/>
  <c r="CV23" i="88"/>
  <c r="CU23" i="88"/>
  <c r="CT23" i="88"/>
  <c r="CH42" i="88"/>
  <c r="CG42" i="88"/>
  <c r="CF42" i="88"/>
  <c r="CE42" i="88"/>
  <c r="CD42" i="88"/>
  <c r="CC42" i="88"/>
  <c r="CB42" i="88"/>
  <c r="CA42" i="88"/>
  <c r="BZ42" i="88"/>
  <c r="BY42" i="88"/>
  <c r="BX42" i="88"/>
  <c r="BW42" i="88"/>
  <c r="BV42" i="88"/>
  <c r="BU42" i="88"/>
  <c r="BT42" i="88"/>
  <c r="BS42" i="88"/>
  <c r="BR42" i="88"/>
  <c r="BQ42" i="88"/>
  <c r="BP42" i="88"/>
  <c r="BO42" i="88"/>
  <c r="BN42" i="88"/>
  <c r="BM42" i="88"/>
  <c r="BL42" i="88"/>
  <c r="BK42" i="88"/>
  <c r="BJ42" i="88"/>
  <c r="BI42" i="88"/>
  <c r="BH42" i="88"/>
  <c r="BG42" i="88"/>
  <c r="BF42" i="88"/>
  <c r="BE42" i="88"/>
  <c r="BD42" i="88"/>
  <c r="BC42" i="88"/>
  <c r="BB42" i="88"/>
  <c r="BA42" i="88"/>
  <c r="AO42" i="88"/>
  <c r="AN42" i="88"/>
  <c r="AM42" i="88"/>
  <c r="AL42" i="88"/>
  <c r="AK42" i="88"/>
  <c r="AJ42" i="88"/>
  <c r="AI42" i="88"/>
  <c r="AH42" i="88"/>
  <c r="AG42" i="88"/>
  <c r="AF42" i="88"/>
  <c r="AE42" i="88"/>
  <c r="AD42" i="88"/>
  <c r="AC42" i="88"/>
  <c r="AB42" i="88"/>
  <c r="AA42" i="88"/>
  <c r="Z42" i="88"/>
  <c r="Y42" i="88"/>
  <c r="X42" i="88"/>
  <c r="W42" i="88"/>
  <c r="V42" i="88"/>
  <c r="U42" i="88"/>
  <c r="T42" i="88"/>
  <c r="S42" i="88"/>
  <c r="R42" i="88"/>
  <c r="Q42" i="88"/>
  <c r="P42" i="88"/>
  <c r="O42" i="88"/>
  <c r="N42" i="88"/>
  <c r="M42" i="88"/>
  <c r="L42" i="88"/>
  <c r="K42" i="88"/>
  <c r="J42" i="88"/>
  <c r="I42" i="88"/>
  <c r="H42" i="88"/>
  <c r="G42" i="88"/>
  <c r="ED23" i="88"/>
  <c r="AS42" i="88"/>
  <c r="AR42" i="88"/>
  <c r="EA21" i="88"/>
  <c r="DZ21" i="88"/>
  <c r="DY21" i="88"/>
  <c r="DX21" i="88"/>
  <c r="DW21" i="88"/>
  <c r="DV21" i="88"/>
  <c r="DU21" i="88"/>
  <c r="DT21" i="88"/>
  <c r="DS21" i="88"/>
  <c r="DR21" i="88"/>
  <c r="DQ21" i="88"/>
  <c r="DP21" i="88"/>
  <c r="DO21" i="88"/>
  <c r="DN21" i="88"/>
  <c r="DM21" i="88"/>
  <c r="DL21" i="88"/>
  <c r="DK21" i="88"/>
  <c r="DJ21" i="88"/>
  <c r="DI21" i="88"/>
  <c r="DH21" i="88"/>
  <c r="DG21" i="88"/>
  <c r="DF21" i="88"/>
  <c r="DE21" i="88"/>
  <c r="DD21" i="88"/>
  <c r="DC21" i="88"/>
  <c r="DB21" i="88"/>
  <c r="DA21" i="88"/>
  <c r="CZ21" i="88"/>
  <c r="CY21" i="88"/>
  <c r="CX21" i="88"/>
  <c r="CW21" i="88"/>
  <c r="CV21" i="88"/>
  <c r="CU21" i="88"/>
  <c r="CT21" i="88"/>
  <c r="CH40" i="88"/>
  <c r="CG40" i="88"/>
  <c r="CF40" i="88"/>
  <c r="CE40" i="88"/>
  <c r="CD40" i="88"/>
  <c r="CC40" i="88"/>
  <c r="CB40" i="88"/>
  <c r="CA40" i="88"/>
  <c r="BZ40" i="88"/>
  <c r="BY40" i="88"/>
  <c r="BX40" i="88"/>
  <c r="BW40" i="88"/>
  <c r="BV40" i="88"/>
  <c r="BU40" i="88"/>
  <c r="BT40" i="88"/>
  <c r="BS40" i="88"/>
  <c r="BR40" i="88"/>
  <c r="BQ40" i="88"/>
  <c r="BP40" i="88"/>
  <c r="BO40" i="88"/>
  <c r="BN40" i="88"/>
  <c r="BM40" i="88"/>
  <c r="BL40" i="88"/>
  <c r="BK40" i="88"/>
  <c r="BJ40" i="88"/>
  <c r="BI40" i="88"/>
  <c r="BH40" i="88"/>
  <c r="BG40" i="88"/>
  <c r="BF40" i="88"/>
  <c r="BD40" i="88"/>
  <c r="BC40" i="88"/>
  <c r="BB40" i="88"/>
  <c r="BA40" i="88"/>
  <c r="AO40" i="88"/>
  <c r="AN40" i="88"/>
  <c r="AM40" i="88"/>
  <c r="AL40" i="88"/>
  <c r="AK40" i="88"/>
  <c r="AJ40" i="88"/>
  <c r="AI40" i="88"/>
  <c r="AH40" i="88"/>
  <c r="AG40" i="88"/>
  <c r="AF40" i="88"/>
  <c r="AE40" i="88"/>
  <c r="AD40" i="88"/>
  <c r="AC40" i="88"/>
  <c r="AB40" i="88"/>
  <c r="AA40" i="88"/>
  <c r="Z40" i="88"/>
  <c r="Y40" i="88"/>
  <c r="X40" i="88"/>
  <c r="W40" i="88"/>
  <c r="V40" i="88"/>
  <c r="U40" i="88"/>
  <c r="T40" i="88"/>
  <c r="S40" i="88"/>
  <c r="R40" i="88"/>
  <c r="Q40" i="88"/>
  <c r="P40" i="88"/>
  <c r="O40" i="88"/>
  <c r="N40" i="88"/>
  <c r="M40" i="88"/>
  <c r="L40" i="88"/>
  <c r="K40" i="88"/>
  <c r="J40" i="88"/>
  <c r="I40" i="88"/>
  <c r="H40" i="88"/>
  <c r="EF20" i="88"/>
  <c r="AT39" i="88"/>
  <c r="EA19" i="88"/>
  <c r="DZ19" i="88"/>
  <c r="DY19" i="88"/>
  <c r="DX19" i="88"/>
  <c r="DW19" i="88"/>
  <c r="DV19" i="88"/>
  <c r="DU19" i="88"/>
  <c r="DT19" i="88"/>
  <c r="DS19" i="88"/>
  <c r="DR19" i="88"/>
  <c r="DQ19" i="88"/>
  <c r="DP19" i="88"/>
  <c r="DO19" i="88"/>
  <c r="DN19" i="88"/>
  <c r="DM19" i="88"/>
  <c r="DL19" i="88"/>
  <c r="DK19" i="88"/>
  <c r="DJ19" i="88"/>
  <c r="DI19" i="88"/>
  <c r="DH19" i="88"/>
  <c r="DG19" i="88"/>
  <c r="DF19" i="88"/>
  <c r="DE19" i="88"/>
  <c r="DD19" i="88"/>
  <c r="DC19" i="88"/>
  <c r="DB19" i="88"/>
  <c r="DA19" i="88"/>
  <c r="CZ19" i="88"/>
  <c r="CY19" i="88"/>
  <c r="CX19" i="88"/>
  <c r="CW19" i="88"/>
  <c r="CV19" i="88"/>
  <c r="CU19" i="88"/>
  <c r="CT19" i="88"/>
  <c r="CH38" i="88"/>
  <c r="CG38" i="88"/>
  <c r="CF38" i="88"/>
  <c r="CE38" i="88"/>
  <c r="CD38" i="88"/>
  <c r="CC38" i="88"/>
  <c r="CB38" i="88"/>
  <c r="CA38" i="88"/>
  <c r="BZ38" i="88"/>
  <c r="BY38" i="88"/>
  <c r="BX38" i="88"/>
  <c r="BW38" i="88"/>
  <c r="BV38" i="88"/>
  <c r="BU38" i="88"/>
  <c r="BT38" i="88"/>
  <c r="BS38" i="88"/>
  <c r="BR38" i="88"/>
  <c r="BQ38" i="88"/>
  <c r="BP38" i="88"/>
  <c r="BO38" i="88"/>
  <c r="BN38" i="88"/>
  <c r="BM38" i="88"/>
  <c r="BL38" i="88"/>
  <c r="BK38" i="88"/>
  <c r="BJ38" i="88"/>
  <c r="BI38" i="88"/>
  <c r="BH38" i="88"/>
  <c r="BG38" i="88"/>
  <c r="BF38" i="88"/>
  <c r="BE38" i="88"/>
  <c r="BD38" i="88"/>
  <c r="BC38" i="88"/>
  <c r="BB38" i="88"/>
  <c r="BA38" i="88"/>
  <c r="AO38" i="88"/>
  <c r="AN38" i="88"/>
  <c r="AM38" i="88"/>
  <c r="AL38" i="88"/>
  <c r="AK38" i="88"/>
  <c r="AJ38" i="88"/>
  <c r="AI38" i="88"/>
  <c r="AH38" i="88"/>
  <c r="AG38" i="88"/>
  <c r="AF38" i="88"/>
  <c r="AE38" i="88"/>
  <c r="AD38" i="88"/>
  <c r="AC38" i="88"/>
  <c r="AB38" i="88"/>
  <c r="AA38" i="88"/>
  <c r="Z38" i="88"/>
  <c r="Y38" i="88"/>
  <c r="X38" i="88"/>
  <c r="W38" i="88"/>
  <c r="V38" i="88"/>
  <c r="U38" i="88"/>
  <c r="T38" i="88"/>
  <c r="S38" i="88"/>
  <c r="R38" i="88"/>
  <c r="Q38" i="88"/>
  <c r="P38" i="88"/>
  <c r="O38" i="88"/>
  <c r="N38" i="88"/>
  <c r="M38" i="88"/>
  <c r="L38" i="88"/>
  <c r="K38" i="88"/>
  <c r="J38" i="88"/>
  <c r="I38" i="88"/>
  <c r="H38" i="88"/>
  <c r="EF18" i="88"/>
  <c r="CL38" i="88"/>
  <c r="AT37" i="88"/>
  <c r="EA17" i="88"/>
  <c r="DZ17" i="88"/>
  <c r="DY17" i="88"/>
  <c r="DX17" i="88"/>
  <c r="DW17" i="88"/>
  <c r="DV17" i="88"/>
  <c r="DU17" i="88"/>
  <c r="DT17" i="88"/>
  <c r="DS17" i="88"/>
  <c r="DR17" i="88"/>
  <c r="DQ17" i="88"/>
  <c r="DP17" i="88"/>
  <c r="DO17" i="88"/>
  <c r="DN17" i="88"/>
  <c r="DM17" i="88"/>
  <c r="DL17" i="88"/>
  <c r="DK17" i="88"/>
  <c r="DJ17" i="88"/>
  <c r="DI17" i="88"/>
  <c r="DH17" i="88"/>
  <c r="DG17" i="88"/>
  <c r="DF17" i="88"/>
  <c r="DE17" i="88"/>
  <c r="DD17" i="88"/>
  <c r="DC17" i="88"/>
  <c r="DB17" i="88"/>
  <c r="DA17" i="88"/>
  <c r="CZ17" i="88"/>
  <c r="CY17" i="88"/>
  <c r="CX17" i="88"/>
  <c r="CW17" i="88"/>
  <c r="CV17" i="88"/>
  <c r="CU17" i="88"/>
  <c r="CT17" i="88"/>
  <c r="CH36" i="88"/>
  <c r="CG36" i="88"/>
  <c r="CF36" i="88"/>
  <c r="CE36" i="88"/>
  <c r="CD36" i="88"/>
  <c r="CC36" i="88"/>
  <c r="CB36" i="88"/>
  <c r="CA36" i="88"/>
  <c r="BZ36" i="88"/>
  <c r="BY36" i="88"/>
  <c r="BX36" i="88"/>
  <c r="BW36" i="88"/>
  <c r="BV36" i="88"/>
  <c r="BU36" i="88"/>
  <c r="BT36" i="88"/>
  <c r="BS36" i="88"/>
  <c r="BR36" i="88"/>
  <c r="BQ36" i="88"/>
  <c r="BP36" i="88"/>
  <c r="BO36" i="88"/>
  <c r="BN36" i="88"/>
  <c r="BM36" i="88"/>
  <c r="BL36" i="88"/>
  <c r="BK36" i="88"/>
  <c r="BJ36" i="88"/>
  <c r="BI36" i="88"/>
  <c r="BH36" i="88"/>
  <c r="BG36" i="88"/>
  <c r="BF36" i="88"/>
  <c r="BE36" i="88"/>
  <c r="BD36" i="88"/>
  <c r="BC36" i="88"/>
  <c r="BB36" i="88"/>
  <c r="BA36" i="88"/>
  <c r="AO36" i="88"/>
  <c r="AN36" i="88"/>
  <c r="AM36" i="88"/>
  <c r="AL36" i="88"/>
  <c r="AK36" i="88"/>
  <c r="AJ36" i="88"/>
  <c r="AI36" i="88"/>
  <c r="AH36" i="88"/>
  <c r="AG36" i="88"/>
  <c r="AF36" i="88"/>
  <c r="AE36" i="88"/>
  <c r="AD36" i="88"/>
  <c r="AC36" i="88"/>
  <c r="AB36" i="88"/>
  <c r="AA36" i="88"/>
  <c r="Z36" i="88"/>
  <c r="Y36" i="88"/>
  <c r="X36" i="88"/>
  <c r="W36" i="88"/>
  <c r="V36" i="88"/>
  <c r="U36" i="88"/>
  <c r="T36" i="88"/>
  <c r="S36" i="88"/>
  <c r="R36" i="88"/>
  <c r="Q36" i="88"/>
  <c r="P36" i="88"/>
  <c r="O36" i="88"/>
  <c r="N36" i="88"/>
  <c r="M36" i="88"/>
  <c r="L36" i="88"/>
  <c r="K36" i="88"/>
  <c r="J36" i="88"/>
  <c r="I36" i="88"/>
  <c r="H36" i="88"/>
  <c r="CM35" i="88"/>
  <c r="AS36" i="88"/>
  <c r="EA15" i="88"/>
  <c r="DZ15" i="88"/>
  <c r="DY15" i="88"/>
  <c r="DX15" i="88"/>
  <c r="DW15" i="88"/>
  <c r="DV15" i="88"/>
  <c r="DU15" i="88"/>
  <c r="DT15" i="88"/>
  <c r="DS15" i="88"/>
  <c r="DR15" i="88"/>
  <c r="DQ15" i="88"/>
  <c r="DP15" i="88"/>
  <c r="DO15" i="88"/>
  <c r="DN15" i="88"/>
  <c r="DM15" i="88"/>
  <c r="DL15" i="88"/>
  <c r="DK15" i="88"/>
  <c r="DJ15" i="88"/>
  <c r="DI15" i="88"/>
  <c r="DH15" i="88"/>
  <c r="DG15" i="88"/>
  <c r="DF15" i="88"/>
  <c r="DE15" i="88"/>
  <c r="DD15" i="88"/>
  <c r="DC15" i="88"/>
  <c r="DB15" i="88"/>
  <c r="DA15" i="88"/>
  <c r="CZ15" i="88"/>
  <c r="CY15" i="88"/>
  <c r="CX15" i="88"/>
  <c r="CW15" i="88"/>
  <c r="CV15" i="88"/>
  <c r="CU15" i="88"/>
  <c r="CT15" i="88"/>
  <c r="CH34" i="88"/>
  <c r="CG34" i="88"/>
  <c r="CF34" i="88"/>
  <c r="CE34" i="88"/>
  <c r="CD34" i="88"/>
  <c r="CC34" i="88"/>
  <c r="CB34" i="88"/>
  <c r="CA34" i="88"/>
  <c r="BZ34" i="88"/>
  <c r="BY34" i="88"/>
  <c r="BX34" i="88"/>
  <c r="BW34" i="88"/>
  <c r="BV34" i="88"/>
  <c r="BU34" i="88"/>
  <c r="BT34" i="88"/>
  <c r="BS34" i="88"/>
  <c r="BR34" i="88"/>
  <c r="BQ34" i="88"/>
  <c r="BP34" i="88"/>
  <c r="BO34" i="88"/>
  <c r="BN34" i="88"/>
  <c r="BM34" i="88"/>
  <c r="BL34" i="88"/>
  <c r="BK34" i="88"/>
  <c r="BJ34" i="88"/>
  <c r="BI34" i="88"/>
  <c r="BH34" i="88"/>
  <c r="BG34" i="88"/>
  <c r="BF34" i="88"/>
  <c r="BE34" i="88"/>
  <c r="BD34" i="88"/>
  <c r="BC34" i="88"/>
  <c r="BB34" i="88"/>
  <c r="BA34" i="88"/>
  <c r="AO34" i="88"/>
  <c r="AN34" i="88"/>
  <c r="AM34" i="88"/>
  <c r="AL34" i="88"/>
  <c r="AK34" i="88"/>
  <c r="AJ34" i="88"/>
  <c r="AI34" i="88"/>
  <c r="AH34" i="88"/>
  <c r="AG34" i="88"/>
  <c r="AF34" i="88"/>
  <c r="AE34" i="88"/>
  <c r="AD34" i="88"/>
  <c r="AC34" i="88"/>
  <c r="AB34" i="88"/>
  <c r="AA34" i="88"/>
  <c r="Z34" i="88"/>
  <c r="Y34" i="88"/>
  <c r="X34" i="88"/>
  <c r="W34" i="88"/>
  <c r="V34" i="88"/>
  <c r="U34" i="88"/>
  <c r="T34" i="88"/>
  <c r="S34" i="88"/>
  <c r="R34" i="88"/>
  <c r="Q34" i="88"/>
  <c r="P34" i="88"/>
  <c r="O34" i="88"/>
  <c r="N34" i="88"/>
  <c r="M34" i="88"/>
  <c r="L34" i="88"/>
  <c r="K34" i="88"/>
  <c r="J34" i="88"/>
  <c r="I34" i="88"/>
  <c r="H34" i="88"/>
  <c r="EE15" i="88"/>
  <c r="ED15" i="88"/>
  <c r="CK34" i="88"/>
  <c r="AS34" i="88"/>
  <c r="AT33" i="88"/>
  <c r="EA13" i="88"/>
  <c r="DZ13" i="88"/>
  <c r="DY13" i="88"/>
  <c r="DX13" i="88"/>
  <c r="DW13" i="88"/>
  <c r="DV13" i="88"/>
  <c r="DU13" i="88"/>
  <c r="DT13" i="88"/>
  <c r="DS13" i="88"/>
  <c r="DR13" i="88"/>
  <c r="DQ13" i="88"/>
  <c r="DP13" i="88"/>
  <c r="DO13" i="88"/>
  <c r="DN13" i="88"/>
  <c r="DM13" i="88"/>
  <c r="DL13" i="88"/>
  <c r="DK13" i="88"/>
  <c r="DJ13" i="88"/>
  <c r="DI13" i="88"/>
  <c r="DH13" i="88"/>
  <c r="DG13" i="88"/>
  <c r="DF13" i="88"/>
  <c r="DE13" i="88"/>
  <c r="DD13" i="88"/>
  <c r="DC13" i="88"/>
  <c r="DB13" i="88"/>
  <c r="DA13" i="88"/>
  <c r="CZ13" i="88"/>
  <c r="CY13" i="88"/>
  <c r="CX13" i="88"/>
  <c r="CW13" i="88"/>
  <c r="CV13" i="88"/>
  <c r="CU13" i="88"/>
  <c r="CT13" i="88"/>
  <c r="CH32" i="88"/>
  <c r="CG32" i="88"/>
  <c r="CF32" i="88"/>
  <c r="CE32" i="88"/>
  <c r="CD32" i="88"/>
  <c r="CC32" i="88"/>
  <c r="CB32" i="88"/>
  <c r="CA32" i="88"/>
  <c r="BZ32" i="88"/>
  <c r="BY32" i="88"/>
  <c r="BX32" i="88"/>
  <c r="BW32" i="88"/>
  <c r="BV32" i="88"/>
  <c r="BU32" i="88"/>
  <c r="BT32" i="88"/>
  <c r="BS32" i="88"/>
  <c r="BR32" i="88"/>
  <c r="BQ32" i="88"/>
  <c r="BP32" i="88"/>
  <c r="BO32" i="88"/>
  <c r="BN32" i="88"/>
  <c r="BM32" i="88"/>
  <c r="BL32" i="88"/>
  <c r="BK32" i="88"/>
  <c r="BJ32" i="88"/>
  <c r="BI32" i="88"/>
  <c r="BH32" i="88"/>
  <c r="BG32" i="88"/>
  <c r="BF32" i="88"/>
  <c r="BE32" i="88"/>
  <c r="BD32" i="88"/>
  <c r="BC32" i="88"/>
  <c r="BB32" i="88"/>
  <c r="BA32" i="88"/>
  <c r="AO32" i="88"/>
  <c r="AN32" i="88"/>
  <c r="AM32" i="88"/>
  <c r="AL32" i="88"/>
  <c r="AK32" i="88"/>
  <c r="AJ32" i="88"/>
  <c r="AI32" i="88"/>
  <c r="AH32" i="88"/>
  <c r="AG32" i="88"/>
  <c r="AF32" i="88"/>
  <c r="AE32" i="88"/>
  <c r="AD32" i="88"/>
  <c r="AC32" i="88"/>
  <c r="AB32" i="88"/>
  <c r="AA32" i="88"/>
  <c r="Z32" i="88"/>
  <c r="Y32" i="88"/>
  <c r="X32" i="88"/>
  <c r="W32" i="88"/>
  <c r="V32" i="88"/>
  <c r="U32" i="88"/>
  <c r="T32" i="88"/>
  <c r="S32" i="88"/>
  <c r="R32" i="88"/>
  <c r="Q32" i="88"/>
  <c r="P32" i="88"/>
  <c r="O32" i="88"/>
  <c r="N32" i="88"/>
  <c r="M32" i="88"/>
  <c r="L32" i="88"/>
  <c r="K32" i="88"/>
  <c r="J32" i="88"/>
  <c r="I32" i="88"/>
  <c r="H32" i="88"/>
  <c r="CM31" i="88"/>
  <c r="EA11" i="88"/>
  <c r="DZ11" i="88"/>
  <c r="DY11" i="88"/>
  <c r="DX11" i="88"/>
  <c r="DW11" i="88"/>
  <c r="DV11" i="88"/>
  <c r="DU11" i="88"/>
  <c r="DT11" i="88"/>
  <c r="DS11" i="88"/>
  <c r="DR11" i="88"/>
  <c r="DQ11" i="88"/>
  <c r="DP11" i="88"/>
  <c r="DO11" i="88"/>
  <c r="DN11" i="88"/>
  <c r="DM11" i="88"/>
  <c r="DL11" i="88"/>
  <c r="DK11" i="88"/>
  <c r="DJ11" i="88"/>
  <c r="DI11" i="88"/>
  <c r="DH11" i="88"/>
  <c r="DG11" i="88"/>
  <c r="DF11" i="88"/>
  <c r="DE11" i="88"/>
  <c r="DD11" i="88"/>
  <c r="DC11" i="88"/>
  <c r="DB11" i="88"/>
  <c r="DA11" i="88"/>
  <c r="CZ11" i="88"/>
  <c r="CY11" i="88"/>
  <c r="CX11" i="88"/>
  <c r="CW11" i="88"/>
  <c r="CV11" i="88"/>
  <c r="CU11" i="88"/>
  <c r="CT11" i="88"/>
  <c r="CH30" i="88"/>
  <c r="CG30" i="88"/>
  <c r="CF30" i="88"/>
  <c r="CE30" i="88"/>
  <c r="CD30" i="88"/>
  <c r="CC30" i="88"/>
  <c r="CB30" i="88"/>
  <c r="CA30" i="88"/>
  <c r="BZ30" i="88"/>
  <c r="BY30" i="88"/>
  <c r="BX30" i="88"/>
  <c r="BW30" i="88"/>
  <c r="BV30" i="88"/>
  <c r="BU30" i="88"/>
  <c r="BT30" i="88"/>
  <c r="BS30" i="88"/>
  <c r="BR30" i="88"/>
  <c r="BQ30" i="88"/>
  <c r="BP30" i="88"/>
  <c r="BO30" i="88"/>
  <c r="BN30" i="88"/>
  <c r="BM30" i="88"/>
  <c r="BL30" i="88"/>
  <c r="BK30" i="88"/>
  <c r="BJ30" i="88"/>
  <c r="BI30" i="88"/>
  <c r="BH30" i="88"/>
  <c r="BG30" i="88"/>
  <c r="BF30" i="88"/>
  <c r="BE30" i="88"/>
  <c r="BD30" i="88"/>
  <c r="BC30" i="88"/>
  <c r="BB30" i="88"/>
  <c r="BA30" i="88"/>
  <c r="AO30" i="88"/>
  <c r="AN30" i="88"/>
  <c r="AM30" i="88"/>
  <c r="AL30" i="88"/>
  <c r="AK30" i="88"/>
  <c r="AJ30" i="88"/>
  <c r="AI30" i="88"/>
  <c r="AH30" i="88"/>
  <c r="AG30" i="88"/>
  <c r="AF30" i="88"/>
  <c r="AE30" i="88"/>
  <c r="AD30" i="88"/>
  <c r="AC30" i="88"/>
  <c r="AB30" i="88"/>
  <c r="AA30" i="88"/>
  <c r="Z30" i="88"/>
  <c r="Y30" i="88"/>
  <c r="X30" i="88"/>
  <c r="W30" i="88"/>
  <c r="V30" i="88"/>
  <c r="U30" i="88"/>
  <c r="T30" i="88"/>
  <c r="S30" i="88"/>
  <c r="R30" i="88"/>
  <c r="Q30" i="88"/>
  <c r="P30" i="88"/>
  <c r="O30" i="88"/>
  <c r="N30" i="88"/>
  <c r="M30" i="88"/>
  <c r="L30" i="88"/>
  <c r="K30" i="88"/>
  <c r="J30" i="88"/>
  <c r="I30" i="88"/>
  <c r="H30" i="88"/>
  <c r="EE11" i="88"/>
  <c r="ED11" i="88"/>
  <c r="CK30" i="88"/>
  <c r="AT29" i="88"/>
  <c r="DM8" i="88"/>
  <c r="DL8" i="88"/>
  <c r="DK8" i="88"/>
  <c r="DJ8" i="88"/>
  <c r="DI8" i="88"/>
  <c r="DH8" i="88"/>
  <c r="DG8" i="88"/>
  <c r="DF8" i="88"/>
  <c r="CW8" i="88"/>
  <c r="CV8" i="88"/>
  <c r="CU8" i="88"/>
  <c r="CT8" i="88"/>
  <c r="BT27" i="88"/>
  <c r="BS27" i="88"/>
  <c r="BR27" i="88"/>
  <c r="BQ27" i="88"/>
  <c r="BP27" i="88"/>
  <c r="BO27" i="88"/>
  <c r="BN27" i="88"/>
  <c r="BM27" i="88"/>
  <c r="BD27" i="88"/>
  <c r="BC27" i="88"/>
  <c r="BB27" i="88"/>
  <c r="BA27" i="88"/>
  <c r="AA27" i="88"/>
  <c r="Z27" i="88"/>
  <c r="Y27" i="88"/>
  <c r="X27" i="88"/>
  <c r="W27" i="88"/>
  <c r="V27" i="88"/>
  <c r="U27" i="88"/>
  <c r="T27" i="88"/>
  <c r="K27" i="88"/>
  <c r="J27" i="88"/>
  <c r="I27" i="88"/>
  <c r="H27" i="88"/>
  <c r="DE7" i="88"/>
  <c r="DD7" i="88"/>
  <c r="DC7" i="88"/>
  <c r="DB7" i="88"/>
  <c r="BL26" i="88"/>
  <c r="BK26" i="88"/>
  <c r="BJ26" i="88"/>
  <c r="BI26" i="88"/>
  <c r="CH23" i="88"/>
  <c r="CG23" i="88"/>
  <c r="CF23" i="88"/>
  <c r="CE23" i="88"/>
  <c r="CD23" i="88"/>
  <c r="CC23" i="88"/>
  <c r="CB23" i="88"/>
  <c r="CA23" i="88"/>
  <c r="BZ23" i="88"/>
  <c r="BY23" i="88"/>
  <c r="BX23" i="88"/>
  <c r="BW23" i="88"/>
  <c r="BV23" i="88"/>
  <c r="BU23" i="88"/>
  <c r="BT23" i="88"/>
  <c r="BS23" i="88"/>
  <c r="BR23" i="88"/>
  <c r="BQ23" i="88"/>
  <c r="BP23" i="88"/>
  <c r="BO23" i="88"/>
  <c r="BN23" i="88"/>
  <c r="BM23" i="88"/>
  <c r="BL23" i="88"/>
  <c r="BK23" i="88"/>
  <c r="BJ23" i="88"/>
  <c r="BI23" i="88"/>
  <c r="BH23" i="88"/>
  <c r="BG23" i="88"/>
  <c r="BF23" i="88"/>
  <c r="BE23" i="88"/>
  <c r="BD23" i="88"/>
  <c r="BC23" i="88"/>
  <c r="BB23" i="88"/>
  <c r="BA23" i="88"/>
  <c r="EA42" i="88"/>
  <c r="DZ42" i="88"/>
  <c r="DY42" i="88"/>
  <c r="DX42" i="88"/>
  <c r="DW42" i="88"/>
  <c r="DV42" i="88"/>
  <c r="DU42" i="88"/>
  <c r="DT42" i="88"/>
  <c r="DS42" i="88"/>
  <c r="DR42" i="88"/>
  <c r="DQ42" i="88"/>
  <c r="DP42" i="88"/>
  <c r="DO42" i="88"/>
  <c r="DM42" i="88"/>
  <c r="DL42" i="88"/>
  <c r="DK42" i="88"/>
  <c r="DJ42" i="88"/>
  <c r="DI42" i="88"/>
  <c r="DH42" i="88"/>
  <c r="DG42" i="88"/>
  <c r="DF42" i="88"/>
  <c r="DE42" i="88"/>
  <c r="DD42" i="88"/>
  <c r="DC42" i="88"/>
  <c r="DB42" i="88"/>
  <c r="DA42" i="88"/>
  <c r="CZ42" i="88"/>
  <c r="CY42" i="88"/>
  <c r="CX42" i="88"/>
  <c r="CW42" i="88"/>
  <c r="CV42" i="88"/>
  <c r="CU42" i="88"/>
  <c r="CT42" i="88"/>
  <c r="CK23" i="88"/>
  <c r="EE42" i="88"/>
  <c r="ED42" i="88"/>
  <c r="AT22" i="88"/>
  <c r="CH21" i="88"/>
  <c r="CG21" i="88"/>
  <c r="CF21" i="88"/>
  <c r="CE21" i="88"/>
  <c r="CD21" i="88"/>
  <c r="CC21" i="88"/>
  <c r="CB21" i="88"/>
  <c r="CA21" i="88"/>
  <c r="BZ21" i="88"/>
  <c r="BY21" i="88"/>
  <c r="BX21" i="88"/>
  <c r="BW21" i="88"/>
  <c r="BV21" i="88"/>
  <c r="BU21" i="88"/>
  <c r="BT21" i="88"/>
  <c r="BS21" i="88"/>
  <c r="BR21" i="88"/>
  <c r="BQ21" i="88"/>
  <c r="BP21" i="88"/>
  <c r="BO21" i="88"/>
  <c r="BN21" i="88"/>
  <c r="BM21" i="88"/>
  <c r="BL21" i="88"/>
  <c r="BK21" i="88"/>
  <c r="BJ21" i="88"/>
  <c r="BI21" i="88"/>
  <c r="BH21" i="88"/>
  <c r="BG21" i="88"/>
  <c r="BF21" i="88"/>
  <c r="BE21" i="88"/>
  <c r="BD21" i="88"/>
  <c r="BC21" i="88"/>
  <c r="BB21" i="88"/>
  <c r="BA21" i="88"/>
  <c r="EA40" i="88"/>
  <c r="DZ40" i="88"/>
  <c r="DY40" i="88"/>
  <c r="DX40" i="88"/>
  <c r="DW40" i="88"/>
  <c r="DV40" i="88"/>
  <c r="DU40" i="88"/>
  <c r="DT40" i="88"/>
  <c r="DS40" i="88"/>
  <c r="DR40" i="88"/>
  <c r="DQ40" i="88"/>
  <c r="DP40" i="88"/>
  <c r="DO40" i="88"/>
  <c r="DM40" i="88"/>
  <c r="DL40" i="88"/>
  <c r="DK40" i="88"/>
  <c r="DJ40" i="88"/>
  <c r="DI40" i="88"/>
  <c r="DH40" i="88"/>
  <c r="DG40" i="88"/>
  <c r="DF40" i="88"/>
  <c r="DE40" i="88"/>
  <c r="DD40" i="88"/>
  <c r="DC40" i="88"/>
  <c r="DB40" i="88"/>
  <c r="DA40" i="88"/>
  <c r="CZ40" i="88"/>
  <c r="CY40" i="88"/>
  <c r="CX40" i="88"/>
  <c r="CW40" i="88"/>
  <c r="CV40" i="88"/>
  <c r="CU40" i="88"/>
  <c r="CT40" i="88"/>
  <c r="EF39" i="88"/>
  <c r="CH19" i="88"/>
  <c r="CG19" i="88"/>
  <c r="CF19" i="88"/>
  <c r="CE19" i="88"/>
  <c r="CD19" i="88"/>
  <c r="CC19" i="88"/>
  <c r="CB19" i="88"/>
  <c r="CA19" i="88"/>
  <c r="BZ19" i="88"/>
  <c r="BY19" i="88"/>
  <c r="BX19" i="88"/>
  <c r="BW19" i="88"/>
  <c r="BV19" i="88"/>
  <c r="BU19" i="88"/>
  <c r="BT19" i="88"/>
  <c r="BS19" i="88"/>
  <c r="BR19" i="88"/>
  <c r="BQ19" i="88"/>
  <c r="BP19" i="88"/>
  <c r="BO19" i="88"/>
  <c r="BN19" i="88"/>
  <c r="BM19" i="88"/>
  <c r="BL19" i="88"/>
  <c r="BK19" i="88"/>
  <c r="BJ19" i="88"/>
  <c r="BI19" i="88"/>
  <c r="BH19" i="88"/>
  <c r="BG19" i="88"/>
  <c r="BF19" i="88"/>
  <c r="BE19" i="88"/>
  <c r="BD19" i="88"/>
  <c r="BC19" i="88"/>
  <c r="BB19" i="88"/>
  <c r="BA19" i="88"/>
  <c r="EA38" i="88"/>
  <c r="DZ38" i="88"/>
  <c r="DY38" i="88"/>
  <c r="DX38" i="88"/>
  <c r="DW38" i="88"/>
  <c r="DV38" i="88"/>
  <c r="DU38" i="88"/>
  <c r="DT38" i="88"/>
  <c r="DS38" i="88"/>
  <c r="DR38" i="88"/>
  <c r="DQ38" i="88"/>
  <c r="DP38" i="88"/>
  <c r="DO38" i="88"/>
  <c r="DM38" i="88"/>
  <c r="DL38" i="88"/>
  <c r="DK38" i="88"/>
  <c r="DJ38" i="88"/>
  <c r="DI38" i="88"/>
  <c r="DH38" i="88"/>
  <c r="DG38" i="88"/>
  <c r="DF38" i="88"/>
  <c r="DE38" i="88"/>
  <c r="DD38" i="88"/>
  <c r="DC38" i="88"/>
  <c r="DB38" i="88"/>
  <c r="DA38" i="88"/>
  <c r="CZ38" i="88"/>
  <c r="CY38" i="88"/>
  <c r="CX38" i="88"/>
  <c r="CW38" i="88"/>
  <c r="CV38" i="88"/>
  <c r="CU38" i="88"/>
  <c r="CT38" i="88"/>
  <c r="CM18" i="88"/>
  <c r="EE38" i="88"/>
  <c r="AT18" i="88"/>
  <c r="ED19" i="88"/>
  <c r="CH17" i="88"/>
  <c r="CG17" i="88"/>
  <c r="CF17" i="88"/>
  <c r="CE17" i="88"/>
  <c r="CD17" i="88"/>
  <c r="CC17" i="88"/>
  <c r="CB17" i="88"/>
  <c r="CA17" i="88"/>
  <c r="BZ17" i="88"/>
  <c r="BY17" i="88"/>
  <c r="BX17" i="88"/>
  <c r="BW17" i="88"/>
  <c r="BV17" i="88"/>
  <c r="BU17" i="88"/>
  <c r="BT17" i="88"/>
  <c r="BS17" i="88"/>
  <c r="BR17" i="88"/>
  <c r="BQ17" i="88"/>
  <c r="BP17" i="88"/>
  <c r="BO17" i="88"/>
  <c r="BN17" i="88"/>
  <c r="BM17" i="88"/>
  <c r="BL17" i="88"/>
  <c r="BK17" i="88"/>
  <c r="BJ17" i="88"/>
  <c r="BI17" i="88"/>
  <c r="BH17" i="88"/>
  <c r="BG17" i="88"/>
  <c r="BF17" i="88"/>
  <c r="BE17" i="88"/>
  <c r="BD17" i="88"/>
  <c r="BC17" i="88"/>
  <c r="BB17" i="88"/>
  <c r="BA17" i="88"/>
  <c r="EA36" i="88"/>
  <c r="DZ36" i="88"/>
  <c r="DY36" i="88"/>
  <c r="DX36" i="88"/>
  <c r="DW36" i="88"/>
  <c r="DV36" i="88"/>
  <c r="DU36" i="88"/>
  <c r="DT36" i="88"/>
  <c r="DS36" i="88"/>
  <c r="DR36" i="88"/>
  <c r="DQ36" i="88"/>
  <c r="DP36" i="88"/>
  <c r="DO36" i="88"/>
  <c r="DM36" i="88"/>
  <c r="DL36" i="88"/>
  <c r="DK36" i="88"/>
  <c r="DJ36" i="88"/>
  <c r="DI36" i="88"/>
  <c r="DH36" i="88"/>
  <c r="DG36" i="88"/>
  <c r="DF36" i="88"/>
  <c r="DE36" i="88"/>
  <c r="DD36" i="88"/>
  <c r="DC36" i="88"/>
  <c r="DB36" i="88"/>
  <c r="DA36" i="88"/>
  <c r="CZ36" i="88"/>
  <c r="CY36" i="88"/>
  <c r="CX36" i="88"/>
  <c r="CW36" i="88"/>
  <c r="CV36" i="88"/>
  <c r="CU36" i="88"/>
  <c r="CT36" i="88"/>
  <c r="EE36" i="88"/>
  <c r="CL36" i="88"/>
  <c r="CK36" i="88"/>
  <c r="CH15" i="88"/>
  <c r="CG15" i="88"/>
  <c r="CF15" i="88"/>
  <c r="CE15" i="88"/>
  <c r="CD15" i="88"/>
  <c r="CC15" i="88"/>
  <c r="CB15" i="88"/>
  <c r="CA15" i="88"/>
  <c r="BZ15" i="88"/>
  <c r="BY15" i="88"/>
  <c r="BX15" i="88"/>
  <c r="BW15" i="88"/>
  <c r="BV15" i="88"/>
  <c r="BU15" i="88"/>
  <c r="BT15" i="88"/>
  <c r="BS15" i="88"/>
  <c r="BR15" i="88"/>
  <c r="BQ15" i="88"/>
  <c r="BP15" i="88"/>
  <c r="BO15" i="88"/>
  <c r="BN15" i="88"/>
  <c r="BM15" i="88"/>
  <c r="BL15" i="88"/>
  <c r="BK15" i="88"/>
  <c r="BJ15" i="88"/>
  <c r="BI15" i="88"/>
  <c r="BH15" i="88"/>
  <c r="BG15" i="88"/>
  <c r="BF15" i="88"/>
  <c r="BE15" i="88"/>
  <c r="BD15" i="88"/>
  <c r="BC15" i="88"/>
  <c r="BB15" i="88"/>
  <c r="BA15" i="88"/>
  <c r="EA34" i="88"/>
  <c r="DZ34" i="88"/>
  <c r="DY34" i="88"/>
  <c r="DX34" i="88"/>
  <c r="DW34" i="88"/>
  <c r="DV34" i="88"/>
  <c r="DU34" i="88"/>
  <c r="DT34" i="88"/>
  <c r="DS34" i="88"/>
  <c r="DR34" i="88"/>
  <c r="DQ34" i="88"/>
  <c r="DP34" i="88"/>
  <c r="DO34" i="88"/>
  <c r="DM34" i="88"/>
  <c r="DL34" i="88"/>
  <c r="DK34" i="88"/>
  <c r="DJ34" i="88"/>
  <c r="DI34" i="88"/>
  <c r="DH34" i="88"/>
  <c r="DG34" i="88"/>
  <c r="DF34" i="88"/>
  <c r="DE34" i="88"/>
  <c r="DD34" i="88"/>
  <c r="DC34" i="88"/>
  <c r="DB34" i="88"/>
  <c r="DA34" i="88"/>
  <c r="CZ34" i="88"/>
  <c r="CY34" i="88"/>
  <c r="CX34" i="88"/>
  <c r="CW34" i="88"/>
  <c r="CV34" i="88"/>
  <c r="CU34" i="88"/>
  <c r="CT34" i="88"/>
  <c r="CL15" i="88"/>
  <c r="CK15" i="88"/>
  <c r="EE34" i="88"/>
  <c r="ED34" i="88"/>
  <c r="AT14" i="88"/>
  <c r="CH13" i="88"/>
  <c r="CG13" i="88"/>
  <c r="CF13" i="88"/>
  <c r="CE13" i="88"/>
  <c r="CD13" i="88"/>
  <c r="CC13" i="88"/>
  <c r="CB13" i="88"/>
  <c r="CA13" i="88"/>
  <c r="BZ13" i="88"/>
  <c r="BY13" i="88"/>
  <c r="BX13" i="88"/>
  <c r="BW13" i="88"/>
  <c r="BV13" i="88"/>
  <c r="BU13" i="88"/>
  <c r="BT13" i="88"/>
  <c r="BS13" i="88"/>
  <c r="BR13" i="88"/>
  <c r="BQ13" i="88"/>
  <c r="BP13" i="88"/>
  <c r="BO13" i="88"/>
  <c r="BN13" i="88"/>
  <c r="BM13" i="88"/>
  <c r="BL13" i="88"/>
  <c r="BK13" i="88"/>
  <c r="BJ13" i="88"/>
  <c r="BI13" i="88"/>
  <c r="BH13" i="88"/>
  <c r="BG13" i="88"/>
  <c r="BF13" i="88"/>
  <c r="BE13" i="88"/>
  <c r="BD13" i="88"/>
  <c r="BC13" i="88"/>
  <c r="BB13" i="88"/>
  <c r="BA13" i="88"/>
  <c r="EA32" i="88"/>
  <c r="DZ32" i="88"/>
  <c r="DY32" i="88"/>
  <c r="DX32" i="88"/>
  <c r="DW32" i="88"/>
  <c r="DV32" i="88"/>
  <c r="DU32" i="88"/>
  <c r="DT32" i="88"/>
  <c r="DS32" i="88"/>
  <c r="DR32" i="88"/>
  <c r="DQ32" i="88"/>
  <c r="DP32" i="88"/>
  <c r="DO32" i="88"/>
  <c r="DM32" i="88"/>
  <c r="DL32" i="88"/>
  <c r="DK32" i="88"/>
  <c r="DJ32" i="88"/>
  <c r="DI32" i="88"/>
  <c r="DH32" i="88"/>
  <c r="DG32" i="88"/>
  <c r="DF32" i="88"/>
  <c r="DE32" i="88"/>
  <c r="DD32" i="88"/>
  <c r="DC32" i="88"/>
  <c r="DB32" i="88"/>
  <c r="DA32" i="88"/>
  <c r="CZ32" i="88"/>
  <c r="CY32" i="88"/>
  <c r="CX32" i="88"/>
  <c r="CW32" i="88"/>
  <c r="CV32" i="88"/>
  <c r="CU32" i="88"/>
  <c r="CT32" i="88"/>
  <c r="EF31" i="88"/>
  <c r="CH11" i="88"/>
  <c r="CG11" i="88"/>
  <c r="CF11" i="88"/>
  <c r="CE11" i="88"/>
  <c r="CD11" i="88"/>
  <c r="CC11" i="88"/>
  <c r="CB11" i="88"/>
  <c r="CA11" i="88"/>
  <c r="BZ11" i="88"/>
  <c r="BY11" i="88"/>
  <c r="BX11" i="88"/>
  <c r="BW11" i="88"/>
  <c r="BV11" i="88"/>
  <c r="BU11" i="88"/>
  <c r="BT11" i="88"/>
  <c r="BS11" i="88"/>
  <c r="BR11" i="88"/>
  <c r="BQ11" i="88"/>
  <c r="BP11" i="88"/>
  <c r="BO11" i="88"/>
  <c r="BN11" i="88"/>
  <c r="BM11" i="88"/>
  <c r="BL11" i="88"/>
  <c r="BK11" i="88"/>
  <c r="BJ11" i="88"/>
  <c r="BI11" i="88"/>
  <c r="BH11" i="88"/>
  <c r="BG11" i="88"/>
  <c r="BF11" i="88"/>
  <c r="BE11" i="88"/>
  <c r="BD11" i="88"/>
  <c r="BC11" i="88"/>
  <c r="BB11" i="88"/>
  <c r="BA11" i="88"/>
  <c r="EA30" i="88"/>
  <c r="DZ30" i="88"/>
  <c r="DY30" i="88"/>
  <c r="DX30" i="88"/>
  <c r="DW30" i="88"/>
  <c r="DV30" i="88"/>
  <c r="DU30" i="88"/>
  <c r="DT30" i="88"/>
  <c r="DS30" i="88"/>
  <c r="DR30" i="88"/>
  <c r="DQ30" i="88"/>
  <c r="DP30" i="88"/>
  <c r="DO30" i="88"/>
  <c r="DM30" i="88"/>
  <c r="DL30" i="88"/>
  <c r="DK30" i="88"/>
  <c r="DJ30" i="88"/>
  <c r="DI30" i="88"/>
  <c r="DH30" i="88"/>
  <c r="DG30" i="88"/>
  <c r="DF30" i="88"/>
  <c r="DE30" i="88"/>
  <c r="DD30" i="88"/>
  <c r="DC30" i="88"/>
  <c r="DB30" i="88"/>
  <c r="DA30" i="88"/>
  <c r="CZ30" i="88"/>
  <c r="CY30" i="88"/>
  <c r="CX30" i="88"/>
  <c r="CW30" i="88"/>
  <c r="CV30" i="88"/>
  <c r="CU30" i="88"/>
  <c r="CT30" i="88"/>
  <c r="CM10" i="88"/>
  <c r="EE30" i="88"/>
  <c r="CK11" i="88"/>
  <c r="BT8" i="88"/>
  <c r="BS8" i="88"/>
  <c r="BR8" i="88"/>
  <c r="BQ8" i="88"/>
  <c r="BP8" i="88"/>
  <c r="BO8" i="88"/>
  <c r="BN8" i="88"/>
  <c r="BM8" i="88"/>
  <c r="BD8" i="88"/>
  <c r="BC8" i="88"/>
  <c r="BB8" i="88"/>
  <c r="BA8" i="88"/>
  <c r="DM27" i="88"/>
  <c r="DL27" i="88"/>
  <c r="DK27" i="88"/>
  <c r="DJ27" i="88"/>
  <c r="DI27" i="88"/>
  <c r="DH27" i="88"/>
  <c r="DG27" i="88"/>
  <c r="DF27" i="88"/>
  <c r="CW27" i="88"/>
  <c r="CV27" i="88"/>
  <c r="CU27" i="88"/>
  <c r="CT27" i="88"/>
  <c r="BL7" i="88"/>
  <c r="BK7" i="88"/>
  <c r="BJ7" i="88"/>
  <c r="BI7" i="88"/>
  <c r="BH7" i="88"/>
  <c r="BG7" i="88"/>
  <c r="BF7" i="88"/>
  <c r="BE7" i="88"/>
  <c r="DE26" i="88"/>
  <c r="DD26" i="88"/>
  <c r="DC26" i="88"/>
  <c r="DB26" i="88"/>
  <c r="DA26" i="88"/>
  <c r="CZ26" i="88"/>
  <c r="CY26" i="88"/>
  <c r="CX26" i="88"/>
  <c r="AM27" i="88"/>
  <c r="AL27" i="88"/>
  <c r="AK27" i="88"/>
  <c r="AJ27" i="88"/>
  <c r="CB8" i="88"/>
  <c r="DT8" i="88"/>
  <c r="DS8" i="88"/>
  <c r="BY8" i="88"/>
  <c r="AE27" i="88"/>
  <c r="AD27" i="88"/>
  <c r="AC27" i="88"/>
  <c r="AB27" i="88"/>
  <c r="S7" i="88"/>
  <c r="S27" i="88" s="1"/>
  <c r="R7" i="88"/>
  <c r="R27" i="88" s="1"/>
  <c r="Q7" i="88"/>
  <c r="Q27" i="88" s="1"/>
  <c r="P7" i="88"/>
  <c r="P27" i="88" s="1"/>
  <c r="O7" i="88"/>
  <c r="DA8" i="88" s="1"/>
  <c r="N7" i="88"/>
  <c r="CZ8" i="88" s="1"/>
  <c r="M7" i="88"/>
  <c r="CY8" i="88" s="1"/>
  <c r="L7" i="88"/>
  <c r="BE27" i="88" s="1"/>
  <c r="ED23" i="86"/>
  <c r="EA23" i="86"/>
  <c r="DZ23" i="86"/>
  <c r="DY23" i="86"/>
  <c r="DX23" i="86"/>
  <c r="DW23" i="86"/>
  <c r="DV23" i="86"/>
  <c r="DU23" i="86"/>
  <c r="DT23" i="86"/>
  <c r="DS23" i="86"/>
  <c r="DR23" i="86"/>
  <c r="DQ23" i="86"/>
  <c r="DP23" i="86"/>
  <c r="DO23" i="86"/>
  <c r="DN23" i="86"/>
  <c r="DM23" i="86"/>
  <c r="DL23" i="86"/>
  <c r="DK23" i="86"/>
  <c r="DJ23" i="86"/>
  <c r="DI23" i="86"/>
  <c r="DH23" i="86"/>
  <c r="DG23" i="86"/>
  <c r="DF23" i="86"/>
  <c r="DE23" i="86"/>
  <c r="DD23" i="86"/>
  <c r="DC23" i="86"/>
  <c r="DB23" i="86"/>
  <c r="DA23" i="86"/>
  <c r="CZ23" i="86"/>
  <c r="CY23" i="86"/>
  <c r="CX23" i="86"/>
  <c r="CW23" i="86"/>
  <c r="CV23" i="86"/>
  <c r="CU23" i="86"/>
  <c r="CT23" i="86"/>
  <c r="CH42" i="86"/>
  <c r="CG42" i="86"/>
  <c r="CF42" i="86"/>
  <c r="CE42" i="86"/>
  <c r="CD42" i="86"/>
  <c r="CC42" i="86"/>
  <c r="CB42" i="86"/>
  <c r="CA42" i="86"/>
  <c r="BZ42" i="86"/>
  <c r="BY42" i="86"/>
  <c r="BX42" i="86"/>
  <c r="BW42" i="86"/>
  <c r="BV42" i="86"/>
  <c r="BU42" i="86"/>
  <c r="BT42" i="86"/>
  <c r="BS42" i="86"/>
  <c r="BR42" i="86"/>
  <c r="BQ42" i="86"/>
  <c r="BP42" i="86"/>
  <c r="BO42" i="86"/>
  <c r="BN42" i="86"/>
  <c r="BM42" i="86"/>
  <c r="BL42" i="86"/>
  <c r="BK42" i="86"/>
  <c r="BJ42" i="86"/>
  <c r="BI42" i="86"/>
  <c r="BH42" i="86"/>
  <c r="BG42" i="86"/>
  <c r="BF42" i="86"/>
  <c r="BE42" i="86"/>
  <c r="BD42" i="86"/>
  <c r="BC42" i="86"/>
  <c r="BB42" i="86"/>
  <c r="BA42" i="86"/>
  <c r="AR42" i="86"/>
  <c r="AO42" i="86"/>
  <c r="AN42" i="86"/>
  <c r="AM42" i="86"/>
  <c r="AL42" i="86"/>
  <c r="AK42" i="86"/>
  <c r="AJ42" i="86"/>
  <c r="AI42" i="86"/>
  <c r="AH42" i="86"/>
  <c r="AG42" i="86"/>
  <c r="AF42" i="86"/>
  <c r="AE42" i="86"/>
  <c r="AD42" i="86"/>
  <c r="AC42" i="86"/>
  <c r="AB42" i="86"/>
  <c r="AA42" i="86"/>
  <c r="Z42" i="86"/>
  <c r="Y42" i="86"/>
  <c r="X42" i="86"/>
  <c r="W42" i="86"/>
  <c r="V42" i="86"/>
  <c r="U42" i="86"/>
  <c r="T42" i="86"/>
  <c r="S42" i="86"/>
  <c r="R42" i="86"/>
  <c r="Q42" i="86"/>
  <c r="P42" i="86"/>
  <c r="O42" i="86"/>
  <c r="N42" i="86"/>
  <c r="M42" i="86"/>
  <c r="L42" i="86"/>
  <c r="K42" i="86"/>
  <c r="J42" i="86"/>
  <c r="I42" i="86"/>
  <c r="H42" i="86"/>
  <c r="EE23" i="86"/>
  <c r="CK42" i="86"/>
  <c r="AT41" i="86"/>
  <c r="EE21" i="86"/>
  <c r="EA21" i="86"/>
  <c r="DZ21" i="86"/>
  <c r="DY21" i="86"/>
  <c r="DX21" i="86"/>
  <c r="DW21" i="86"/>
  <c r="DV21" i="86"/>
  <c r="DU21" i="86"/>
  <c r="DT21" i="86"/>
  <c r="DS21" i="86"/>
  <c r="DR21" i="86"/>
  <c r="DQ21" i="86"/>
  <c r="DP21" i="86"/>
  <c r="DO21" i="86"/>
  <c r="DN21" i="86"/>
  <c r="DM21" i="86"/>
  <c r="DL21" i="86"/>
  <c r="DK21" i="86"/>
  <c r="DJ21" i="86"/>
  <c r="DI21" i="86"/>
  <c r="DH21" i="86"/>
  <c r="DG21" i="86"/>
  <c r="DF21" i="86"/>
  <c r="DE21" i="86"/>
  <c r="DD21" i="86"/>
  <c r="DC21" i="86"/>
  <c r="DB21" i="86"/>
  <c r="DA21" i="86"/>
  <c r="CZ21" i="86"/>
  <c r="CY21" i="86"/>
  <c r="CX21" i="86"/>
  <c r="CW21" i="86"/>
  <c r="CV21" i="86"/>
  <c r="CU21" i="86"/>
  <c r="CT21" i="86"/>
  <c r="CH40" i="86"/>
  <c r="CG40" i="86"/>
  <c r="CF40" i="86"/>
  <c r="CE40" i="86"/>
  <c r="CD40" i="86"/>
  <c r="CC40" i="86"/>
  <c r="CB40" i="86"/>
  <c r="CA40" i="86"/>
  <c r="BZ40" i="86"/>
  <c r="BY40" i="86"/>
  <c r="BX40" i="86"/>
  <c r="BW40" i="86"/>
  <c r="BV40" i="86"/>
  <c r="BU40" i="86"/>
  <c r="BT40" i="86"/>
  <c r="BS40" i="86"/>
  <c r="BR40" i="86"/>
  <c r="BQ40" i="86"/>
  <c r="BP40" i="86"/>
  <c r="BO40" i="86"/>
  <c r="BN40" i="86"/>
  <c r="BM40" i="86"/>
  <c r="BL40" i="86"/>
  <c r="BK40" i="86"/>
  <c r="BJ40" i="86"/>
  <c r="BI40" i="86"/>
  <c r="BH40" i="86"/>
  <c r="BG40" i="86"/>
  <c r="BF40" i="86"/>
  <c r="BE40" i="86"/>
  <c r="BD40" i="86"/>
  <c r="BC40" i="86"/>
  <c r="BB40" i="86"/>
  <c r="BA40" i="86"/>
  <c r="AS40" i="86"/>
  <c r="AO40" i="86"/>
  <c r="AN40" i="86"/>
  <c r="AM40" i="86"/>
  <c r="AL40" i="86"/>
  <c r="AK40" i="86"/>
  <c r="AJ40" i="86"/>
  <c r="AI40" i="86"/>
  <c r="AH40" i="86"/>
  <c r="AG40" i="86"/>
  <c r="AF40" i="86"/>
  <c r="AE40" i="86"/>
  <c r="AD40" i="86"/>
  <c r="AC40" i="86"/>
  <c r="AB40" i="86"/>
  <c r="AA40" i="86"/>
  <c r="Z40" i="86"/>
  <c r="Y40" i="86"/>
  <c r="X40" i="86"/>
  <c r="W40" i="86"/>
  <c r="V40" i="86"/>
  <c r="U40" i="86"/>
  <c r="T40" i="86"/>
  <c r="S40" i="86"/>
  <c r="R40" i="86"/>
  <c r="Q40" i="86"/>
  <c r="P40" i="86"/>
  <c r="O40" i="86"/>
  <c r="N40" i="86"/>
  <c r="M40" i="86"/>
  <c r="L40" i="86"/>
  <c r="K40" i="86"/>
  <c r="J40" i="86"/>
  <c r="I40" i="86"/>
  <c r="H40" i="86"/>
  <c r="EF20" i="86"/>
  <c r="ED21" i="86"/>
  <c r="CM39" i="86"/>
  <c r="CK40" i="86"/>
  <c r="AR40" i="86"/>
  <c r="EA19" i="86"/>
  <c r="DZ19" i="86"/>
  <c r="DY19" i="86"/>
  <c r="DX19" i="86"/>
  <c r="DW19" i="86"/>
  <c r="DV19" i="86"/>
  <c r="DU19" i="86"/>
  <c r="DT19" i="86"/>
  <c r="DS19" i="86"/>
  <c r="DR19" i="86"/>
  <c r="DQ19" i="86"/>
  <c r="DP19" i="86"/>
  <c r="DO19" i="86"/>
  <c r="DN19" i="86"/>
  <c r="DM19" i="86"/>
  <c r="DL19" i="86"/>
  <c r="DK19" i="86"/>
  <c r="DJ19" i="86"/>
  <c r="DI19" i="86"/>
  <c r="DH19" i="86"/>
  <c r="DG19" i="86"/>
  <c r="DF19" i="86"/>
  <c r="DE19" i="86"/>
  <c r="DD19" i="86"/>
  <c r="DC19" i="86"/>
  <c r="DB19" i="86"/>
  <c r="DA19" i="86"/>
  <c r="CZ19" i="86"/>
  <c r="CY19" i="86"/>
  <c r="CX19" i="86"/>
  <c r="CW19" i="86"/>
  <c r="CV19" i="86"/>
  <c r="CU19" i="86"/>
  <c r="CT19" i="86"/>
  <c r="CH38" i="86"/>
  <c r="CG38" i="86"/>
  <c r="CF38" i="86"/>
  <c r="CE38" i="86"/>
  <c r="CD38" i="86"/>
  <c r="CC38" i="86"/>
  <c r="CB38" i="86"/>
  <c r="CA38" i="86"/>
  <c r="BZ38" i="86"/>
  <c r="BY38" i="86"/>
  <c r="BX38" i="86"/>
  <c r="BW38" i="86"/>
  <c r="BV38" i="86"/>
  <c r="BU38" i="86"/>
  <c r="BT38" i="86"/>
  <c r="BS38" i="86"/>
  <c r="BR38" i="86"/>
  <c r="BP38" i="86"/>
  <c r="BO38" i="86"/>
  <c r="BN38" i="86"/>
  <c r="BM38" i="86"/>
  <c r="BL38" i="86"/>
  <c r="BK38" i="86"/>
  <c r="BJ38" i="86"/>
  <c r="BI38" i="86"/>
  <c r="BA38" i="86"/>
  <c r="AO38" i="86"/>
  <c r="AN38" i="86"/>
  <c r="AM38" i="86"/>
  <c r="AL38" i="86"/>
  <c r="AK38" i="86"/>
  <c r="AJ38" i="86"/>
  <c r="AI38" i="86"/>
  <c r="AH38" i="86"/>
  <c r="AG38" i="86"/>
  <c r="AF38" i="86"/>
  <c r="AE38" i="86"/>
  <c r="AD38" i="86"/>
  <c r="AC38" i="86"/>
  <c r="AB38" i="86"/>
  <c r="AA38" i="86"/>
  <c r="Z38" i="86"/>
  <c r="Y38" i="86"/>
  <c r="X38" i="86"/>
  <c r="W38" i="86"/>
  <c r="V38" i="86"/>
  <c r="U38" i="86"/>
  <c r="T38" i="86"/>
  <c r="S38" i="86"/>
  <c r="R38" i="86"/>
  <c r="Q38" i="86"/>
  <c r="P38" i="86"/>
  <c r="O38" i="86"/>
  <c r="N38" i="86"/>
  <c r="M38" i="86"/>
  <c r="L38" i="86"/>
  <c r="K38" i="86"/>
  <c r="J38" i="86"/>
  <c r="I38" i="86"/>
  <c r="H38" i="86"/>
  <c r="GN37" i="86"/>
  <c r="EI37" i="86"/>
  <c r="EE19" i="86"/>
  <c r="ED19" i="86"/>
  <c r="CL38" i="86"/>
  <c r="CK38" i="86"/>
  <c r="AS38" i="86"/>
  <c r="AR38" i="86"/>
  <c r="EE17" i="86"/>
  <c r="EA17" i="86"/>
  <c r="DZ17" i="86"/>
  <c r="DY17" i="86"/>
  <c r="DX17" i="86"/>
  <c r="DW17" i="86"/>
  <c r="DV17" i="86"/>
  <c r="DU17" i="86"/>
  <c r="DT17" i="86"/>
  <c r="DS17" i="86"/>
  <c r="DR17" i="86"/>
  <c r="DQ17" i="86"/>
  <c r="DP17" i="86"/>
  <c r="DO17" i="86"/>
  <c r="DN17" i="86"/>
  <c r="DM17" i="86"/>
  <c r="DL17" i="86"/>
  <c r="DK17" i="86"/>
  <c r="DJ17" i="86"/>
  <c r="DI17" i="86"/>
  <c r="DH17" i="86"/>
  <c r="DG17" i="86"/>
  <c r="DF17" i="86"/>
  <c r="DE17" i="86"/>
  <c r="DD17" i="86"/>
  <c r="DC17" i="86"/>
  <c r="DB17" i="86"/>
  <c r="DA17" i="86"/>
  <c r="CZ17" i="86"/>
  <c r="CY17" i="86"/>
  <c r="CX17" i="86"/>
  <c r="CW17" i="86"/>
  <c r="CV17" i="86"/>
  <c r="CU17" i="86"/>
  <c r="CT17" i="86"/>
  <c r="CL36" i="86"/>
  <c r="CH36" i="86"/>
  <c r="CG36" i="86"/>
  <c r="CF36" i="86"/>
  <c r="CE36" i="86"/>
  <c r="CD36" i="86"/>
  <c r="CC36" i="86"/>
  <c r="CB36" i="86"/>
  <c r="CA36" i="86"/>
  <c r="BZ36" i="86"/>
  <c r="BY36" i="86"/>
  <c r="BX36" i="86"/>
  <c r="BW36" i="86"/>
  <c r="BV36" i="86"/>
  <c r="BU36" i="86"/>
  <c r="BT36" i="86"/>
  <c r="BS36" i="86"/>
  <c r="BR36" i="86"/>
  <c r="BQ36" i="86"/>
  <c r="BP36" i="86"/>
  <c r="BO36" i="86"/>
  <c r="BN36" i="86"/>
  <c r="BM36" i="86"/>
  <c r="BL36" i="86"/>
  <c r="BK36" i="86"/>
  <c r="BJ36" i="86"/>
  <c r="BI36" i="86"/>
  <c r="BH36" i="86"/>
  <c r="BG36" i="86"/>
  <c r="BF36" i="86"/>
  <c r="BE36" i="86"/>
  <c r="BD36" i="86"/>
  <c r="BC36" i="86"/>
  <c r="BB36" i="86"/>
  <c r="BA36" i="86"/>
  <c r="AS36" i="86"/>
  <c r="AO36" i="86"/>
  <c r="AN36" i="86"/>
  <c r="AM36" i="86"/>
  <c r="AL36" i="86"/>
  <c r="AK36" i="86"/>
  <c r="AJ36" i="86"/>
  <c r="AI36" i="86"/>
  <c r="AH36" i="86"/>
  <c r="AG36" i="86"/>
  <c r="AF36" i="86"/>
  <c r="AE36" i="86"/>
  <c r="AD36" i="86"/>
  <c r="AC36" i="86"/>
  <c r="AB36" i="86"/>
  <c r="AA36" i="86"/>
  <c r="Z36" i="86"/>
  <c r="Y36" i="86"/>
  <c r="X36" i="86"/>
  <c r="W36" i="86"/>
  <c r="V36" i="86"/>
  <c r="U36" i="86"/>
  <c r="T36" i="86"/>
  <c r="S36" i="86"/>
  <c r="R36" i="86"/>
  <c r="Q36" i="86"/>
  <c r="P36" i="86"/>
  <c r="O36" i="86"/>
  <c r="N36" i="86"/>
  <c r="M36" i="86"/>
  <c r="L36" i="86"/>
  <c r="K36" i="86"/>
  <c r="J36" i="86"/>
  <c r="I36" i="86"/>
  <c r="H36" i="86"/>
  <c r="EF16" i="86"/>
  <c r="ED17" i="86"/>
  <c r="CK36" i="86"/>
  <c r="AT35" i="86"/>
  <c r="AR36" i="86"/>
  <c r="EE15" i="86"/>
  <c r="EA15" i="86"/>
  <c r="DZ15" i="86"/>
  <c r="DY15" i="86"/>
  <c r="DX15" i="86"/>
  <c r="DW15" i="86"/>
  <c r="DV15" i="86"/>
  <c r="DU15" i="86"/>
  <c r="DT15" i="86"/>
  <c r="DS15" i="86"/>
  <c r="DR15" i="86"/>
  <c r="DQ15" i="86"/>
  <c r="DP15" i="86"/>
  <c r="DO15" i="86"/>
  <c r="DN15" i="86"/>
  <c r="DM15" i="86"/>
  <c r="DL15" i="86"/>
  <c r="DK15" i="86"/>
  <c r="DJ15" i="86"/>
  <c r="DI15" i="86"/>
  <c r="DH15" i="86"/>
  <c r="DG15" i="86"/>
  <c r="DF15" i="86"/>
  <c r="DE15" i="86"/>
  <c r="DD15" i="86"/>
  <c r="DC15" i="86"/>
  <c r="DB15" i="86"/>
  <c r="DA15" i="86"/>
  <c r="CZ15" i="86"/>
  <c r="CY15" i="86"/>
  <c r="CX15" i="86"/>
  <c r="CW15" i="86"/>
  <c r="CV15" i="86"/>
  <c r="CU15" i="86"/>
  <c r="CT15" i="86"/>
  <c r="CH34" i="86"/>
  <c r="CG34" i="86"/>
  <c r="CF34" i="86"/>
  <c r="CB34" i="86"/>
  <c r="CA34" i="86"/>
  <c r="BZ34" i="86"/>
  <c r="BX34" i="86"/>
  <c r="BW34" i="86"/>
  <c r="BV34" i="86"/>
  <c r="BU34" i="86"/>
  <c r="BT34" i="86"/>
  <c r="BS34" i="86"/>
  <c r="BR34" i="86"/>
  <c r="BQ34" i="86"/>
  <c r="BP34" i="86"/>
  <c r="BO34" i="86"/>
  <c r="BN34" i="86"/>
  <c r="BM34" i="86"/>
  <c r="BL34" i="86"/>
  <c r="BK34" i="86"/>
  <c r="BJ34" i="86"/>
  <c r="BI34" i="86"/>
  <c r="BH34" i="86"/>
  <c r="BG34" i="86"/>
  <c r="BF34" i="86"/>
  <c r="BE34" i="86"/>
  <c r="BD34" i="86"/>
  <c r="BC34" i="86"/>
  <c r="BB34" i="86"/>
  <c r="BA34" i="86"/>
  <c r="AO34" i="86"/>
  <c r="AN34" i="86"/>
  <c r="AM34" i="86"/>
  <c r="AL34" i="86"/>
  <c r="AK34" i="86"/>
  <c r="AJ34" i="86"/>
  <c r="AI34" i="86"/>
  <c r="AH34" i="86"/>
  <c r="AG34" i="86"/>
  <c r="AF34" i="86"/>
  <c r="AE34" i="86"/>
  <c r="AD34" i="86"/>
  <c r="AC34" i="86"/>
  <c r="AB34" i="86"/>
  <c r="AA34" i="86"/>
  <c r="Z34" i="86"/>
  <c r="Y34" i="86"/>
  <c r="X34" i="86"/>
  <c r="W34" i="86"/>
  <c r="V34" i="86"/>
  <c r="U34" i="86"/>
  <c r="T34" i="86"/>
  <c r="S34" i="86"/>
  <c r="R34" i="86"/>
  <c r="Q34" i="86"/>
  <c r="P34" i="86"/>
  <c r="O34" i="86"/>
  <c r="N34" i="86"/>
  <c r="M34" i="86"/>
  <c r="L34" i="86"/>
  <c r="K34" i="86"/>
  <c r="J34" i="86"/>
  <c r="I34" i="86"/>
  <c r="H34" i="86"/>
  <c r="ED15" i="86"/>
  <c r="CM33" i="86"/>
  <c r="AS34" i="86"/>
  <c r="AT33" i="86"/>
  <c r="EA13" i="86"/>
  <c r="DZ13" i="86"/>
  <c r="DY13" i="86"/>
  <c r="DX13" i="86"/>
  <c r="DW13" i="86"/>
  <c r="DV13" i="86"/>
  <c r="DU13" i="86"/>
  <c r="DT13" i="86"/>
  <c r="DS13" i="86"/>
  <c r="DR13" i="86"/>
  <c r="DQ13" i="86"/>
  <c r="DP13" i="86"/>
  <c r="DO13" i="86"/>
  <c r="DN13" i="86"/>
  <c r="DM13" i="86"/>
  <c r="DL13" i="86"/>
  <c r="DK13" i="86"/>
  <c r="DJ13" i="86"/>
  <c r="DI13" i="86"/>
  <c r="DH13" i="86"/>
  <c r="DG13" i="86"/>
  <c r="DF13" i="86"/>
  <c r="DE13" i="86"/>
  <c r="DD13" i="86"/>
  <c r="DC13" i="86"/>
  <c r="DB13" i="86"/>
  <c r="DA13" i="86"/>
  <c r="CZ13" i="86"/>
  <c r="CY13" i="86"/>
  <c r="CX13" i="86"/>
  <c r="CW13" i="86"/>
  <c r="CV13" i="86"/>
  <c r="CU13" i="86"/>
  <c r="CT13" i="86"/>
  <c r="CH32" i="86"/>
  <c r="CG32" i="86"/>
  <c r="CF32" i="86"/>
  <c r="CE32" i="86"/>
  <c r="CD32" i="86"/>
  <c r="CC32" i="86"/>
  <c r="CB32" i="86"/>
  <c r="CA32" i="86"/>
  <c r="BZ32" i="86"/>
  <c r="BY32" i="86"/>
  <c r="BX32" i="86"/>
  <c r="BW32" i="86"/>
  <c r="BV32" i="86"/>
  <c r="BU32" i="86"/>
  <c r="BT32" i="86"/>
  <c r="BS32" i="86"/>
  <c r="BR32" i="86"/>
  <c r="BQ32" i="86"/>
  <c r="BP32" i="86"/>
  <c r="BO32" i="86"/>
  <c r="BN32" i="86"/>
  <c r="BM32" i="86"/>
  <c r="BL32" i="86"/>
  <c r="BK32" i="86"/>
  <c r="BJ32" i="86"/>
  <c r="BI32" i="86"/>
  <c r="BH32" i="86"/>
  <c r="BG32" i="86"/>
  <c r="BF32" i="86"/>
  <c r="BE32" i="86"/>
  <c r="BD32" i="86"/>
  <c r="BC32" i="86"/>
  <c r="BB32" i="86"/>
  <c r="BA32" i="86"/>
  <c r="AO32" i="86"/>
  <c r="AN32" i="86"/>
  <c r="AM32" i="86"/>
  <c r="AL32" i="86"/>
  <c r="AK32" i="86"/>
  <c r="AJ32" i="86"/>
  <c r="AI32" i="86"/>
  <c r="AH32" i="86"/>
  <c r="AG32" i="86"/>
  <c r="AF32" i="86"/>
  <c r="AE32" i="86"/>
  <c r="AD32" i="86"/>
  <c r="AC32" i="86"/>
  <c r="AB32" i="86"/>
  <c r="AA32" i="86"/>
  <c r="Z32" i="86"/>
  <c r="Y32" i="86"/>
  <c r="X32" i="86"/>
  <c r="W32" i="86"/>
  <c r="V32" i="86"/>
  <c r="U32" i="86"/>
  <c r="T32" i="86"/>
  <c r="S32" i="86"/>
  <c r="R32" i="86"/>
  <c r="Q32" i="86"/>
  <c r="P32" i="86"/>
  <c r="O32" i="86"/>
  <c r="N32" i="86"/>
  <c r="M32" i="86"/>
  <c r="L32" i="86"/>
  <c r="K32" i="86"/>
  <c r="J32" i="86"/>
  <c r="I32" i="86"/>
  <c r="H32" i="86"/>
  <c r="EE13" i="86"/>
  <c r="ED13" i="86"/>
  <c r="CM31" i="86"/>
  <c r="CL32" i="86"/>
  <c r="CK32" i="86"/>
  <c r="AS32" i="86"/>
  <c r="AR32" i="86"/>
  <c r="EA11" i="86"/>
  <c r="DZ11" i="86"/>
  <c r="DY11" i="86"/>
  <c r="DX11" i="86"/>
  <c r="DW11" i="86"/>
  <c r="DV11" i="86"/>
  <c r="DU11" i="86"/>
  <c r="DT11" i="86"/>
  <c r="DS11" i="86"/>
  <c r="DR11" i="86"/>
  <c r="DQ11" i="86"/>
  <c r="DP11" i="86"/>
  <c r="DO11" i="86"/>
  <c r="DN11" i="86"/>
  <c r="DM11" i="86"/>
  <c r="DL11" i="86"/>
  <c r="DK11" i="86"/>
  <c r="DJ11" i="86"/>
  <c r="DI11" i="86"/>
  <c r="DH11" i="86"/>
  <c r="DG11" i="86"/>
  <c r="DF11" i="86"/>
  <c r="DE11" i="86"/>
  <c r="DD11" i="86"/>
  <c r="DC11" i="86"/>
  <c r="DB11" i="86"/>
  <c r="DA11" i="86"/>
  <c r="CZ11" i="86"/>
  <c r="CY11" i="86"/>
  <c r="CX11" i="86"/>
  <c r="CW11" i="86"/>
  <c r="CV11" i="86"/>
  <c r="CU11" i="86"/>
  <c r="CT11" i="86"/>
  <c r="CH30" i="86"/>
  <c r="CG30" i="86"/>
  <c r="CF30" i="86"/>
  <c r="CE30" i="86"/>
  <c r="CD30" i="86"/>
  <c r="CC30" i="86"/>
  <c r="CB30" i="86"/>
  <c r="CA30" i="86"/>
  <c r="BZ30" i="86"/>
  <c r="BY30" i="86"/>
  <c r="BX30" i="86"/>
  <c r="BW30" i="86"/>
  <c r="BV30" i="86"/>
  <c r="BU30" i="86"/>
  <c r="BT30" i="86"/>
  <c r="BS30" i="86"/>
  <c r="BR30" i="86"/>
  <c r="BQ30" i="86"/>
  <c r="BP30" i="86"/>
  <c r="BO30" i="86"/>
  <c r="BN30" i="86"/>
  <c r="BM30" i="86"/>
  <c r="BL30" i="86"/>
  <c r="BK30" i="86"/>
  <c r="BJ30" i="86"/>
  <c r="BI30" i="86"/>
  <c r="BH30" i="86"/>
  <c r="BG30" i="86"/>
  <c r="BF30" i="86"/>
  <c r="BE30" i="86"/>
  <c r="BD30" i="86"/>
  <c r="BC30" i="86"/>
  <c r="BB30" i="86"/>
  <c r="BA30" i="86"/>
  <c r="AO30" i="86"/>
  <c r="AN30" i="86"/>
  <c r="AM30" i="86"/>
  <c r="AL30" i="86"/>
  <c r="AK30" i="86"/>
  <c r="AJ30" i="86"/>
  <c r="AI30" i="86"/>
  <c r="AH30" i="86"/>
  <c r="AG30" i="86"/>
  <c r="AF30" i="86"/>
  <c r="AE30" i="86"/>
  <c r="AD30" i="86"/>
  <c r="AC30" i="86"/>
  <c r="AB30" i="86"/>
  <c r="AA30" i="86"/>
  <c r="Z30" i="86"/>
  <c r="Y30" i="86"/>
  <c r="X30" i="86"/>
  <c r="W30" i="86"/>
  <c r="V30" i="86"/>
  <c r="U30" i="86"/>
  <c r="T30" i="86"/>
  <c r="S30" i="86"/>
  <c r="R30" i="86"/>
  <c r="Q30" i="86"/>
  <c r="P30" i="86"/>
  <c r="O30" i="86"/>
  <c r="N30" i="86"/>
  <c r="M30" i="86"/>
  <c r="L30" i="86"/>
  <c r="K30" i="86"/>
  <c r="J30" i="86"/>
  <c r="I30" i="86"/>
  <c r="H30" i="86"/>
  <c r="EE11" i="86"/>
  <c r="EF10" i="86"/>
  <c r="CM29" i="86"/>
  <c r="CK30" i="86"/>
  <c r="AT29" i="86"/>
  <c r="AS30" i="86"/>
  <c r="AR30" i="86"/>
  <c r="EA8" i="86"/>
  <c r="DZ8" i="86"/>
  <c r="DY8" i="86"/>
  <c r="DX8" i="86"/>
  <c r="DW8" i="86"/>
  <c r="DV8" i="86"/>
  <c r="DU8" i="86"/>
  <c r="DT8" i="86"/>
  <c r="DS8" i="86"/>
  <c r="DR8" i="86"/>
  <c r="DQ8" i="86"/>
  <c r="DP8" i="86"/>
  <c r="DO8" i="86"/>
  <c r="DN8" i="86"/>
  <c r="DM8" i="86"/>
  <c r="DL8" i="86"/>
  <c r="DK8" i="86"/>
  <c r="DJ8" i="86"/>
  <c r="DI8" i="86"/>
  <c r="DH8" i="86"/>
  <c r="DG8" i="86"/>
  <c r="DF8" i="86"/>
  <c r="DE8" i="86"/>
  <c r="DD8" i="86"/>
  <c r="DC8" i="86"/>
  <c r="DB8" i="86"/>
  <c r="DA8" i="86"/>
  <c r="CZ8" i="86"/>
  <c r="CY8" i="86"/>
  <c r="CX8" i="86"/>
  <c r="CW8" i="86"/>
  <c r="CV8" i="86"/>
  <c r="CU8" i="86"/>
  <c r="CT8" i="86"/>
  <c r="CH27" i="86"/>
  <c r="CG27" i="86"/>
  <c r="CF27" i="86"/>
  <c r="CE27" i="86"/>
  <c r="CD27" i="86"/>
  <c r="CC27" i="86"/>
  <c r="CB27" i="86"/>
  <c r="CA27" i="86"/>
  <c r="BZ27" i="86"/>
  <c r="BY27" i="86"/>
  <c r="BX27" i="86"/>
  <c r="BW27" i="86"/>
  <c r="BV27" i="86"/>
  <c r="BU27" i="86"/>
  <c r="BT27" i="86"/>
  <c r="BS27" i="86"/>
  <c r="BR27" i="86"/>
  <c r="BQ27" i="86"/>
  <c r="BP27" i="86"/>
  <c r="BO27" i="86"/>
  <c r="BN27" i="86"/>
  <c r="BM27" i="86"/>
  <c r="BL27" i="86"/>
  <c r="BK27" i="86"/>
  <c r="BJ27" i="86"/>
  <c r="BI27" i="86"/>
  <c r="BH27" i="86"/>
  <c r="BG27" i="86"/>
  <c r="BF27" i="86"/>
  <c r="BE27" i="86"/>
  <c r="BD27" i="86"/>
  <c r="BC27" i="86"/>
  <c r="BB27" i="86"/>
  <c r="BA27" i="86"/>
  <c r="AO27" i="86"/>
  <c r="AN27" i="86"/>
  <c r="AM27" i="86"/>
  <c r="AL27" i="86"/>
  <c r="AK27" i="86"/>
  <c r="AJ27" i="86"/>
  <c r="AI27" i="86"/>
  <c r="AH27" i="86"/>
  <c r="AG27" i="86"/>
  <c r="AF27" i="86"/>
  <c r="AE27" i="86"/>
  <c r="AD27" i="86"/>
  <c r="AC27" i="86"/>
  <c r="AB27" i="86"/>
  <c r="AA27" i="86"/>
  <c r="Z27" i="86"/>
  <c r="Y27" i="86"/>
  <c r="X27" i="86"/>
  <c r="W27" i="86"/>
  <c r="V27" i="86"/>
  <c r="U27" i="86"/>
  <c r="T27" i="86"/>
  <c r="S27" i="86"/>
  <c r="R27" i="86"/>
  <c r="Q27" i="86"/>
  <c r="P27" i="86"/>
  <c r="O27" i="86"/>
  <c r="N27" i="86"/>
  <c r="M27" i="86"/>
  <c r="L27" i="86"/>
  <c r="K27" i="86"/>
  <c r="J27" i="86"/>
  <c r="I27" i="86"/>
  <c r="H27" i="86"/>
  <c r="CK23" i="86"/>
  <c r="CH23" i="86"/>
  <c r="CG23" i="86"/>
  <c r="CF23" i="86"/>
  <c r="CE23" i="86"/>
  <c r="CD23" i="86"/>
  <c r="CC23" i="86"/>
  <c r="CB23" i="86"/>
  <c r="CA23" i="86"/>
  <c r="BZ23" i="86"/>
  <c r="BY23" i="86"/>
  <c r="BX23" i="86"/>
  <c r="BW23" i="86"/>
  <c r="BV23" i="86"/>
  <c r="BU23" i="86"/>
  <c r="BT23" i="86"/>
  <c r="BS23" i="86"/>
  <c r="BR23" i="86"/>
  <c r="BQ23" i="86"/>
  <c r="BP23" i="86"/>
  <c r="BO23" i="86"/>
  <c r="BN23" i="86"/>
  <c r="BM23" i="86"/>
  <c r="BL23" i="86"/>
  <c r="BK23" i="86"/>
  <c r="BJ23" i="86"/>
  <c r="BI23" i="86"/>
  <c r="BH23" i="86"/>
  <c r="BG23" i="86"/>
  <c r="BF23" i="86"/>
  <c r="BE23" i="86"/>
  <c r="BD23" i="86"/>
  <c r="BC23" i="86"/>
  <c r="BB23" i="86"/>
  <c r="BA23" i="86"/>
  <c r="EA42" i="86"/>
  <c r="DZ42" i="86"/>
  <c r="DY42" i="86"/>
  <c r="DX42" i="86"/>
  <c r="DW42" i="86"/>
  <c r="DV42" i="86"/>
  <c r="DU42" i="86"/>
  <c r="DT42" i="86"/>
  <c r="DS42" i="86"/>
  <c r="DR42" i="86"/>
  <c r="DQ42" i="86"/>
  <c r="DP42" i="86"/>
  <c r="DO42" i="86"/>
  <c r="DN42" i="86"/>
  <c r="DM42" i="86"/>
  <c r="DL42" i="86"/>
  <c r="DK42" i="86"/>
  <c r="DJ42" i="86"/>
  <c r="DI42" i="86"/>
  <c r="DH42" i="86"/>
  <c r="DG42" i="86"/>
  <c r="DF42" i="86"/>
  <c r="DE42" i="86"/>
  <c r="DD42" i="86"/>
  <c r="DC42" i="86"/>
  <c r="DB42" i="86"/>
  <c r="DA42" i="86"/>
  <c r="CZ42" i="86"/>
  <c r="CY42" i="86"/>
  <c r="CX42" i="86"/>
  <c r="CW42" i="86"/>
  <c r="CV42" i="86"/>
  <c r="CU42" i="86"/>
  <c r="CT42" i="86"/>
  <c r="CL23" i="86"/>
  <c r="EE42" i="86"/>
  <c r="ED42" i="86"/>
  <c r="AT22" i="86"/>
  <c r="CL21" i="86"/>
  <c r="CH21" i="86"/>
  <c r="CG21" i="86"/>
  <c r="CF21" i="86"/>
  <c r="CE21" i="86"/>
  <c r="CD21" i="86"/>
  <c r="CC21" i="86"/>
  <c r="CB21" i="86"/>
  <c r="CA21" i="86"/>
  <c r="BZ21" i="86"/>
  <c r="BY21" i="86"/>
  <c r="BX21" i="86"/>
  <c r="BW21" i="86"/>
  <c r="BV21" i="86"/>
  <c r="BU21" i="86"/>
  <c r="BT21" i="86"/>
  <c r="BS21" i="86"/>
  <c r="BR21" i="86"/>
  <c r="BQ21" i="86"/>
  <c r="BP21" i="86"/>
  <c r="BO21" i="86"/>
  <c r="BN21" i="86"/>
  <c r="BM21" i="86"/>
  <c r="BL21" i="86"/>
  <c r="BK21" i="86"/>
  <c r="BJ21" i="86"/>
  <c r="BI21" i="86"/>
  <c r="BH21" i="86"/>
  <c r="BG21" i="86"/>
  <c r="BF21" i="86"/>
  <c r="BE21" i="86"/>
  <c r="BD21" i="86"/>
  <c r="BC21" i="86"/>
  <c r="BB21" i="86"/>
  <c r="BA21" i="86"/>
  <c r="EA40" i="86"/>
  <c r="DZ40" i="86"/>
  <c r="DY40" i="86"/>
  <c r="DX40" i="86"/>
  <c r="DW40" i="86"/>
  <c r="DV40" i="86"/>
  <c r="DU40" i="86"/>
  <c r="DT40" i="86"/>
  <c r="DS40" i="86"/>
  <c r="DR40" i="86"/>
  <c r="DQ40" i="86"/>
  <c r="DP40" i="86"/>
  <c r="DO40" i="86"/>
  <c r="DN40" i="86"/>
  <c r="DM40" i="86"/>
  <c r="DL40" i="86"/>
  <c r="DK40" i="86"/>
  <c r="DJ40" i="86"/>
  <c r="DI40" i="86"/>
  <c r="DH40" i="86"/>
  <c r="DG40" i="86"/>
  <c r="DF40" i="86"/>
  <c r="DE40" i="86"/>
  <c r="DD40" i="86"/>
  <c r="DC40" i="86"/>
  <c r="DB40" i="86"/>
  <c r="DA40" i="86"/>
  <c r="CZ40" i="86"/>
  <c r="CY40" i="86"/>
  <c r="CX40" i="86"/>
  <c r="CW40" i="86"/>
  <c r="CV40" i="86"/>
  <c r="CU40" i="86"/>
  <c r="CT40" i="86"/>
  <c r="CM20" i="86"/>
  <c r="CK21" i="86"/>
  <c r="EF39" i="86"/>
  <c r="ED40" i="86"/>
  <c r="AT20" i="86"/>
  <c r="CH19" i="86"/>
  <c r="CG19" i="86"/>
  <c r="CF19" i="86"/>
  <c r="CE19" i="86"/>
  <c r="CD19" i="86"/>
  <c r="CC19" i="86"/>
  <c r="CB19" i="86"/>
  <c r="CA19" i="86"/>
  <c r="BZ19" i="86"/>
  <c r="BY19" i="86"/>
  <c r="BX19" i="86"/>
  <c r="BW19" i="86"/>
  <c r="BV19" i="86"/>
  <c r="BU19" i="86"/>
  <c r="BT19" i="86"/>
  <c r="BS19" i="86"/>
  <c r="BR19" i="86"/>
  <c r="BQ19" i="86"/>
  <c r="BP19" i="86"/>
  <c r="BO19" i="86"/>
  <c r="BN19" i="86"/>
  <c r="BM19" i="86"/>
  <c r="BL19" i="86"/>
  <c r="BK19" i="86"/>
  <c r="BJ19" i="86"/>
  <c r="BI19" i="86"/>
  <c r="BH19" i="86"/>
  <c r="BG19" i="86"/>
  <c r="BF19" i="86"/>
  <c r="BE19" i="86"/>
  <c r="BD19" i="86"/>
  <c r="BC19" i="86"/>
  <c r="BB19" i="86"/>
  <c r="BA19" i="86"/>
  <c r="EA38" i="86"/>
  <c r="DZ38" i="86"/>
  <c r="DY38" i="86"/>
  <c r="DX38" i="86"/>
  <c r="DW38" i="86"/>
  <c r="DV38" i="86"/>
  <c r="DU38" i="86"/>
  <c r="DT38" i="86"/>
  <c r="DS38" i="86"/>
  <c r="DR38" i="86"/>
  <c r="DQ38" i="86"/>
  <c r="DP38" i="86"/>
  <c r="DO38" i="86"/>
  <c r="DN38" i="86"/>
  <c r="DM38" i="86"/>
  <c r="DL38" i="86"/>
  <c r="DK38" i="86"/>
  <c r="DJ38" i="86"/>
  <c r="DI38" i="86"/>
  <c r="DH38" i="86"/>
  <c r="DG38" i="86"/>
  <c r="DF38" i="86"/>
  <c r="DE38" i="86"/>
  <c r="DD38" i="86"/>
  <c r="DC38" i="86"/>
  <c r="DB38" i="86"/>
  <c r="DA38" i="86"/>
  <c r="CZ38" i="86"/>
  <c r="CY38" i="86"/>
  <c r="CX38" i="86"/>
  <c r="CW38" i="86"/>
  <c r="CV38" i="86"/>
  <c r="CU38" i="86"/>
  <c r="CT38" i="86"/>
  <c r="CL19" i="86"/>
  <c r="CK19" i="86"/>
  <c r="EE38" i="86"/>
  <c r="ED38" i="86"/>
  <c r="AT18" i="86"/>
  <c r="CH17" i="86"/>
  <c r="CG17" i="86"/>
  <c r="CF17" i="86"/>
  <c r="CE17" i="86"/>
  <c r="CD17" i="86"/>
  <c r="CC17" i="86"/>
  <c r="CB17" i="86"/>
  <c r="CA17" i="86"/>
  <c r="BZ17" i="86"/>
  <c r="BY17" i="86"/>
  <c r="BX17" i="86"/>
  <c r="BW17" i="86"/>
  <c r="BV17" i="86"/>
  <c r="BU17" i="86"/>
  <c r="BT17" i="86"/>
  <c r="BS17" i="86"/>
  <c r="BR17" i="86"/>
  <c r="BQ17" i="86"/>
  <c r="BP17" i="86"/>
  <c r="BO17" i="86"/>
  <c r="BN17" i="86"/>
  <c r="BM17" i="86"/>
  <c r="BL17" i="86"/>
  <c r="BK17" i="86"/>
  <c r="BJ17" i="86"/>
  <c r="BI17" i="86"/>
  <c r="BH17" i="86"/>
  <c r="BG17" i="86"/>
  <c r="BF17" i="86"/>
  <c r="BE17" i="86"/>
  <c r="BD17" i="86"/>
  <c r="BC17" i="86"/>
  <c r="BB17" i="86"/>
  <c r="BA17" i="86"/>
  <c r="EA36" i="86"/>
  <c r="DZ36" i="86"/>
  <c r="DY36" i="86"/>
  <c r="DX36" i="86"/>
  <c r="DW36" i="86"/>
  <c r="DV36" i="86"/>
  <c r="DU36" i="86"/>
  <c r="DT36" i="86"/>
  <c r="DS36" i="86"/>
  <c r="DR36" i="86"/>
  <c r="DQ36" i="86"/>
  <c r="DP36" i="86"/>
  <c r="DO36" i="86"/>
  <c r="DN36" i="86"/>
  <c r="DM36" i="86"/>
  <c r="DL36" i="86"/>
  <c r="DK36" i="86"/>
  <c r="DJ36" i="86"/>
  <c r="DI36" i="86"/>
  <c r="DH36" i="86"/>
  <c r="DG36" i="86"/>
  <c r="DF36" i="86"/>
  <c r="DE36" i="86"/>
  <c r="DD36" i="86"/>
  <c r="DC36" i="86"/>
  <c r="DB36" i="86"/>
  <c r="DA36" i="86"/>
  <c r="CZ36" i="86"/>
  <c r="CY36" i="86"/>
  <c r="CX36" i="86"/>
  <c r="CW36" i="86"/>
  <c r="CV36" i="86"/>
  <c r="CU36" i="86"/>
  <c r="CT36" i="86"/>
  <c r="GO16" i="86"/>
  <c r="CL17" i="86"/>
  <c r="CK17" i="86"/>
  <c r="EF35" i="86"/>
  <c r="AT16" i="86"/>
  <c r="CL15" i="86"/>
  <c r="CH15" i="86"/>
  <c r="CG15" i="86"/>
  <c r="CF15" i="86"/>
  <c r="CE15" i="86"/>
  <c r="CD15" i="86"/>
  <c r="CC15" i="86"/>
  <c r="CB15" i="86"/>
  <c r="CA15" i="86"/>
  <c r="BZ15" i="86"/>
  <c r="BY15" i="86"/>
  <c r="BX15" i="86"/>
  <c r="BW15" i="86"/>
  <c r="BV15" i="86"/>
  <c r="BU15" i="86"/>
  <c r="BT15" i="86"/>
  <c r="BS15" i="86"/>
  <c r="BR15" i="86"/>
  <c r="BQ15" i="86"/>
  <c r="BP15" i="86"/>
  <c r="BO15" i="86"/>
  <c r="BN15" i="86"/>
  <c r="BM15" i="86"/>
  <c r="BL15" i="86"/>
  <c r="BK15" i="86"/>
  <c r="BJ15" i="86"/>
  <c r="BI15" i="86"/>
  <c r="BH15" i="86"/>
  <c r="BG15" i="86"/>
  <c r="BF15" i="86"/>
  <c r="BE15" i="86"/>
  <c r="BD15" i="86"/>
  <c r="BC15" i="86"/>
  <c r="BB15" i="86"/>
  <c r="BA15" i="86"/>
  <c r="EA34" i="86"/>
  <c r="DZ34" i="86"/>
  <c r="DY34" i="86"/>
  <c r="DX34" i="86"/>
  <c r="DW34" i="86"/>
  <c r="DV34" i="86"/>
  <c r="DU34" i="86"/>
  <c r="DT34" i="86"/>
  <c r="DS34" i="86"/>
  <c r="DR34" i="86"/>
  <c r="DQ34" i="86"/>
  <c r="DP34" i="86"/>
  <c r="DO34" i="86"/>
  <c r="DN34" i="86"/>
  <c r="DM34" i="86"/>
  <c r="DL34" i="86"/>
  <c r="DK34" i="86"/>
  <c r="DJ34" i="86"/>
  <c r="DI34" i="86"/>
  <c r="DH34" i="86"/>
  <c r="DG34" i="86"/>
  <c r="DF34" i="86"/>
  <c r="DE34" i="86"/>
  <c r="DD34" i="86"/>
  <c r="DC34" i="86"/>
  <c r="DB34" i="86"/>
  <c r="DA34" i="86"/>
  <c r="CZ34" i="86"/>
  <c r="CY34" i="86"/>
  <c r="CX34" i="86"/>
  <c r="CW34" i="86"/>
  <c r="CV34" i="86"/>
  <c r="CU34" i="86"/>
  <c r="CT34" i="86"/>
  <c r="CM14" i="86"/>
  <c r="CK15" i="86"/>
  <c r="EE34" i="86"/>
  <c r="ED34" i="86"/>
  <c r="CH13" i="86"/>
  <c r="CG13" i="86"/>
  <c r="CF13" i="86"/>
  <c r="CE13" i="86"/>
  <c r="CD13" i="86"/>
  <c r="CC13" i="86"/>
  <c r="CB13" i="86"/>
  <c r="CA13" i="86"/>
  <c r="BZ13" i="86"/>
  <c r="BY13" i="86"/>
  <c r="BX13" i="86"/>
  <c r="BW13" i="86"/>
  <c r="BV13" i="86"/>
  <c r="BU13" i="86"/>
  <c r="BT13" i="86"/>
  <c r="BS13" i="86"/>
  <c r="BR13" i="86"/>
  <c r="BQ13" i="86"/>
  <c r="BP13" i="86"/>
  <c r="BO13" i="86"/>
  <c r="BN13" i="86"/>
  <c r="BM13" i="86"/>
  <c r="BL13" i="86"/>
  <c r="BK13" i="86"/>
  <c r="BJ13" i="86"/>
  <c r="BI13" i="86"/>
  <c r="BH13" i="86"/>
  <c r="BG13" i="86"/>
  <c r="BF13" i="86"/>
  <c r="BE13" i="86"/>
  <c r="BD13" i="86"/>
  <c r="BC13" i="86"/>
  <c r="BB13" i="86"/>
  <c r="BA13" i="86"/>
  <c r="EA32" i="86"/>
  <c r="DZ32" i="86"/>
  <c r="DY32" i="86"/>
  <c r="DX32" i="86"/>
  <c r="DW32" i="86"/>
  <c r="DV32" i="86"/>
  <c r="DU32" i="86"/>
  <c r="DT32" i="86"/>
  <c r="DS32" i="86"/>
  <c r="DR32" i="86"/>
  <c r="DQ32" i="86"/>
  <c r="DP32" i="86"/>
  <c r="DO32" i="86"/>
  <c r="DN32" i="86"/>
  <c r="DM32" i="86"/>
  <c r="DL32" i="86"/>
  <c r="DK32" i="86"/>
  <c r="DJ32" i="86"/>
  <c r="DI32" i="86"/>
  <c r="DH32" i="86"/>
  <c r="DG32" i="86"/>
  <c r="DF32" i="86"/>
  <c r="DE32" i="86"/>
  <c r="DD32" i="86"/>
  <c r="DC32" i="86"/>
  <c r="DB32" i="86"/>
  <c r="DA32" i="86"/>
  <c r="CZ32" i="86"/>
  <c r="CY32" i="86"/>
  <c r="CX32" i="86"/>
  <c r="CW32" i="86"/>
  <c r="CV32" i="86"/>
  <c r="CU32" i="86"/>
  <c r="CT32" i="86"/>
  <c r="CL13" i="86"/>
  <c r="CK13" i="86"/>
  <c r="EF31" i="86"/>
  <c r="EE32" i="86"/>
  <c r="ED32" i="86"/>
  <c r="AT12" i="86"/>
  <c r="CH11" i="86"/>
  <c r="CG11" i="86"/>
  <c r="CF11" i="86"/>
  <c r="CE11" i="86"/>
  <c r="CD11" i="86"/>
  <c r="CC11" i="86"/>
  <c r="CB11" i="86"/>
  <c r="CA11" i="86"/>
  <c r="BZ11" i="86"/>
  <c r="BY11" i="86"/>
  <c r="BX11" i="86"/>
  <c r="BW11" i="86"/>
  <c r="BV11" i="86"/>
  <c r="BU11" i="86"/>
  <c r="BT11" i="86"/>
  <c r="BS11" i="86"/>
  <c r="BR11" i="86"/>
  <c r="BQ11" i="86"/>
  <c r="BP11" i="86"/>
  <c r="BO11" i="86"/>
  <c r="BN11" i="86"/>
  <c r="BM11" i="86"/>
  <c r="BL11" i="86"/>
  <c r="BK11" i="86"/>
  <c r="BJ11" i="86"/>
  <c r="BI11" i="86"/>
  <c r="BH11" i="86"/>
  <c r="BG11" i="86"/>
  <c r="BF11" i="86"/>
  <c r="BE11" i="86"/>
  <c r="BD11" i="86"/>
  <c r="BC11" i="86"/>
  <c r="BB11" i="86"/>
  <c r="BA11" i="86"/>
  <c r="EA30" i="86"/>
  <c r="DZ30" i="86"/>
  <c r="DY30" i="86"/>
  <c r="DX30" i="86"/>
  <c r="DW30" i="86"/>
  <c r="DV30" i="86"/>
  <c r="DU30" i="86"/>
  <c r="DT30" i="86"/>
  <c r="DS30" i="86"/>
  <c r="DR30" i="86"/>
  <c r="DQ30" i="86"/>
  <c r="DP30" i="86"/>
  <c r="DO30" i="86"/>
  <c r="DN30" i="86"/>
  <c r="DM30" i="86"/>
  <c r="DL30" i="86"/>
  <c r="DK30" i="86"/>
  <c r="DJ30" i="86"/>
  <c r="DI30" i="86"/>
  <c r="DH30" i="86"/>
  <c r="DG30" i="86"/>
  <c r="DF30" i="86"/>
  <c r="DE30" i="86"/>
  <c r="DD30" i="86"/>
  <c r="DC30" i="86"/>
  <c r="DB30" i="86"/>
  <c r="DA30" i="86"/>
  <c r="CZ30" i="86"/>
  <c r="CY30" i="86"/>
  <c r="CX30" i="86"/>
  <c r="CW30" i="86"/>
  <c r="CV30" i="86"/>
  <c r="CU30" i="86"/>
  <c r="CT30" i="86"/>
  <c r="CL11" i="86"/>
  <c r="CM10" i="86"/>
  <c r="EF29" i="86"/>
  <c r="ED30" i="86"/>
  <c r="AT10" i="86"/>
  <c r="CG8" i="86"/>
  <c r="CF8" i="86"/>
  <c r="CE8" i="86"/>
  <c r="CD8" i="86"/>
  <c r="CC8" i="86"/>
  <c r="CB8" i="86"/>
  <c r="CA8" i="86"/>
  <c r="BZ8" i="86"/>
  <c r="BY8" i="86"/>
  <c r="BX8" i="86"/>
  <c r="BW8" i="86"/>
  <c r="BV8" i="86"/>
  <c r="BU8" i="86"/>
  <c r="BT8" i="86"/>
  <c r="BS8" i="86"/>
  <c r="BR8" i="86"/>
  <c r="BQ8" i="86"/>
  <c r="BP8" i="86"/>
  <c r="BO8" i="86"/>
  <c r="BN8" i="86"/>
  <c r="BM8" i="86"/>
  <c r="BL8" i="86"/>
  <c r="BK8" i="86"/>
  <c r="BJ8" i="86"/>
  <c r="BI8" i="86"/>
  <c r="BH8" i="86"/>
  <c r="BG8" i="86"/>
  <c r="BF8" i="86"/>
  <c r="BE8" i="86"/>
  <c r="BD8" i="86"/>
  <c r="BC8" i="86"/>
  <c r="BB8" i="86"/>
  <c r="BA8" i="86"/>
  <c r="EA27" i="86"/>
  <c r="DZ27" i="86"/>
  <c r="DY27" i="86"/>
  <c r="DX27" i="86"/>
  <c r="DW27" i="86"/>
  <c r="DV27" i="86"/>
  <c r="DU27" i="86"/>
  <c r="DT27" i="86"/>
  <c r="DS27" i="86"/>
  <c r="DR27" i="86"/>
  <c r="DQ27" i="86"/>
  <c r="DP27" i="86"/>
  <c r="DO27" i="86"/>
  <c r="DN27" i="86"/>
  <c r="DM27" i="86"/>
  <c r="DL27" i="86"/>
  <c r="DK27" i="86"/>
  <c r="DJ27" i="86"/>
  <c r="DI27" i="86"/>
  <c r="DH27" i="86"/>
  <c r="DG27" i="86"/>
  <c r="DF27" i="86"/>
  <c r="DE27" i="86"/>
  <c r="DD27" i="86"/>
  <c r="DC27" i="86"/>
  <c r="DB27" i="86"/>
  <c r="DA27" i="86"/>
  <c r="CZ27" i="86"/>
  <c r="CY27" i="86"/>
  <c r="CX27" i="86"/>
  <c r="CW27" i="86"/>
  <c r="CV27" i="86"/>
  <c r="CU27" i="86"/>
  <c r="CT27" i="86"/>
  <c r="CK8" i="86"/>
  <c r="CH8" i="86" l="1"/>
  <c r="AR32" i="88"/>
  <c r="CK13" i="88"/>
  <c r="CK17" i="88"/>
  <c r="AT20" i="88"/>
  <c r="AS32" i="88"/>
  <c r="CK40" i="88"/>
  <c r="ED32" i="88"/>
  <c r="CM12" i="88"/>
  <c r="CL17" i="88"/>
  <c r="ED40" i="88"/>
  <c r="CM20" i="88"/>
  <c r="AR30" i="88"/>
  <c r="CL30" i="88"/>
  <c r="EF14" i="88"/>
  <c r="ED17" i="88"/>
  <c r="CL40" i="88"/>
  <c r="AT41" i="88"/>
  <c r="EF22" i="88"/>
  <c r="ED13" i="88"/>
  <c r="ED21" i="88"/>
  <c r="AT12" i="88"/>
  <c r="CK21" i="88"/>
  <c r="CM22" i="88"/>
  <c r="EE13" i="88"/>
  <c r="EE21" i="88"/>
  <c r="AT10" i="88"/>
  <c r="CL11" i="88"/>
  <c r="EF33" i="88"/>
  <c r="EF35" i="88"/>
  <c r="CL19" i="88"/>
  <c r="CL42" i="88"/>
  <c r="EF41" i="88"/>
  <c r="AS30" i="88"/>
  <c r="CM29" i="88"/>
  <c r="CL32" i="88"/>
  <c r="CL34" i="88"/>
  <c r="AR36" i="88"/>
  <c r="EE17" i="88"/>
  <c r="AS38" i="88"/>
  <c r="EE19" i="88"/>
  <c r="AR40" i="88"/>
  <c r="CM39" i="88"/>
  <c r="CK42" i="88"/>
  <c r="EE40" i="86"/>
  <c r="CL40" i="86"/>
  <c r="CK11" i="86"/>
  <c r="EF33" i="86"/>
  <c r="CM16" i="86"/>
  <c r="ED36" i="86"/>
  <c r="CM22" i="86"/>
  <c r="ED11" i="86"/>
  <c r="AT31" i="86"/>
  <c r="AR34" i="86"/>
  <c r="EF18" i="86"/>
  <c r="EF22" i="86"/>
  <c r="AS42" i="86"/>
  <c r="CL42" i="86"/>
  <c r="EE30" i="86"/>
  <c r="EE36" i="86"/>
  <c r="EF41" i="86"/>
  <c r="CL30" i="86"/>
  <c r="EF14" i="86"/>
  <c r="CM37" i="86"/>
  <c r="AT39" i="86"/>
  <c r="CM12" i="86"/>
  <c r="CM18" i="86"/>
  <c r="EF12" i="86"/>
  <c r="AT37" i="86"/>
  <c r="AT26" i="86"/>
  <c r="CM26" i="86"/>
  <c r="EF7" i="86"/>
  <c r="CM7" i="86"/>
  <c r="AS27" i="86"/>
  <c r="EE27" i="86"/>
  <c r="EE8" i="86"/>
  <c r="ED8" i="86"/>
  <c r="AR27" i="86"/>
  <c r="CK27" i="86"/>
  <c r="ED27" i="86"/>
  <c r="BE8" i="88"/>
  <c r="BI8" i="88"/>
  <c r="BU8" i="88"/>
  <c r="CC8" i="88"/>
  <c r="CG8" i="88"/>
  <c r="BI27" i="88"/>
  <c r="BU27" i="88"/>
  <c r="DB8" i="88"/>
  <c r="DN8" i="88"/>
  <c r="DV8" i="88"/>
  <c r="DZ8" i="88"/>
  <c r="DO8" i="88"/>
  <c r="AR27" i="88"/>
  <c r="DA27" i="88"/>
  <c r="DE27" i="88"/>
  <c r="DQ27" i="88"/>
  <c r="DU27" i="88"/>
  <c r="DY27" i="88"/>
  <c r="BF8" i="88"/>
  <c r="BJ8" i="88"/>
  <c r="BV8" i="88"/>
  <c r="CD8" i="88"/>
  <c r="CH8" i="88"/>
  <c r="AN27" i="88"/>
  <c r="BJ27" i="88"/>
  <c r="BV27" i="88"/>
  <c r="CD27" i="88"/>
  <c r="CH27" i="88"/>
  <c r="DD8" i="88"/>
  <c r="DP8" i="88"/>
  <c r="DX8" i="88"/>
  <c r="AF27" i="88"/>
  <c r="CX8" i="88"/>
  <c r="DC8" i="88"/>
  <c r="EA8" i="88"/>
  <c r="CG27" i="88"/>
  <c r="CX27" i="88"/>
  <c r="DB27" i="88"/>
  <c r="DN27" i="88"/>
  <c r="DR27" i="88"/>
  <c r="DV27" i="88"/>
  <c r="DZ27" i="88"/>
  <c r="AO27" i="88"/>
  <c r="BK27" i="88"/>
  <c r="BW27" i="88"/>
  <c r="CE27" i="88"/>
  <c r="DE8" i="88"/>
  <c r="DQ8" i="88"/>
  <c r="DY8" i="88"/>
  <c r="L27" i="88"/>
  <c r="BY27" i="88"/>
  <c r="DW8" i="88"/>
  <c r="CY27" i="88"/>
  <c r="DC27" i="88"/>
  <c r="DO27" i="88"/>
  <c r="DS27" i="88"/>
  <c r="DW27" i="88"/>
  <c r="EA27" i="88"/>
  <c r="BH8" i="88"/>
  <c r="BL8" i="88"/>
  <c r="BX8" i="88"/>
  <c r="CF8" i="88"/>
  <c r="BL27" i="88"/>
  <c r="BX27" i="88"/>
  <c r="CF27" i="88"/>
  <c r="CC27" i="88"/>
  <c r="DR8" i="88"/>
  <c r="BO35" i="89"/>
  <c r="BP43" i="89"/>
  <c r="BP33" i="89"/>
  <c r="BP32" i="89"/>
  <c r="BP23" i="89"/>
  <c r="BP26" i="89"/>
  <c r="BP18" i="89"/>
  <c r="BP24" i="89"/>
  <c r="BP31" i="89"/>
  <c r="BP17" i="89"/>
  <c r="BP13" i="89"/>
  <c r="BO17" i="89"/>
  <c r="BP12" i="89"/>
  <c r="BP14" i="89"/>
  <c r="BO16" i="90"/>
  <c r="BO20" i="90"/>
  <c r="BP8" i="90"/>
  <c r="BO9" i="90"/>
  <c r="BO12" i="90"/>
  <c r="BO15" i="90"/>
  <c r="BO22" i="90"/>
  <c r="BO24" i="90"/>
  <c r="BO30" i="90"/>
  <c r="BO38" i="90"/>
  <c r="BO39" i="90"/>
  <c r="BO11" i="90"/>
  <c r="BO25" i="90"/>
  <c r="BO43" i="90"/>
  <c r="BO40" i="90"/>
  <c r="BO28" i="90"/>
  <c r="BO34" i="90"/>
  <c r="BO41" i="90"/>
  <c r="BO27" i="90"/>
  <c r="BO42" i="90"/>
  <c r="BO10" i="90"/>
  <c r="BO14" i="90"/>
  <c r="BO19" i="90"/>
  <c r="BO18" i="90"/>
  <c r="BO23" i="90"/>
  <c r="BO31" i="90"/>
  <c r="BO33" i="90"/>
  <c r="BO44" i="90"/>
  <c r="BP9" i="89"/>
  <c r="BO9" i="89"/>
  <c r="BO13" i="89"/>
  <c r="BO16" i="89"/>
  <c r="BO20" i="89"/>
  <c r="BO25" i="89"/>
  <c r="BO28" i="89"/>
  <c r="BO32" i="89"/>
  <c r="BO33" i="89"/>
  <c r="BO41" i="89"/>
  <c r="BO11" i="89"/>
  <c r="BO15" i="89"/>
  <c r="BO21" i="89"/>
  <c r="BO22" i="89"/>
  <c r="BO30" i="89"/>
  <c r="BO27" i="89"/>
  <c r="BO34" i="89"/>
  <c r="BO37" i="89"/>
  <c r="DD27" i="88"/>
  <c r="DP27" i="88"/>
  <c r="ED30" i="88"/>
  <c r="CL13" i="88"/>
  <c r="ED38" i="88"/>
  <c r="CK19" i="88"/>
  <c r="EE40" i="88"/>
  <c r="CL21" i="88"/>
  <c r="AR38" i="88"/>
  <c r="CK38" i="88"/>
  <c r="BZ8" i="88"/>
  <c r="AT16" i="88"/>
  <c r="CL23" i="88"/>
  <c r="O27" i="88"/>
  <c r="AI27" i="88"/>
  <c r="BH27" i="88"/>
  <c r="CB27" i="88"/>
  <c r="DU8" i="88"/>
  <c r="AT31" i="88"/>
  <c r="EE23" i="88"/>
  <c r="CZ27" i="88"/>
  <c r="DX27" i="88"/>
  <c r="BG8" i="88"/>
  <c r="BK8" i="88"/>
  <c r="BW8" i="88"/>
  <c r="CE8" i="88"/>
  <c r="EE32" i="88"/>
  <c r="AS40" i="88"/>
  <c r="EF29" i="88"/>
  <c r="CM16" i="88"/>
  <c r="ED36" i="88"/>
  <c r="EF37" i="88"/>
  <c r="M27" i="88"/>
  <c r="AG27" i="88"/>
  <c r="BF27" i="88"/>
  <c r="BZ27" i="88"/>
  <c r="EF12" i="88"/>
  <c r="CK32" i="88"/>
  <c r="CM33" i="88"/>
  <c r="AT35" i="88"/>
  <c r="EF16" i="88"/>
  <c r="CM37" i="88"/>
  <c r="DT27" i="88"/>
  <c r="CA8" i="88"/>
  <c r="AR34" i="88"/>
  <c r="CM14" i="88"/>
  <c r="N27" i="88"/>
  <c r="AH27" i="88"/>
  <c r="BG27" i="88"/>
  <c r="CA27" i="88"/>
  <c r="EF10" i="88"/>
  <c r="CM41" i="88"/>
  <c r="CL27" i="86"/>
  <c r="CK27" i="88" l="1"/>
  <c r="CM26" i="88"/>
  <c r="CL8" i="86"/>
  <c r="EF7" i="88"/>
  <c r="CK8" i="88"/>
  <c r="AT7" i="88"/>
  <c r="ED27" i="88"/>
  <c r="ED8" i="88"/>
  <c r="EE8" i="88"/>
  <c r="CL27" i="88"/>
  <c r="EE27" i="88"/>
  <c r="EF26" i="88"/>
  <c r="AS27" i="88"/>
  <c r="AT26" i="88"/>
  <c r="CM7" i="88"/>
  <c r="CL8" i="88"/>
  <c r="BG7" i="62" l="1"/>
  <c r="BO155" i="62" l="1"/>
  <c r="BO156" i="62"/>
  <c r="BO157" i="62"/>
  <c r="BO158" i="62"/>
  <c r="BO159" i="62"/>
  <c r="BO160" i="62"/>
  <c r="BO161" i="62"/>
  <c r="BO162" i="62"/>
  <c r="BO163" i="62"/>
  <c r="BO154" i="62"/>
  <c r="BL155" i="62"/>
  <c r="BL156" i="62"/>
  <c r="BL157" i="62"/>
  <c r="BL158" i="62"/>
  <c r="BL159" i="62"/>
  <c r="BL160" i="62"/>
  <c r="BL161" i="62"/>
  <c r="BL162" i="62"/>
  <c r="BL163" i="62"/>
  <c r="BL154" i="62"/>
  <c r="BK155" i="62"/>
  <c r="BK156" i="62"/>
  <c r="BK157" i="62"/>
  <c r="BK158" i="62"/>
  <c r="BK159" i="62"/>
  <c r="BK160" i="62"/>
  <c r="BK161" i="62"/>
  <c r="BK162" i="62"/>
  <c r="BK163" i="62"/>
  <c r="BK154" i="62"/>
  <c r="BJ155" i="62"/>
  <c r="BJ156" i="62"/>
  <c r="BJ157" i="62"/>
  <c r="BJ158" i="62"/>
  <c r="BJ159" i="62"/>
  <c r="BJ160" i="62"/>
  <c r="BJ161" i="62"/>
  <c r="BJ162" i="62"/>
  <c r="BJ163" i="62"/>
  <c r="BJ154" i="62"/>
  <c r="BI155" i="62"/>
  <c r="BI156" i="62"/>
  <c r="BI157" i="62"/>
  <c r="BI158" i="62"/>
  <c r="BI159" i="62"/>
  <c r="BI160" i="62"/>
  <c r="BI161" i="62"/>
  <c r="BI162" i="62"/>
  <c r="BI163" i="62"/>
  <c r="BI154" i="62"/>
  <c r="BH155" i="62"/>
  <c r="BH156" i="62"/>
  <c r="BH157" i="62"/>
  <c r="BH158" i="62"/>
  <c r="BH159" i="62"/>
  <c r="BH160" i="62"/>
  <c r="BH161" i="62"/>
  <c r="BH162" i="62"/>
  <c r="BH163" i="62"/>
  <c r="BH154" i="62"/>
  <c r="BL134" i="62"/>
  <c r="BL135" i="62"/>
  <c r="BL136" i="62"/>
  <c r="BL137" i="62"/>
  <c r="BL138" i="62"/>
  <c r="BL139" i="62"/>
  <c r="BL140" i="62"/>
  <c r="BL141" i="62"/>
  <c r="BL142" i="62"/>
  <c r="BL133" i="62"/>
  <c r="BK134" i="62"/>
  <c r="BK135" i="62"/>
  <c r="BK136" i="62"/>
  <c r="BK137" i="62"/>
  <c r="BK138" i="62"/>
  <c r="BK139" i="62"/>
  <c r="BK140" i="62"/>
  <c r="BK141" i="62"/>
  <c r="BK142" i="62"/>
  <c r="BK133" i="62"/>
  <c r="BJ134" i="62"/>
  <c r="BJ135" i="62"/>
  <c r="BJ136" i="62"/>
  <c r="BJ137" i="62"/>
  <c r="BJ138" i="62"/>
  <c r="BJ139" i="62"/>
  <c r="BJ140" i="62"/>
  <c r="BJ141" i="62"/>
  <c r="BJ142" i="62"/>
  <c r="BJ133" i="62"/>
  <c r="BI134" i="62"/>
  <c r="BI135" i="62"/>
  <c r="BI136" i="62"/>
  <c r="BI137" i="62"/>
  <c r="BI138" i="62"/>
  <c r="BI139" i="62"/>
  <c r="BI140" i="62"/>
  <c r="BI141" i="62"/>
  <c r="BI142" i="62"/>
  <c r="BI133" i="62"/>
  <c r="BH134" i="62"/>
  <c r="BH135" i="62"/>
  <c r="BH136" i="62"/>
  <c r="BH137" i="62"/>
  <c r="BH138" i="62"/>
  <c r="BH139" i="62"/>
  <c r="BH140" i="62"/>
  <c r="BH141" i="62"/>
  <c r="BH142" i="62"/>
  <c r="BH133" i="62"/>
  <c r="BO134" i="62"/>
  <c r="BO135" i="62"/>
  <c r="BO136" i="62"/>
  <c r="BO137" i="62"/>
  <c r="BO138" i="62"/>
  <c r="BO139" i="62"/>
  <c r="BO140" i="62"/>
  <c r="BO141" i="62"/>
  <c r="BO142" i="62"/>
  <c r="BO133" i="62"/>
  <c r="BO146" i="62" s="1"/>
  <c r="BO92" i="62"/>
  <c r="BO93" i="62"/>
  <c r="BO94" i="62"/>
  <c r="BO95" i="62"/>
  <c r="BO96" i="62"/>
  <c r="BO97" i="62"/>
  <c r="BO99" i="62"/>
  <c r="BO100" i="62"/>
  <c r="BO91" i="62"/>
  <c r="BL92" i="62"/>
  <c r="BL93" i="62"/>
  <c r="BL94" i="62"/>
  <c r="BL95" i="62"/>
  <c r="BL96" i="62"/>
  <c r="BL97" i="62"/>
  <c r="BL99" i="62"/>
  <c r="BL100" i="62"/>
  <c r="BL91" i="62"/>
  <c r="BK92" i="62"/>
  <c r="BK93" i="62"/>
  <c r="BK94" i="62"/>
  <c r="BK95" i="62"/>
  <c r="BK96" i="62"/>
  <c r="BK97" i="62"/>
  <c r="BK99" i="62"/>
  <c r="BK100" i="62"/>
  <c r="BK91" i="62"/>
  <c r="BJ92" i="62"/>
  <c r="BJ93" i="62"/>
  <c r="BJ94" i="62"/>
  <c r="BJ95" i="62"/>
  <c r="BJ96" i="62"/>
  <c r="BJ97" i="62"/>
  <c r="BJ99" i="62"/>
  <c r="BJ100" i="62"/>
  <c r="BJ91" i="62"/>
  <c r="BJ28" i="62" s="1"/>
  <c r="BI92" i="62"/>
  <c r="BI29" i="62" s="1"/>
  <c r="BI93" i="62"/>
  <c r="BI94" i="62"/>
  <c r="BI31" i="62" s="1"/>
  <c r="BI95" i="62"/>
  <c r="BI96" i="62"/>
  <c r="BI33" i="62" s="1"/>
  <c r="BI97" i="62"/>
  <c r="BI34" i="62" s="1"/>
  <c r="BI99" i="62"/>
  <c r="BI100" i="62"/>
  <c r="BI91" i="62"/>
  <c r="BH92" i="62"/>
  <c r="BH93" i="62"/>
  <c r="BH94" i="62"/>
  <c r="BH95" i="62"/>
  <c r="BH96" i="62"/>
  <c r="BH97" i="62"/>
  <c r="BH99" i="62"/>
  <c r="BH100" i="62"/>
  <c r="BH91" i="62"/>
  <c r="BO71" i="62"/>
  <c r="BO72" i="62"/>
  <c r="BO73" i="62"/>
  <c r="BO10" i="62" s="1"/>
  <c r="BO74" i="62"/>
  <c r="BO75" i="62"/>
  <c r="BO76" i="62"/>
  <c r="BO77" i="62"/>
  <c r="BO78" i="62"/>
  <c r="BO79" i="62"/>
  <c r="BO70" i="62"/>
  <c r="BL71" i="62"/>
  <c r="BL72" i="62"/>
  <c r="BL9" i="62" s="1"/>
  <c r="BL73" i="62"/>
  <c r="BL74" i="62"/>
  <c r="BL75" i="62"/>
  <c r="BL12" i="62" s="1"/>
  <c r="BL76" i="62"/>
  <c r="BL77" i="62"/>
  <c r="BL78" i="62"/>
  <c r="BL79" i="62"/>
  <c r="BL16" i="62" s="1"/>
  <c r="BL70" i="62"/>
  <c r="BK71" i="62"/>
  <c r="BK8" i="62" s="1"/>
  <c r="BK72" i="62"/>
  <c r="BK9" i="62" s="1"/>
  <c r="BK73" i="62"/>
  <c r="BK115" i="62" s="1"/>
  <c r="BK74" i="62"/>
  <c r="BK75" i="62"/>
  <c r="BK117" i="62" s="1"/>
  <c r="BK76" i="62"/>
  <c r="BK77" i="62"/>
  <c r="BK78" i="62"/>
  <c r="BK79" i="62"/>
  <c r="BK16" i="62" s="1"/>
  <c r="BK70" i="62"/>
  <c r="BK7" i="62" s="1"/>
  <c r="BJ71" i="62"/>
  <c r="BJ8" i="62" s="1"/>
  <c r="BJ72" i="62"/>
  <c r="BJ73" i="62"/>
  <c r="BJ74" i="62"/>
  <c r="BJ75" i="62"/>
  <c r="BJ76" i="62"/>
  <c r="BJ77" i="62"/>
  <c r="BJ78" i="62"/>
  <c r="BJ79" i="62"/>
  <c r="BJ16" i="62" s="1"/>
  <c r="BJ70" i="62"/>
  <c r="BI71" i="62"/>
  <c r="BI72" i="62"/>
  <c r="BI73" i="62"/>
  <c r="BI10" i="62" s="1"/>
  <c r="BI74" i="62"/>
  <c r="BI75" i="62"/>
  <c r="BI12" i="62" s="1"/>
  <c r="BI76" i="62"/>
  <c r="BI13" i="62" s="1"/>
  <c r="BI77" i="62"/>
  <c r="BI78" i="62"/>
  <c r="BI79" i="62"/>
  <c r="BI70" i="62"/>
  <c r="BH71" i="62"/>
  <c r="BH72" i="62"/>
  <c r="BH73" i="62"/>
  <c r="BH74" i="62"/>
  <c r="BH75" i="62"/>
  <c r="BH76" i="62"/>
  <c r="BH77" i="62"/>
  <c r="BH78" i="62"/>
  <c r="BH120" i="62" s="1"/>
  <c r="BH79" i="62"/>
  <c r="BH16" i="62" s="1"/>
  <c r="BH70" i="62"/>
  <c r="BH7" i="62" s="1"/>
  <c r="BD166" i="62"/>
  <c r="BE166" i="62"/>
  <c r="BD167" i="62"/>
  <c r="BE167" i="62"/>
  <c r="BD168" i="62"/>
  <c r="BE168" i="62"/>
  <c r="BD169" i="62"/>
  <c r="BE169" i="62"/>
  <c r="BD170" i="62"/>
  <c r="BE170" i="62"/>
  <c r="BD171" i="62"/>
  <c r="BE171" i="62"/>
  <c r="BD173" i="62"/>
  <c r="BE173" i="62"/>
  <c r="BD174" i="62"/>
  <c r="BE174" i="62"/>
  <c r="BD36" i="62"/>
  <c r="BD145" i="62"/>
  <c r="BE145" i="62"/>
  <c r="BD146" i="62"/>
  <c r="BE146" i="62"/>
  <c r="BD147" i="62"/>
  <c r="BE147" i="62"/>
  <c r="BD148" i="62"/>
  <c r="BE148" i="62"/>
  <c r="BD149" i="62"/>
  <c r="BE149" i="62"/>
  <c r="BD150" i="62"/>
  <c r="BE150" i="62"/>
  <c r="BD152" i="62"/>
  <c r="BE152" i="62"/>
  <c r="BD153" i="62"/>
  <c r="BE153" i="62"/>
  <c r="BE15" i="62"/>
  <c r="BD15" i="62"/>
  <c r="BD112" i="62"/>
  <c r="BE112" i="62"/>
  <c r="BD113" i="62"/>
  <c r="BE113" i="62"/>
  <c r="BD114" i="62"/>
  <c r="BE114" i="62"/>
  <c r="BD115" i="62"/>
  <c r="BE115" i="62"/>
  <c r="BD116" i="62"/>
  <c r="BE116" i="62"/>
  <c r="BD117" i="62"/>
  <c r="BE117" i="62"/>
  <c r="BD118" i="62"/>
  <c r="BE118" i="62"/>
  <c r="BE129" i="62" s="1"/>
  <c r="BD120" i="62"/>
  <c r="BE120" i="62"/>
  <c r="BD121" i="62"/>
  <c r="BD132" i="62" s="1"/>
  <c r="BE121" i="62"/>
  <c r="BE132" i="62" s="1"/>
  <c r="BD103" i="62"/>
  <c r="BE103" i="62"/>
  <c r="BD104" i="62"/>
  <c r="BE104" i="62"/>
  <c r="BD105" i="62"/>
  <c r="BE105" i="62"/>
  <c r="BD106" i="62"/>
  <c r="BE106" i="62"/>
  <c r="BD107" i="62"/>
  <c r="BE107" i="62"/>
  <c r="BD108" i="62"/>
  <c r="BE108" i="62"/>
  <c r="BD110" i="62"/>
  <c r="BE110" i="62"/>
  <c r="BD111" i="62"/>
  <c r="BE111" i="62"/>
  <c r="BD82" i="62"/>
  <c r="BE82" i="62"/>
  <c r="BD83" i="62"/>
  <c r="BE83" i="62"/>
  <c r="BD84" i="62"/>
  <c r="BE84" i="62"/>
  <c r="BD85" i="62"/>
  <c r="BE85" i="62"/>
  <c r="BD86" i="62"/>
  <c r="BE86" i="62"/>
  <c r="BD87" i="62"/>
  <c r="BE87" i="62"/>
  <c r="BD89" i="62"/>
  <c r="BE89" i="62"/>
  <c r="BD90" i="62"/>
  <c r="BE90" i="62"/>
  <c r="BE10" i="62"/>
  <c r="BD28" i="62"/>
  <c r="BE28" i="62"/>
  <c r="BD29" i="62"/>
  <c r="BE29" i="62"/>
  <c r="BD30" i="62"/>
  <c r="BE30" i="62"/>
  <c r="BD31" i="62"/>
  <c r="BE31" i="62"/>
  <c r="BD33" i="62"/>
  <c r="BE33" i="62"/>
  <c r="BE44" i="62" s="1"/>
  <c r="BD34" i="62"/>
  <c r="BE34" i="62"/>
  <c r="BD37" i="62"/>
  <c r="BE37" i="62"/>
  <c r="BE7" i="62"/>
  <c r="BD8" i="62"/>
  <c r="BE8" i="62"/>
  <c r="BD9" i="62"/>
  <c r="BE9" i="62"/>
  <c r="BD10" i="62"/>
  <c r="BD12" i="62"/>
  <c r="BE12" i="62"/>
  <c r="BD13" i="62"/>
  <c r="BE13" i="62"/>
  <c r="BE55" i="62" s="1"/>
  <c r="BD16" i="62"/>
  <c r="BE16" i="62"/>
  <c r="BE58" i="62" s="1"/>
  <c r="BJ37" i="62" l="1"/>
  <c r="BD58" i="62"/>
  <c r="BH31" i="62"/>
  <c r="BI82" i="62"/>
  <c r="BJ29" i="62"/>
  <c r="BJ40" i="62" s="1"/>
  <c r="BI149" i="62"/>
  <c r="BK145" i="62"/>
  <c r="BD129" i="62"/>
  <c r="BD127" i="62"/>
  <c r="BK33" i="62"/>
  <c r="BK29" i="62"/>
  <c r="BK50" i="62" s="1"/>
  <c r="BJ118" i="62"/>
  <c r="BJ114" i="62"/>
  <c r="BK120" i="62"/>
  <c r="BK37" i="62"/>
  <c r="BI28" i="62"/>
  <c r="BI40" i="62" s="1"/>
  <c r="BL37" i="62"/>
  <c r="BL58" i="62" s="1"/>
  <c r="BK31" i="62"/>
  <c r="BL33" i="62"/>
  <c r="BL54" i="62" s="1"/>
  <c r="BL29" i="62"/>
  <c r="BH171" i="62"/>
  <c r="BH114" i="62"/>
  <c r="BL84" i="62"/>
  <c r="BO120" i="62"/>
  <c r="BH118" i="62"/>
  <c r="BL118" i="62"/>
  <c r="BH33" i="62"/>
  <c r="BO167" i="62"/>
  <c r="BH113" i="62"/>
  <c r="BI115" i="62"/>
  <c r="BJ121" i="62"/>
  <c r="BK110" i="62"/>
  <c r="BL30" i="62"/>
  <c r="BL51" i="62" s="1"/>
  <c r="BE51" i="62"/>
  <c r="BH34" i="62"/>
  <c r="BJ34" i="62"/>
  <c r="BJ45" i="62" s="1"/>
  <c r="BJ30" i="62"/>
  <c r="BJ41" i="62" s="1"/>
  <c r="BL34" i="62"/>
  <c r="BH9" i="62"/>
  <c r="BH20" i="62" s="1"/>
  <c r="BH111" i="62"/>
  <c r="BH115" i="62"/>
  <c r="BI90" i="62"/>
  <c r="BL115" i="62"/>
  <c r="BO121" i="62"/>
  <c r="BH30" i="62"/>
  <c r="BI89" i="62"/>
  <c r="BJ112" i="62"/>
  <c r="BK85" i="62"/>
  <c r="BO116" i="62"/>
  <c r="BI104" i="62"/>
  <c r="BJ105" i="62"/>
  <c r="BL28" i="62"/>
  <c r="BO104" i="62"/>
  <c r="BI152" i="62"/>
  <c r="BJ173" i="62"/>
  <c r="BL173" i="62"/>
  <c r="BH28" i="62"/>
  <c r="BJ117" i="62"/>
  <c r="BJ108" i="62"/>
  <c r="BK147" i="62"/>
  <c r="BH168" i="62"/>
  <c r="BH13" i="62"/>
  <c r="BH8" i="62"/>
  <c r="BH19" i="62" s="1"/>
  <c r="BH116" i="62"/>
  <c r="BI114" i="62"/>
  <c r="BJ89" i="62"/>
  <c r="BK83" i="62"/>
  <c r="BL89" i="62"/>
  <c r="BO118" i="62"/>
  <c r="BO114" i="62"/>
  <c r="BH110" i="62"/>
  <c r="BI111" i="62"/>
  <c r="BJ107" i="62"/>
  <c r="BO106" i="62"/>
  <c r="BH152" i="62"/>
  <c r="BH148" i="62"/>
  <c r="BI146" i="62"/>
  <c r="BL152" i="62"/>
  <c r="BI173" i="62"/>
  <c r="BK169" i="62"/>
  <c r="BL169" i="62"/>
  <c r="BE50" i="62"/>
  <c r="BK58" i="62"/>
  <c r="BL7" i="62"/>
  <c r="BL27" i="62" s="1"/>
  <c r="BI117" i="62"/>
  <c r="BI113" i="62"/>
  <c r="BK121" i="62"/>
  <c r="BO113" i="62"/>
  <c r="BI105" i="62"/>
  <c r="BK28" i="62"/>
  <c r="BL108" i="62"/>
  <c r="BO105" i="62"/>
  <c r="BK153" i="62"/>
  <c r="BL147" i="62"/>
  <c r="BJ166" i="62"/>
  <c r="BL83" i="62"/>
  <c r="BL103" i="62"/>
  <c r="BH146" i="62"/>
  <c r="BI171" i="62"/>
  <c r="BK167" i="62"/>
  <c r="BJ13" i="62"/>
  <c r="BH86" i="62"/>
  <c r="BL86" i="62"/>
  <c r="BL111" i="62"/>
  <c r="BJ149" i="62"/>
  <c r="BL153" i="62"/>
  <c r="BL145" i="62"/>
  <c r="BI170" i="62"/>
  <c r="BK174" i="62"/>
  <c r="BK166" i="62"/>
  <c r="BL90" i="62"/>
  <c r="BL82" i="62"/>
  <c r="BH85" i="62"/>
  <c r="BJ82" i="62"/>
  <c r="BH108" i="62"/>
  <c r="BI110" i="62"/>
  <c r="BJ106" i="62"/>
  <c r="BK107" i="62"/>
  <c r="BK113" i="62"/>
  <c r="BL104" i="62"/>
  <c r="BO110" i="62"/>
  <c r="BI107" i="62"/>
  <c r="BH104" i="62"/>
  <c r="BL114" i="62"/>
  <c r="BO11" i="62"/>
  <c r="BH150" i="62"/>
  <c r="BJ7" i="62"/>
  <c r="BJ9" i="62"/>
  <c r="BK152" i="62"/>
  <c r="BK148" i="62"/>
  <c r="BL150" i="62"/>
  <c r="BL146" i="62"/>
  <c r="BH167" i="62"/>
  <c r="BI169" i="62"/>
  <c r="BJ171" i="62"/>
  <c r="BJ167" i="62"/>
  <c r="BK173" i="62"/>
  <c r="BL171" i="62"/>
  <c r="BL167" i="62"/>
  <c r="BJ85" i="62"/>
  <c r="BK87" i="62"/>
  <c r="BO112" i="62"/>
  <c r="BO7" i="62"/>
  <c r="BH87" i="62"/>
  <c r="BH84" i="62"/>
  <c r="BH103" i="62"/>
  <c r="BJ110" i="62"/>
  <c r="BK106" i="62"/>
  <c r="BL107" i="62"/>
  <c r="BO108" i="62"/>
  <c r="BJ113" i="62"/>
  <c r="BH153" i="62"/>
  <c r="BH12" i="62"/>
  <c r="BH23" i="62" s="1"/>
  <c r="BH145" i="62"/>
  <c r="BI147" i="62"/>
  <c r="BJ145" i="62"/>
  <c r="BK10" i="62"/>
  <c r="BL149" i="62"/>
  <c r="BH37" i="62"/>
  <c r="BH58" i="62" s="1"/>
  <c r="BH170" i="62"/>
  <c r="BH29" i="62"/>
  <c r="BI168" i="62"/>
  <c r="BJ174" i="62"/>
  <c r="BJ170" i="62"/>
  <c r="BK168" i="62"/>
  <c r="BL174" i="62"/>
  <c r="BL166" i="62"/>
  <c r="BO31" i="62"/>
  <c r="BO52" i="62" s="1"/>
  <c r="BJ84" i="62"/>
  <c r="BK82" i="62"/>
  <c r="BH106" i="62"/>
  <c r="BI103" i="62"/>
  <c r="BJ104" i="62"/>
  <c r="BL116" i="62"/>
  <c r="BO117" i="62"/>
  <c r="BO103" i="62"/>
  <c r="BK116" i="62"/>
  <c r="BO13" i="62"/>
  <c r="BI150" i="62"/>
  <c r="BJ152" i="62"/>
  <c r="BJ148" i="62"/>
  <c r="BK150" i="62"/>
  <c r="BK146" i="62"/>
  <c r="BL148" i="62"/>
  <c r="BH36" i="62"/>
  <c r="BH169" i="62"/>
  <c r="BI30" i="62"/>
  <c r="BJ169" i="62"/>
  <c r="BK171" i="62"/>
  <c r="BO30" i="62"/>
  <c r="BJ87" i="62"/>
  <c r="BK89" i="62"/>
  <c r="BH105" i="62"/>
  <c r="BI106" i="62"/>
  <c r="BK104" i="62"/>
  <c r="BL105" i="62"/>
  <c r="BO111" i="62"/>
  <c r="BJ111" i="62"/>
  <c r="BO149" i="62"/>
  <c r="BI153" i="62"/>
  <c r="BI145" i="62"/>
  <c r="BJ147" i="62"/>
  <c r="BK149" i="62"/>
  <c r="BI37" i="62"/>
  <c r="BI48" i="62" s="1"/>
  <c r="BI166" i="62"/>
  <c r="BJ31" i="62"/>
  <c r="BJ42" i="62" s="1"/>
  <c r="BK170" i="62"/>
  <c r="BL168" i="62"/>
  <c r="BO37" i="62"/>
  <c r="BO29" i="62"/>
  <c r="BD51" i="62"/>
  <c r="BD45" i="62"/>
  <c r="BD40" i="62"/>
  <c r="BD47" i="62"/>
  <c r="BD44" i="62"/>
  <c r="BL120" i="62"/>
  <c r="BD50" i="62"/>
  <c r="BE52" i="62"/>
  <c r="BK12" i="62"/>
  <c r="BL106" i="62"/>
  <c r="BK103" i="62"/>
  <c r="BI116" i="62"/>
  <c r="BL170" i="62"/>
  <c r="BH166" i="62"/>
  <c r="BO83" i="62"/>
  <c r="BE45" i="62"/>
  <c r="BE40" i="62"/>
  <c r="BK13" i="62"/>
  <c r="BJ10" i="62"/>
  <c r="BI8" i="62"/>
  <c r="BI50" i="62" s="1"/>
  <c r="BO9" i="62"/>
  <c r="BO20" i="62" s="1"/>
  <c r="BK34" i="62"/>
  <c r="BL31" i="62"/>
  <c r="BH90" i="62"/>
  <c r="BL85" i="62"/>
  <c r="BI84" i="62"/>
  <c r="BL112" i="62"/>
  <c r="BI121" i="62"/>
  <c r="BK118" i="62"/>
  <c r="BH117" i="62"/>
  <c r="BJ115" i="62"/>
  <c r="BL113" i="62"/>
  <c r="BI148" i="62"/>
  <c r="BO33" i="62"/>
  <c r="BI174" i="62"/>
  <c r="BJ168" i="62"/>
  <c r="BO87" i="62"/>
  <c r="BI87" i="62"/>
  <c r="BK111" i="62"/>
  <c r="BK112" i="62"/>
  <c r="BH121" i="62"/>
  <c r="BJ146" i="62"/>
  <c r="BO32" i="62"/>
  <c r="BO53" i="62" s="1"/>
  <c r="BH174" i="62"/>
  <c r="BO86" i="62"/>
  <c r="BO107" i="62"/>
  <c r="BO85" i="62"/>
  <c r="BH82" i="62"/>
  <c r="BH107" i="62"/>
  <c r="BI112" i="62"/>
  <c r="BJ116" i="62"/>
  <c r="BJ153" i="62"/>
  <c r="BO84" i="62"/>
  <c r="BO115" i="62"/>
  <c r="BK105" i="62"/>
  <c r="BI7" i="62"/>
  <c r="BI19" i="62" s="1"/>
  <c r="BK108" i="62"/>
  <c r="BE42" i="62"/>
  <c r="BK86" i="62"/>
  <c r="BJ83" i="62"/>
  <c r="BH112" i="62"/>
  <c r="BH131" i="62" s="1"/>
  <c r="BK114" i="62"/>
  <c r="BH149" i="62"/>
  <c r="BE54" i="62"/>
  <c r="BI16" i="62"/>
  <c r="BJ33" i="62"/>
  <c r="BJ44" i="62" s="1"/>
  <c r="BK30" i="62"/>
  <c r="BI9" i="62"/>
  <c r="BK90" i="62"/>
  <c r="BH89" i="62"/>
  <c r="BJ86" i="62"/>
  <c r="BI83" i="62"/>
  <c r="BL110" i="62"/>
  <c r="BI108" i="62"/>
  <c r="BJ103" i="62"/>
  <c r="BL121" i="62"/>
  <c r="BI120" i="62"/>
  <c r="BJ150" i="62"/>
  <c r="BO36" i="62"/>
  <c r="BO82" i="62"/>
  <c r="BI118" i="62"/>
  <c r="BI85" i="62"/>
  <c r="BD24" i="62"/>
  <c r="BD55" i="62"/>
  <c r="BO16" i="62"/>
  <c r="BJ12" i="62"/>
  <c r="BJ54" i="62" s="1"/>
  <c r="BL117" i="62"/>
  <c r="BD49" i="62"/>
  <c r="BD54" i="62"/>
  <c r="BE48" i="62"/>
  <c r="BE41" i="62"/>
  <c r="BL8" i="62"/>
  <c r="BO12" i="62"/>
  <c r="BJ90" i="62"/>
  <c r="BL87" i="62"/>
  <c r="BI86" i="62"/>
  <c r="BK84" i="62"/>
  <c r="BH83" i="62"/>
  <c r="BO8" i="62"/>
  <c r="BH10" i="62"/>
  <c r="BH147" i="62"/>
  <c r="BH173" i="62"/>
  <c r="BI167" i="62"/>
  <c r="BO90" i="62"/>
  <c r="BE49" i="62"/>
  <c r="BJ58" i="62"/>
  <c r="BJ120" i="62"/>
  <c r="BD42" i="62"/>
  <c r="BD52" i="62"/>
  <c r="BD48" i="62"/>
  <c r="BD41" i="62"/>
  <c r="BD57" i="62"/>
  <c r="BL13" i="62"/>
  <c r="BI11" i="62"/>
  <c r="BJ36" i="62"/>
  <c r="BJ47" i="62" s="1"/>
  <c r="BO34" i="62"/>
  <c r="BO89" i="62"/>
  <c r="BE20" i="62"/>
  <c r="BE125" i="62"/>
  <c r="BE127" i="62"/>
  <c r="BD125" i="62"/>
  <c r="BO166" i="62"/>
  <c r="BO174" i="62"/>
  <c r="BO28" i="62"/>
  <c r="BO173" i="62"/>
  <c r="BO168" i="62"/>
  <c r="BO170" i="62"/>
  <c r="BO169" i="62"/>
  <c r="BO171" i="62"/>
  <c r="BO145" i="62"/>
  <c r="BO153" i="62"/>
  <c r="BO148" i="62"/>
  <c r="BO152" i="62"/>
  <c r="BO147" i="62"/>
  <c r="BO150" i="62"/>
  <c r="BL36" i="62"/>
  <c r="BL32" i="62"/>
  <c r="BK36" i="62"/>
  <c r="BK32" i="62"/>
  <c r="BJ32" i="62"/>
  <c r="BJ43" i="62" s="1"/>
  <c r="BI36" i="62"/>
  <c r="BI32" i="62"/>
  <c r="BH32" i="62"/>
  <c r="BL15" i="62"/>
  <c r="BL11" i="62"/>
  <c r="BK15" i="62"/>
  <c r="BK26" i="62" s="1"/>
  <c r="BK11" i="62"/>
  <c r="BK22" i="62" s="1"/>
  <c r="BJ15" i="62"/>
  <c r="BJ11" i="62"/>
  <c r="BI15" i="62"/>
  <c r="BH15" i="62"/>
  <c r="BH11" i="62"/>
  <c r="BH22" i="62" s="1"/>
  <c r="BO15" i="62"/>
  <c r="BJ48" i="62"/>
  <c r="BI54" i="62"/>
  <c r="BI52" i="62"/>
  <c r="BH27" i="62"/>
  <c r="BK19" i="62"/>
  <c r="BI55" i="62"/>
  <c r="BK20" i="62"/>
  <c r="BK27" i="62"/>
  <c r="BL10" i="62"/>
  <c r="BD131" i="62"/>
  <c r="BD128" i="62"/>
  <c r="BD126" i="62"/>
  <c r="BD124" i="62"/>
  <c r="BE131" i="62"/>
  <c r="BE128" i="62"/>
  <c r="BE126" i="62"/>
  <c r="BE124" i="62"/>
  <c r="BE19" i="62"/>
  <c r="BE36" i="62"/>
  <c r="BE47" i="62" s="1"/>
  <c r="BE32" i="62"/>
  <c r="BE43" i="62" s="1"/>
  <c r="BD32" i="62"/>
  <c r="BD43" i="62" s="1"/>
  <c r="BE11" i="62"/>
  <c r="BE24" i="62"/>
  <c r="BD27" i="62"/>
  <c r="BD11" i="62"/>
  <c r="BE21" i="62"/>
  <c r="BE23" i="62"/>
  <c r="BE27" i="62"/>
  <c r="BE26" i="62"/>
  <c r="BD20" i="62"/>
  <c r="BD26" i="62"/>
  <c r="BD23" i="62"/>
  <c r="BD21" i="62"/>
  <c r="BD19" i="62"/>
  <c r="CE35" i="72"/>
  <c r="CD35" i="72"/>
  <c r="CC35" i="72"/>
  <c r="CB35" i="72"/>
  <c r="CE10" i="72"/>
  <c r="CE11" i="72"/>
  <c r="CE12" i="72"/>
  <c r="CE14" i="72"/>
  <c r="CE16" i="72"/>
  <c r="CE17" i="72"/>
  <c r="CE18" i="72"/>
  <c r="CE19" i="72"/>
  <c r="CE20" i="72"/>
  <c r="CE21" i="72"/>
  <c r="CE22" i="72"/>
  <c r="CE24" i="72"/>
  <c r="CE26" i="72"/>
  <c r="CE27" i="72"/>
  <c r="CE28" i="72"/>
  <c r="CE29" i="72"/>
  <c r="CE30" i="72"/>
  <c r="CE31" i="72"/>
  <c r="CE32" i="72"/>
  <c r="CD10" i="72"/>
  <c r="CD11" i="72"/>
  <c r="CD12" i="72"/>
  <c r="CD14" i="72"/>
  <c r="CD16" i="72"/>
  <c r="CD17" i="72"/>
  <c r="CD18" i="72"/>
  <c r="CD19" i="72"/>
  <c r="CD20" i="72"/>
  <c r="CD21" i="72"/>
  <c r="CD22" i="72"/>
  <c r="CD24" i="72"/>
  <c r="CD26" i="72"/>
  <c r="CD27" i="72"/>
  <c r="CD28" i="72"/>
  <c r="CD29" i="72"/>
  <c r="CD30" i="72"/>
  <c r="CD31" i="72"/>
  <c r="CD32" i="72"/>
  <c r="CC10" i="72"/>
  <c r="CC11" i="72"/>
  <c r="CC12" i="72"/>
  <c r="CC14" i="72"/>
  <c r="CC16" i="72"/>
  <c r="CC17" i="72"/>
  <c r="CC18" i="72"/>
  <c r="CC19" i="72"/>
  <c r="CC20" i="72"/>
  <c r="CC21" i="72"/>
  <c r="CC22" i="72"/>
  <c r="CC24" i="72"/>
  <c r="CC26" i="72"/>
  <c r="CC27" i="72"/>
  <c r="CC28" i="72"/>
  <c r="CC29" i="72"/>
  <c r="CC30" i="72"/>
  <c r="CC31" i="72"/>
  <c r="CC32" i="72"/>
  <c r="CB10" i="72"/>
  <c r="CB11" i="72"/>
  <c r="CB12" i="72"/>
  <c r="CB14" i="72"/>
  <c r="CB16" i="72"/>
  <c r="CB17" i="72"/>
  <c r="CB18" i="72"/>
  <c r="CB19" i="72"/>
  <c r="CB20" i="72"/>
  <c r="CB21" i="72"/>
  <c r="CB22" i="72"/>
  <c r="CB24" i="72"/>
  <c r="CB26" i="72"/>
  <c r="CB27" i="72"/>
  <c r="CB28" i="72"/>
  <c r="CB29" i="72"/>
  <c r="CB30" i="72"/>
  <c r="CB31" i="72"/>
  <c r="CB32" i="72"/>
  <c r="CE8" i="72"/>
  <c r="CD8" i="72"/>
  <c r="CC8" i="72"/>
  <c r="CB8" i="72"/>
  <c r="CE7" i="72"/>
  <c r="CD7" i="72"/>
  <c r="CC7" i="72"/>
  <c r="CB7" i="72"/>
  <c r="BH52" i="62" l="1"/>
  <c r="BK54" i="62"/>
  <c r="BJ50" i="62"/>
  <c r="BH42" i="62"/>
  <c r="BK52" i="62"/>
  <c r="BI126" i="62"/>
  <c r="BI42" i="62"/>
  <c r="BI43" i="62"/>
  <c r="BI41" i="62"/>
  <c r="BJ129" i="62"/>
  <c r="BI44" i="62"/>
  <c r="BI45" i="62"/>
  <c r="BI47" i="62"/>
  <c r="BK44" i="62"/>
  <c r="BH54" i="62"/>
  <c r="BK21" i="62"/>
  <c r="BO129" i="62"/>
  <c r="BH55" i="62"/>
  <c r="BH57" i="62"/>
  <c r="BJ24" i="62"/>
  <c r="BL44" i="62"/>
  <c r="BH51" i="62"/>
  <c r="BJ55" i="62"/>
  <c r="BH44" i="62"/>
  <c r="BL43" i="62"/>
  <c r="BL26" i="62"/>
  <c r="BL22" i="62"/>
  <c r="BL23" i="62"/>
  <c r="BL55" i="62"/>
  <c r="CD34" i="72"/>
  <c r="BL20" i="62"/>
  <c r="BH45" i="62"/>
  <c r="BH47" i="62"/>
  <c r="BL24" i="62"/>
  <c r="BO54" i="62"/>
  <c r="BI129" i="62"/>
  <c r="BI58" i="62"/>
  <c r="BH40" i="62"/>
  <c r="BL19" i="62"/>
  <c r="BH49" i="62"/>
  <c r="BL129" i="62"/>
  <c r="BJ52" i="62"/>
  <c r="BO50" i="62"/>
  <c r="BK40" i="62"/>
  <c r="BO126" i="62"/>
  <c r="BI53" i="62"/>
  <c r="BH21" i="62"/>
  <c r="BH50" i="62"/>
  <c r="BH61" i="62" s="1"/>
  <c r="BL45" i="62"/>
  <c r="BL47" i="62"/>
  <c r="BK132" i="62"/>
  <c r="BJ27" i="62"/>
  <c r="BJ20" i="62"/>
  <c r="BH41" i="62"/>
  <c r="BL42" i="62"/>
  <c r="BJ26" i="62"/>
  <c r="BJ49" i="62"/>
  <c r="BJ69" i="62" s="1"/>
  <c r="BL40" i="62"/>
  <c r="BL48" i="62"/>
  <c r="BJ19" i="62"/>
  <c r="BL41" i="62"/>
  <c r="BL49" i="62"/>
  <c r="BL69" i="62" s="1"/>
  <c r="BJ51" i="62"/>
  <c r="BE61" i="62"/>
  <c r="BO58" i="62"/>
  <c r="CB34" i="72"/>
  <c r="BH24" i="62"/>
  <c r="BO51" i="62"/>
  <c r="BO127" i="62"/>
  <c r="BO125" i="62"/>
  <c r="BK49" i="62"/>
  <c r="BK43" i="62"/>
  <c r="BK41" i="62"/>
  <c r="BO131" i="62"/>
  <c r="BK42" i="62"/>
  <c r="BO55" i="62"/>
  <c r="BJ124" i="62"/>
  <c r="BO24" i="62"/>
  <c r="BI51" i="62"/>
  <c r="BJ57" i="62"/>
  <c r="BO21" i="62"/>
  <c r="BJ131" i="62"/>
  <c r="BO27" i="62"/>
  <c r="BK48" i="62"/>
  <c r="BJ127" i="62"/>
  <c r="BJ128" i="62"/>
  <c r="BI26" i="62"/>
  <c r="BJ126" i="62"/>
  <c r="BJ132" i="62"/>
  <c r="BJ23" i="62"/>
  <c r="BO23" i="62"/>
  <c r="BO49" i="62"/>
  <c r="BJ22" i="62"/>
  <c r="BL50" i="62"/>
  <c r="BI21" i="62"/>
  <c r="BH48" i="62"/>
  <c r="BO57" i="62"/>
  <c r="BK47" i="62"/>
  <c r="BL128" i="62"/>
  <c r="BI27" i="62"/>
  <c r="BK45" i="62"/>
  <c r="BJ125" i="62"/>
  <c r="BH26" i="62"/>
  <c r="BK53" i="62"/>
  <c r="BI22" i="62"/>
  <c r="BO124" i="62"/>
  <c r="BI57" i="62"/>
  <c r="BL57" i="62"/>
  <c r="BJ53" i="62"/>
  <c r="BO132" i="62"/>
  <c r="BO128" i="62"/>
  <c r="BO19" i="62"/>
  <c r="BH132" i="62"/>
  <c r="BK55" i="62"/>
  <c r="BH127" i="62"/>
  <c r="CC34" i="72"/>
  <c r="BH124" i="62"/>
  <c r="BH129" i="62"/>
  <c r="BH126" i="62"/>
  <c r="BE53" i="62"/>
  <c r="BE64" i="62" s="1"/>
  <c r="BE57" i="62"/>
  <c r="BE68" i="62" s="1"/>
  <c r="BI24" i="62"/>
  <c r="BJ21" i="62"/>
  <c r="BK24" i="62"/>
  <c r="BI49" i="62"/>
  <c r="BI61" i="62" s="1"/>
  <c r="BK51" i="62"/>
  <c r="BI132" i="62"/>
  <c r="BI128" i="62"/>
  <c r="BK128" i="62"/>
  <c r="BI127" i="62"/>
  <c r="BK127" i="62"/>
  <c r="BK131" i="62"/>
  <c r="BI124" i="62"/>
  <c r="BO26" i="62"/>
  <c r="BL127" i="62"/>
  <c r="BK124" i="62"/>
  <c r="CE34" i="72"/>
  <c r="BI23" i="62"/>
  <c r="BH53" i="62"/>
  <c r="BL124" i="62"/>
  <c r="BK126" i="62"/>
  <c r="BI125" i="62"/>
  <c r="BO22" i="62"/>
  <c r="BI131" i="62"/>
  <c r="BK125" i="62"/>
  <c r="BH125" i="62"/>
  <c r="BL125" i="62"/>
  <c r="BK57" i="62"/>
  <c r="BI20" i="62"/>
  <c r="BK23" i="62"/>
  <c r="BL132" i="62"/>
  <c r="BH128" i="62"/>
  <c r="BL126" i="62"/>
  <c r="BE22" i="62"/>
  <c r="BD22" i="62"/>
  <c r="BD53" i="62"/>
  <c r="BD64" i="62" s="1"/>
  <c r="BK129" i="62"/>
  <c r="BL131" i="62"/>
  <c r="BD61" i="62"/>
  <c r="BD69" i="62"/>
  <c r="BO43" i="62"/>
  <c r="BO48" i="62"/>
  <c r="BO41" i="62"/>
  <c r="BO42" i="62"/>
  <c r="BO40" i="62"/>
  <c r="BO44" i="62"/>
  <c r="BO45" i="62"/>
  <c r="BO47" i="62"/>
  <c r="BL53" i="62"/>
  <c r="BH43" i="62"/>
  <c r="BL52" i="62"/>
  <c r="BL21" i="62"/>
  <c r="BD63" i="62"/>
  <c r="BD62" i="62"/>
  <c r="BD66" i="62"/>
  <c r="BE65" i="62"/>
  <c r="BD68" i="62"/>
  <c r="BD65" i="62"/>
  <c r="BE63" i="62"/>
  <c r="BE69" i="62"/>
  <c r="BE62" i="62"/>
  <c r="BE66" i="62"/>
  <c r="BY34" i="72"/>
  <c r="BY33" i="72"/>
  <c r="BY23" i="72"/>
  <c r="BY13" i="72"/>
  <c r="BK63" i="62" l="1"/>
  <c r="BK68" i="62"/>
  <c r="BK61" i="62"/>
  <c r="BO65" i="62"/>
  <c r="BH62" i="62"/>
  <c r="BL62" i="62"/>
  <c r="BL68" i="62"/>
  <c r="BJ62" i="62"/>
  <c r="BH65" i="62"/>
  <c r="BH66" i="62"/>
  <c r="BK65" i="62"/>
  <c r="BH68" i="62"/>
  <c r="BH64" i="62"/>
  <c r="BK66" i="62"/>
  <c r="BH63" i="62"/>
  <c r="BH69" i="62"/>
  <c r="BK69" i="62"/>
  <c r="BI63" i="62"/>
  <c r="BK62" i="62"/>
  <c r="BJ68" i="62"/>
  <c r="BO61" i="62"/>
  <c r="BJ65" i="62"/>
  <c r="BJ64" i="62"/>
  <c r="BJ61" i="62"/>
  <c r="BJ63" i="62"/>
  <c r="BK64" i="62"/>
  <c r="BJ66" i="62"/>
  <c r="BL66" i="62"/>
  <c r="BL64" i="62"/>
  <c r="BL63" i="62"/>
  <c r="BL65" i="62"/>
  <c r="BL61" i="62"/>
  <c r="BI66" i="62"/>
  <c r="BI62" i="62"/>
  <c r="BI68" i="62"/>
  <c r="BI64" i="62"/>
  <c r="BO66" i="62"/>
  <c r="BI69" i="62"/>
  <c r="BO62" i="62"/>
  <c r="BO69" i="62"/>
  <c r="BO63" i="62"/>
  <c r="BO68" i="62"/>
  <c r="BO64" i="62"/>
  <c r="BI65" i="62"/>
  <c r="BX37" i="69"/>
  <c r="BY37" i="69"/>
  <c r="CB37" i="69"/>
  <c r="CC37" i="69"/>
  <c r="CD37" i="69"/>
  <c r="CE37" i="69"/>
  <c r="BX35" i="69"/>
  <c r="BY35" i="69"/>
  <c r="BX24" i="69"/>
  <c r="CN24" i="69" s="1"/>
  <c r="BY24" i="69"/>
  <c r="BY13" i="69"/>
  <c r="CN35" i="69" l="1"/>
  <c r="CE35" i="69"/>
  <c r="CE24" i="69"/>
  <c r="CD22" i="71"/>
  <c r="CD23" i="71"/>
  <c r="CD24" i="71"/>
  <c r="CC22" i="71"/>
  <c r="BY17" i="71"/>
  <c r="CD17" i="71"/>
  <c r="BY16" i="71"/>
  <c r="BY15" i="71"/>
  <c r="CC15" i="71"/>
  <c r="CD11" i="71"/>
  <c r="CD18" i="71" s="1"/>
  <c r="CE23" i="71"/>
  <c r="CE24" i="71"/>
  <c r="CC23" i="71"/>
  <c r="CC24" i="71"/>
  <c r="CB16" i="71"/>
  <c r="CB17" i="71"/>
  <c r="CD15" i="71"/>
  <c r="CE20" i="71"/>
  <c r="CD16" i="71"/>
  <c r="CC11" i="71"/>
  <c r="CC18" i="71" s="1"/>
  <c r="CB11" i="71"/>
  <c r="CB18" i="71" s="1"/>
  <c r="BY24" i="71"/>
  <c r="BY23" i="71"/>
  <c r="BY22" i="71"/>
  <c r="BY20" i="71"/>
  <c r="BX16" i="71"/>
  <c r="BX15" i="71"/>
  <c r="BY11" i="71"/>
  <c r="BY18" i="71" s="1"/>
  <c r="CE33" i="81"/>
  <c r="CD34" i="81"/>
  <c r="CD35" i="81"/>
  <c r="CD29" i="81"/>
  <c r="BY24" i="81"/>
  <c r="BY23" i="81"/>
  <c r="CB23" i="81"/>
  <c r="BY22" i="81"/>
  <c r="CD22" i="81"/>
  <c r="BY21" i="81"/>
  <c r="BY20" i="81"/>
  <c r="BY19" i="81"/>
  <c r="BY18" i="81"/>
  <c r="CE35" i="81"/>
  <c r="CE30" i="81"/>
  <c r="CE32" i="81"/>
  <c r="CE22" i="81"/>
  <c r="CE23" i="81"/>
  <c r="CD19" i="81"/>
  <c r="CD31" i="81"/>
  <c r="CD32" i="81"/>
  <c r="CD33" i="81"/>
  <c r="CD23" i="81"/>
  <c r="CC19" i="81"/>
  <c r="CC20" i="81"/>
  <c r="CC33" i="81"/>
  <c r="CC18" i="81"/>
  <c r="CC21" i="81"/>
  <c r="CB19" i="81"/>
  <c r="CC32" i="81"/>
  <c r="CB18" i="81"/>
  <c r="CB20" i="81"/>
  <c r="CE36" i="80"/>
  <c r="CC33" i="80"/>
  <c r="CD30" i="80"/>
  <c r="CC30" i="80"/>
  <c r="BY25" i="80"/>
  <c r="BY24" i="80"/>
  <c r="CC24" i="80"/>
  <c r="CD24" i="80"/>
  <c r="BY23" i="80"/>
  <c r="BY22" i="80"/>
  <c r="CB22" i="80"/>
  <c r="BY21" i="80"/>
  <c r="BY20" i="80"/>
  <c r="BY19" i="80"/>
  <c r="CB19" i="80"/>
  <c r="CC19" i="80"/>
  <c r="CE31" i="80"/>
  <c r="CE32" i="80"/>
  <c r="CE33" i="80"/>
  <c r="CE34" i="80"/>
  <c r="CE35" i="80"/>
  <c r="CE30" i="80"/>
  <c r="CE15" i="80"/>
  <c r="CD20" i="80"/>
  <c r="CD21" i="80"/>
  <c r="CD33" i="80"/>
  <c r="CD36" i="80"/>
  <c r="CD19" i="80"/>
  <c r="CD23" i="80"/>
  <c r="CC31" i="80"/>
  <c r="CC21" i="80"/>
  <c r="CC22" i="80"/>
  <c r="CC23" i="80"/>
  <c r="CD35" i="80"/>
  <c r="CC29" i="80"/>
  <c r="CB20" i="80"/>
  <c r="CB23" i="80"/>
  <c r="CB24" i="80"/>
  <c r="CE23" i="68"/>
  <c r="CE16" i="68"/>
  <c r="CE17" i="68"/>
  <c r="CE22" i="68"/>
  <c r="CE15" i="68"/>
  <c r="CE20" i="68"/>
  <c r="BX24" i="68"/>
  <c r="BY24" i="68"/>
  <c r="BX23" i="68"/>
  <c r="BY23" i="68"/>
  <c r="BX22" i="68"/>
  <c r="BY22" i="68"/>
  <c r="BY20" i="68"/>
  <c r="BY17" i="68"/>
  <c r="BY16" i="68"/>
  <c r="BY15" i="68"/>
  <c r="BY11" i="68"/>
  <c r="BY18" i="68" s="1"/>
  <c r="CE15" i="71" l="1"/>
  <c r="CE17" i="71"/>
  <c r="BY13" i="71"/>
  <c r="CE24" i="68"/>
  <c r="CE11" i="68"/>
  <c r="CE18" i="68" s="1"/>
  <c r="CE13" i="68" s="1"/>
  <c r="BY13" i="68"/>
  <c r="CE18" i="81"/>
  <c r="CE20" i="81"/>
  <c r="CE19" i="81"/>
  <c r="CE29" i="81"/>
  <c r="CE34" i="81"/>
  <c r="CE25" i="80"/>
  <c r="CE21" i="80"/>
  <c r="CE19" i="80"/>
  <c r="CE29" i="80"/>
  <c r="CE26" i="80"/>
  <c r="CC30" i="81"/>
  <c r="CB15" i="80"/>
  <c r="CB26" i="80" s="1"/>
  <c r="CC15" i="80"/>
  <c r="CE23" i="80"/>
  <c r="CC20" i="71"/>
  <c r="CE22" i="80"/>
  <c r="CD25" i="80"/>
  <c r="CC36" i="80"/>
  <c r="CD22" i="80"/>
  <c r="CC25" i="80"/>
  <c r="CC35" i="80"/>
  <c r="CD34" i="80"/>
  <c r="CE24" i="80"/>
  <c r="CB25" i="80"/>
  <c r="CD29" i="80"/>
  <c r="CC34" i="80"/>
  <c r="CD20" i="81"/>
  <c r="CC23" i="81"/>
  <c r="CC29" i="81"/>
  <c r="CC31" i="81"/>
  <c r="CD30" i="81"/>
  <c r="CC32" i="80"/>
  <c r="CE11" i="71"/>
  <c r="CE18" i="71" s="1"/>
  <c r="CD32" i="80"/>
  <c r="CB15" i="71"/>
  <c r="CB13" i="71" s="1"/>
  <c r="CC17" i="71"/>
  <c r="CD15" i="80"/>
  <c r="CB21" i="80"/>
  <c r="CD15" i="81"/>
  <c r="CD25" i="81" s="1"/>
  <c r="CE15" i="81"/>
  <c r="CE25" i="81" s="1"/>
  <c r="CE21" i="81"/>
  <c r="CB22" i="81"/>
  <c r="CC35" i="81"/>
  <c r="CE16" i="71"/>
  <c r="CD20" i="71"/>
  <c r="CD21" i="81"/>
  <c r="CC15" i="81"/>
  <c r="CC25" i="81" s="1"/>
  <c r="CC22" i="81"/>
  <c r="CC20" i="80"/>
  <c r="CD18" i="81"/>
  <c r="CE31" i="81"/>
  <c r="CC16" i="71"/>
  <c r="CE22" i="71"/>
  <c r="CD31" i="80"/>
  <c r="CB15" i="81"/>
  <c r="CB25" i="81" s="1"/>
  <c r="CB21" i="81"/>
  <c r="CD13" i="71"/>
  <c r="BX35" i="81"/>
  <c r="BY35" i="81"/>
  <c r="BX34" i="81"/>
  <c r="BY34" i="81"/>
  <c r="BX33" i="81"/>
  <c r="BY33" i="81"/>
  <c r="BX32" i="81"/>
  <c r="BY32" i="81"/>
  <c r="BX31" i="81"/>
  <c r="BY31" i="81"/>
  <c r="BX30" i="81"/>
  <c r="BY30" i="81"/>
  <c r="BX29" i="81"/>
  <c r="BY29" i="81"/>
  <c r="BX28" i="81"/>
  <c r="BY28" i="81"/>
  <c r="BX24" i="81"/>
  <c r="BX23" i="81"/>
  <c r="BX22" i="81"/>
  <c r="BX21" i="81"/>
  <c r="BX20" i="81"/>
  <c r="BX19" i="81"/>
  <c r="BX18" i="81"/>
  <c r="BX15" i="81"/>
  <c r="BX25" i="81" s="1"/>
  <c r="BY15" i="81"/>
  <c r="BY25" i="81" s="1"/>
  <c r="BX36" i="80"/>
  <c r="BY36" i="80"/>
  <c r="BX35" i="80"/>
  <c r="BY35" i="80"/>
  <c r="BX34" i="80"/>
  <c r="BY34" i="80"/>
  <c r="BX33" i="80"/>
  <c r="BY33" i="80"/>
  <c r="BX32" i="80"/>
  <c r="BY32" i="80"/>
  <c r="BX31" i="80"/>
  <c r="BY31" i="80"/>
  <c r="BX30" i="80"/>
  <c r="BY30" i="80"/>
  <c r="BY29" i="80"/>
  <c r="BY15" i="80"/>
  <c r="BY26" i="80" s="1"/>
  <c r="CE13" i="71" l="1"/>
  <c r="CB17" i="81"/>
  <c r="CC13" i="71"/>
  <c r="CE18" i="80"/>
  <c r="CB18" i="80"/>
  <c r="CD37" i="80"/>
  <c r="CD26" i="80"/>
  <c r="CD18" i="80" s="1"/>
  <c r="CC37" i="80"/>
  <c r="CC26" i="80"/>
  <c r="CC18" i="80" s="1"/>
  <c r="CC17" i="81"/>
  <c r="CC36" i="81"/>
  <c r="CE36" i="81"/>
  <c r="CE17" i="81"/>
  <c r="CE37" i="80"/>
  <c r="CD17" i="81"/>
  <c r="CD36" i="81"/>
  <c r="BY17" i="81"/>
  <c r="BY18" i="80"/>
  <c r="DA6" i="83" l="1"/>
  <c r="CZ6" i="83"/>
  <c r="CY6" i="83"/>
  <c r="A40" i="81" l="1"/>
  <c r="BA166" i="62" l="1"/>
  <c r="BA167" i="62"/>
  <c r="BA168" i="62"/>
  <c r="BA169" i="62"/>
  <c r="BA170" i="62"/>
  <c r="BA171" i="62"/>
  <c r="BA173" i="62"/>
  <c r="BA174" i="62"/>
  <c r="BA145" i="62"/>
  <c r="BA146" i="62"/>
  <c r="BA147" i="62"/>
  <c r="BA148" i="62"/>
  <c r="BA149" i="62"/>
  <c r="BA150" i="62"/>
  <c r="BA152" i="62"/>
  <c r="BA153" i="62"/>
  <c r="BA112" i="62" l="1"/>
  <c r="BA113" i="62"/>
  <c r="BA114" i="62"/>
  <c r="BA115" i="62"/>
  <c r="BA116" i="62"/>
  <c r="BA127" i="62" s="1"/>
  <c r="BA117" i="62"/>
  <c r="BA118" i="62"/>
  <c r="BA120" i="62"/>
  <c r="BA121" i="62"/>
  <c r="BA132" i="62" s="1"/>
  <c r="BA103" i="62"/>
  <c r="BA104" i="62"/>
  <c r="BA105" i="62"/>
  <c r="BA106" i="62"/>
  <c r="BA107" i="62"/>
  <c r="BA108" i="62"/>
  <c r="BA110" i="62"/>
  <c r="BA111" i="62"/>
  <c r="BA82" i="62"/>
  <c r="BA83" i="62"/>
  <c r="BA84" i="62"/>
  <c r="BA85" i="62"/>
  <c r="BA86" i="62"/>
  <c r="BA87" i="62"/>
  <c r="BA89" i="62"/>
  <c r="BA90" i="62"/>
  <c r="BA28" i="62"/>
  <c r="BA29" i="62"/>
  <c r="BA30" i="62"/>
  <c r="BA31" i="62"/>
  <c r="BA32" i="62"/>
  <c r="BA33" i="62"/>
  <c r="BA34" i="62"/>
  <c r="BA36" i="62"/>
  <c r="BA37" i="62"/>
  <c r="BA7" i="62"/>
  <c r="BA8" i="62"/>
  <c r="BA9" i="62"/>
  <c r="BA10" i="62"/>
  <c r="BA11" i="62"/>
  <c r="BA12" i="62"/>
  <c r="BA13" i="62"/>
  <c r="BA15" i="62"/>
  <c r="BA16" i="62"/>
  <c r="BA131" i="62" l="1"/>
  <c r="BA126" i="62"/>
  <c r="BA57" i="62"/>
  <c r="BA54" i="62"/>
  <c r="BA52" i="62"/>
  <c r="BA50" i="62"/>
  <c r="BA58" i="62"/>
  <c r="BA41" i="62"/>
  <c r="BA55" i="62"/>
  <c r="BA53" i="62"/>
  <c r="BA51" i="62"/>
  <c r="BA44" i="62"/>
  <c r="BA48" i="62"/>
  <c r="BA43" i="62"/>
  <c r="BA40" i="62"/>
  <c r="BA47" i="62"/>
  <c r="BA42" i="62"/>
  <c r="BA45" i="62"/>
  <c r="BA20" i="62"/>
  <c r="BA124" i="62"/>
  <c r="BA23" i="62"/>
  <c r="BA22" i="62"/>
  <c r="BA26" i="62"/>
  <c r="BA21" i="62"/>
  <c r="BA49" i="62"/>
  <c r="BA129" i="62"/>
  <c r="BA125" i="62"/>
  <c r="BA19" i="62"/>
  <c r="BA27" i="62"/>
  <c r="BA24" i="62"/>
  <c r="BA128" i="62"/>
  <c r="BA64" i="62" l="1"/>
  <c r="BA69" i="62"/>
  <c r="BA62" i="62"/>
  <c r="BA63" i="62"/>
  <c r="BA61" i="62"/>
  <c r="BA65" i="62"/>
  <c r="BA66" i="62"/>
  <c r="BA68" i="62"/>
  <c r="BX33" i="72"/>
  <c r="CE33" i="72" s="1"/>
  <c r="BX23" i="72"/>
  <c r="CE23" i="72" s="1"/>
  <c r="BX13" i="72"/>
  <c r="CE13" i="72" l="1"/>
  <c r="CN13" i="72"/>
  <c r="CM10" i="80"/>
  <c r="CN32" i="80" l="1"/>
  <c r="BX34" i="72"/>
  <c r="BX13" i="69" l="1"/>
  <c r="CE13" i="69" l="1"/>
  <c r="CN13" i="69"/>
  <c r="CW30" i="83"/>
  <c r="CW56" i="83"/>
  <c r="CV56" i="83"/>
  <c r="CX55" i="83"/>
  <c r="CX54" i="83"/>
  <c r="CX52" i="83"/>
  <c r="CX51" i="83"/>
  <c r="CX49" i="83"/>
  <c r="CX30" i="83" l="1"/>
  <c r="CX56" i="83"/>
  <c r="CX28" i="83" l="1"/>
  <c r="CX27" i="83"/>
  <c r="CX26" i="83"/>
  <c r="CX25" i="83"/>
  <c r="CX24" i="83"/>
  <c r="CW22" i="83"/>
  <c r="CV22" i="83"/>
  <c r="CX21" i="83"/>
  <c r="CW20" i="83"/>
  <c r="CX17" i="83"/>
  <c r="CT17" i="83"/>
  <c r="CS17" i="83"/>
  <c r="CQ17" i="83"/>
  <c r="CP17" i="83"/>
  <c r="CN17" i="83"/>
  <c r="CM17" i="83"/>
  <c r="CK17" i="83"/>
  <c r="CJ17" i="83"/>
  <c r="BW24" i="71"/>
  <c r="BX24" i="71"/>
  <c r="BW23" i="71"/>
  <c r="BX23" i="71"/>
  <c r="BW22" i="71"/>
  <c r="BX22" i="71"/>
  <c r="BW20" i="71"/>
  <c r="BX20" i="71"/>
  <c r="BW17" i="71"/>
  <c r="BW16" i="71"/>
  <c r="BW15" i="71"/>
  <c r="BW11" i="71"/>
  <c r="BW18" i="71" s="1"/>
  <c r="BX11" i="71"/>
  <c r="BX13" i="71" l="1"/>
  <c r="CW19" i="83"/>
  <c r="CW16" i="83" s="1"/>
  <c r="CW9" i="83" s="1"/>
  <c r="CX22" i="83"/>
  <c r="CV19" i="83"/>
  <c r="CX20" i="83"/>
  <c r="CX6" i="83"/>
  <c r="CW6" i="83"/>
  <c r="CV6" i="83"/>
  <c r="BW11" i="68"/>
  <c r="BX11" i="68"/>
  <c r="CX19" i="83" l="1"/>
  <c r="CV16" i="83"/>
  <c r="CV9" i="83" s="1"/>
  <c r="CX9" i="83" s="1"/>
  <c r="BW24" i="68"/>
  <c r="BW23" i="68"/>
  <c r="BW22" i="68"/>
  <c r="BW20" i="68"/>
  <c r="BX20" i="68"/>
  <c r="BX18" i="68"/>
  <c r="BW17" i="68"/>
  <c r="BX17" i="68"/>
  <c r="BW16" i="68"/>
  <c r="BX16" i="68"/>
  <c r="BW15" i="68"/>
  <c r="BX15" i="68"/>
  <c r="CX16" i="83" l="1"/>
  <c r="BX13" i="68"/>
  <c r="BW24" i="81"/>
  <c r="BW23" i="81"/>
  <c r="BW22" i="81"/>
  <c r="BW21" i="81"/>
  <c r="BW20" i="81"/>
  <c r="BW19" i="81"/>
  <c r="BW18" i="81"/>
  <c r="BW15" i="81"/>
  <c r="BX29" i="80"/>
  <c r="BW25" i="80"/>
  <c r="BX25" i="80"/>
  <c r="BW24" i="80"/>
  <c r="BX24" i="80"/>
  <c r="BW23" i="80"/>
  <c r="BX23" i="80"/>
  <c r="BW22" i="80"/>
  <c r="BX22" i="80"/>
  <c r="BW21" i="80"/>
  <c r="BX21" i="80"/>
  <c r="BW20" i="80"/>
  <c r="BX20" i="80"/>
  <c r="BW19" i="80"/>
  <c r="BX19" i="80"/>
  <c r="BW15" i="80"/>
  <c r="CA37" i="80" s="1"/>
  <c r="BX15" i="80"/>
  <c r="BW25" i="81" l="1"/>
  <c r="CA36" i="81"/>
  <c r="BW26" i="80"/>
  <c r="BW18" i="80" s="1"/>
  <c r="BX26" i="80"/>
  <c r="BX18" i="80" s="1"/>
  <c r="BX17" i="81"/>
  <c r="AZ166" i="62" l="1"/>
  <c r="AZ167" i="62"/>
  <c r="AZ168" i="62"/>
  <c r="AZ169" i="62"/>
  <c r="AZ170" i="62"/>
  <c r="AZ171" i="62"/>
  <c r="AZ173" i="62"/>
  <c r="AZ174" i="62"/>
  <c r="AZ145" i="62"/>
  <c r="AZ146" i="62"/>
  <c r="AZ147" i="62"/>
  <c r="AZ148" i="62"/>
  <c r="AZ149" i="62"/>
  <c r="AZ150" i="62"/>
  <c r="AZ152" i="62"/>
  <c r="AZ153" i="62"/>
  <c r="AZ112" i="62"/>
  <c r="AZ113" i="62"/>
  <c r="AZ114" i="62"/>
  <c r="AZ115" i="62"/>
  <c r="AZ116" i="62"/>
  <c r="AZ117" i="62"/>
  <c r="AZ118" i="62"/>
  <c r="AZ120" i="62"/>
  <c r="AZ121" i="62"/>
  <c r="AZ103" i="62"/>
  <c r="AZ104" i="62"/>
  <c r="AZ105" i="62"/>
  <c r="AZ106" i="62"/>
  <c r="AZ107" i="62"/>
  <c r="AZ108" i="62"/>
  <c r="AZ110" i="62"/>
  <c r="AZ111" i="62"/>
  <c r="AZ82" i="62"/>
  <c r="AZ83" i="62"/>
  <c r="AZ84" i="62"/>
  <c r="AZ85" i="62"/>
  <c r="AZ86" i="62"/>
  <c r="AZ87" i="62"/>
  <c r="AZ89" i="62"/>
  <c r="AZ90" i="62"/>
  <c r="AZ28" i="62"/>
  <c r="AZ29" i="62"/>
  <c r="AZ30" i="62"/>
  <c r="AZ31" i="62"/>
  <c r="AZ32" i="62"/>
  <c r="AZ33" i="62"/>
  <c r="AZ34" i="62"/>
  <c r="AZ36" i="62"/>
  <c r="AZ37" i="62"/>
  <c r="AZ47" i="62" l="1"/>
  <c r="AZ45" i="62"/>
  <c r="AZ41" i="62"/>
  <c r="AZ42" i="62"/>
  <c r="AZ43" i="62"/>
  <c r="AZ44" i="62"/>
  <c r="AZ40" i="62"/>
  <c r="AZ48" i="62"/>
  <c r="AZ124" i="62"/>
  <c r="AZ132" i="62"/>
  <c r="AZ127" i="62"/>
  <c r="AZ131" i="62"/>
  <c r="AZ126" i="62"/>
  <c r="AZ129" i="62"/>
  <c r="AZ125" i="62"/>
  <c r="AZ128" i="62"/>
  <c r="AZ7" i="62"/>
  <c r="AZ49" i="62" s="1"/>
  <c r="AZ8" i="62"/>
  <c r="AZ50" i="62" s="1"/>
  <c r="AZ9" i="62"/>
  <c r="AZ51" i="62" s="1"/>
  <c r="AZ10" i="62"/>
  <c r="AZ52" i="62" s="1"/>
  <c r="AZ11" i="62"/>
  <c r="AZ53" i="62" s="1"/>
  <c r="AZ12" i="62"/>
  <c r="AZ54" i="62" s="1"/>
  <c r="AZ13" i="62"/>
  <c r="AZ55" i="62" s="1"/>
  <c r="AZ15" i="62"/>
  <c r="AZ57" i="62" s="1"/>
  <c r="AZ16" i="62"/>
  <c r="AZ58" i="62" s="1"/>
  <c r="AZ64" i="62" l="1"/>
  <c r="AZ69" i="62"/>
  <c r="AZ61" i="62"/>
  <c r="AZ65" i="62"/>
  <c r="AZ62" i="62"/>
  <c r="AZ66" i="62"/>
  <c r="AZ63" i="62"/>
  <c r="AZ68" i="62"/>
  <c r="AZ23" i="62"/>
  <c r="AZ19" i="62"/>
  <c r="AZ22" i="62"/>
  <c r="AZ27" i="62"/>
  <c r="AZ21" i="62"/>
  <c r="AZ26" i="62"/>
  <c r="AZ24" i="62"/>
  <c r="AZ20" i="62"/>
  <c r="CU17" i="83" l="1"/>
  <c r="CU28" i="83"/>
  <c r="CU27" i="83"/>
  <c r="CU26" i="83"/>
  <c r="CU25" i="83"/>
  <c r="CU24" i="83"/>
  <c r="CT22" i="83"/>
  <c r="CS22" i="83"/>
  <c r="CU21" i="83"/>
  <c r="CT20" i="83"/>
  <c r="CU20" i="83" s="1"/>
  <c r="CT30" i="83"/>
  <c r="CS30" i="83"/>
  <c r="CQ30" i="83"/>
  <c r="CP30" i="83"/>
  <c r="CN30" i="83"/>
  <c r="CM30" i="83"/>
  <c r="CK30" i="83"/>
  <c r="CJ30" i="83"/>
  <c r="CT19" i="83" l="1"/>
  <c r="CT16" i="83" s="1"/>
  <c r="CT9" i="83" s="1"/>
  <c r="CU22" i="83"/>
  <c r="CS19" i="83"/>
  <c r="CT56" i="83"/>
  <c r="CS56" i="83"/>
  <c r="CU55" i="83"/>
  <c r="CU54" i="83"/>
  <c r="CU53" i="83"/>
  <c r="CU52" i="83"/>
  <c r="CU51" i="83"/>
  <c r="CU49" i="83"/>
  <c r="CU56" i="83" l="1"/>
  <c r="CU19" i="83"/>
  <c r="CS16" i="83"/>
  <c r="CU30" i="83"/>
  <c r="CU16" i="83" l="1"/>
  <c r="CS9" i="83"/>
  <c r="CU9" i="83" s="1"/>
  <c r="CM35" i="72"/>
  <c r="BV34" i="72" l="1"/>
  <c r="BW34" i="72"/>
  <c r="BV33" i="72"/>
  <c r="BW33" i="72"/>
  <c r="BV23" i="72"/>
  <c r="BW23" i="72"/>
  <c r="BV13" i="72"/>
  <c r="BW13" i="72"/>
  <c r="BP34" i="72" l="1"/>
  <c r="CM11" i="72"/>
  <c r="CM12" i="72"/>
  <c r="CM14" i="72"/>
  <c r="CM16" i="72"/>
  <c r="CM17" i="72"/>
  <c r="CM18" i="72"/>
  <c r="CM19" i="72"/>
  <c r="CM20" i="72"/>
  <c r="CM21" i="72"/>
  <c r="CM22" i="72"/>
  <c r="CM24" i="72"/>
  <c r="CM26" i="72"/>
  <c r="CM27" i="72"/>
  <c r="CM28" i="72"/>
  <c r="CM29" i="72"/>
  <c r="CM30" i="72"/>
  <c r="CM31" i="72"/>
  <c r="CM32" i="72"/>
  <c r="CM10" i="72"/>
  <c r="CM8" i="72"/>
  <c r="CM34" i="72" l="1"/>
  <c r="CM38" i="69" l="1"/>
  <c r="BW37" i="69" l="1"/>
  <c r="BW35" i="69"/>
  <c r="BV24" i="69"/>
  <c r="BW24" i="69"/>
  <c r="BW13" i="69" l="1"/>
  <c r="CM8" i="69" l="1"/>
  <c r="CM11" i="69"/>
  <c r="CM12" i="69"/>
  <c r="CM15" i="69"/>
  <c r="CM17" i="69"/>
  <c r="CM18" i="69"/>
  <c r="CM19" i="69"/>
  <c r="CM20" i="69"/>
  <c r="CM21" i="69"/>
  <c r="CM22" i="69"/>
  <c r="CM23" i="69"/>
  <c r="CM26" i="69"/>
  <c r="CM28" i="69"/>
  <c r="CM29" i="69"/>
  <c r="CM30" i="69"/>
  <c r="CM31" i="69"/>
  <c r="CM32" i="69"/>
  <c r="CM33" i="69"/>
  <c r="CM34" i="69"/>
  <c r="CL8" i="69"/>
  <c r="CM7" i="69"/>
  <c r="CM37" i="69" l="1"/>
  <c r="CM8" i="71"/>
  <c r="CM9" i="71"/>
  <c r="CM10" i="71"/>
  <c r="CM6" i="71"/>
  <c r="CM16" i="71" l="1"/>
  <c r="CM17" i="71"/>
  <c r="CM11" i="71"/>
  <c r="CM18" i="71" s="1"/>
  <c r="CM15" i="71"/>
  <c r="BW13" i="71"/>
  <c r="BW18" i="68"/>
  <c r="BV24" i="68"/>
  <c r="BV23" i="68"/>
  <c r="CM9" i="68"/>
  <c r="CM10" i="68"/>
  <c r="CM8" i="68"/>
  <c r="CM6" i="68"/>
  <c r="BW13" i="68" l="1"/>
  <c r="CM13" i="71"/>
  <c r="CM11" i="68"/>
  <c r="CM13" i="68" l="1"/>
  <c r="BV34" i="81"/>
  <c r="BW33" i="81"/>
  <c r="BV24" i="81"/>
  <c r="BV23" i="81"/>
  <c r="BV22" i="81"/>
  <c r="BV21" i="81"/>
  <c r="BV20" i="81"/>
  <c r="BV19" i="81"/>
  <c r="BV18" i="81"/>
  <c r="BW17" i="81" l="1"/>
  <c r="BV35" i="81"/>
  <c r="BW35" i="81"/>
  <c r="BW34" i="81"/>
  <c r="BV33" i="81"/>
  <c r="BV32" i="81"/>
  <c r="BW32" i="81"/>
  <c r="BV31" i="81"/>
  <c r="BW31" i="81"/>
  <c r="BV30" i="81"/>
  <c r="BW30" i="81"/>
  <c r="BV29" i="81"/>
  <c r="BW29" i="81"/>
  <c r="BW28" i="81"/>
  <c r="CM8" i="81"/>
  <c r="CM9" i="81"/>
  <c r="CM10" i="81"/>
  <c r="CM11" i="81"/>
  <c r="CM12" i="81"/>
  <c r="CM13" i="81"/>
  <c r="CM14" i="81"/>
  <c r="CM7" i="81"/>
  <c r="BV36" i="80"/>
  <c r="BW36" i="80"/>
  <c r="BV35" i="80"/>
  <c r="BW35" i="80"/>
  <c r="BV34" i="80"/>
  <c r="BW34" i="80"/>
  <c r="BV33" i="80"/>
  <c r="BW33" i="80"/>
  <c r="BV32" i="80"/>
  <c r="BW32" i="80"/>
  <c r="BV31" i="80"/>
  <c r="BW31" i="80"/>
  <c r="BV30" i="80"/>
  <c r="BW30" i="80"/>
  <c r="BW29" i="80"/>
  <c r="BV25" i="80"/>
  <c r="BV24" i="80"/>
  <c r="BV23" i="80"/>
  <c r="BV22" i="80"/>
  <c r="BV21" i="80"/>
  <c r="BV20" i="80"/>
  <c r="BV19" i="80"/>
  <c r="CM24" i="81" l="1"/>
  <c r="CN35" i="81"/>
  <c r="CM23" i="81"/>
  <c r="CN34" i="81"/>
  <c r="CN33" i="81"/>
  <c r="CN32" i="81"/>
  <c r="CN31" i="81"/>
  <c r="CM19" i="81"/>
  <c r="CN30" i="81"/>
  <c r="CN29" i="81"/>
  <c r="CN28" i="81"/>
  <c r="CM22" i="81"/>
  <c r="CM21" i="81"/>
  <c r="CM20" i="81"/>
  <c r="CM18" i="81"/>
  <c r="CM15" i="81"/>
  <c r="CM8" i="80"/>
  <c r="CM9" i="80"/>
  <c r="CM11" i="80"/>
  <c r="CN33" i="80" s="1"/>
  <c r="CM12" i="80"/>
  <c r="CM13" i="80"/>
  <c r="CM14" i="80"/>
  <c r="CM7" i="80"/>
  <c r="CM25" i="81" l="1"/>
  <c r="CN36" i="81"/>
  <c r="CN36" i="80"/>
  <c r="CN35" i="80"/>
  <c r="CM23" i="80"/>
  <c r="CN34" i="80"/>
  <c r="CM24" i="80"/>
  <c r="CM25" i="80"/>
  <c r="CN31" i="80"/>
  <c r="CN30" i="80"/>
  <c r="CM21" i="80"/>
  <c r="CN29" i="80"/>
  <c r="CM22" i="80"/>
  <c r="CM20" i="80"/>
  <c r="CM19" i="80"/>
  <c r="CM17" i="81"/>
  <c r="CM15" i="80"/>
  <c r="CM26" i="80" l="1"/>
  <c r="CM18" i="80" s="1"/>
  <c r="CN37" i="80"/>
  <c r="CL7" i="80"/>
  <c r="CM29" i="80" s="1"/>
  <c r="CU6" i="83" l="1"/>
  <c r="CT6" i="83"/>
  <c r="CS6" i="83"/>
  <c r="B37" i="23" l="1"/>
  <c r="K37" i="23"/>
  <c r="G37" i="23"/>
  <c r="AY166" i="62" l="1"/>
  <c r="AY167" i="62"/>
  <c r="AY168" i="62"/>
  <c r="AY169" i="62"/>
  <c r="AY170" i="62"/>
  <c r="AY171" i="62"/>
  <c r="AY173" i="62"/>
  <c r="AY174" i="62"/>
  <c r="AY145" i="62"/>
  <c r="AY146" i="62"/>
  <c r="AY147" i="62"/>
  <c r="AY148" i="62"/>
  <c r="AY149" i="62"/>
  <c r="AY150" i="62"/>
  <c r="AY152" i="62"/>
  <c r="AY153" i="62"/>
  <c r="AY112" i="62"/>
  <c r="AY113" i="62"/>
  <c r="AY114" i="62"/>
  <c r="AY115" i="62"/>
  <c r="AY116" i="62"/>
  <c r="AY127" i="62" s="1"/>
  <c r="AY117" i="62"/>
  <c r="AY118" i="62"/>
  <c r="AY120" i="62"/>
  <c r="AY121" i="62"/>
  <c r="AY132" i="62" s="1"/>
  <c r="AY103" i="62"/>
  <c r="AY104" i="62"/>
  <c r="AY105" i="62"/>
  <c r="AY106" i="62"/>
  <c r="AY107" i="62"/>
  <c r="AY108" i="62"/>
  <c r="AY110" i="62"/>
  <c r="AY111" i="62"/>
  <c r="AY82" i="62"/>
  <c r="AY83" i="62"/>
  <c r="AY84" i="62"/>
  <c r="AY85" i="62"/>
  <c r="AY86" i="62"/>
  <c r="AY87" i="62"/>
  <c r="AY89" i="62"/>
  <c r="AY90" i="62"/>
  <c r="AY28" i="62"/>
  <c r="AY29" i="62"/>
  <c r="AY30" i="62"/>
  <c r="AY31" i="62"/>
  <c r="AY32" i="62"/>
  <c r="AY43" i="62" s="1"/>
  <c r="AY33" i="62"/>
  <c r="AY34" i="62"/>
  <c r="AY36" i="62"/>
  <c r="AY37" i="62"/>
  <c r="AY48" i="62" s="1"/>
  <c r="AY7" i="62"/>
  <c r="AY8" i="62"/>
  <c r="AY9" i="62"/>
  <c r="AY10" i="62"/>
  <c r="AY11" i="62"/>
  <c r="AY12" i="62"/>
  <c r="AY13" i="62"/>
  <c r="AY15" i="62"/>
  <c r="AY16" i="62"/>
  <c r="AY22" i="62" l="1"/>
  <c r="AY44" i="62"/>
  <c r="AY129" i="62"/>
  <c r="AY125" i="62"/>
  <c r="AY131" i="62"/>
  <c r="AY126" i="62"/>
  <c r="AY45" i="62"/>
  <c r="AY50" i="62"/>
  <c r="AY19" i="62"/>
  <c r="AY24" i="62"/>
  <c r="AY20" i="62"/>
  <c r="AY23" i="62"/>
  <c r="AY47" i="62"/>
  <c r="AY42" i="62"/>
  <c r="AY49" i="62"/>
  <c r="AY41" i="62"/>
  <c r="AY26" i="62"/>
  <c r="AY128" i="62"/>
  <c r="AY124" i="62"/>
  <c r="AY52" i="62"/>
  <c r="AY58" i="62"/>
  <c r="AY57" i="62"/>
  <c r="AY54" i="62"/>
  <c r="AY65" i="62" s="1"/>
  <c r="AY51" i="62"/>
  <c r="AY40" i="62"/>
  <c r="AY27" i="62"/>
  <c r="AY55" i="62"/>
  <c r="AY66" i="62" s="1"/>
  <c r="AY53" i="62"/>
  <c r="AY21" i="62"/>
  <c r="AY61" i="62" l="1"/>
  <c r="AY68" i="62"/>
  <c r="AY69" i="62"/>
  <c r="AY64" i="62"/>
  <c r="AY62" i="62"/>
  <c r="AY63" i="62"/>
  <c r="CQ20" i="83" l="1"/>
  <c r="CR20" i="83" s="1"/>
  <c r="CQ22" i="83"/>
  <c r="CP22" i="83"/>
  <c r="CR28" i="83"/>
  <c r="CR27" i="83"/>
  <c r="CR26" i="83"/>
  <c r="CR25" i="83"/>
  <c r="CR24" i="83"/>
  <c r="CR21" i="83"/>
  <c r="CR17" i="83"/>
  <c r="CQ19" i="83" l="1"/>
  <c r="CQ16" i="83" s="1"/>
  <c r="CR22" i="83"/>
  <c r="CP19" i="83"/>
  <c r="CP16" i="83" s="1"/>
  <c r="CR19" i="83" l="1"/>
  <c r="CR16" i="83"/>
  <c r="CQ56" i="83"/>
  <c r="CQ9" i="83" s="1"/>
  <c r="CP56" i="83"/>
  <c r="CR55" i="83"/>
  <c r="CR54" i="83"/>
  <c r="CR53" i="83"/>
  <c r="CR52" i="83"/>
  <c r="CR51" i="83"/>
  <c r="CR49" i="83"/>
  <c r="CR56" i="83" l="1"/>
  <c r="CP9" i="83" l="1"/>
  <c r="CR30" i="83"/>
  <c r="CR9" i="83" l="1"/>
  <c r="BV24" i="71" l="1"/>
  <c r="BV23" i="71"/>
  <c r="BV22" i="71"/>
  <c r="BV20" i="71"/>
  <c r="BV17" i="71"/>
  <c r="BV16" i="71"/>
  <c r="BV15" i="71"/>
  <c r="BV11" i="71"/>
  <c r="BV18" i="71" s="1"/>
  <c r="BV13" i="71" l="1"/>
  <c r="BV37" i="69"/>
  <c r="BV35" i="69"/>
  <c r="BV13" i="69"/>
  <c r="BU24" i="68" l="1"/>
  <c r="BU23" i="68"/>
  <c r="BU22" i="68"/>
  <c r="BV22" i="68"/>
  <c r="BV20" i="68"/>
  <c r="BU17" i="68"/>
  <c r="BV17" i="68"/>
  <c r="BU16" i="68"/>
  <c r="BV16" i="68"/>
  <c r="BU15" i="68"/>
  <c r="BV15" i="68"/>
  <c r="BV11" i="68"/>
  <c r="BV18" i="68" s="1"/>
  <c r="CB11" i="68"/>
  <c r="CD23" i="68" l="1"/>
  <c r="CC11" i="68"/>
  <c r="CC20" i="68"/>
  <c r="CC22" i="68"/>
  <c r="CD24" i="68"/>
  <c r="CB15" i="68"/>
  <c r="CC24" i="68"/>
  <c r="CC23" i="68"/>
  <c r="CD22" i="68"/>
  <c r="CD15" i="68"/>
  <c r="CD20" i="68"/>
  <c r="CD11" i="68"/>
  <c r="CC15" i="68"/>
  <c r="BV13" i="68"/>
  <c r="BV28" i="81"/>
  <c r="BV15" i="81"/>
  <c r="BZ36" i="81" s="1"/>
  <c r="BV29" i="80"/>
  <c r="BV15" i="80"/>
  <c r="BZ37" i="80" s="1"/>
  <c r="BV25" i="81" l="1"/>
  <c r="BV17" i="81" s="1"/>
  <c r="BV26" i="80"/>
  <c r="BV18" i="80" s="1"/>
  <c r="CR6" i="83" l="1"/>
  <c r="CQ6" i="83"/>
  <c r="CP6" i="83"/>
  <c r="K38" i="23" l="1"/>
  <c r="G38" i="23"/>
  <c r="K33" i="23"/>
  <c r="G33" i="23"/>
  <c r="B33" i="23"/>
  <c r="B38" i="23"/>
  <c r="AX166" i="62" l="1"/>
  <c r="AX167" i="62"/>
  <c r="AX168" i="62"/>
  <c r="AX169" i="62"/>
  <c r="AX170" i="62"/>
  <c r="AX171" i="62"/>
  <c r="AX173" i="62"/>
  <c r="AX174" i="62"/>
  <c r="AX145" i="62"/>
  <c r="AX146" i="62"/>
  <c r="AX147" i="62"/>
  <c r="AX148" i="62"/>
  <c r="AX149" i="62"/>
  <c r="AX150" i="62"/>
  <c r="AX152" i="62"/>
  <c r="AX153" i="62"/>
  <c r="AX112" i="62"/>
  <c r="AX113" i="62"/>
  <c r="AX114" i="62"/>
  <c r="AX115" i="62"/>
  <c r="AX116" i="62"/>
  <c r="AX127" i="62" s="1"/>
  <c r="AX117" i="62"/>
  <c r="AX118" i="62"/>
  <c r="AX120" i="62"/>
  <c r="AX121" i="62"/>
  <c r="AX132" i="62" s="1"/>
  <c r="AX103" i="62"/>
  <c r="AX104" i="62"/>
  <c r="AX105" i="62"/>
  <c r="AX106" i="62"/>
  <c r="AX107" i="62"/>
  <c r="AX108" i="62"/>
  <c r="AX110" i="62"/>
  <c r="AX111" i="62"/>
  <c r="AX82" i="62"/>
  <c r="AX83" i="62"/>
  <c r="AX84" i="62"/>
  <c r="AX85" i="62"/>
  <c r="AX86" i="62"/>
  <c r="AX87" i="62"/>
  <c r="AX89" i="62"/>
  <c r="AX90" i="62"/>
  <c r="AX28" i="62"/>
  <c r="AX29" i="62"/>
  <c r="AX30" i="62"/>
  <c r="AX31" i="62"/>
  <c r="AX32" i="62"/>
  <c r="AX33" i="62"/>
  <c r="AX34" i="62"/>
  <c r="AX36" i="62"/>
  <c r="AX37" i="62"/>
  <c r="BF15" i="62"/>
  <c r="BF7" i="62"/>
  <c r="AX7" i="62"/>
  <c r="AX8" i="62"/>
  <c r="AX9" i="62"/>
  <c r="AX10" i="62"/>
  <c r="AX11" i="62"/>
  <c r="AX12" i="62"/>
  <c r="AX13" i="62"/>
  <c r="AX15" i="62"/>
  <c r="AX16" i="62"/>
  <c r="AX131" i="62" l="1"/>
  <c r="AX129" i="62"/>
  <c r="AX128" i="62"/>
  <c r="AX125" i="62"/>
  <c r="AX124" i="62"/>
  <c r="AX45" i="62"/>
  <c r="AX41" i="62"/>
  <c r="AX126" i="62"/>
  <c r="AX57" i="62"/>
  <c r="AX54" i="62"/>
  <c r="AX47" i="62"/>
  <c r="AX42" i="62"/>
  <c r="AX58" i="62"/>
  <c r="AX20" i="62"/>
  <c r="AX55" i="62"/>
  <c r="AX53" i="62"/>
  <c r="AX43" i="62"/>
  <c r="AX52" i="62"/>
  <c r="AX51" i="62"/>
  <c r="AX50" i="62"/>
  <c r="AX44" i="62"/>
  <c r="AX40" i="62"/>
  <c r="AX48" i="62"/>
  <c r="AX23" i="62"/>
  <c r="AX19" i="62"/>
  <c r="AX27" i="62"/>
  <c r="AX22" i="62"/>
  <c r="AX26" i="62"/>
  <c r="AX21" i="62"/>
  <c r="AX49" i="62"/>
  <c r="AX24" i="62"/>
  <c r="AX64" i="62" l="1"/>
  <c r="AX69" i="62"/>
  <c r="AX61" i="62"/>
  <c r="AX65" i="62"/>
  <c r="AX63" i="62"/>
  <c r="AX68" i="62"/>
  <c r="AX62" i="62"/>
  <c r="AX66" i="62"/>
  <c r="K27" i="23"/>
  <c r="A180" i="62" l="1"/>
  <c r="BG169" i="62" l="1"/>
  <c r="BG173" i="62"/>
  <c r="BF169" i="62"/>
  <c r="BG147" i="62"/>
  <c r="BG11" i="62"/>
  <c r="BG13" i="62"/>
  <c r="BF148" i="62"/>
  <c r="BF152" i="62"/>
  <c r="BG32" i="62"/>
  <c r="BG110" i="62"/>
  <c r="BF116" i="62"/>
  <c r="BF112" i="62"/>
  <c r="BG84" i="62"/>
  <c r="BG116" i="62"/>
  <c r="BG15" i="62"/>
  <c r="BF115" i="62"/>
  <c r="BF85" i="62"/>
  <c r="BF166" i="62"/>
  <c r="BG166" i="62"/>
  <c r="BF167" i="62"/>
  <c r="BG167" i="62"/>
  <c r="BF168" i="62"/>
  <c r="BG168" i="62"/>
  <c r="BF170" i="62"/>
  <c r="BG170" i="62"/>
  <c r="BF171" i="62"/>
  <c r="BG171" i="62"/>
  <c r="BF173" i="62"/>
  <c r="BF174" i="62"/>
  <c r="BG174" i="62"/>
  <c r="BF145" i="62"/>
  <c r="BG145" i="62"/>
  <c r="BF146" i="62"/>
  <c r="BG146" i="62"/>
  <c r="BF147" i="62"/>
  <c r="BF149" i="62"/>
  <c r="BG149" i="62"/>
  <c r="BF150" i="62"/>
  <c r="BG150" i="62"/>
  <c r="BG152" i="62"/>
  <c r="BF153" i="62"/>
  <c r="BG153" i="62"/>
  <c r="BG112" i="62"/>
  <c r="BF113" i="62"/>
  <c r="BG113" i="62"/>
  <c r="BF114" i="62"/>
  <c r="BG114" i="62"/>
  <c r="BG115" i="62"/>
  <c r="BF117" i="62"/>
  <c r="BG117" i="62"/>
  <c r="BF118" i="62"/>
  <c r="BG118" i="62"/>
  <c r="BF121" i="62"/>
  <c r="BG121" i="62"/>
  <c r="BF103" i="62"/>
  <c r="BG103" i="62"/>
  <c r="BF104" i="62"/>
  <c r="BG104" i="62"/>
  <c r="BF105" i="62"/>
  <c r="BG105" i="62"/>
  <c r="BF107" i="62"/>
  <c r="BG107" i="62"/>
  <c r="BF108" i="62"/>
  <c r="BG108" i="62"/>
  <c r="BF110" i="62"/>
  <c r="BF111" i="62"/>
  <c r="BG111" i="62"/>
  <c r="BF82" i="62"/>
  <c r="BG82" i="62"/>
  <c r="BF83" i="62"/>
  <c r="BG83" i="62"/>
  <c r="BG85" i="62"/>
  <c r="BF86" i="62"/>
  <c r="BG86" i="62"/>
  <c r="BF87" i="62"/>
  <c r="BG87" i="62"/>
  <c r="BF90" i="62"/>
  <c r="BG90" i="62"/>
  <c r="BF28" i="62"/>
  <c r="BF49" i="62" s="1"/>
  <c r="BG28" i="62"/>
  <c r="BF29" i="62"/>
  <c r="BG29" i="62"/>
  <c r="BF30" i="62"/>
  <c r="BG30" i="62"/>
  <c r="BF31" i="62"/>
  <c r="BG31" i="62"/>
  <c r="BF33" i="62"/>
  <c r="BG33" i="62"/>
  <c r="BF34" i="62"/>
  <c r="BG34" i="62"/>
  <c r="BF37" i="62"/>
  <c r="BG37" i="62"/>
  <c r="BF8" i="62"/>
  <c r="BG8" i="62"/>
  <c r="BF9" i="62"/>
  <c r="BG9" i="62"/>
  <c r="BF11" i="62"/>
  <c r="BF12" i="62"/>
  <c r="BG12" i="62"/>
  <c r="BF13" i="62"/>
  <c r="BF16" i="62"/>
  <c r="BG16" i="62"/>
  <c r="BF58" i="62" l="1"/>
  <c r="BF69" i="62" s="1"/>
  <c r="BG54" i="62"/>
  <c r="BG51" i="62"/>
  <c r="BF50" i="62"/>
  <c r="BF61" i="62" s="1"/>
  <c r="BG19" i="62"/>
  <c r="BG55" i="62"/>
  <c r="BF55" i="62"/>
  <c r="BF66" i="62" s="1"/>
  <c r="BF51" i="62"/>
  <c r="BF62" i="62" s="1"/>
  <c r="BF54" i="62"/>
  <c r="BF65" i="62" s="1"/>
  <c r="BF36" i="62"/>
  <c r="BF47" i="62" s="1"/>
  <c r="BG42" i="62"/>
  <c r="BG148" i="62"/>
  <c r="BG58" i="62"/>
  <c r="BG106" i="62"/>
  <c r="BG36" i="62"/>
  <c r="BG47" i="62" s="1"/>
  <c r="BG43" i="62"/>
  <c r="BG53" i="62"/>
  <c r="BG50" i="62"/>
  <c r="BG44" i="62"/>
  <c r="BG40" i="62"/>
  <c r="BG45" i="62"/>
  <c r="BG41" i="62"/>
  <c r="BG48" i="62"/>
  <c r="BF32" i="62"/>
  <c r="BF53" i="62" s="1"/>
  <c r="BF64" i="62" s="1"/>
  <c r="BF41" i="62"/>
  <c r="BF120" i="62"/>
  <c r="BF131" i="62" s="1"/>
  <c r="BF106" i="62"/>
  <c r="BF124" i="62"/>
  <c r="BF129" i="62"/>
  <c r="BF44" i="62"/>
  <c r="BF42" i="62"/>
  <c r="BF40" i="62"/>
  <c r="BF132" i="62"/>
  <c r="BF125" i="62"/>
  <c r="BF48" i="62"/>
  <c r="BF45" i="62"/>
  <c r="BF127" i="62"/>
  <c r="BG26" i="62"/>
  <c r="BG89" i="62"/>
  <c r="BG10" i="62"/>
  <c r="BG23" i="62"/>
  <c r="BG120" i="62"/>
  <c r="BG131" i="62" s="1"/>
  <c r="BG125" i="62"/>
  <c r="BG20" i="62"/>
  <c r="BF10" i="62"/>
  <c r="BF52" i="62" s="1"/>
  <c r="BF63" i="62" s="1"/>
  <c r="BF89" i="62"/>
  <c r="BF84" i="62"/>
  <c r="BG127" i="62"/>
  <c r="BG27" i="62"/>
  <c r="BG22" i="62"/>
  <c r="BG49" i="62"/>
  <c r="BG129" i="62"/>
  <c r="BG124" i="62"/>
  <c r="BG132" i="62"/>
  <c r="BG126" i="62"/>
  <c r="BG24" i="62"/>
  <c r="BG128" i="62"/>
  <c r="BF128" i="62"/>
  <c r="BF126" i="62"/>
  <c r="BF26" i="62"/>
  <c r="BF23" i="62"/>
  <c r="BF19" i="62"/>
  <c r="BF27" i="62"/>
  <c r="BF24" i="62"/>
  <c r="BF22" i="62"/>
  <c r="BF20" i="62"/>
  <c r="BF43" i="62" l="1"/>
  <c r="BF57" i="62"/>
  <c r="BF68" i="62" s="1"/>
  <c r="BF21" i="62"/>
  <c r="BG57" i="62"/>
  <c r="BG68" i="62" s="1"/>
  <c r="BG21" i="62"/>
  <c r="BG52" i="62"/>
  <c r="BG63" i="62" s="1"/>
  <c r="BG69" i="62"/>
  <c r="BG62" i="62"/>
  <c r="BG66" i="62"/>
  <c r="BG64" i="62"/>
  <c r="BG61" i="62"/>
  <c r="BG65" i="62"/>
  <c r="CN56" i="83"/>
  <c r="CM56" i="83"/>
  <c r="CO55" i="83"/>
  <c r="CO54" i="83"/>
  <c r="CO53" i="83"/>
  <c r="CO52" i="83"/>
  <c r="CO51" i="83"/>
  <c r="CO49" i="83"/>
  <c r="CO28" i="83"/>
  <c r="CO27" i="83"/>
  <c r="CO26" i="83"/>
  <c r="CO25" i="83"/>
  <c r="CO24" i="83"/>
  <c r="CN22" i="83"/>
  <c r="CM22" i="83"/>
  <c r="CO21" i="83"/>
  <c r="CN20" i="83"/>
  <c r="CO20" i="83" s="1"/>
  <c r="CO17" i="83"/>
  <c r="CO6" i="83"/>
  <c r="CN6" i="83"/>
  <c r="CM6" i="83"/>
  <c r="CN19" i="83" l="1"/>
  <c r="CN16" i="83" s="1"/>
  <c r="CN9" i="83" s="1"/>
  <c r="CO22" i="83"/>
  <c r="CO56" i="83"/>
  <c r="CM19" i="83"/>
  <c r="BU35" i="81"/>
  <c r="BU34" i="81"/>
  <c r="BU33" i="81"/>
  <c r="BU32" i="81"/>
  <c r="BU31" i="81"/>
  <c r="BU30" i="81"/>
  <c r="BU29" i="81"/>
  <c r="BU28" i="81"/>
  <c r="BU24" i="81"/>
  <c r="BU23" i="81"/>
  <c r="BU22" i="81"/>
  <c r="BU21" i="81"/>
  <c r="BU20" i="81"/>
  <c r="BU19" i="81"/>
  <c r="BU18" i="81"/>
  <c r="BU15" i="81"/>
  <c r="BY36" i="81" s="1"/>
  <c r="BU29" i="80"/>
  <c r="BU25" i="80"/>
  <c r="BU24" i="80"/>
  <c r="BU23" i="80"/>
  <c r="BU22" i="80"/>
  <c r="BU21" i="80"/>
  <c r="BU20" i="80"/>
  <c r="BU19" i="80"/>
  <c r="BU25" i="81" l="1"/>
  <c r="BU17" i="81" s="1"/>
  <c r="CO19" i="83"/>
  <c r="CM16" i="83"/>
  <c r="CO30" i="83" l="1"/>
  <c r="CO16" i="83"/>
  <c r="CM9" i="83" l="1"/>
  <c r="CO9" i="83" s="1"/>
  <c r="BU33" i="72" l="1"/>
  <c r="BU23" i="72"/>
  <c r="BU13" i="72"/>
  <c r="BU34" i="72"/>
  <c r="BU35" i="69" l="1"/>
  <c r="BU24" i="69"/>
  <c r="BU13" i="69"/>
  <c r="CL15" i="69"/>
  <c r="BU37" i="69"/>
  <c r="BU20" i="71" l="1"/>
  <c r="BT24" i="71"/>
  <c r="BU24" i="71"/>
  <c r="BT23" i="71"/>
  <c r="BU23" i="71"/>
  <c r="BT22" i="71"/>
  <c r="BU22" i="71"/>
  <c r="BT20" i="71"/>
  <c r="BT17" i="71"/>
  <c r="BU17" i="71"/>
  <c r="BT16" i="71"/>
  <c r="BU16" i="71"/>
  <c r="BT15" i="71"/>
  <c r="BU15" i="71"/>
  <c r="BU11" i="71"/>
  <c r="BU18" i="71" s="1"/>
  <c r="BU13" i="71" l="1"/>
  <c r="CB17" i="68"/>
  <c r="CC17" i="68"/>
  <c r="CB16" i="68"/>
  <c r="CC16" i="68"/>
  <c r="BU20" i="68" l="1"/>
  <c r="BT17" i="68"/>
  <c r="BT16" i="68"/>
  <c r="CD17" i="68" l="1"/>
  <c r="CD16" i="68"/>
  <c r="BU11" i="68"/>
  <c r="BU18" i="68" s="1"/>
  <c r="BU13" i="68" l="1"/>
  <c r="BU36" i="80"/>
  <c r="BU35" i="80"/>
  <c r="BU34" i="80"/>
  <c r="BU33" i="80"/>
  <c r="BU32" i="80"/>
  <c r="BU31" i="80"/>
  <c r="BU30" i="80"/>
  <c r="BU15" i="80"/>
  <c r="BU26" i="80" l="1"/>
  <c r="BU18" i="80" s="1"/>
  <c r="BY37" i="80"/>
  <c r="A40" i="72"/>
  <c r="B34" i="23" l="1"/>
  <c r="B27" i="23"/>
  <c r="G34" i="23" l="1"/>
  <c r="G27" i="23"/>
  <c r="K34" i="23"/>
  <c r="AW166" i="62" l="1"/>
  <c r="AW167" i="62"/>
  <c r="AW168" i="62"/>
  <c r="AW169" i="62"/>
  <c r="AW170" i="62"/>
  <c r="AW171" i="62"/>
  <c r="AW173" i="62"/>
  <c r="AW174" i="62"/>
  <c r="AW145" i="62"/>
  <c r="AW146" i="62"/>
  <c r="AW147" i="62"/>
  <c r="AW148" i="62"/>
  <c r="AW149" i="62"/>
  <c r="AW150" i="62"/>
  <c r="AW152" i="62"/>
  <c r="AW153" i="62"/>
  <c r="AW112" i="62"/>
  <c r="AW113" i="62"/>
  <c r="AW114" i="62"/>
  <c r="AW115" i="62"/>
  <c r="AW116" i="62"/>
  <c r="AW117" i="62"/>
  <c r="AW118" i="62"/>
  <c r="AW120" i="62"/>
  <c r="AW121" i="62"/>
  <c r="AW132" i="62" s="1"/>
  <c r="AW103" i="62"/>
  <c r="AW104" i="62"/>
  <c r="AW105" i="62"/>
  <c r="AW106" i="62"/>
  <c r="AW107" i="62"/>
  <c r="AW108" i="62"/>
  <c r="AW110" i="62"/>
  <c r="AW111" i="62"/>
  <c r="AW82" i="62"/>
  <c r="AW83" i="62"/>
  <c r="AW84" i="62"/>
  <c r="AW85" i="62"/>
  <c r="AW86" i="62"/>
  <c r="AW87" i="62"/>
  <c r="AW89" i="62"/>
  <c r="AW90" i="62"/>
  <c r="AW28" i="62"/>
  <c r="AW29" i="62"/>
  <c r="AW30" i="62"/>
  <c r="AW31" i="62"/>
  <c r="AW32" i="62"/>
  <c r="AW33" i="62"/>
  <c r="AW34" i="62"/>
  <c r="AW36" i="62"/>
  <c r="AW37" i="62"/>
  <c r="AW7" i="62"/>
  <c r="AW8" i="62"/>
  <c r="AW9" i="62"/>
  <c r="AW10" i="62"/>
  <c r="AW11" i="62"/>
  <c r="AW12" i="62"/>
  <c r="AW13" i="62"/>
  <c r="AW15" i="62"/>
  <c r="AW16" i="62"/>
  <c r="AW49" i="62" l="1"/>
  <c r="AW127" i="62"/>
  <c r="AW126" i="62"/>
  <c r="AW129" i="62"/>
  <c r="AW125" i="62"/>
  <c r="AW131" i="62"/>
  <c r="AW45" i="62"/>
  <c r="AW41" i="62"/>
  <c r="AW54" i="62"/>
  <c r="AW57" i="62"/>
  <c r="AW52" i="62"/>
  <c r="AW53" i="62"/>
  <c r="AW42" i="62"/>
  <c r="AW24" i="62"/>
  <c r="AW51" i="62"/>
  <c r="AW50" i="62"/>
  <c r="AW58" i="62"/>
  <c r="AW69" i="62" s="1"/>
  <c r="AW40" i="62"/>
  <c r="AW44" i="62"/>
  <c r="AW48" i="62"/>
  <c r="AW43" i="62"/>
  <c r="AW47" i="62"/>
  <c r="AW55" i="62"/>
  <c r="AW20" i="62"/>
  <c r="AW124" i="62"/>
  <c r="AW23" i="62"/>
  <c r="AW19" i="62"/>
  <c r="AW27" i="62"/>
  <c r="AW22" i="62"/>
  <c r="AW26" i="62"/>
  <c r="AW21" i="62"/>
  <c r="AW128" i="62"/>
  <c r="A173" i="62"/>
  <c r="A174" i="62"/>
  <c r="AW65" i="62" l="1"/>
  <c r="AW66" i="62"/>
  <c r="AW61" i="62"/>
  <c r="AW64" i="62"/>
  <c r="AW62" i="62"/>
  <c r="AW63" i="62"/>
  <c r="AW68" i="62"/>
  <c r="A41" i="80"/>
  <c r="CH17" i="83" l="1"/>
  <c r="CG17" i="83"/>
  <c r="CB17" i="83"/>
  <c r="BY17" i="83"/>
  <c r="CK56" i="83" l="1"/>
  <c r="CJ56" i="83"/>
  <c r="CL55" i="83"/>
  <c r="CL54" i="83"/>
  <c r="CL53" i="83"/>
  <c r="CL52" i="83"/>
  <c r="CL51" i="83"/>
  <c r="CL49" i="83"/>
  <c r="CL28" i="83"/>
  <c r="CL27" i="83"/>
  <c r="CL26" i="83"/>
  <c r="CL25" i="83"/>
  <c r="CL24" i="83"/>
  <c r="CK22" i="83"/>
  <c r="CJ22" i="83"/>
  <c r="CJ19" i="83" s="1"/>
  <c r="CL21" i="83"/>
  <c r="CK20" i="83"/>
  <c r="CL17" i="83"/>
  <c r="CL6" i="83"/>
  <c r="CK6" i="83"/>
  <c r="CJ6" i="83"/>
  <c r="CL56" i="83" l="1"/>
  <c r="CL22" i="83"/>
  <c r="CK19" i="83"/>
  <c r="CK16" i="83" s="1"/>
  <c r="CL20" i="83"/>
  <c r="CJ16" i="83"/>
  <c r="CL19" i="83" l="1"/>
  <c r="CK9" i="83"/>
  <c r="CL16" i="83"/>
  <c r="CJ9" i="83"/>
  <c r="CL30" i="83"/>
  <c r="CL9" i="83" l="1"/>
  <c r="BT34" i="72" l="1"/>
  <c r="BT33" i="72"/>
  <c r="BT23" i="72"/>
  <c r="BT13" i="72"/>
  <c r="CM33" i="72" l="1"/>
  <c r="CD33" i="72"/>
  <c r="CM23" i="72"/>
  <c r="CD23" i="72"/>
  <c r="CM13" i="72"/>
  <c r="CD13" i="72"/>
  <c r="CK8" i="69"/>
  <c r="BT37" i="69" l="1"/>
  <c r="BT35" i="69"/>
  <c r="CD35" i="69" s="1"/>
  <c r="CM35" i="69" l="1"/>
  <c r="BT24" i="69"/>
  <c r="CD24" i="69" s="1"/>
  <c r="BT13" i="69"/>
  <c r="CD13" i="69" s="1"/>
  <c r="CM24" i="69" l="1"/>
  <c r="CM13" i="69"/>
  <c r="CK8" i="68"/>
  <c r="CL6" i="68"/>
  <c r="BT11" i="71" l="1"/>
  <c r="BT18" i="71" s="1"/>
  <c r="BT13" i="71" l="1"/>
  <c r="CF6" i="68"/>
  <c r="BT24" i="68"/>
  <c r="BT23" i="68"/>
  <c r="BT22" i="68"/>
  <c r="BT20" i="68"/>
  <c r="BT15" i="68"/>
  <c r="BN11" i="68"/>
  <c r="BT11" i="68"/>
  <c r="BT18" i="68" l="1"/>
  <c r="BT13" i="68" s="1"/>
  <c r="CD18" i="68"/>
  <c r="CD13" i="68" s="1"/>
  <c r="BT32" i="81"/>
  <c r="BT31" i="81"/>
  <c r="BS35" i="81"/>
  <c r="BT35" i="81"/>
  <c r="BS34" i="81"/>
  <c r="BT34" i="81"/>
  <c r="BS33" i="81"/>
  <c r="BT33" i="81"/>
  <c r="BS32" i="81"/>
  <c r="BS31" i="81"/>
  <c r="BS30" i="81"/>
  <c r="BT30" i="81"/>
  <c r="BS29" i="81"/>
  <c r="BT29" i="81"/>
  <c r="BS28" i="81"/>
  <c r="BT28" i="81"/>
  <c r="BS24" i="81"/>
  <c r="BT24" i="81"/>
  <c r="BS23" i="81"/>
  <c r="BT23" i="81"/>
  <c r="BS22" i="81"/>
  <c r="BT22" i="81"/>
  <c r="BS21" i="81"/>
  <c r="BT21" i="81"/>
  <c r="BS20" i="81"/>
  <c r="BT20" i="81"/>
  <c r="BS19" i="81"/>
  <c r="BT19" i="81"/>
  <c r="BS18" i="81"/>
  <c r="BT18" i="81"/>
  <c r="BS15" i="81"/>
  <c r="BW36" i="81" s="1"/>
  <c r="BT15" i="81"/>
  <c r="BX36" i="81" s="1"/>
  <c r="BS36" i="80"/>
  <c r="BS35" i="80"/>
  <c r="BS34" i="80"/>
  <c r="BS33" i="80"/>
  <c r="BS32" i="80"/>
  <c r="BS31" i="80"/>
  <c r="BS30" i="80"/>
  <c r="BT29" i="80"/>
  <c r="BS25" i="80"/>
  <c r="BT25" i="80"/>
  <c r="BS24" i="80"/>
  <c r="BT24" i="80"/>
  <c r="BS23" i="80"/>
  <c r="BT23" i="80"/>
  <c r="BS22" i="80"/>
  <c r="BT22" i="80"/>
  <c r="BS21" i="80"/>
  <c r="BT21" i="80"/>
  <c r="BS20" i="80"/>
  <c r="BT20" i="80"/>
  <c r="BT19" i="80"/>
  <c r="BT15" i="80"/>
  <c r="BX37" i="80" l="1"/>
  <c r="BT25" i="81"/>
  <c r="BT17" i="81" s="1"/>
  <c r="BT26" i="80"/>
  <c r="BT18" i="80" s="1"/>
  <c r="BS25" i="81"/>
  <c r="CL9" i="80"/>
  <c r="CM31" i="80" s="1"/>
  <c r="B21" i="23" l="1"/>
  <c r="G21" i="23"/>
  <c r="AV120" i="62" l="1"/>
  <c r="AV89" i="62"/>
  <c r="AV15" i="62"/>
  <c r="AV166" i="62" l="1"/>
  <c r="AV167" i="62"/>
  <c r="AV168" i="62"/>
  <c r="AV169" i="62"/>
  <c r="AV170" i="62"/>
  <c r="AV171" i="62"/>
  <c r="AV173" i="62"/>
  <c r="AV174" i="62"/>
  <c r="AV149" i="62"/>
  <c r="AV152" i="62"/>
  <c r="AV145" i="62"/>
  <c r="AV146" i="62"/>
  <c r="AV147" i="62"/>
  <c r="AV148" i="62"/>
  <c r="AV150" i="62"/>
  <c r="AV153" i="62"/>
  <c r="AV112" i="62"/>
  <c r="AV113" i="62"/>
  <c r="AV114" i="62"/>
  <c r="AV115" i="62"/>
  <c r="AV116" i="62"/>
  <c r="AV117" i="62"/>
  <c r="AV118" i="62"/>
  <c r="AV121" i="62"/>
  <c r="AV103" i="62"/>
  <c r="AV104" i="62"/>
  <c r="AV105" i="62"/>
  <c r="AV106" i="62"/>
  <c r="AV107" i="62"/>
  <c r="AV108" i="62"/>
  <c r="AV110" i="62"/>
  <c r="AV111" i="62"/>
  <c r="AV82" i="62"/>
  <c r="AV83" i="62"/>
  <c r="AV84" i="62"/>
  <c r="AV85" i="62"/>
  <c r="AV86" i="62"/>
  <c r="AV87" i="62"/>
  <c r="AV90" i="62"/>
  <c r="AV28" i="62"/>
  <c r="AV29" i="62"/>
  <c r="AV30" i="62"/>
  <c r="AV31" i="62"/>
  <c r="AV32" i="62"/>
  <c r="AV33" i="62"/>
  <c r="AV34" i="62"/>
  <c r="AV36" i="62"/>
  <c r="AV57" i="62" s="1"/>
  <c r="AV37" i="62"/>
  <c r="AV7" i="62"/>
  <c r="AV26" i="62" s="1"/>
  <c r="AV8" i="62"/>
  <c r="AV9" i="62"/>
  <c r="AV10" i="62"/>
  <c r="AV11" i="62"/>
  <c r="AV12" i="62"/>
  <c r="AV13" i="62"/>
  <c r="AV16" i="62"/>
  <c r="AV53" i="62" l="1"/>
  <c r="AV50" i="62"/>
  <c r="AV58" i="62"/>
  <c r="AV47" i="62"/>
  <c r="AV42" i="62"/>
  <c r="AV45" i="62"/>
  <c r="AV41" i="62"/>
  <c r="AV48" i="62"/>
  <c r="AV49" i="62"/>
  <c r="AV20" i="62"/>
  <c r="AV55" i="62"/>
  <c r="AV54" i="62"/>
  <c r="AV43" i="62"/>
  <c r="AV52" i="62"/>
  <c r="AV51" i="62"/>
  <c r="AV44" i="62"/>
  <c r="AV40" i="62"/>
  <c r="AV24" i="62"/>
  <c r="AV23" i="62"/>
  <c r="AV21" i="62"/>
  <c r="AV125" i="62"/>
  <c r="AV19" i="62"/>
  <c r="AV124" i="62"/>
  <c r="AV22" i="62"/>
  <c r="AV27" i="62"/>
  <c r="AV132" i="62"/>
  <c r="AV127" i="62"/>
  <c r="AV128" i="62"/>
  <c r="AV131" i="62"/>
  <c r="AV126" i="62"/>
  <c r="AV129" i="62"/>
  <c r="A55" i="83"/>
  <c r="A46" i="83"/>
  <c r="A36" i="83"/>
  <c r="A64" i="83"/>
  <c r="A63" i="83"/>
  <c r="A62" i="83"/>
  <c r="A60" i="83"/>
  <c r="A59" i="83"/>
  <c r="A56" i="83"/>
  <c r="A54" i="83"/>
  <c r="A53" i="83"/>
  <c r="A52" i="83"/>
  <c r="A51" i="83"/>
  <c r="A50" i="83"/>
  <c r="A49" i="83"/>
  <c r="A47" i="83"/>
  <c r="A45" i="83"/>
  <c r="A44" i="83"/>
  <c r="A43" i="83"/>
  <c r="A42" i="83"/>
  <c r="A41" i="83"/>
  <c r="A40" i="83"/>
  <c r="A39" i="83"/>
  <c r="A37" i="83"/>
  <c r="A35" i="83"/>
  <c r="A34" i="83"/>
  <c r="A33" i="83"/>
  <c r="A32" i="83"/>
  <c r="A31" i="83"/>
  <c r="A30" i="83"/>
  <c r="A29" i="83"/>
  <c r="A28" i="83"/>
  <c r="A27" i="83"/>
  <c r="A26" i="83"/>
  <c r="A25" i="83"/>
  <c r="A24" i="83"/>
  <c r="A23" i="83"/>
  <c r="A22" i="83"/>
  <c r="A21" i="83"/>
  <c r="A20" i="83"/>
  <c r="A19" i="83"/>
  <c r="A17" i="83"/>
  <c r="A16" i="83"/>
  <c r="A14" i="83"/>
  <c r="A13" i="83"/>
  <c r="A12" i="83"/>
  <c r="A11" i="83"/>
  <c r="A10" i="83"/>
  <c r="A9" i="83"/>
  <c r="CI6" i="83"/>
  <c r="CH6" i="83"/>
  <c r="CG6" i="83"/>
  <c r="CF6" i="83"/>
  <c r="CE6" i="83"/>
  <c r="CD6" i="83"/>
  <c r="CC6" i="83"/>
  <c r="CB6" i="83"/>
  <c r="CA6" i="83"/>
  <c r="BZ6" i="83"/>
  <c r="BY6" i="83"/>
  <c r="BX6" i="83"/>
  <c r="BW6" i="83"/>
  <c r="BV6" i="83"/>
  <c r="BU6" i="83"/>
  <c r="BT6" i="83"/>
  <c r="BS6" i="83"/>
  <c r="BR6" i="83"/>
  <c r="BQ6" i="83"/>
  <c r="BP6" i="83"/>
  <c r="BO6" i="83"/>
  <c r="BN6" i="83"/>
  <c r="BM6" i="83"/>
  <c r="BL6" i="83"/>
  <c r="BK6" i="83"/>
  <c r="BJ6" i="83"/>
  <c r="BI6" i="83"/>
  <c r="BH6" i="83"/>
  <c r="BG6" i="83"/>
  <c r="BF6" i="83"/>
  <c r="BE6" i="83"/>
  <c r="BD6" i="83"/>
  <c r="BC6" i="83"/>
  <c r="BB6" i="83"/>
  <c r="BA6" i="83"/>
  <c r="AZ6" i="83"/>
  <c r="AY6" i="83"/>
  <c r="AX6" i="83"/>
  <c r="AW6" i="83"/>
  <c r="AV6" i="83"/>
  <c r="AU6" i="83"/>
  <c r="AT6" i="83"/>
  <c r="AS6" i="83"/>
  <c r="AR6" i="83"/>
  <c r="AQ6" i="83"/>
  <c r="AP6" i="83"/>
  <c r="AO6" i="83"/>
  <c r="AN6" i="83"/>
  <c r="AM6" i="83"/>
  <c r="AL6" i="83"/>
  <c r="AK6" i="83"/>
  <c r="AJ6" i="83"/>
  <c r="AI6" i="83"/>
  <c r="AH6" i="83"/>
  <c r="AG6" i="83"/>
  <c r="AF6" i="83"/>
  <c r="AE6" i="83"/>
  <c r="AD6" i="83"/>
  <c r="AC6" i="83"/>
  <c r="AB6" i="83"/>
  <c r="AA6" i="83"/>
  <c r="Z6" i="83"/>
  <c r="Y6" i="83"/>
  <c r="X6" i="83"/>
  <c r="W6" i="83"/>
  <c r="V6" i="83"/>
  <c r="U6" i="83"/>
  <c r="T6" i="83"/>
  <c r="S6" i="83"/>
  <c r="R6" i="83"/>
  <c r="Q6" i="83"/>
  <c r="P6" i="83"/>
  <c r="O6" i="83"/>
  <c r="N6" i="83"/>
  <c r="M6" i="83"/>
  <c r="L6" i="83"/>
  <c r="K6" i="83"/>
  <c r="J6" i="83"/>
  <c r="I6" i="83"/>
  <c r="H6" i="83"/>
  <c r="G6" i="83"/>
  <c r="F6" i="83"/>
  <c r="E6" i="83"/>
  <c r="D6" i="83"/>
  <c r="A3" i="83"/>
  <c r="A1" i="83"/>
  <c r="A7" i="83"/>
  <c r="CH56" i="83"/>
  <c r="CG56" i="83"/>
  <c r="CE56" i="83"/>
  <c r="CD56" i="83"/>
  <c r="CB56" i="83"/>
  <c r="CA56" i="83"/>
  <c r="BY56" i="83"/>
  <c r="BX56" i="83"/>
  <c r="BV56" i="83"/>
  <c r="BU56" i="83"/>
  <c r="BS56" i="83"/>
  <c r="BR56" i="83"/>
  <c r="BP56" i="83"/>
  <c r="BO56" i="83"/>
  <c r="BM56" i="83"/>
  <c r="BL56" i="83"/>
  <c r="BJ56" i="83"/>
  <c r="BI56" i="83"/>
  <c r="BG56" i="83"/>
  <c r="BF56" i="83"/>
  <c r="BD56" i="83"/>
  <c r="BC56" i="83"/>
  <c r="BA56" i="83"/>
  <c r="AZ56" i="83"/>
  <c r="AX56" i="83"/>
  <c r="AW56" i="83"/>
  <c r="AU56" i="83"/>
  <c r="AT56" i="83"/>
  <c r="AR56" i="83"/>
  <c r="AQ56" i="83"/>
  <c r="AO56" i="83"/>
  <c r="AN56" i="83"/>
  <c r="AL56" i="83"/>
  <c r="AK56" i="83"/>
  <c r="AI56" i="83"/>
  <c r="AH56" i="83"/>
  <c r="AF56" i="83"/>
  <c r="AE56" i="83"/>
  <c r="AC56" i="83"/>
  <c r="AB56" i="83"/>
  <c r="Z56" i="83"/>
  <c r="Y56" i="83"/>
  <c r="W56" i="83"/>
  <c r="V56" i="83"/>
  <c r="T56" i="83"/>
  <c r="S56" i="83"/>
  <c r="Q56" i="83"/>
  <c r="P56" i="83"/>
  <c r="N56" i="83"/>
  <c r="M56" i="83"/>
  <c r="K56" i="83"/>
  <c r="J56" i="83"/>
  <c r="H56" i="83"/>
  <c r="G56" i="83"/>
  <c r="E56" i="83"/>
  <c r="D56" i="83"/>
  <c r="CI55" i="83"/>
  <c r="CF55" i="83"/>
  <c r="CC55" i="83"/>
  <c r="BZ55" i="83"/>
  <c r="BW55" i="83"/>
  <c r="BT55" i="83"/>
  <c r="BQ55" i="83"/>
  <c r="BN55" i="83"/>
  <c r="BK55" i="83"/>
  <c r="BH55" i="83"/>
  <c r="BE55" i="83"/>
  <c r="BB55" i="83"/>
  <c r="AY55" i="83"/>
  <c r="AV55" i="83"/>
  <c r="AS55" i="83"/>
  <c r="AP55" i="83"/>
  <c r="AM55" i="83"/>
  <c r="AJ55" i="83"/>
  <c r="AG55" i="83"/>
  <c r="AD55" i="83"/>
  <c r="AA55" i="83"/>
  <c r="X55" i="83"/>
  <c r="U55" i="83"/>
  <c r="R55" i="83"/>
  <c r="O55" i="83"/>
  <c r="L55" i="83"/>
  <c r="I55" i="83"/>
  <c r="F55" i="83"/>
  <c r="CI54" i="83"/>
  <c r="CF54" i="83"/>
  <c r="CC54" i="83"/>
  <c r="BZ54" i="83"/>
  <c r="BW54" i="83"/>
  <c r="BT54" i="83"/>
  <c r="BQ54" i="83"/>
  <c r="BN54" i="83"/>
  <c r="BK54" i="83"/>
  <c r="BH54" i="83"/>
  <c r="BE54" i="83"/>
  <c r="BB54" i="83"/>
  <c r="AY54" i="83"/>
  <c r="AV54" i="83"/>
  <c r="AS54" i="83"/>
  <c r="AP54" i="83"/>
  <c r="AM54" i="83"/>
  <c r="AJ54" i="83"/>
  <c r="AG54" i="83"/>
  <c r="AD54" i="83"/>
  <c r="AA54" i="83"/>
  <c r="X54" i="83"/>
  <c r="U54" i="83"/>
  <c r="R54" i="83"/>
  <c r="O54" i="83"/>
  <c r="L54" i="83"/>
  <c r="I54" i="83"/>
  <c r="F54" i="83"/>
  <c r="CI53" i="83"/>
  <c r="CF53" i="83"/>
  <c r="CC53" i="83"/>
  <c r="BZ53" i="83"/>
  <c r="BW53" i="83"/>
  <c r="BT53" i="83"/>
  <c r="BQ53" i="83"/>
  <c r="BN53" i="83"/>
  <c r="BK53" i="83"/>
  <c r="BH53" i="83"/>
  <c r="BE53" i="83"/>
  <c r="BB53" i="83"/>
  <c r="AY53" i="83"/>
  <c r="AV53" i="83"/>
  <c r="AS53" i="83"/>
  <c r="AP53" i="83"/>
  <c r="AM53" i="83"/>
  <c r="AJ53" i="83"/>
  <c r="AG53" i="83"/>
  <c r="AD53" i="83"/>
  <c r="AA53" i="83"/>
  <c r="X53" i="83"/>
  <c r="U53" i="83"/>
  <c r="R53" i="83"/>
  <c r="O53" i="83"/>
  <c r="L53" i="83"/>
  <c r="I53" i="83"/>
  <c r="F53" i="83"/>
  <c r="CI52" i="83"/>
  <c r="CF52" i="83"/>
  <c r="CC52" i="83"/>
  <c r="BZ52" i="83"/>
  <c r="BW52" i="83"/>
  <c r="BT52" i="83"/>
  <c r="BQ52" i="83"/>
  <c r="BN52" i="83"/>
  <c r="BK52" i="83"/>
  <c r="BH52" i="83"/>
  <c r="BE52" i="83"/>
  <c r="BB52" i="83"/>
  <c r="AY52" i="83"/>
  <c r="AV52" i="83"/>
  <c r="AS52" i="83"/>
  <c r="AP52" i="83"/>
  <c r="AM52" i="83"/>
  <c r="AJ52" i="83"/>
  <c r="AG52" i="83"/>
  <c r="AD52" i="83"/>
  <c r="AA52" i="83"/>
  <c r="X52" i="83"/>
  <c r="U52" i="83"/>
  <c r="R52" i="83"/>
  <c r="O52" i="83"/>
  <c r="L52" i="83"/>
  <c r="I52" i="83"/>
  <c r="F52" i="83"/>
  <c r="CI51" i="83"/>
  <c r="CF51" i="83"/>
  <c r="CC51" i="83"/>
  <c r="BZ51" i="83"/>
  <c r="BW51" i="83"/>
  <c r="BT51" i="83"/>
  <c r="BQ51" i="83"/>
  <c r="BN51" i="83"/>
  <c r="BK51" i="83"/>
  <c r="BH51" i="83"/>
  <c r="BE51" i="83"/>
  <c r="BB51" i="83"/>
  <c r="AY51" i="83"/>
  <c r="AV51" i="83"/>
  <c r="AS51" i="83"/>
  <c r="AP51" i="83"/>
  <c r="AM51" i="83"/>
  <c r="AJ51" i="83"/>
  <c r="AG51" i="83"/>
  <c r="AD51" i="83"/>
  <c r="AA51" i="83"/>
  <c r="X51" i="83"/>
  <c r="U51" i="83"/>
  <c r="R51" i="83"/>
  <c r="O51" i="83"/>
  <c r="L51" i="83"/>
  <c r="I51" i="83"/>
  <c r="F51" i="83"/>
  <c r="CI49" i="83"/>
  <c r="CF49" i="83"/>
  <c r="CC49" i="83"/>
  <c r="BZ49" i="83"/>
  <c r="BW49" i="83"/>
  <c r="BT49" i="83"/>
  <c r="BQ49" i="83"/>
  <c r="BN49" i="83"/>
  <c r="BK49" i="83"/>
  <c r="BH49" i="83"/>
  <c r="BE49" i="83"/>
  <c r="BB49" i="83"/>
  <c r="AY49" i="83"/>
  <c r="AV49" i="83"/>
  <c r="AS49" i="83"/>
  <c r="AP49" i="83"/>
  <c r="AM49" i="83"/>
  <c r="AJ49" i="83"/>
  <c r="AG49" i="83"/>
  <c r="AD49" i="83"/>
  <c r="AA49" i="83"/>
  <c r="X49" i="83"/>
  <c r="U49" i="83"/>
  <c r="R49" i="83"/>
  <c r="O49" i="83"/>
  <c r="L49" i="83"/>
  <c r="I49" i="83"/>
  <c r="F49" i="83"/>
  <c r="CH47" i="83"/>
  <c r="CG47" i="83"/>
  <c r="CE47" i="83"/>
  <c r="CD47" i="83"/>
  <c r="CB47" i="83"/>
  <c r="CA47" i="83"/>
  <c r="BY47" i="83"/>
  <c r="BX47" i="83"/>
  <c r="BV47" i="83"/>
  <c r="BU47" i="83"/>
  <c r="BS47" i="83"/>
  <c r="BR47" i="83"/>
  <c r="BP47" i="83"/>
  <c r="BP37" i="83" s="1"/>
  <c r="BO47" i="83"/>
  <c r="BM47" i="83"/>
  <c r="BL47" i="83"/>
  <c r="BJ47" i="83"/>
  <c r="BI47" i="83"/>
  <c r="BG47" i="83"/>
  <c r="BG37" i="83" s="1"/>
  <c r="BF47" i="83"/>
  <c r="BD47" i="83"/>
  <c r="BC47" i="83"/>
  <c r="BA47" i="83"/>
  <c r="AZ47" i="83"/>
  <c r="AX47" i="83"/>
  <c r="AW47" i="83"/>
  <c r="AU47" i="83"/>
  <c r="AU37" i="83" s="1"/>
  <c r="AT47" i="83"/>
  <c r="AR47" i="83"/>
  <c r="AQ47" i="83"/>
  <c r="AO47" i="83"/>
  <c r="AN47" i="83"/>
  <c r="AL47" i="83"/>
  <c r="AK47" i="83"/>
  <c r="AI47" i="83"/>
  <c r="AI37" i="83" s="1"/>
  <c r="AH47" i="83"/>
  <c r="AF47" i="83"/>
  <c r="AF37" i="83" s="1"/>
  <c r="AE47" i="83"/>
  <c r="AC47" i="83"/>
  <c r="AB47" i="83"/>
  <c r="Z47" i="83"/>
  <c r="Y47" i="83"/>
  <c r="W47" i="83"/>
  <c r="V47" i="83"/>
  <c r="T47" i="83"/>
  <c r="S47" i="83"/>
  <c r="S37" i="83" s="1"/>
  <c r="Q47" i="83"/>
  <c r="P47" i="83"/>
  <c r="N47" i="83"/>
  <c r="M47" i="83"/>
  <c r="K47" i="83"/>
  <c r="J47" i="83"/>
  <c r="H47" i="83"/>
  <c r="G47" i="83"/>
  <c r="G37" i="83" s="1"/>
  <c r="E47" i="83"/>
  <c r="D47" i="83"/>
  <c r="CI46" i="83"/>
  <c r="CF46" i="83"/>
  <c r="CC46" i="83"/>
  <c r="BZ46" i="83"/>
  <c r="BW46" i="83"/>
  <c r="BT46" i="83"/>
  <c r="BQ46" i="83"/>
  <c r="BN46" i="83"/>
  <c r="BK46" i="83"/>
  <c r="BH46" i="83"/>
  <c r="BE46" i="83"/>
  <c r="BB46" i="83"/>
  <c r="AY46" i="83"/>
  <c r="AV46" i="83"/>
  <c r="AS46" i="83"/>
  <c r="AP46" i="83"/>
  <c r="AM46" i="83"/>
  <c r="AJ46" i="83"/>
  <c r="AG46" i="83"/>
  <c r="AD46" i="83"/>
  <c r="AA46" i="83"/>
  <c r="X46" i="83"/>
  <c r="U46" i="83"/>
  <c r="R46" i="83"/>
  <c r="O46" i="83"/>
  <c r="L46" i="83"/>
  <c r="I46" i="83"/>
  <c r="F46" i="83"/>
  <c r="CI45" i="83"/>
  <c r="CF45" i="83"/>
  <c r="CC45" i="83"/>
  <c r="BZ45" i="83"/>
  <c r="BW45" i="83"/>
  <c r="BT45" i="83"/>
  <c r="BQ45" i="83"/>
  <c r="BN45" i="83"/>
  <c r="BK45" i="83"/>
  <c r="BH45" i="83"/>
  <c r="BE45" i="83"/>
  <c r="BB45" i="83"/>
  <c r="AY45" i="83"/>
  <c r="AV45" i="83"/>
  <c r="AS45" i="83"/>
  <c r="AP45" i="83"/>
  <c r="AM45" i="83"/>
  <c r="AJ45" i="83"/>
  <c r="AG45" i="83"/>
  <c r="AD45" i="83"/>
  <c r="AA45" i="83"/>
  <c r="X45" i="83"/>
  <c r="U45" i="83"/>
  <c r="R45" i="83"/>
  <c r="O45" i="83"/>
  <c r="L45" i="83"/>
  <c r="I45" i="83"/>
  <c r="F45" i="83"/>
  <c r="CI44" i="83"/>
  <c r="CF44" i="83"/>
  <c r="CC44" i="83"/>
  <c r="BZ44" i="83"/>
  <c r="BW44" i="83"/>
  <c r="BT44" i="83"/>
  <c r="BQ44" i="83"/>
  <c r="BN44" i="83"/>
  <c r="BK44" i="83"/>
  <c r="BH44" i="83"/>
  <c r="BE44" i="83"/>
  <c r="BB44" i="83"/>
  <c r="AY44" i="83"/>
  <c r="AV44" i="83"/>
  <c r="AS44" i="83"/>
  <c r="AP44" i="83"/>
  <c r="AM44" i="83"/>
  <c r="AJ44" i="83"/>
  <c r="AG44" i="83"/>
  <c r="AD44" i="83"/>
  <c r="AA44" i="83"/>
  <c r="X44" i="83"/>
  <c r="U44" i="83"/>
  <c r="R44" i="83"/>
  <c r="O44" i="83"/>
  <c r="L44" i="83"/>
  <c r="I44" i="83"/>
  <c r="F44" i="83"/>
  <c r="CI43" i="83"/>
  <c r="CF43" i="83"/>
  <c r="CC43" i="83"/>
  <c r="BZ43" i="83"/>
  <c r="BW43" i="83"/>
  <c r="BT43" i="83"/>
  <c r="BQ43" i="83"/>
  <c r="BN43" i="83"/>
  <c r="BK43" i="83"/>
  <c r="BH43" i="83"/>
  <c r="BE43" i="83"/>
  <c r="BB43" i="83"/>
  <c r="AY43" i="83"/>
  <c r="AV43" i="83"/>
  <c r="AS43" i="83"/>
  <c r="AP43" i="83"/>
  <c r="AM43" i="83"/>
  <c r="AJ43" i="83"/>
  <c r="AG43" i="83"/>
  <c r="AD43" i="83"/>
  <c r="AA43" i="83"/>
  <c r="X43" i="83"/>
  <c r="U43" i="83"/>
  <c r="R43" i="83"/>
  <c r="O43" i="83"/>
  <c r="L43" i="83"/>
  <c r="I43" i="83"/>
  <c r="F43" i="83"/>
  <c r="CI42" i="83"/>
  <c r="CF42" i="83"/>
  <c r="CC42" i="83"/>
  <c r="BZ42" i="83"/>
  <c r="BW42" i="83"/>
  <c r="BT42" i="83"/>
  <c r="BQ42" i="83"/>
  <c r="BN42" i="83"/>
  <c r="BK42" i="83"/>
  <c r="BH42" i="83"/>
  <c r="BE42" i="83"/>
  <c r="BB42" i="83"/>
  <c r="AY42" i="83"/>
  <c r="AV42" i="83"/>
  <c r="AS42" i="83"/>
  <c r="AP42" i="83"/>
  <c r="AM42" i="83"/>
  <c r="AJ42" i="83"/>
  <c r="AG42" i="83"/>
  <c r="AD42" i="83"/>
  <c r="AA42" i="83"/>
  <c r="X42" i="83"/>
  <c r="U42" i="83"/>
  <c r="R42" i="83"/>
  <c r="O42" i="83"/>
  <c r="L42" i="83"/>
  <c r="I42" i="83"/>
  <c r="F42" i="83"/>
  <c r="CI40" i="83"/>
  <c r="CF40" i="83"/>
  <c r="CC40" i="83"/>
  <c r="BZ40" i="83"/>
  <c r="BW40" i="83"/>
  <c r="BT40" i="83"/>
  <c r="BQ40" i="83"/>
  <c r="BN40" i="83"/>
  <c r="BK40" i="83"/>
  <c r="BH40" i="83"/>
  <c r="BE40" i="83"/>
  <c r="BB40" i="83"/>
  <c r="AY40" i="83"/>
  <c r="AV40" i="83"/>
  <c r="AS40" i="83"/>
  <c r="AP40" i="83"/>
  <c r="AM40" i="83"/>
  <c r="AJ40" i="83"/>
  <c r="AG40" i="83"/>
  <c r="AD40" i="83"/>
  <c r="AA40" i="83"/>
  <c r="X40" i="83"/>
  <c r="U40" i="83"/>
  <c r="R40" i="83"/>
  <c r="O40" i="83"/>
  <c r="L40" i="83"/>
  <c r="I40" i="83"/>
  <c r="F40" i="83"/>
  <c r="BV37" i="83"/>
  <c r="BO37" i="83"/>
  <c r="CH36" i="83"/>
  <c r="CG36" i="83"/>
  <c r="CE36" i="83"/>
  <c r="CD36" i="83"/>
  <c r="CB36" i="83"/>
  <c r="CA36" i="83"/>
  <c r="BY36" i="83"/>
  <c r="BX36" i="83"/>
  <c r="BV36" i="83"/>
  <c r="BU36" i="83"/>
  <c r="BS36" i="83"/>
  <c r="BR36" i="83"/>
  <c r="BP36" i="83"/>
  <c r="BO36" i="83"/>
  <c r="BM36" i="83"/>
  <c r="BL36" i="83"/>
  <c r="BJ36" i="83"/>
  <c r="BI36" i="83"/>
  <c r="BG36" i="83"/>
  <c r="BF36" i="83"/>
  <c r="BD36" i="83"/>
  <c r="BC36" i="83"/>
  <c r="BA36" i="83"/>
  <c r="AZ36" i="83"/>
  <c r="AX36" i="83"/>
  <c r="AW36" i="83"/>
  <c r="AU36" i="83"/>
  <c r="AT36" i="83"/>
  <c r="AR36" i="83"/>
  <c r="AQ36" i="83"/>
  <c r="AO36" i="83"/>
  <c r="AN36" i="83"/>
  <c r="AL36" i="83"/>
  <c r="AK36" i="83"/>
  <c r="AI36" i="83"/>
  <c r="AH36" i="83"/>
  <c r="AF36" i="83"/>
  <c r="AE36" i="83"/>
  <c r="AC36" i="83"/>
  <c r="AB36" i="83"/>
  <c r="Z36" i="83"/>
  <c r="Y36" i="83"/>
  <c r="W36" i="83"/>
  <c r="V36" i="83"/>
  <c r="T36" i="83"/>
  <c r="S36" i="83"/>
  <c r="Q36" i="83"/>
  <c r="P36" i="83"/>
  <c r="N36" i="83"/>
  <c r="M36" i="83"/>
  <c r="K36" i="83"/>
  <c r="J36" i="83"/>
  <c r="H36" i="83"/>
  <c r="G36" i="83"/>
  <c r="E36" i="83"/>
  <c r="D36" i="83"/>
  <c r="CH35" i="83"/>
  <c r="CG35" i="83"/>
  <c r="CE35" i="83"/>
  <c r="CD35" i="83"/>
  <c r="CB35" i="83"/>
  <c r="CA35" i="83"/>
  <c r="BY35" i="83"/>
  <c r="BX35" i="83"/>
  <c r="BV35" i="83"/>
  <c r="BU35" i="83"/>
  <c r="BS35" i="83"/>
  <c r="BR35" i="83"/>
  <c r="BP35" i="83"/>
  <c r="BO35" i="83"/>
  <c r="BM35" i="83"/>
  <c r="BL35" i="83"/>
  <c r="BJ35" i="83"/>
  <c r="BI35" i="83"/>
  <c r="BG35" i="83"/>
  <c r="BF35" i="83"/>
  <c r="BD35" i="83"/>
  <c r="BC35" i="83"/>
  <c r="BA35" i="83"/>
  <c r="AZ35" i="83"/>
  <c r="AX35" i="83"/>
  <c r="AW35" i="83"/>
  <c r="AU35" i="83"/>
  <c r="AT35" i="83"/>
  <c r="AR35" i="83"/>
  <c r="AQ35" i="83"/>
  <c r="AO35" i="83"/>
  <c r="AN35" i="83"/>
  <c r="AL35" i="83"/>
  <c r="AK35" i="83"/>
  <c r="AI35" i="83"/>
  <c r="AH35" i="83"/>
  <c r="AF35" i="83"/>
  <c r="AE35" i="83"/>
  <c r="AC35" i="83"/>
  <c r="AB35" i="83"/>
  <c r="Z35" i="83"/>
  <c r="Y35" i="83"/>
  <c r="W35" i="83"/>
  <c r="V35" i="83"/>
  <c r="T35" i="83"/>
  <c r="S35" i="83"/>
  <c r="Q35" i="83"/>
  <c r="P35" i="83"/>
  <c r="N35" i="83"/>
  <c r="M35" i="83"/>
  <c r="K35" i="83"/>
  <c r="J35" i="83"/>
  <c r="H35" i="83"/>
  <c r="G35" i="83"/>
  <c r="E35" i="83"/>
  <c r="D35" i="83"/>
  <c r="CI34" i="83"/>
  <c r="CF34" i="83"/>
  <c r="CC34" i="83"/>
  <c r="BZ34" i="83"/>
  <c r="BW34" i="83"/>
  <c r="BT34" i="83"/>
  <c r="BQ34" i="83"/>
  <c r="BN34" i="83"/>
  <c r="BK34" i="83"/>
  <c r="BH34" i="83"/>
  <c r="BE34" i="83"/>
  <c r="BB34" i="83"/>
  <c r="AY34" i="83"/>
  <c r="AV34" i="83"/>
  <c r="AS34" i="83"/>
  <c r="AP34" i="83"/>
  <c r="AM34" i="83"/>
  <c r="AJ34" i="83"/>
  <c r="AG34" i="83"/>
  <c r="AD34" i="83"/>
  <c r="AA34" i="83"/>
  <c r="X34" i="83"/>
  <c r="U34" i="83"/>
  <c r="R34" i="83"/>
  <c r="O34" i="83"/>
  <c r="L34" i="83"/>
  <c r="I34" i="83"/>
  <c r="F34" i="83"/>
  <c r="CH33" i="83"/>
  <c r="CG33" i="83"/>
  <c r="CE33" i="83"/>
  <c r="CD33" i="83"/>
  <c r="CB33" i="83"/>
  <c r="CA33" i="83"/>
  <c r="BY33" i="83"/>
  <c r="BX33" i="83"/>
  <c r="BV33" i="83"/>
  <c r="BU33" i="83"/>
  <c r="BS33" i="83"/>
  <c r="BR33" i="83"/>
  <c r="BP33" i="83"/>
  <c r="BO33" i="83"/>
  <c r="BM33" i="83"/>
  <c r="BL33" i="83"/>
  <c r="BJ33" i="83"/>
  <c r="BI33" i="83"/>
  <c r="BG33" i="83"/>
  <c r="BF33" i="83"/>
  <c r="BD33" i="83"/>
  <c r="BC33" i="83"/>
  <c r="BA33" i="83"/>
  <c r="AZ33" i="83"/>
  <c r="AX33" i="83"/>
  <c r="AW33" i="83"/>
  <c r="AU33" i="83"/>
  <c r="AT33" i="83"/>
  <c r="AR33" i="83"/>
  <c r="AQ33" i="83"/>
  <c r="AO33" i="83"/>
  <c r="AN33" i="83"/>
  <c r="AL33" i="83"/>
  <c r="AK33" i="83"/>
  <c r="AI33" i="83"/>
  <c r="AH33" i="83"/>
  <c r="AF33" i="83"/>
  <c r="AE33" i="83"/>
  <c r="AC33" i="83"/>
  <c r="AB33" i="83"/>
  <c r="Z33" i="83"/>
  <c r="Y33" i="83"/>
  <c r="W33" i="83"/>
  <c r="V33" i="83"/>
  <c r="T33" i="83"/>
  <c r="S33" i="83"/>
  <c r="Q33" i="83"/>
  <c r="P33" i="83"/>
  <c r="N33" i="83"/>
  <c r="M33" i="83"/>
  <c r="K33" i="83"/>
  <c r="J33" i="83"/>
  <c r="H33" i="83"/>
  <c r="G33" i="83"/>
  <c r="E33" i="83"/>
  <c r="D33" i="83"/>
  <c r="CH31" i="83"/>
  <c r="CH10" i="83" s="1"/>
  <c r="CG31" i="83"/>
  <c r="CG11" i="83" s="1"/>
  <c r="CE31" i="83"/>
  <c r="CD31" i="83"/>
  <c r="CB31" i="83"/>
  <c r="CB11" i="83" s="1"/>
  <c r="CA31" i="83"/>
  <c r="BY31" i="83"/>
  <c r="BY11" i="83" s="1"/>
  <c r="BX31" i="83"/>
  <c r="BV31" i="83"/>
  <c r="BU31" i="83"/>
  <c r="BS31" i="83"/>
  <c r="BR31" i="83"/>
  <c r="BP31" i="83"/>
  <c r="BO31" i="83"/>
  <c r="BM31" i="83"/>
  <c r="BL31" i="83"/>
  <c r="BJ31" i="83"/>
  <c r="BI31" i="83"/>
  <c r="BG31" i="83"/>
  <c r="BF31" i="83"/>
  <c r="BD31" i="83"/>
  <c r="BC31" i="83"/>
  <c r="BA31" i="83"/>
  <c r="AZ31" i="83"/>
  <c r="AX31" i="83"/>
  <c r="AW31" i="83"/>
  <c r="AU31" i="83"/>
  <c r="AT31" i="83"/>
  <c r="AR31" i="83"/>
  <c r="AQ31" i="83"/>
  <c r="AO31" i="83"/>
  <c r="AN31" i="83"/>
  <c r="AL31" i="83"/>
  <c r="AK31" i="83"/>
  <c r="AI31" i="83"/>
  <c r="AH31" i="83"/>
  <c r="AF31" i="83"/>
  <c r="AE31" i="83"/>
  <c r="AC31" i="83"/>
  <c r="AB31" i="83"/>
  <c r="Z31" i="83"/>
  <c r="Z11" i="83" s="1"/>
  <c r="Y31" i="83"/>
  <c r="Y11" i="83" s="1"/>
  <c r="W31" i="83"/>
  <c r="W10" i="83" s="1"/>
  <c r="V31" i="83"/>
  <c r="V10" i="83" s="1"/>
  <c r="T31" i="83"/>
  <c r="T10" i="83" s="1"/>
  <c r="S31" i="83"/>
  <c r="S10" i="83" s="1"/>
  <c r="Q31" i="83"/>
  <c r="Q10" i="83" s="1"/>
  <c r="P31" i="83"/>
  <c r="P10" i="83" s="1"/>
  <c r="N31" i="83"/>
  <c r="N10" i="83" s="1"/>
  <c r="M31" i="83"/>
  <c r="M10" i="83" s="1"/>
  <c r="K31" i="83"/>
  <c r="J31" i="83"/>
  <c r="J11" i="83" s="1"/>
  <c r="H31" i="83"/>
  <c r="H11" i="83" s="1"/>
  <c r="G31" i="83"/>
  <c r="G10" i="83" s="1"/>
  <c r="E31" i="83"/>
  <c r="E10" i="83" s="1"/>
  <c r="D31" i="83"/>
  <c r="D11" i="83" s="1"/>
  <c r="CI28" i="83"/>
  <c r="CF28" i="83"/>
  <c r="CC28" i="83"/>
  <c r="BZ28" i="83"/>
  <c r="BW28" i="83"/>
  <c r="BT28" i="83"/>
  <c r="BQ28" i="83"/>
  <c r="BN28" i="83"/>
  <c r="BK28" i="83"/>
  <c r="BH28" i="83"/>
  <c r="BE28" i="83"/>
  <c r="BB28" i="83"/>
  <c r="AY28" i="83"/>
  <c r="AV28" i="83"/>
  <c r="AS28" i="83"/>
  <c r="AP28" i="83"/>
  <c r="AM28" i="83"/>
  <c r="AJ28" i="83"/>
  <c r="AG28" i="83"/>
  <c r="AD28" i="83"/>
  <c r="CI27" i="83"/>
  <c r="CF27" i="83"/>
  <c r="CC27" i="83"/>
  <c r="BZ27" i="83"/>
  <c r="BW27" i="83"/>
  <c r="BT27" i="83"/>
  <c r="BQ27" i="83"/>
  <c r="BN27" i="83"/>
  <c r="BK27" i="83"/>
  <c r="BH27" i="83"/>
  <c r="BE27" i="83"/>
  <c r="BB27" i="83"/>
  <c r="AY27" i="83"/>
  <c r="AV27" i="83"/>
  <c r="AS27" i="83"/>
  <c r="AP27" i="83"/>
  <c r="AM27" i="83"/>
  <c r="AJ27" i="83"/>
  <c r="AG27" i="83"/>
  <c r="AD27" i="83"/>
  <c r="CI26" i="83"/>
  <c r="CF26" i="83"/>
  <c r="CC26" i="83"/>
  <c r="BZ26" i="83"/>
  <c r="BW26" i="83"/>
  <c r="BT26" i="83"/>
  <c r="BQ26" i="83"/>
  <c r="BN26" i="83"/>
  <c r="BK26" i="83"/>
  <c r="BH26" i="83"/>
  <c r="BE26" i="83"/>
  <c r="BB26" i="83"/>
  <c r="AY26" i="83"/>
  <c r="AV26" i="83"/>
  <c r="AS26" i="83"/>
  <c r="AP26" i="83"/>
  <c r="AM26" i="83"/>
  <c r="AJ26" i="83"/>
  <c r="AG26" i="83"/>
  <c r="AD26" i="83"/>
  <c r="AA26" i="83"/>
  <c r="X26" i="83"/>
  <c r="U26" i="83"/>
  <c r="R26" i="83"/>
  <c r="O26" i="83"/>
  <c r="L26" i="83"/>
  <c r="I26" i="83"/>
  <c r="F26" i="83"/>
  <c r="CI25" i="83"/>
  <c r="CF25" i="83"/>
  <c r="CC25" i="83"/>
  <c r="BZ25" i="83"/>
  <c r="BW25" i="83"/>
  <c r="BT25" i="83"/>
  <c r="BQ25" i="83"/>
  <c r="BN25" i="83"/>
  <c r="BK25" i="83"/>
  <c r="BH25" i="83"/>
  <c r="BE25" i="83"/>
  <c r="BB25" i="83"/>
  <c r="CI24" i="83"/>
  <c r="CF24" i="83"/>
  <c r="CC24" i="83"/>
  <c r="BZ24" i="83"/>
  <c r="BW24" i="83"/>
  <c r="BT24" i="83"/>
  <c r="BQ24" i="83"/>
  <c r="BN24" i="83"/>
  <c r="BK24" i="83"/>
  <c r="BH24" i="83"/>
  <c r="BE24" i="83"/>
  <c r="BB24" i="83"/>
  <c r="AY24" i="83"/>
  <c r="AV24" i="83"/>
  <c r="AQ24" i="83"/>
  <c r="AS24" i="83" s="1"/>
  <c r="AO24" i="83"/>
  <c r="AO22" i="83" s="1"/>
  <c r="AN24" i="83"/>
  <c r="AK24" i="83"/>
  <c r="AM24" i="83" s="1"/>
  <c r="AI24" i="83"/>
  <c r="AI22" i="83" s="1"/>
  <c r="AH24" i="83"/>
  <c r="AH22" i="83" s="1"/>
  <c r="AE24" i="83"/>
  <c r="AG24" i="83" s="1"/>
  <c r="AC24" i="83"/>
  <c r="AC22" i="83" s="1"/>
  <c r="AB24" i="83"/>
  <c r="AB22" i="83" s="1"/>
  <c r="AA24" i="83"/>
  <c r="X24" i="83"/>
  <c r="U24" i="83"/>
  <c r="R24" i="83"/>
  <c r="O24" i="83"/>
  <c r="L24" i="83"/>
  <c r="I24" i="83"/>
  <c r="F24" i="83"/>
  <c r="BK23" i="83"/>
  <c r="BH23" i="83"/>
  <c r="BE23" i="83"/>
  <c r="CH22" i="83"/>
  <c r="CG22" i="83"/>
  <c r="CG19" i="83" s="1"/>
  <c r="CG16" i="83" s="1"/>
  <c r="CE22" i="83"/>
  <c r="CD22" i="83"/>
  <c r="CD19" i="83" s="1"/>
  <c r="CB22" i="83"/>
  <c r="CA22" i="83"/>
  <c r="BY22" i="83"/>
  <c r="BX22" i="83"/>
  <c r="BX19" i="83" s="1"/>
  <c r="BV22" i="83"/>
  <c r="BU22" i="83"/>
  <c r="BS22" i="83"/>
  <c r="BR22" i="83"/>
  <c r="BR19" i="83" s="1"/>
  <c r="BP22" i="83"/>
  <c r="BO22" i="83"/>
  <c r="BO19" i="83" s="1"/>
  <c r="BM22" i="83"/>
  <c r="BL22" i="83"/>
  <c r="BJ22" i="83"/>
  <c r="BI22" i="83"/>
  <c r="BI19" i="83" s="1"/>
  <c r="BG22" i="83"/>
  <c r="BF22" i="83"/>
  <c r="BF19" i="83" s="1"/>
  <c r="BD22" i="83"/>
  <c r="BC22" i="83"/>
  <c r="BC19" i="83" s="1"/>
  <c r="BA22" i="83"/>
  <c r="AZ22" i="83"/>
  <c r="AX22" i="83"/>
  <c r="AW22" i="83"/>
  <c r="AW19" i="83" s="1"/>
  <c r="AU22" i="83"/>
  <c r="AT22" i="83"/>
  <c r="AT19" i="83" s="1"/>
  <c r="AR22" i="83"/>
  <c r="AL22" i="83"/>
  <c r="AF22" i="83"/>
  <c r="Z22" i="83"/>
  <c r="Y22" i="83"/>
  <c r="W22" i="83"/>
  <c r="V22" i="83"/>
  <c r="T22" i="83"/>
  <c r="S22" i="83"/>
  <c r="Q22" i="83"/>
  <c r="P22" i="83"/>
  <c r="N22" i="83"/>
  <c r="M22" i="83"/>
  <c r="K22" i="83"/>
  <c r="J22" i="83"/>
  <c r="H22" i="83"/>
  <c r="G22" i="83"/>
  <c r="E22" i="83"/>
  <c r="D22" i="83"/>
  <c r="CI21" i="83"/>
  <c r="CF21" i="83"/>
  <c r="CC21" i="83"/>
  <c r="BZ21" i="83"/>
  <c r="BW21" i="83"/>
  <c r="BT21" i="83"/>
  <c r="BQ21" i="83"/>
  <c r="BN21" i="83"/>
  <c r="BK21" i="83"/>
  <c r="BH21" i="83"/>
  <c r="BE21" i="83"/>
  <c r="BB21" i="83"/>
  <c r="AY21" i="83"/>
  <c r="AV21" i="83"/>
  <c r="AS21" i="83"/>
  <c r="AP21" i="83"/>
  <c r="AM21" i="83"/>
  <c r="AJ21" i="83"/>
  <c r="AG21" i="83"/>
  <c r="AD21" i="83"/>
  <c r="AA21" i="83"/>
  <c r="X21" i="83"/>
  <c r="U21" i="83"/>
  <c r="R21" i="83"/>
  <c r="O21" i="83"/>
  <c r="L21" i="83"/>
  <c r="I21" i="83"/>
  <c r="F21" i="83"/>
  <c r="CH20" i="83"/>
  <c r="CE20" i="83"/>
  <c r="CF20" i="83" s="1"/>
  <c r="CB20" i="83"/>
  <c r="BY20" i="83"/>
  <c r="BZ20" i="83" s="1"/>
  <c r="BV20" i="83"/>
  <c r="BW20" i="83" s="1"/>
  <c r="BS20" i="83"/>
  <c r="BT20" i="83" s="1"/>
  <c r="BP20" i="83"/>
  <c r="BQ20" i="83" s="1"/>
  <c r="BM20" i="83"/>
  <c r="BN20" i="83" s="1"/>
  <c r="BJ20" i="83"/>
  <c r="BK20" i="83" s="1"/>
  <c r="BG20" i="83"/>
  <c r="BH20" i="83" s="1"/>
  <c r="BD20" i="83"/>
  <c r="BE20" i="83" s="1"/>
  <c r="BA20" i="83"/>
  <c r="BB20" i="83" s="1"/>
  <c r="AX20" i="83"/>
  <c r="AY20" i="83" s="1"/>
  <c r="AU20" i="83"/>
  <c r="AV20" i="83" s="1"/>
  <c r="AR20" i="83"/>
  <c r="AS20" i="83" s="1"/>
  <c r="AO20" i="83"/>
  <c r="AP20" i="83" s="1"/>
  <c r="AL20" i="83"/>
  <c r="AK20" i="83"/>
  <c r="AI20" i="83"/>
  <c r="AH20" i="83"/>
  <c r="AF20" i="83"/>
  <c r="AE20" i="83"/>
  <c r="AC20" i="83"/>
  <c r="AB20" i="83"/>
  <c r="Z20" i="83"/>
  <c r="Y20" i="83"/>
  <c r="W20" i="83"/>
  <c r="W19" i="83" s="1"/>
  <c r="V20" i="83"/>
  <c r="T20" i="83"/>
  <c r="S20" i="83"/>
  <c r="Q20" i="83"/>
  <c r="P20" i="83"/>
  <c r="N20" i="83"/>
  <c r="M20" i="83"/>
  <c r="K20" i="83"/>
  <c r="K19" i="83" s="1"/>
  <c r="K16" i="83" s="1"/>
  <c r="J20" i="83"/>
  <c r="H20" i="83"/>
  <c r="G20" i="83"/>
  <c r="E20" i="83"/>
  <c r="E19" i="83" s="1"/>
  <c r="E16" i="83" s="1"/>
  <c r="D20" i="83"/>
  <c r="CI17" i="83"/>
  <c r="CE17" i="83"/>
  <c r="CD17" i="83"/>
  <c r="CA17" i="83"/>
  <c r="BX17" i="83"/>
  <c r="BV17" i="83"/>
  <c r="BU17" i="83"/>
  <c r="BS17" i="83"/>
  <c r="BR17" i="83"/>
  <c r="BP17" i="83"/>
  <c r="BO17" i="83"/>
  <c r="BM17" i="83"/>
  <c r="BL17" i="83"/>
  <c r="BJ17" i="83"/>
  <c r="BI17" i="83"/>
  <c r="BG17" i="83"/>
  <c r="BF17" i="83"/>
  <c r="BD17" i="83"/>
  <c r="BC17" i="83"/>
  <c r="BA17" i="83"/>
  <c r="AZ17" i="83"/>
  <c r="AX17" i="83"/>
  <c r="AW17" i="83"/>
  <c r="AU17" i="83"/>
  <c r="AT17" i="83"/>
  <c r="AR17" i="83"/>
  <c r="AQ17" i="83"/>
  <c r="AO17" i="83"/>
  <c r="AN17" i="83"/>
  <c r="AL17" i="83"/>
  <c r="AK17" i="83"/>
  <c r="AI17" i="83"/>
  <c r="AH17" i="83"/>
  <c r="AF17" i="83"/>
  <c r="AE17" i="83"/>
  <c r="AC17" i="83"/>
  <c r="AB17" i="83"/>
  <c r="AA17" i="83"/>
  <c r="X17" i="83"/>
  <c r="U17" i="83"/>
  <c r="R17" i="83"/>
  <c r="O17" i="83"/>
  <c r="L17" i="83"/>
  <c r="I17" i="83"/>
  <c r="F17" i="83"/>
  <c r="S11" i="83" l="1"/>
  <c r="Z10" i="83"/>
  <c r="AW10" i="83"/>
  <c r="BC37" i="83"/>
  <c r="BC32" i="83" s="1"/>
  <c r="BC30" i="83" s="1"/>
  <c r="AE37" i="83"/>
  <c r="AE32" i="83" s="1"/>
  <c r="AE30" i="83" s="1"/>
  <c r="AQ37" i="83"/>
  <c r="AQ32" i="83" s="1"/>
  <c r="AQ30" i="83" s="1"/>
  <c r="T11" i="83"/>
  <c r="S32" i="83"/>
  <c r="S30" i="83" s="1"/>
  <c r="H10" i="83"/>
  <c r="I10" i="83" s="1"/>
  <c r="N11" i="83"/>
  <c r="CH11" i="83"/>
  <c r="CI11" i="83" s="1"/>
  <c r="AL10" i="83"/>
  <c r="AX10" i="83"/>
  <c r="BD11" i="83"/>
  <c r="BJ10" i="83"/>
  <c r="BP10" i="83"/>
  <c r="BV10" i="83"/>
  <c r="AF11" i="83"/>
  <c r="BB22" i="83"/>
  <c r="J37" i="83"/>
  <c r="J32" i="83" s="1"/>
  <c r="G11" i="83"/>
  <c r="I11" i="83" s="1"/>
  <c r="BO10" i="83"/>
  <c r="AG33" i="83"/>
  <c r="AV62" i="62"/>
  <c r="AS17" i="83"/>
  <c r="O35" i="83"/>
  <c r="T37" i="83"/>
  <c r="U37" i="83" s="1"/>
  <c r="AX37" i="83"/>
  <c r="AX32" i="83" s="1"/>
  <c r="AX30" i="83" s="1"/>
  <c r="BS19" i="83"/>
  <c r="BS16" i="83" s="1"/>
  <c r="BE33" i="83"/>
  <c r="N37" i="83"/>
  <c r="N32" i="83" s="1"/>
  <c r="N30" i="83" s="1"/>
  <c r="AL37" i="83"/>
  <c r="AL32" i="83" s="1"/>
  <c r="AL30" i="83" s="1"/>
  <c r="BJ37" i="83"/>
  <c r="BJ32" i="83" s="1"/>
  <c r="BJ30" i="83" s="1"/>
  <c r="Z37" i="83"/>
  <c r="Z32" i="83" s="1"/>
  <c r="Z30" i="83" s="1"/>
  <c r="BD37" i="83"/>
  <c r="BD32" i="83" s="1"/>
  <c r="BD30" i="83" s="1"/>
  <c r="AT10" i="83"/>
  <c r="J10" i="83"/>
  <c r="V11" i="83"/>
  <c r="AH19" i="83"/>
  <c r="AH16" i="83" s="1"/>
  <c r="AJ47" i="83"/>
  <c r="BR16" i="83"/>
  <c r="AQ11" i="83"/>
  <c r="AM35" i="83"/>
  <c r="L22" i="83"/>
  <c r="X22" i="83"/>
  <c r="BB56" i="83"/>
  <c r="CE11" i="83"/>
  <c r="AG56" i="83"/>
  <c r="AS56" i="83"/>
  <c r="BE56" i="83"/>
  <c r="BQ56" i="83"/>
  <c r="BI10" i="83"/>
  <c r="F22" i="83"/>
  <c r="AF19" i="83"/>
  <c r="AF16" i="83" s="1"/>
  <c r="BP11" i="83"/>
  <c r="BS37" i="83"/>
  <c r="BS32" i="83" s="1"/>
  <c r="BS30" i="83" s="1"/>
  <c r="AI19" i="83"/>
  <c r="AI16" i="83" s="1"/>
  <c r="V37" i="83"/>
  <c r="V32" i="83" s="1"/>
  <c r="AH37" i="83"/>
  <c r="AH32" i="83" s="1"/>
  <c r="AF10" i="83"/>
  <c r="BY10" i="83"/>
  <c r="BD10" i="83"/>
  <c r="M11" i="83"/>
  <c r="AL11" i="83"/>
  <c r="AO10" i="83"/>
  <c r="BA10" i="83"/>
  <c r="BM11" i="83"/>
  <c r="CF22" i="83"/>
  <c r="I31" i="83"/>
  <c r="AG31" i="83"/>
  <c r="BO32" i="83"/>
  <c r="BO30" i="83" s="1"/>
  <c r="BL37" i="83"/>
  <c r="BL32" i="83" s="1"/>
  <c r="CE10" i="83"/>
  <c r="R33" i="83"/>
  <c r="AV36" i="83"/>
  <c r="AI32" i="83"/>
  <c r="CG10" i="83"/>
  <c r="CI10" i="83" s="1"/>
  <c r="AU11" i="83"/>
  <c r="BH17" i="83"/>
  <c r="BS11" i="83"/>
  <c r="AK22" i="83"/>
  <c r="AM22" i="83" s="1"/>
  <c r="Y10" i="83"/>
  <c r="AA10" i="83" s="1"/>
  <c r="AQ10" i="83"/>
  <c r="E11" i="83"/>
  <c r="F11" i="83" s="1"/>
  <c r="AE11" i="83"/>
  <c r="AK10" i="83"/>
  <c r="BC11" i="83"/>
  <c r="BU10" i="83"/>
  <c r="Z19" i="83"/>
  <c r="Z16" i="83" s="1"/>
  <c r="AE22" i="83"/>
  <c r="AG22" i="83" s="1"/>
  <c r="AN11" i="83"/>
  <c r="AV31" i="83"/>
  <c r="AZ11" i="83"/>
  <c r="BF10" i="83"/>
  <c r="BN31" i="83"/>
  <c r="BT31" i="83"/>
  <c r="CF31" i="83"/>
  <c r="AT37" i="83"/>
  <c r="AV37" i="83" s="1"/>
  <c r="BF37" i="83"/>
  <c r="BH37" i="83" s="1"/>
  <c r="D10" i="83"/>
  <c r="F10" i="83" s="1"/>
  <c r="AE10" i="83"/>
  <c r="AN10" i="83"/>
  <c r="AU10" i="83"/>
  <c r="BL10" i="83"/>
  <c r="P11" i="83"/>
  <c r="AK11" i="83"/>
  <c r="AT11" i="83"/>
  <c r="CI22" i="83"/>
  <c r="L31" i="83"/>
  <c r="X10" i="83"/>
  <c r="AC10" i="83"/>
  <c r="AI30" i="83"/>
  <c r="BK35" i="83"/>
  <c r="O36" i="83"/>
  <c r="AM36" i="83"/>
  <c r="AS36" i="83"/>
  <c r="CF36" i="83"/>
  <c r="AA47" i="83"/>
  <c r="AU32" i="83"/>
  <c r="AU30" i="83" s="1"/>
  <c r="BG32" i="83"/>
  <c r="BG30" i="83" s="1"/>
  <c r="K37" i="83"/>
  <c r="K32" i="83" s="1"/>
  <c r="K30" i="83" s="1"/>
  <c r="K9" i="83" s="1"/>
  <c r="W37" i="83"/>
  <c r="W32" i="83" s="1"/>
  <c r="W30" i="83" s="1"/>
  <c r="AO19" i="83"/>
  <c r="AO16" i="83" s="1"/>
  <c r="BR37" i="83"/>
  <c r="BR32" i="83" s="1"/>
  <c r="AB10" i="83"/>
  <c r="AH11" i="83"/>
  <c r="AM17" i="83"/>
  <c r="V19" i="83"/>
  <c r="V16" i="83" s="1"/>
  <c r="BF16" i="83"/>
  <c r="BK31" i="83"/>
  <c r="BR10" i="83"/>
  <c r="AB11" i="83"/>
  <c r="BF11" i="83"/>
  <c r="BX10" i="83"/>
  <c r="AG20" i="83"/>
  <c r="AL19" i="83"/>
  <c r="AL16" i="83" s="1"/>
  <c r="AP33" i="83"/>
  <c r="BB33" i="83"/>
  <c r="BN33" i="83"/>
  <c r="X35" i="83"/>
  <c r="AJ35" i="83"/>
  <c r="AV35" i="83"/>
  <c r="BT35" i="83"/>
  <c r="L36" i="83"/>
  <c r="R36" i="83"/>
  <c r="X36" i="83"/>
  <c r="AP36" i="83"/>
  <c r="L47" i="83"/>
  <c r="X47" i="83"/>
  <c r="BQ47" i="83"/>
  <c r="U10" i="83"/>
  <c r="BM10" i="83"/>
  <c r="BS10" i="83"/>
  <c r="K11" i="83"/>
  <c r="L11" i="83" s="1"/>
  <c r="Q11" i="83"/>
  <c r="W11" i="83"/>
  <c r="AX11" i="83"/>
  <c r="BG11" i="83"/>
  <c r="AC11" i="83"/>
  <c r="AV17" i="83"/>
  <c r="AZ10" i="83"/>
  <c r="BR11" i="83"/>
  <c r="BW17" i="83"/>
  <c r="CD10" i="83"/>
  <c r="AX19" i="83"/>
  <c r="AY19" i="83" s="1"/>
  <c r="F20" i="83"/>
  <c r="R20" i="83"/>
  <c r="N19" i="83"/>
  <c r="N16" i="83" s="1"/>
  <c r="T19" i="83"/>
  <c r="T16" i="83" s="1"/>
  <c r="BT22" i="83"/>
  <c r="AJ24" i="83"/>
  <c r="O31" i="83"/>
  <c r="AM31" i="83"/>
  <c r="BH31" i="83"/>
  <c r="F33" i="83"/>
  <c r="I36" i="83"/>
  <c r="BK36" i="83"/>
  <c r="U47" i="83"/>
  <c r="AY47" i="83"/>
  <c r="BW47" i="83"/>
  <c r="I56" i="83"/>
  <c r="U56" i="83"/>
  <c r="AJ56" i="83"/>
  <c r="BH56" i="83"/>
  <c r="AR10" i="83"/>
  <c r="BV11" i="83"/>
  <c r="AO11" i="83"/>
  <c r="CB19" i="83"/>
  <c r="CB16" i="83" s="1"/>
  <c r="BH22" i="83"/>
  <c r="BM19" i="83"/>
  <c r="BM16" i="83" s="1"/>
  <c r="AZ37" i="83"/>
  <c r="AZ32" i="83" s="1"/>
  <c r="AH10" i="83"/>
  <c r="AR11" i="83"/>
  <c r="BJ11" i="83"/>
  <c r="K10" i="83"/>
  <c r="AI10" i="83"/>
  <c r="BL11" i="83"/>
  <c r="CD11" i="83"/>
  <c r="AY17" i="83"/>
  <c r="BO16" i="83"/>
  <c r="AR19" i="83"/>
  <c r="AR16" i="83" s="1"/>
  <c r="I20" i="83"/>
  <c r="O20" i="83"/>
  <c r="AJ22" i="83"/>
  <c r="BQ22" i="83"/>
  <c r="R31" i="83"/>
  <c r="X31" i="83"/>
  <c r="AJ31" i="83"/>
  <c r="AP31" i="83"/>
  <c r="BE31" i="83"/>
  <c r="I33" i="83"/>
  <c r="AD33" i="83"/>
  <c r="L35" i="83"/>
  <c r="BH35" i="83"/>
  <c r="AJ36" i="83"/>
  <c r="BH36" i="83"/>
  <c r="BN36" i="83"/>
  <c r="BT36" i="83"/>
  <c r="AV47" i="83"/>
  <c r="BB47" i="83"/>
  <c r="BH47" i="83"/>
  <c r="BT47" i="83"/>
  <c r="CF47" i="83"/>
  <c r="F56" i="83"/>
  <c r="X56" i="83"/>
  <c r="AV61" i="62"/>
  <c r="AV68" i="62"/>
  <c r="AV63" i="62"/>
  <c r="AV69" i="62"/>
  <c r="AB19" i="83"/>
  <c r="AB16" i="83" s="1"/>
  <c r="BE17" i="83"/>
  <c r="BY19" i="83"/>
  <c r="BY16" i="83" s="1"/>
  <c r="AD24" i="83"/>
  <c r="Q37" i="83"/>
  <c r="R37" i="83" s="1"/>
  <c r="BM37" i="83"/>
  <c r="BM32" i="83" s="1"/>
  <c r="BM30" i="83" s="1"/>
  <c r="BO11" i="83"/>
  <c r="AW16" i="83"/>
  <c r="G19" i="83"/>
  <c r="G16" i="83" s="1"/>
  <c r="BG19" i="83"/>
  <c r="BH19" i="83" s="1"/>
  <c r="U22" i="83"/>
  <c r="AA22" i="83"/>
  <c r="AQ22" i="83"/>
  <c r="AQ19" i="83" s="1"/>
  <c r="BA19" i="83"/>
  <c r="BA16" i="83" s="1"/>
  <c r="CC22" i="83"/>
  <c r="F31" i="83"/>
  <c r="U31" i="83"/>
  <c r="AA31" i="83"/>
  <c r="BB31" i="83"/>
  <c r="BQ31" i="83"/>
  <c r="BW31" i="83"/>
  <c r="CA10" i="83"/>
  <c r="AS33" i="83"/>
  <c r="AA35" i="83"/>
  <c r="BW35" i="83"/>
  <c r="AD36" i="83"/>
  <c r="AY36" i="83"/>
  <c r="R47" i="83"/>
  <c r="AG47" i="83"/>
  <c r="AM47" i="83"/>
  <c r="BN47" i="83"/>
  <c r="AC37" i="83"/>
  <c r="AC32" i="83" s="1"/>
  <c r="AC30" i="83" s="1"/>
  <c r="BT56" i="83"/>
  <c r="AO37" i="83"/>
  <c r="AO32" i="83" s="1"/>
  <c r="AO30" i="83" s="1"/>
  <c r="O10" i="83"/>
  <c r="BC10" i="83"/>
  <c r="BG10" i="83"/>
  <c r="AA11" i="83"/>
  <c r="AP17" i="83"/>
  <c r="BJ19" i="83"/>
  <c r="BJ16" i="83" s="1"/>
  <c r="O22" i="83"/>
  <c r="AY22" i="83"/>
  <c r="AD31" i="83"/>
  <c r="AS31" i="83"/>
  <c r="AY31" i="83"/>
  <c r="BX11" i="83"/>
  <c r="BZ11" i="83" s="1"/>
  <c r="U33" i="83"/>
  <c r="BQ33" i="83"/>
  <c r="AY35" i="83"/>
  <c r="F36" i="83"/>
  <c r="AA36" i="83"/>
  <c r="AG36" i="83"/>
  <c r="BB36" i="83"/>
  <c r="BW36" i="83"/>
  <c r="CC36" i="83"/>
  <c r="CI36" i="83"/>
  <c r="BQ37" i="83"/>
  <c r="O47" i="83"/>
  <c r="AP47" i="83"/>
  <c r="BE47" i="83"/>
  <c r="BK47" i="83"/>
  <c r="E37" i="83"/>
  <c r="E32" i="83" s="1"/>
  <c r="E30" i="83" s="1"/>
  <c r="E9" i="83" s="1"/>
  <c r="L56" i="83"/>
  <c r="AV56" i="83"/>
  <c r="BA37" i="83"/>
  <c r="BA32" i="83" s="1"/>
  <c r="BA30" i="83" s="1"/>
  <c r="AV64" i="62"/>
  <c r="AV66" i="62"/>
  <c r="CH19" i="83"/>
  <c r="CI19" i="83" s="1"/>
  <c r="CE19" i="83"/>
  <c r="CF19" i="83" s="1"/>
  <c r="BZ36" i="83"/>
  <c r="CH37" i="83"/>
  <c r="CH32" i="83" s="1"/>
  <c r="CH30" i="83" s="1"/>
  <c r="CI35" i="83"/>
  <c r="CI31" i="83"/>
  <c r="CI47" i="83"/>
  <c r="CF56" i="83"/>
  <c r="CE37" i="83"/>
  <c r="CE32" i="83" s="1"/>
  <c r="CE30" i="83" s="1"/>
  <c r="CF35" i="83"/>
  <c r="CD37" i="83"/>
  <c r="CD32" i="83" s="1"/>
  <c r="CC33" i="83"/>
  <c r="CA37" i="83"/>
  <c r="CA32" i="83" s="1"/>
  <c r="CA30" i="83" s="1"/>
  <c r="CC56" i="83"/>
  <c r="CB37" i="83"/>
  <c r="CB32" i="83" s="1"/>
  <c r="CB30" i="83" s="1"/>
  <c r="CB10" i="83"/>
  <c r="CC47" i="83"/>
  <c r="BZ33" i="83"/>
  <c r="BY37" i="83"/>
  <c r="BY32" i="83" s="1"/>
  <c r="BY30" i="83" s="1"/>
  <c r="AV65" i="62"/>
  <c r="AJ17" i="83"/>
  <c r="R22" i="83"/>
  <c r="P19" i="83"/>
  <c r="BN22" i="83"/>
  <c r="BL19" i="83"/>
  <c r="BU19" i="83"/>
  <c r="BU16" i="83" s="1"/>
  <c r="BW22" i="83"/>
  <c r="AP24" i="83"/>
  <c r="AN22" i="83"/>
  <c r="AD47" i="83"/>
  <c r="AB37" i="83"/>
  <c r="AB32" i="83" s="1"/>
  <c r="AS47" i="83"/>
  <c r="AR37" i="83"/>
  <c r="AR32" i="83" s="1"/>
  <c r="BZ47" i="83"/>
  <c r="BX37" i="83"/>
  <c r="BX32" i="83" s="1"/>
  <c r="AA56" i="83"/>
  <c r="Y37" i="83"/>
  <c r="BW56" i="83"/>
  <c r="BU37" i="83"/>
  <c r="AI11" i="83"/>
  <c r="AG17" i="83"/>
  <c r="BB17" i="83"/>
  <c r="BK17" i="83"/>
  <c r="BI11" i="83"/>
  <c r="BI16" i="83"/>
  <c r="CF17" i="83"/>
  <c r="CD16" i="83"/>
  <c r="W16" i="83"/>
  <c r="BX16" i="83"/>
  <c r="CC17" i="83"/>
  <c r="L20" i="83"/>
  <c r="J19" i="83"/>
  <c r="U20" i="83"/>
  <c r="S19" i="83"/>
  <c r="I22" i="83"/>
  <c r="H19" i="83"/>
  <c r="H16" i="83" s="1"/>
  <c r="BE22" i="83"/>
  <c r="BD19" i="83"/>
  <c r="BD16" i="83" s="1"/>
  <c r="R10" i="83"/>
  <c r="CA11" i="83"/>
  <c r="CC11" i="83" s="1"/>
  <c r="AM20" i="83"/>
  <c r="AU19" i="83"/>
  <c r="AV19" i="83" s="1"/>
  <c r="AV22" i="83"/>
  <c r="Y19" i="83"/>
  <c r="AC19" i="83"/>
  <c r="AC16" i="83" s="1"/>
  <c r="BZ31" i="83"/>
  <c r="AW11" i="83"/>
  <c r="BA11" i="83"/>
  <c r="BU11" i="83"/>
  <c r="AT16" i="83"/>
  <c r="AD17" i="83"/>
  <c r="BC16" i="83"/>
  <c r="BT17" i="83"/>
  <c r="BZ17" i="83"/>
  <c r="D19" i="83"/>
  <c r="AZ19" i="83"/>
  <c r="BP19" i="83"/>
  <c r="BP16" i="83" s="1"/>
  <c r="BV19" i="83"/>
  <c r="BV16" i="83" s="1"/>
  <c r="CA19" i="83"/>
  <c r="M19" i="83"/>
  <c r="Q19" i="83"/>
  <c r="Q16" i="83" s="1"/>
  <c r="AD20" i="83"/>
  <c r="AJ20" i="83"/>
  <c r="CC20" i="83"/>
  <c r="CI20" i="83"/>
  <c r="BN17" i="83"/>
  <c r="BQ17" i="83"/>
  <c r="X20" i="83"/>
  <c r="AA20" i="83"/>
  <c r="AD22" i="83"/>
  <c r="BK22" i="83"/>
  <c r="BZ22" i="83"/>
  <c r="O33" i="83"/>
  <c r="AV33" i="83"/>
  <c r="BK33" i="83"/>
  <c r="I35" i="83"/>
  <c r="AP35" i="83"/>
  <c r="BE35" i="83"/>
  <c r="G32" i="83"/>
  <c r="L33" i="83"/>
  <c r="AA33" i="83"/>
  <c r="BH33" i="83"/>
  <c r="BV32" i="83"/>
  <c r="BV30" i="83" s="1"/>
  <c r="BW33" i="83"/>
  <c r="F35" i="83"/>
  <c r="U35" i="83"/>
  <c r="BB35" i="83"/>
  <c r="BQ35" i="83"/>
  <c r="BP32" i="83"/>
  <c r="BP30" i="83" s="1"/>
  <c r="I47" i="83"/>
  <c r="H37" i="83"/>
  <c r="H32" i="83" s="1"/>
  <c r="H30" i="83" s="1"/>
  <c r="R56" i="83"/>
  <c r="AM56" i="83"/>
  <c r="AK37" i="83"/>
  <c r="BN56" i="83"/>
  <c r="CI56" i="83"/>
  <c r="CG37" i="83"/>
  <c r="X33" i="83"/>
  <c r="AM33" i="83"/>
  <c r="BT33" i="83"/>
  <c r="CI33" i="83"/>
  <c r="R35" i="83"/>
  <c r="P32" i="83"/>
  <c r="AG35" i="83"/>
  <c r="AF32" i="83"/>
  <c r="AF30" i="83" s="1"/>
  <c r="BN35" i="83"/>
  <c r="CC35" i="83"/>
  <c r="BE36" i="83"/>
  <c r="AN37" i="83"/>
  <c r="F47" i="83"/>
  <c r="D37" i="83"/>
  <c r="AD56" i="83"/>
  <c r="AY56" i="83"/>
  <c r="AW37" i="83"/>
  <c r="BZ56" i="83"/>
  <c r="CC31" i="83"/>
  <c r="AJ33" i="83"/>
  <c r="AY33" i="83"/>
  <c r="CF33" i="83"/>
  <c r="AD35" i="83"/>
  <c r="AS35" i="83"/>
  <c r="BZ35" i="83"/>
  <c r="U36" i="83"/>
  <c r="BQ36" i="83"/>
  <c r="O56" i="83"/>
  <c r="M37" i="83"/>
  <c r="AP56" i="83"/>
  <c r="BK56" i="83"/>
  <c r="BI37" i="83"/>
  <c r="AY10" i="83" l="1"/>
  <c r="U11" i="83"/>
  <c r="AG10" i="83"/>
  <c r="AS22" i="83"/>
  <c r="BG16" i="83"/>
  <c r="BG9" i="83" s="1"/>
  <c r="AV10" i="83"/>
  <c r="BW10" i="83"/>
  <c r="AG37" i="83"/>
  <c r="BN10" i="83"/>
  <c r="AJ37" i="83"/>
  <c r="L10" i="83"/>
  <c r="BT19" i="83"/>
  <c r="AG11" i="83"/>
  <c r="BE11" i="83"/>
  <c r="O11" i="83"/>
  <c r="AM10" i="83"/>
  <c r="BQ10" i="83"/>
  <c r="BK10" i="83"/>
  <c r="BT11" i="83"/>
  <c r="CF11" i="83"/>
  <c r="Q32" i="83"/>
  <c r="Q30" i="83" s="1"/>
  <c r="AP10" i="83"/>
  <c r="BE30" i="83"/>
  <c r="N9" i="83"/>
  <c r="N12" i="83" s="1"/>
  <c r="AX16" i="83"/>
  <c r="AY16" i="83" s="1"/>
  <c r="AY11" i="83"/>
  <c r="BH10" i="83"/>
  <c r="BE37" i="83"/>
  <c r="T32" i="83"/>
  <c r="T30" i="83" s="1"/>
  <c r="T9" i="83" s="1"/>
  <c r="BE10" i="83"/>
  <c r="AJ19" i="83"/>
  <c r="AT32" i="83"/>
  <c r="AV32" i="83" s="1"/>
  <c r="CB9" i="83"/>
  <c r="CB12" i="83" s="1"/>
  <c r="AE19" i="83"/>
  <c r="AG19" i="83" s="1"/>
  <c r="AS11" i="83"/>
  <c r="BH11" i="83"/>
  <c r="AJ11" i="83"/>
  <c r="BB10" i="83"/>
  <c r="AV11" i="83"/>
  <c r="Z9" i="83"/>
  <c r="Z12" i="83" s="1"/>
  <c r="BB11" i="83"/>
  <c r="CF10" i="83"/>
  <c r="X11" i="83"/>
  <c r="BZ10" i="83"/>
  <c r="AK19" i="83"/>
  <c r="AM19" i="83" s="1"/>
  <c r="AE16" i="83"/>
  <c r="AG16" i="83" s="1"/>
  <c r="AD11" i="83"/>
  <c r="R11" i="83"/>
  <c r="BQ30" i="83"/>
  <c r="CE16" i="83"/>
  <c r="CF16" i="83" s="1"/>
  <c r="BN11" i="83"/>
  <c r="AS10" i="83"/>
  <c r="AP37" i="83"/>
  <c r="F37" i="83"/>
  <c r="BF32" i="83"/>
  <c r="BH32" i="83" s="1"/>
  <c r="BW11" i="83"/>
  <c r="BQ11" i="83"/>
  <c r="AP11" i="83"/>
  <c r="BO9" i="83"/>
  <c r="BO12" i="83" s="1"/>
  <c r="AM11" i="83"/>
  <c r="CC19" i="83"/>
  <c r="CH16" i="83"/>
  <c r="CH9" i="83" s="1"/>
  <c r="CH13" i="83" s="1"/>
  <c r="BS9" i="83"/>
  <c r="BS13" i="83" s="1"/>
  <c r="AJ10" i="83"/>
  <c r="BT37" i="83"/>
  <c r="AS37" i="83"/>
  <c r="AL9" i="83"/>
  <c r="AL13" i="83" s="1"/>
  <c r="AI9" i="83"/>
  <c r="AI13" i="83" s="1"/>
  <c r="X37" i="83"/>
  <c r="BT10" i="83"/>
  <c r="AD10" i="83"/>
  <c r="BK11" i="83"/>
  <c r="AF9" i="83"/>
  <c r="AF13" i="83" s="1"/>
  <c r="X19" i="83"/>
  <c r="BB37" i="83"/>
  <c r="BN37" i="83"/>
  <c r="L37" i="83"/>
  <c r="E13" i="83"/>
  <c r="E12" i="83"/>
  <c r="AD37" i="83"/>
  <c r="CC10" i="83"/>
  <c r="AD16" i="83"/>
  <c r="BM9" i="83"/>
  <c r="BE32" i="83"/>
  <c r="AC9" i="83"/>
  <c r="AC12" i="83" s="1"/>
  <c r="AS19" i="83"/>
  <c r="AG32" i="83"/>
  <c r="AU16" i="83"/>
  <c r="AU9" i="83" s="1"/>
  <c r="AU13" i="83" s="1"/>
  <c r="AD19" i="83"/>
  <c r="K13" i="83"/>
  <c r="K12" i="83"/>
  <c r="BA9" i="83"/>
  <c r="BA12" i="83" s="1"/>
  <c r="Q9" i="83"/>
  <c r="Q12" i="83" s="1"/>
  <c r="BP9" i="83"/>
  <c r="BP12" i="83" s="1"/>
  <c r="BZ19" i="83"/>
  <c r="BK19" i="83"/>
  <c r="AO9" i="83"/>
  <c r="BJ9" i="83"/>
  <c r="BJ13" i="83" s="1"/>
  <c r="BB19" i="83"/>
  <c r="BD9" i="83"/>
  <c r="BD13" i="83" s="1"/>
  <c r="BW19" i="83"/>
  <c r="BY9" i="83"/>
  <c r="BY13" i="83" s="1"/>
  <c r="CF37" i="83"/>
  <c r="CC37" i="83"/>
  <c r="CC32" i="83"/>
  <c r="CC30" i="83"/>
  <c r="BZ32" i="83"/>
  <c r="BZ37" i="83"/>
  <c r="AR30" i="83"/>
  <c r="AS32" i="83"/>
  <c r="BK37" i="83"/>
  <c r="BI32" i="83"/>
  <c r="AD32" i="83"/>
  <c r="AB30" i="83"/>
  <c r="BN32" i="83"/>
  <c r="BL30" i="83"/>
  <c r="BN30" i="83" s="1"/>
  <c r="H9" i="83"/>
  <c r="BZ16" i="83"/>
  <c r="BW16" i="83"/>
  <c r="BB32" i="83"/>
  <c r="AZ30" i="83"/>
  <c r="BB30" i="83" s="1"/>
  <c r="AQ16" i="83"/>
  <c r="BQ16" i="83"/>
  <c r="AM37" i="83"/>
  <c r="AK32" i="83"/>
  <c r="L32" i="83"/>
  <c r="J30" i="83"/>
  <c r="L30" i="83" s="1"/>
  <c r="I37" i="83"/>
  <c r="F19" i="83"/>
  <c r="D16" i="83"/>
  <c r="BE16" i="83"/>
  <c r="BC9" i="83"/>
  <c r="U19" i="83"/>
  <c r="S16" i="83"/>
  <c r="BK16" i="83"/>
  <c r="BT16" i="83"/>
  <c r="I16" i="83"/>
  <c r="AY37" i="83"/>
  <c r="AW32" i="83"/>
  <c r="P30" i="83"/>
  <c r="AA19" i="83"/>
  <c r="Y16" i="83"/>
  <c r="J16" i="83"/>
  <c r="L19" i="83"/>
  <c r="BT32" i="83"/>
  <c r="BR30" i="83"/>
  <c r="X32" i="83"/>
  <c r="V30" i="83"/>
  <c r="D32" i="83"/>
  <c r="I32" i="83"/>
  <c r="G30" i="83"/>
  <c r="AN32" i="83"/>
  <c r="O19" i="83"/>
  <c r="M16" i="83"/>
  <c r="BX30" i="83"/>
  <c r="BZ30" i="83" s="1"/>
  <c r="BQ19" i="83"/>
  <c r="I19" i="83"/>
  <c r="W9" i="83"/>
  <c r="X16" i="83"/>
  <c r="AZ16" i="83"/>
  <c r="AA37" i="83"/>
  <c r="Y32" i="83"/>
  <c r="AP22" i="83"/>
  <c r="AN19" i="83"/>
  <c r="BL16" i="83"/>
  <c r="BN19" i="83"/>
  <c r="P16" i="83"/>
  <c r="R19" i="83"/>
  <c r="M32" i="83"/>
  <c r="O37" i="83"/>
  <c r="CF32" i="83"/>
  <c r="CD30" i="83"/>
  <c r="CF30" i="83" s="1"/>
  <c r="AJ32" i="83"/>
  <c r="AH30" i="83"/>
  <c r="AJ30" i="83" s="1"/>
  <c r="CI37" i="83"/>
  <c r="CG32" i="83"/>
  <c r="BQ32" i="83"/>
  <c r="AG30" i="83"/>
  <c r="BV9" i="83"/>
  <c r="BE19" i="83"/>
  <c r="CA16" i="83"/>
  <c r="BW37" i="83"/>
  <c r="BU32" i="83"/>
  <c r="AJ16" i="83"/>
  <c r="BH16" i="83" l="1"/>
  <c r="U30" i="83"/>
  <c r="AX9" i="83"/>
  <c r="AX12" i="83" s="1"/>
  <c r="U32" i="83"/>
  <c r="BS12" i="83"/>
  <c r="BO13" i="83"/>
  <c r="AL12" i="83"/>
  <c r="BY12" i="83"/>
  <c r="Z13" i="83"/>
  <c r="N13" i="83"/>
  <c r="AE9" i="83"/>
  <c r="AE13" i="83" s="1"/>
  <c r="AG13" i="83" s="1"/>
  <c r="CB13" i="83"/>
  <c r="R30" i="83"/>
  <c r="AK16" i="83"/>
  <c r="AM16" i="83" s="1"/>
  <c r="R32" i="83"/>
  <c r="CE9" i="83"/>
  <c r="CE13" i="83" s="1"/>
  <c r="BJ12" i="83"/>
  <c r="AT30" i="83"/>
  <c r="AV30" i="83" s="1"/>
  <c r="BF30" i="83"/>
  <c r="BH30" i="83" s="1"/>
  <c r="BQ9" i="83"/>
  <c r="AI12" i="83"/>
  <c r="BP13" i="83"/>
  <c r="CI16" i="83"/>
  <c r="AF12" i="83"/>
  <c r="AV16" i="83"/>
  <c r="AU12" i="83"/>
  <c r="BD12" i="83"/>
  <c r="Q13" i="83"/>
  <c r="AC13" i="83"/>
  <c r="BA13" i="83"/>
  <c r="BM13" i="83"/>
  <c r="BM12" i="83"/>
  <c r="AH9" i="83"/>
  <c r="AH12" i="83" s="1"/>
  <c r="AJ12" i="83" s="1"/>
  <c r="AO13" i="83"/>
  <c r="AO12" i="83"/>
  <c r="CH12" i="83"/>
  <c r="CD9" i="83"/>
  <c r="CA9" i="83"/>
  <c r="CC16" i="83"/>
  <c r="BV13" i="83"/>
  <c r="BV12" i="83"/>
  <c r="BN16" i="83"/>
  <c r="BL9" i="83"/>
  <c r="F32" i="83"/>
  <c r="D30" i="83"/>
  <c r="F30" i="83" s="1"/>
  <c r="L16" i="83"/>
  <c r="J9" i="83"/>
  <c r="F16" i="83"/>
  <c r="AM32" i="83"/>
  <c r="AK30" i="83"/>
  <c r="AM30" i="83" s="1"/>
  <c r="H13" i="83"/>
  <c r="H12" i="83"/>
  <c r="BI30" i="83"/>
  <c r="BK32" i="83"/>
  <c r="CI32" i="83"/>
  <c r="CG30" i="83"/>
  <c r="AP19" i="83"/>
  <c r="AN16" i="83"/>
  <c r="W13" i="83"/>
  <c r="W12" i="83"/>
  <c r="AP32" i="83"/>
  <c r="AN30" i="83"/>
  <c r="AP30" i="83" s="1"/>
  <c r="X30" i="83"/>
  <c r="V9" i="83"/>
  <c r="AA16" i="83"/>
  <c r="AY32" i="83"/>
  <c r="AW30" i="83"/>
  <c r="BW32" i="83"/>
  <c r="BU30" i="83"/>
  <c r="M30" i="83"/>
  <c r="O30" i="83" s="1"/>
  <c r="O32" i="83"/>
  <c r="R16" i="83"/>
  <c r="P9" i="83"/>
  <c r="BG13" i="83"/>
  <c r="BG12" i="83"/>
  <c r="I30" i="83"/>
  <c r="G9" i="83"/>
  <c r="U16" i="83"/>
  <c r="S9" i="83"/>
  <c r="BC13" i="83"/>
  <c r="BE13" i="83" s="1"/>
  <c r="BC12" i="83"/>
  <c r="BE9" i="83"/>
  <c r="BX9" i="83"/>
  <c r="BQ12" i="83"/>
  <c r="AD30" i="83"/>
  <c r="AB9" i="83"/>
  <c r="T13" i="83"/>
  <c r="T12" i="83"/>
  <c r="AA32" i="83"/>
  <c r="Y30" i="83"/>
  <c r="AA30" i="83" s="1"/>
  <c r="BB16" i="83"/>
  <c r="AZ9" i="83"/>
  <c r="O16" i="83"/>
  <c r="BT30" i="83"/>
  <c r="BR9" i="83"/>
  <c r="AQ9" i="83"/>
  <c r="AS16" i="83"/>
  <c r="AS30" i="83"/>
  <c r="AR9" i="83"/>
  <c r="AG9" i="83" l="1"/>
  <c r="AX13" i="83"/>
  <c r="D9" i="83"/>
  <c r="F9" i="83" s="1"/>
  <c r="BQ13" i="83"/>
  <c r="AT9" i="83"/>
  <c r="AT12" i="83" s="1"/>
  <c r="AV12" i="83" s="1"/>
  <c r="AE12" i="83"/>
  <c r="AG12" i="83" s="1"/>
  <c r="BF9" i="83"/>
  <c r="BH9" i="83" s="1"/>
  <c r="CF9" i="83"/>
  <c r="CE12" i="83"/>
  <c r="AK9" i="83"/>
  <c r="AK13" i="83" s="1"/>
  <c r="AM13" i="83" s="1"/>
  <c r="AH13" i="83"/>
  <c r="AJ13" i="83" s="1"/>
  <c r="CD13" i="83"/>
  <c r="CF13" i="83" s="1"/>
  <c r="AJ9" i="83"/>
  <c r="BE12" i="83"/>
  <c r="Y9" i="83"/>
  <c r="Y12" i="83" s="1"/>
  <c r="AA12" i="83" s="1"/>
  <c r="CD12" i="83"/>
  <c r="S13" i="83"/>
  <c r="U13" i="83" s="1"/>
  <c r="S12" i="83"/>
  <c r="U12" i="83" s="1"/>
  <c r="U9" i="83"/>
  <c r="BW30" i="83"/>
  <c r="BU9" i="83"/>
  <c r="AY30" i="83"/>
  <c r="AW9" i="83"/>
  <c r="V13" i="83"/>
  <c r="X13" i="83" s="1"/>
  <c r="X9" i="83"/>
  <c r="V12" i="83"/>
  <c r="X12" i="83" s="1"/>
  <c r="CI30" i="83"/>
  <c r="CG9" i="83"/>
  <c r="AR13" i="83"/>
  <c r="AR12" i="83"/>
  <c r="AQ13" i="83"/>
  <c r="AQ12" i="83"/>
  <c r="AS9" i="83"/>
  <c r="BR13" i="83"/>
  <c r="BT13" i="83" s="1"/>
  <c r="BR12" i="83"/>
  <c r="BT12" i="83" s="1"/>
  <c r="BT9" i="83"/>
  <c r="AZ13" i="83"/>
  <c r="BB13" i="83" s="1"/>
  <c r="AZ12" i="83"/>
  <c r="BB12" i="83" s="1"/>
  <c r="BB9" i="83"/>
  <c r="G13" i="83"/>
  <c r="I13" i="83" s="1"/>
  <c r="G12" i="83"/>
  <c r="I12" i="83" s="1"/>
  <c r="I9" i="83"/>
  <c r="P13" i="83"/>
  <c r="R13" i="83" s="1"/>
  <c r="P12" i="83"/>
  <c r="R12" i="83" s="1"/>
  <c r="R9" i="83"/>
  <c r="BX13" i="83"/>
  <c r="BZ13" i="83" s="1"/>
  <c r="BX12" i="83"/>
  <c r="BZ12" i="83" s="1"/>
  <c r="BZ9" i="83"/>
  <c r="AP16" i="83"/>
  <c r="AN9" i="83"/>
  <c r="J13" i="83"/>
  <c r="L13" i="83" s="1"/>
  <c r="J12" i="83"/>
  <c r="L12" i="83" s="1"/>
  <c r="L9" i="83"/>
  <c r="BL13" i="83"/>
  <c r="BN13" i="83" s="1"/>
  <c r="BL12" i="83"/>
  <c r="BN12" i="83" s="1"/>
  <c r="BN9" i="83"/>
  <c r="M9" i="83"/>
  <c r="AB13" i="83"/>
  <c r="AD13" i="83" s="1"/>
  <c r="AB12" i="83"/>
  <c r="AD12" i="83" s="1"/>
  <c r="AD9" i="83"/>
  <c r="BK30" i="83"/>
  <c r="BI9" i="83"/>
  <c r="CA13" i="83"/>
  <c r="CC13" i="83" s="1"/>
  <c r="CA12" i="83"/>
  <c r="CC12" i="83" s="1"/>
  <c r="CC9" i="83"/>
  <c r="AT13" i="83" l="1"/>
  <c r="AV13" i="83" s="1"/>
  <c r="D12" i="83"/>
  <c r="F12" i="83" s="1"/>
  <c r="D13" i="83"/>
  <c r="F13" i="83" s="1"/>
  <c r="AV9" i="83"/>
  <c r="BF13" i="83"/>
  <c r="BH13" i="83" s="1"/>
  <c r="BF12" i="83"/>
  <c r="BH12" i="83" s="1"/>
  <c r="CF12" i="83"/>
  <c r="AM9" i="83"/>
  <c r="AK12" i="83"/>
  <c r="AM12" i="83" s="1"/>
  <c r="Y13" i="83"/>
  <c r="AA13" i="83" s="1"/>
  <c r="AA9" i="83"/>
  <c r="BU12" i="83"/>
  <c r="BW12" i="83" s="1"/>
  <c r="BW9" i="83"/>
  <c r="BU13" i="83"/>
  <c r="BW13" i="83" s="1"/>
  <c r="AS12" i="83"/>
  <c r="AW12" i="83"/>
  <c r="AY12" i="83" s="1"/>
  <c r="AY9" i="83"/>
  <c r="AW13" i="83"/>
  <c r="AY13" i="83" s="1"/>
  <c r="CG12" i="83"/>
  <c r="CI12" i="83" s="1"/>
  <c r="CI9" i="83"/>
  <c r="CG13" i="83"/>
  <c r="CI13" i="83" s="1"/>
  <c r="AN13" i="83"/>
  <c r="AP13" i="83" s="1"/>
  <c r="AN12" i="83"/>
  <c r="AP12" i="83" s="1"/>
  <c r="AP9" i="83"/>
  <c r="BI12" i="83"/>
  <c r="BK12" i="83" s="1"/>
  <c r="BK9" i="83"/>
  <c r="BI13" i="83"/>
  <c r="BK13" i="83" s="1"/>
  <c r="O9" i="83"/>
  <c r="M13" i="83"/>
  <c r="O13" i="83" s="1"/>
  <c r="M12" i="83"/>
  <c r="O12" i="83" s="1"/>
  <c r="AS13" i="83"/>
  <c r="CL35" i="72" l="1"/>
  <c r="CL11" i="72"/>
  <c r="CL12" i="72"/>
  <c r="CL14" i="72"/>
  <c r="CL16" i="72"/>
  <c r="CL17" i="72"/>
  <c r="CL18" i="72"/>
  <c r="CL19" i="72"/>
  <c r="CL20" i="72"/>
  <c r="CL21" i="72"/>
  <c r="CL22" i="72"/>
  <c r="CL24" i="72"/>
  <c r="CL26" i="72"/>
  <c r="CL27" i="72"/>
  <c r="CL28" i="72"/>
  <c r="CL29" i="72"/>
  <c r="CL30" i="72"/>
  <c r="CL31" i="72"/>
  <c r="CL32" i="72"/>
  <c r="CL10" i="72"/>
  <c r="CL8" i="72"/>
  <c r="CL7" i="72"/>
  <c r="CK35" i="72"/>
  <c r="CK11" i="72"/>
  <c r="CK12" i="72"/>
  <c r="CK14" i="72"/>
  <c r="CK16" i="72"/>
  <c r="CK17" i="72"/>
  <c r="CK18" i="72"/>
  <c r="CK19" i="72"/>
  <c r="CK20" i="72"/>
  <c r="CK21" i="72"/>
  <c r="CK22" i="72"/>
  <c r="CK24" i="72"/>
  <c r="CK26" i="72"/>
  <c r="CK27" i="72"/>
  <c r="CK28" i="72"/>
  <c r="CK29" i="72"/>
  <c r="CK30" i="72"/>
  <c r="CK31" i="72"/>
  <c r="CK32" i="72"/>
  <c r="CK10" i="72"/>
  <c r="CK8" i="72"/>
  <c r="CK7" i="72"/>
  <c r="CJ35" i="72"/>
  <c r="CJ11" i="72"/>
  <c r="CJ12" i="72"/>
  <c r="CJ14" i="72"/>
  <c r="CJ16" i="72"/>
  <c r="CJ17" i="72"/>
  <c r="CJ18" i="72"/>
  <c r="CJ19" i="72"/>
  <c r="CJ20" i="72"/>
  <c r="CJ21" i="72"/>
  <c r="CJ22" i="72"/>
  <c r="CJ24" i="72"/>
  <c r="CJ26" i="72"/>
  <c r="CJ27" i="72"/>
  <c r="CJ28" i="72"/>
  <c r="CJ29" i="72"/>
  <c r="CJ30" i="72"/>
  <c r="CJ31" i="72"/>
  <c r="CJ32" i="72"/>
  <c r="CJ10" i="72"/>
  <c r="CJ8" i="72"/>
  <c r="CJ7" i="72"/>
  <c r="CI35" i="72"/>
  <c r="CI11" i="72"/>
  <c r="CI12" i="72"/>
  <c r="CI14" i="72"/>
  <c r="CI16" i="72"/>
  <c r="CI17" i="72"/>
  <c r="CI18" i="72"/>
  <c r="CI19" i="72"/>
  <c r="CI20" i="72"/>
  <c r="CI21" i="72"/>
  <c r="CI22" i="72"/>
  <c r="CI24" i="72"/>
  <c r="CI26" i="72"/>
  <c r="CI27" i="72"/>
  <c r="CI28" i="72"/>
  <c r="CI29" i="72"/>
  <c r="CI30" i="72"/>
  <c r="CI31" i="72"/>
  <c r="CI32" i="72"/>
  <c r="CI10" i="72"/>
  <c r="CI8" i="72"/>
  <c r="CI7" i="72"/>
  <c r="CH35" i="72"/>
  <c r="CH11" i="72"/>
  <c r="CH12" i="72"/>
  <c r="CH14" i="72"/>
  <c r="CH16" i="72"/>
  <c r="CH17" i="72"/>
  <c r="CH18" i="72"/>
  <c r="CH19" i="72"/>
  <c r="CH20" i="72"/>
  <c r="CH21" i="72"/>
  <c r="CH22" i="72"/>
  <c r="CH24" i="72"/>
  <c r="CH26" i="72"/>
  <c r="CH27" i="72"/>
  <c r="CH28" i="72"/>
  <c r="CH29" i="72"/>
  <c r="CH30" i="72"/>
  <c r="CH31" i="72"/>
  <c r="CH32" i="72"/>
  <c r="CH10" i="72"/>
  <c r="CH8" i="72"/>
  <c r="CH7" i="72"/>
  <c r="CG35" i="72"/>
  <c r="CG11" i="72"/>
  <c r="CG12" i="72"/>
  <c r="CG14" i="72"/>
  <c r="CG16" i="72"/>
  <c r="CG17" i="72"/>
  <c r="CG18" i="72"/>
  <c r="CG19" i="72"/>
  <c r="CG20" i="72"/>
  <c r="CG21" i="72"/>
  <c r="CG22" i="72"/>
  <c r="CG24" i="72"/>
  <c r="CG26" i="72"/>
  <c r="CG27" i="72"/>
  <c r="CG28" i="72"/>
  <c r="CG29" i="72"/>
  <c r="CG30" i="72"/>
  <c r="CG31" i="72"/>
  <c r="CG32" i="72"/>
  <c r="CG10" i="72"/>
  <c r="CG8" i="72"/>
  <c r="CG7" i="72"/>
  <c r="CF35" i="72"/>
  <c r="CF11" i="72"/>
  <c r="CF12" i="72"/>
  <c r="CF14" i="72"/>
  <c r="CF16" i="72"/>
  <c r="CF17" i="72"/>
  <c r="CF18" i="72"/>
  <c r="CF19" i="72"/>
  <c r="CF20" i="72"/>
  <c r="CF21" i="72"/>
  <c r="CF22" i="72"/>
  <c r="CF24" i="72"/>
  <c r="CF26" i="72"/>
  <c r="CF27" i="72"/>
  <c r="CF28" i="72"/>
  <c r="CF29" i="72"/>
  <c r="CF30" i="72"/>
  <c r="CF31" i="72"/>
  <c r="CF32" i="72"/>
  <c r="CF10" i="72"/>
  <c r="CF8" i="72"/>
  <c r="CF7" i="72"/>
  <c r="BS33" i="72" l="1"/>
  <c r="BS23" i="72"/>
  <c r="BS13" i="72"/>
  <c r="BS34" i="72"/>
  <c r="CL11" i="69" l="1"/>
  <c r="CL12" i="69"/>
  <c r="CL17" i="69"/>
  <c r="CL18" i="69"/>
  <c r="CL19" i="69"/>
  <c r="CL20" i="69"/>
  <c r="CL21" i="69"/>
  <c r="CL22" i="69"/>
  <c r="CL23" i="69"/>
  <c r="CL26" i="69"/>
  <c r="CL28" i="69"/>
  <c r="CL29" i="69"/>
  <c r="CL30" i="69"/>
  <c r="CL31" i="69"/>
  <c r="CL32" i="69"/>
  <c r="CL33" i="69"/>
  <c r="CL34" i="69"/>
  <c r="CL7" i="69"/>
  <c r="CK11" i="69"/>
  <c r="CK12" i="69"/>
  <c r="CK15" i="69"/>
  <c r="CK17" i="69"/>
  <c r="CK18" i="69"/>
  <c r="CK19" i="69"/>
  <c r="CK20" i="69"/>
  <c r="CK21" i="69"/>
  <c r="CK22" i="69"/>
  <c r="CK23" i="69"/>
  <c r="CK26" i="69"/>
  <c r="CK28" i="69"/>
  <c r="CK29" i="69"/>
  <c r="CK30" i="69"/>
  <c r="CK31" i="69"/>
  <c r="CK32" i="69"/>
  <c r="CK33" i="69"/>
  <c r="CK34" i="69"/>
  <c r="CK7" i="69"/>
  <c r="CJ11" i="69"/>
  <c r="CJ12" i="69"/>
  <c r="CJ15" i="69"/>
  <c r="CJ17" i="69"/>
  <c r="CJ18" i="69"/>
  <c r="CJ19" i="69"/>
  <c r="CJ20" i="69"/>
  <c r="CJ21" i="69"/>
  <c r="CJ22" i="69"/>
  <c r="CJ23" i="69"/>
  <c r="CJ26" i="69"/>
  <c r="CJ28" i="69"/>
  <c r="CJ29" i="69"/>
  <c r="CJ30" i="69"/>
  <c r="CJ31" i="69"/>
  <c r="CJ32" i="69"/>
  <c r="CJ33" i="69"/>
  <c r="CJ34" i="69"/>
  <c r="CJ8" i="69"/>
  <c r="CJ7" i="69"/>
  <c r="CL38" i="69"/>
  <c r="CK38" i="69"/>
  <c r="CJ38" i="69"/>
  <c r="CI38" i="69"/>
  <c r="CI11" i="69"/>
  <c r="CI12" i="69"/>
  <c r="CI15" i="69"/>
  <c r="CI17" i="69"/>
  <c r="CI18" i="69"/>
  <c r="CI19" i="69"/>
  <c r="CI20" i="69"/>
  <c r="CI21" i="69"/>
  <c r="CI22" i="69"/>
  <c r="CI23" i="69"/>
  <c r="CI26" i="69"/>
  <c r="CI28" i="69"/>
  <c r="CI29" i="69"/>
  <c r="CI30" i="69"/>
  <c r="CI31" i="69"/>
  <c r="CI32" i="69"/>
  <c r="CI33" i="69"/>
  <c r="CI34" i="69"/>
  <c r="CI8" i="69"/>
  <c r="CI7" i="69"/>
  <c r="CH38" i="69"/>
  <c r="CH11" i="69"/>
  <c r="CH12" i="69"/>
  <c r="CH15" i="69"/>
  <c r="CH17" i="69"/>
  <c r="CH18" i="69"/>
  <c r="CH19" i="69"/>
  <c r="CH20" i="69"/>
  <c r="CH21" i="69"/>
  <c r="CH22" i="69"/>
  <c r="CH23" i="69"/>
  <c r="CH26" i="69"/>
  <c r="CH28" i="69"/>
  <c r="CH29" i="69"/>
  <c r="CH30" i="69"/>
  <c r="CH31" i="69"/>
  <c r="CH32" i="69"/>
  <c r="CH33" i="69"/>
  <c r="CH34" i="69"/>
  <c r="CH8" i="69"/>
  <c r="CH7" i="69"/>
  <c r="CG38" i="69"/>
  <c r="CG11" i="69"/>
  <c r="CG12" i="69"/>
  <c r="CG15" i="69"/>
  <c r="CG17" i="69"/>
  <c r="CG18" i="69"/>
  <c r="CG19" i="69"/>
  <c r="CG20" i="69"/>
  <c r="CG21" i="69"/>
  <c r="CG22" i="69"/>
  <c r="CG23" i="69"/>
  <c r="CG26" i="69"/>
  <c r="CG28" i="69"/>
  <c r="CG29" i="69"/>
  <c r="CG30" i="69"/>
  <c r="CG31" i="69"/>
  <c r="CG32" i="69"/>
  <c r="CG33" i="69"/>
  <c r="CG34" i="69"/>
  <c r="CG8" i="69"/>
  <c r="CG7" i="69"/>
  <c r="CF38" i="69"/>
  <c r="CF11" i="69"/>
  <c r="CF12" i="69"/>
  <c r="CF15" i="69"/>
  <c r="CF17" i="69"/>
  <c r="CF18" i="69"/>
  <c r="CF19" i="69"/>
  <c r="CF20" i="69"/>
  <c r="CF21" i="69"/>
  <c r="CF22" i="69"/>
  <c r="CF23" i="69"/>
  <c r="CF26" i="69"/>
  <c r="CF28" i="69"/>
  <c r="CF29" i="69"/>
  <c r="CF30" i="69"/>
  <c r="CF31" i="69"/>
  <c r="CF32" i="69"/>
  <c r="CF33" i="69"/>
  <c r="CF34" i="69"/>
  <c r="CF8" i="69"/>
  <c r="CF7" i="69"/>
  <c r="BS35" i="69"/>
  <c r="BS24" i="69"/>
  <c r="BS13" i="69"/>
  <c r="BR37" i="69"/>
  <c r="BS37" i="69"/>
  <c r="CL9" i="71"/>
  <c r="CM23" i="71" s="1"/>
  <c r="CL10" i="71"/>
  <c r="CM24" i="71" s="1"/>
  <c r="CL8" i="71"/>
  <c r="CM22" i="71" s="1"/>
  <c r="CL6" i="71"/>
  <c r="CM20" i="71" s="1"/>
  <c r="CK9" i="71"/>
  <c r="CK10" i="71"/>
  <c r="CK8" i="71"/>
  <c r="CK6" i="71"/>
  <c r="CJ9" i="71"/>
  <c r="CJ10" i="71"/>
  <c r="CJ8" i="71"/>
  <c r="CJ6" i="71"/>
  <c r="CI9" i="71"/>
  <c r="CI10" i="71"/>
  <c r="CI8" i="71"/>
  <c r="CI6" i="71"/>
  <c r="CH9" i="71"/>
  <c r="CH10" i="71"/>
  <c r="CH8" i="71"/>
  <c r="CH6" i="71"/>
  <c r="CG9" i="71"/>
  <c r="CG10" i="71"/>
  <c r="CG8" i="71"/>
  <c r="CG6" i="71"/>
  <c r="CF9" i="71"/>
  <c r="CF10" i="71"/>
  <c r="CF8" i="71"/>
  <c r="CF6" i="71"/>
  <c r="BS24" i="71"/>
  <c r="BS23" i="71"/>
  <c r="BS22" i="71"/>
  <c r="BS20" i="71"/>
  <c r="BS17" i="71"/>
  <c r="BS16" i="71"/>
  <c r="BS15" i="71"/>
  <c r="BS11" i="71"/>
  <c r="BS18" i="71" s="1"/>
  <c r="BS24" i="68"/>
  <c r="BS23" i="68"/>
  <c r="BS22" i="68"/>
  <c r="BS20" i="68"/>
  <c r="BS17" i="68"/>
  <c r="BS16" i="68"/>
  <c r="BS15" i="68"/>
  <c r="CL9" i="68"/>
  <c r="CL10" i="68"/>
  <c r="CL8" i="68"/>
  <c r="CK9" i="68"/>
  <c r="CK10" i="68"/>
  <c r="CK6" i="68"/>
  <c r="CJ9" i="68"/>
  <c r="CJ10" i="68"/>
  <c r="CJ8" i="68"/>
  <c r="CJ6" i="68"/>
  <c r="CI9" i="68"/>
  <c r="CI10" i="68"/>
  <c r="CI8" i="68"/>
  <c r="CI6" i="68"/>
  <c r="CH9" i="68"/>
  <c r="CH10" i="68"/>
  <c r="CH8" i="68"/>
  <c r="CH6" i="68"/>
  <c r="CG9" i="68"/>
  <c r="CG10" i="68"/>
  <c r="CG8" i="68"/>
  <c r="CG6" i="68"/>
  <c r="CF9" i="68"/>
  <c r="CF10" i="68"/>
  <c r="CF8" i="68"/>
  <c r="BS11" i="68"/>
  <c r="BS18" i="68" s="1"/>
  <c r="BS13" i="71" l="1"/>
  <c r="BS13" i="68"/>
  <c r="CL9" i="81"/>
  <c r="CM30" i="81" s="1"/>
  <c r="CL10" i="81"/>
  <c r="CM31" i="81" s="1"/>
  <c r="CL11" i="81"/>
  <c r="CM32" i="81" s="1"/>
  <c r="CL12" i="81"/>
  <c r="CM33" i="81" s="1"/>
  <c r="CL13" i="81"/>
  <c r="CM34" i="81" s="1"/>
  <c r="CL14" i="81"/>
  <c r="CM35" i="81" s="1"/>
  <c r="CL8" i="81"/>
  <c r="CM29" i="81" s="1"/>
  <c r="CL7" i="81"/>
  <c r="CM28" i="81" s="1"/>
  <c r="CK9" i="81"/>
  <c r="CK10" i="81"/>
  <c r="CK11" i="81"/>
  <c r="CK12" i="81"/>
  <c r="CK13" i="81"/>
  <c r="CK14" i="81"/>
  <c r="CK8" i="81"/>
  <c r="CK7" i="81"/>
  <c r="CJ9" i="81"/>
  <c r="CJ10" i="81"/>
  <c r="CJ11" i="81"/>
  <c r="CJ12" i="81"/>
  <c r="CJ13" i="81"/>
  <c r="CJ14" i="81"/>
  <c r="CJ8" i="81"/>
  <c r="CJ7" i="81"/>
  <c r="CI9" i="81"/>
  <c r="CI10" i="81"/>
  <c r="CI11" i="81"/>
  <c r="CI12" i="81"/>
  <c r="CI13" i="81"/>
  <c r="CI14" i="81"/>
  <c r="CI8" i="81"/>
  <c r="CI7" i="81"/>
  <c r="CH9" i="81"/>
  <c r="CH10" i="81"/>
  <c r="CH11" i="81"/>
  <c r="CH12" i="81"/>
  <c r="CH13" i="81"/>
  <c r="CH14" i="81"/>
  <c r="CH8" i="81"/>
  <c r="CH7" i="81"/>
  <c r="CG9" i="81"/>
  <c r="CG10" i="81"/>
  <c r="CG11" i="81"/>
  <c r="CG12" i="81"/>
  <c r="CG13" i="81"/>
  <c r="CG14" i="81"/>
  <c r="CG8" i="81"/>
  <c r="CG7" i="81"/>
  <c r="CF9" i="81"/>
  <c r="CF10" i="81"/>
  <c r="CF11" i="81"/>
  <c r="CF12" i="81"/>
  <c r="CF13" i="81"/>
  <c r="CF14" i="81"/>
  <c r="CF8" i="81"/>
  <c r="CF7" i="81"/>
  <c r="BS29" i="80"/>
  <c r="BS19" i="80"/>
  <c r="CL10" i="80"/>
  <c r="CM32" i="80" s="1"/>
  <c r="CL11" i="80"/>
  <c r="CM33" i="80" s="1"/>
  <c r="CL12" i="80"/>
  <c r="CM34" i="80" s="1"/>
  <c r="CL13" i="80"/>
  <c r="CM35" i="80" s="1"/>
  <c r="CL14" i="80"/>
  <c r="CM36" i="80" s="1"/>
  <c r="CL8" i="80"/>
  <c r="CM30" i="80" s="1"/>
  <c r="BS15" i="80"/>
  <c r="BW37" i="80" s="1"/>
  <c r="CK9" i="80"/>
  <c r="CL31" i="80" s="1"/>
  <c r="CK10" i="80"/>
  <c r="CK11" i="80"/>
  <c r="CK12" i="80"/>
  <c r="CK13" i="80"/>
  <c r="CK14" i="80"/>
  <c r="CK8" i="80"/>
  <c r="CK7" i="80"/>
  <c r="CJ9" i="80"/>
  <c r="CJ10" i="80"/>
  <c r="CJ11" i="80"/>
  <c r="CJ12" i="80"/>
  <c r="CJ13" i="80"/>
  <c r="CJ14" i="80"/>
  <c r="CJ8" i="80"/>
  <c r="CJ7" i="80"/>
  <c r="CI9" i="80"/>
  <c r="CI10" i="80"/>
  <c r="CI11" i="80"/>
  <c r="CI12" i="80"/>
  <c r="CI13" i="80"/>
  <c r="CI14" i="80"/>
  <c r="CI8" i="80"/>
  <c r="CI7" i="80"/>
  <c r="CH9" i="80"/>
  <c r="CH10" i="80"/>
  <c r="CH11" i="80"/>
  <c r="CH12" i="80"/>
  <c r="CH13" i="80"/>
  <c r="CH14" i="80"/>
  <c r="CH8" i="80"/>
  <c r="CH7" i="80"/>
  <c r="CG9" i="80"/>
  <c r="CG10" i="80"/>
  <c r="CG11" i="80"/>
  <c r="CG12" i="80"/>
  <c r="CG13" i="80"/>
  <c r="CG14" i="80"/>
  <c r="CG8" i="80"/>
  <c r="CG7" i="80"/>
  <c r="CF9" i="80"/>
  <c r="CF10" i="80"/>
  <c r="CF11" i="80"/>
  <c r="CF12" i="80"/>
  <c r="CF13" i="80"/>
  <c r="CF14" i="80"/>
  <c r="CF8" i="80"/>
  <c r="CF7" i="80"/>
  <c r="CF25" i="80" l="1"/>
  <c r="CF15" i="80"/>
  <c r="CF26" i="80" s="1"/>
  <c r="CL23" i="81"/>
  <c r="CL28" i="81"/>
  <c r="CG31" i="80"/>
  <c r="CH31" i="80"/>
  <c r="CL35" i="80"/>
  <c r="CG29" i="80"/>
  <c r="CG15" i="80"/>
  <c r="CG26" i="80" s="1"/>
  <c r="CH29" i="80"/>
  <c r="CH15" i="80"/>
  <c r="CH26" i="80" s="1"/>
  <c r="CL34" i="80"/>
  <c r="CL30" i="80"/>
  <c r="CL33" i="80"/>
  <c r="CL36" i="80"/>
  <c r="CL32" i="80"/>
  <c r="CG35" i="80"/>
  <c r="CH35" i="80"/>
  <c r="BS26" i="80"/>
  <c r="BS18" i="80" s="1"/>
  <c r="BS17" i="81"/>
  <c r="BN162" i="62" l="1"/>
  <c r="D103" i="62" l="1"/>
  <c r="A172" i="62" l="1"/>
  <c r="A161" i="62"/>
  <c r="A162" i="62"/>
  <c r="A163" i="62"/>
  <c r="A151" i="62"/>
  <c r="A152" i="62"/>
  <c r="A153" i="62"/>
  <c r="A140" i="62"/>
  <c r="A141" i="62"/>
  <c r="A142" i="62"/>
  <c r="A130" i="62"/>
  <c r="A131" i="62"/>
  <c r="A132" i="62"/>
  <c r="A119" i="62" l="1"/>
  <c r="A120" i="62"/>
  <c r="A121" i="62"/>
  <c r="A109" i="62" l="1"/>
  <c r="A110" i="62"/>
  <c r="A111" i="62"/>
  <c r="A98" i="62"/>
  <c r="A99" i="62"/>
  <c r="A100" i="62"/>
  <c r="BN78" i="62" l="1"/>
  <c r="A88" i="62"/>
  <c r="A89" i="62"/>
  <c r="A90" i="62"/>
  <c r="A77" i="62" l="1"/>
  <c r="A67" i="62"/>
  <c r="A56" i="62"/>
  <c r="A46" i="62"/>
  <c r="A35" i="62"/>
  <c r="A25" i="62"/>
  <c r="A14" i="62"/>
  <c r="BN163" i="62" l="1"/>
  <c r="BN155" i="62"/>
  <c r="BN156" i="62"/>
  <c r="BN157" i="62"/>
  <c r="BN158" i="62"/>
  <c r="BN159" i="62"/>
  <c r="BN160" i="62"/>
  <c r="BM163" i="62"/>
  <c r="BM155" i="62"/>
  <c r="BM156" i="62"/>
  <c r="BM157" i="62"/>
  <c r="BM158" i="62"/>
  <c r="BM159" i="62"/>
  <c r="BM160" i="62"/>
  <c r="BM162" i="62"/>
  <c r="BM154" i="62"/>
  <c r="BN154" i="62"/>
  <c r="BN141" i="62"/>
  <c r="BN142" i="62"/>
  <c r="BN134" i="62"/>
  <c r="BN135" i="62"/>
  <c r="BN136" i="62"/>
  <c r="BN137" i="62"/>
  <c r="BN138" i="62"/>
  <c r="BN139" i="62"/>
  <c r="BN133" i="62"/>
  <c r="BM141" i="62"/>
  <c r="BM142" i="62"/>
  <c r="BM134" i="62"/>
  <c r="BM135" i="62"/>
  <c r="BM136" i="62"/>
  <c r="BM137" i="62"/>
  <c r="BM138" i="62"/>
  <c r="BM139" i="62"/>
  <c r="BM133" i="62"/>
  <c r="BN100" i="62"/>
  <c r="BN92" i="62"/>
  <c r="BN93" i="62"/>
  <c r="BN94" i="62"/>
  <c r="BN95" i="62"/>
  <c r="BN96" i="62"/>
  <c r="BN97" i="62"/>
  <c r="BN99" i="62"/>
  <c r="BN91" i="62"/>
  <c r="BM100" i="62"/>
  <c r="BM92" i="62"/>
  <c r="BM93" i="62"/>
  <c r="BM94" i="62"/>
  <c r="BM95" i="62"/>
  <c r="BM96" i="62"/>
  <c r="BM97" i="62"/>
  <c r="BM99" i="62"/>
  <c r="BM91" i="62"/>
  <c r="BN79" i="62"/>
  <c r="BN71" i="62"/>
  <c r="BN72" i="62"/>
  <c r="BN73" i="62"/>
  <c r="BN74" i="62"/>
  <c r="BN75" i="62"/>
  <c r="BN76" i="62"/>
  <c r="BN70" i="62"/>
  <c r="BN89" i="62" s="1"/>
  <c r="BM79" i="62"/>
  <c r="BM71" i="62"/>
  <c r="BM72" i="62"/>
  <c r="BM73" i="62"/>
  <c r="BM74" i="62"/>
  <c r="BM75" i="62"/>
  <c r="BM76" i="62"/>
  <c r="BM78" i="62"/>
  <c r="BM70" i="62"/>
  <c r="AU169" i="62"/>
  <c r="AU174" i="62"/>
  <c r="AU166" i="62"/>
  <c r="AU167" i="62"/>
  <c r="AU168" i="62"/>
  <c r="AU170" i="62"/>
  <c r="AU171" i="62"/>
  <c r="AU173" i="62"/>
  <c r="AU149" i="62"/>
  <c r="AU153" i="62"/>
  <c r="AU145" i="62"/>
  <c r="AU146" i="62"/>
  <c r="AU147" i="62"/>
  <c r="AU148" i="62"/>
  <c r="AU150" i="62"/>
  <c r="AU152" i="62"/>
  <c r="AU112" i="62"/>
  <c r="AU121" i="62"/>
  <c r="AU113" i="62"/>
  <c r="AU114" i="62"/>
  <c r="AU115" i="62"/>
  <c r="AU116" i="62"/>
  <c r="AU117" i="62"/>
  <c r="AU118" i="62"/>
  <c r="AU120" i="62"/>
  <c r="AU108" i="62"/>
  <c r="AU111" i="62"/>
  <c r="AU103" i="62"/>
  <c r="AU104" i="62"/>
  <c r="AU105" i="62"/>
  <c r="AU106" i="62"/>
  <c r="AU107" i="62"/>
  <c r="AU110" i="62"/>
  <c r="AU90" i="62"/>
  <c r="AU82" i="62"/>
  <c r="AU83" i="62"/>
  <c r="AU84" i="62"/>
  <c r="AU85" i="62"/>
  <c r="AU86" i="62"/>
  <c r="AU87" i="62"/>
  <c r="AU89" i="62"/>
  <c r="AU28" i="62"/>
  <c r="AU37" i="62"/>
  <c r="AU29" i="62"/>
  <c r="AU30" i="62"/>
  <c r="AU31" i="62"/>
  <c r="AU32" i="62"/>
  <c r="AU33" i="62"/>
  <c r="AU34" i="62"/>
  <c r="AU36" i="62"/>
  <c r="AU7" i="62"/>
  <c r="AU16" i="62"/>
  <c r="AU8" i="62"/>
  <c r="AU9" i="62"/>
  <c r="AU10" i="62"/>
  <c r="AU11" i="62"/>
  <c r="AU12" i="62"/>
  <c r="AU13" i="62"/>
  <c r="AU15" i="62"/>
  <c r="BM83" i="62" l="1"/>
  <c r="BN83" i="62"/>
  <c r="AU19" i="62"/>
  <c r="BM87" i="62"/>
  <c r="BN87" i="62"/>
  <c r="BN86" i="62"/>
  <c r="BN85" i="62"/>
  <c r="BM86" i="62"/>
  <c r="BM82" i="62"/>
  <c r="BN82" i="62"/>
  <c r="BM85" i="62"/>
  <c r="BM90" i="62"/>
  <c r="BN90" i="62"/>
  <c r="BM89" i="62"/>
  <c r="BM84" i="62"/>
  <c r="BN84" i="62"/>
  <c r="AU129" i="62"/>
  <c r="AU45" i="62"/>
  <c r="AU41" i="62"/>
  <c r="AU125" i="62"/>
  <c r="AU47" i="62"/>
  <c r="AU42" i="62"/>
  <c r="AU132" i="62"/>
  <c r="AU44" i="62"/>
  <c r="AU128" i="62"/>
  <c r="AU40" i="62"/>
  <c r="AU124" i="62"/>
  <c r="AU49" i="62"/>
  <c r="AU43" i="62"/>
  <c r="AU54" i="62"/>
  <c r="AU50" i="62"/>
  <c r="AU127" i="62"/>
  <c r="AU58" i="62"/>
  <c r="AU131" i="62"/>
  <c r="AU126" i="62"/>
  <c r="AU53" i="62"/>
  <c r="AU26" i="62"/>
  <c r="AU21" i="62"/>
  <c r="AU24" i="62"/>
  <c r="AU20" i="62"/>
  <c r="AU48" i="62"/>
  <c r="AU23" i="62"/>
  <c r="AU57" i="62"/>
  <c r="AU52" i="62"/>
  <c r="AU27" i="62"/>
  <c r="AU22" i="62"/>
  <c r="AU55" i="62"/>
  <c r="AU51" i="62"/>
  <c r="AU66" i="62" l="1"/>
  <c r="AU63" i="62"/>
  <c r="AU61" i="62"/>
  <c r="AU65" i="62"/>
  <c r="AU64" i="62"/>
  <c r="AU69" i="62"/>
  <c r="AU68" i="62"/>
  <c r="AU62" i="62"/>
  <c r="BR34" i="72" l="1"/>
  <c r="BR33" i="72"/>
  <c r="BR23" i="72"/>
  <c r="BR13" i="72"/>
  <c r="BR35" i="69" l="1"/>
  <c r="BR24" i="69"/>
  <c r="BR13" i="69"/>
  <c r="BR24" i="71" l="1"/>
  <c r="BR23" i="71"/>
  <c r="BR22" i="71"/>
  <c r="BR20" i="71"/>
  <c r="BR17" i="71"/>
  <c r="BR16" i="71"/>
  <c r="BR15" i="71"/>
  <c r="BR11" i="71"/>
  <c r="BR18" i="71" s="1"/>
  <c r="BR13" i="71" l="1"/>
  <c r="BR24" i="68"/>
  <c r="BR23" i="68"/>
  <c r="BR22" i="68"/>
  <c r="BR20" i="68"/>
  <c r="BR17" i="68"/>
  <c r="BR16" i="68"/>
  <c r="BR15" i="68"/>
  <c r="BR11" i="68"/>
  <c r="BR18" i="68" s="1"/>
  <c r="BR13" i="68" l="1"/>
  <c r="BR30" i="81"/>
  <c r="BR35" i="81"/>
  <c r="BR34" i="81"/>
  <c r="BR33" i="81"/>
  <c r="BR32" i="81"/>
  <c r="BR31" i="81"/>
  <c r="BR29" i="81"/>
  <c r="BR28" i="81"/>
  <c r="BR24" i="81"/>
  <c r="BR23" i="81"/>
  <c r="BR22" i="81"/>
  <c r="BR21" i="81"/>
  <c r="BR20" i="81"/>
  <c r="BR19" i="81"/>
  <c r="BR18" i="81"/>
  <c r="BR36" i="80" l="1"/>
  <c r="BR35" i="80"/>
  <c r="BR34" i="80"/>
  <c r="BR33" i="80"/>
  <c r="BR32" i="80"/>
  <c r="BR31" i="80"/>
  <c r="BR30" i="80"/>
  <c r="BR29" i="80"/>
  <c r="BR25" i="80"/>
  <c r="BR24" i="80"/>
  <c r="BR23" i="80"/>
  <c r="BR22" i="80"/>
  <c r="BR21" i="80"/>
  <c r="BR20" i="80"/>
  <c r="BR19" i="80"/>
  <c r="BQ19" i="80"/>
  <c r="BQ20" i="80"/>
  <c r="BQ21" i="80"/>
  <c r="BQ22" i="80"/>
  <c r="BQ23" i="80"/>
  <c r="BQ24" i="80"/>
  <c r="BQ25" i="80"/>
  <c r="BR15" i="81" l="1"/>
  <c r="BV36" i="81" s="1"/>
  <c r="BR25" i="81" l="1"/>
  <c r="BR17" i="81" s="1"/>
  <c r="BR15" i="80"/>
  <c r="BV37" i="80" s="1"/>
  <c r="BH15" i="80"/>
  <c r="BI15" i="80"/>
  <c r="BR26" i="80" l="1"/>
  <c r="BR18" i="80" s="1"/>
  <c r="BM112" i="62"/>
  <c r="AT174" i="62"/>
  <c r="K21" i="23" l="1"/>
  <c r="AT166" i="62" l="1"/>
  <c r="AT167" i="62"/>
  <c r="AT168" i="62"/>
  <c r="AT169" i="62"/>
  <c r="AT170" i="62"/>
  <c r="AT171" i="62"/>
  <c r="AT173" i="62"/>
  <c r="AT153" i="62"/>
  <c r="AT145" i="62"/>
  <c r="AT146" i="62"/>
  <c r="AT147" i="62"/>
  <c r="AT148" i="62"/>
  <c r="AT149" i="62"/>
  <c r="AT150" i="62"/>
  <c r="AT152" i="62"/>
  <c r="AT112" i="62"/>
  <c r="AT121" i="62"/>
  <c r="AT113" i="62"/>
  <c r="AT114" i="62"/>
  <c r="AT115" i="62"/>
  <c r="AT116" i="62"/>
  <c r="AT117" i="62"/>
  <c r="AT118" i="62"/>
  <c r="AT120" i="62"/>
  <c r="AT111" i="62"/>
  <c r="AT103" i="62"/>
  <c r="AT104" i="62"/>
  <c r="AT105" i="62"/>
  <c r="AT106" i="62"/>
  <c r="AT107" i="62"/>
  <c r="AT108" i="62"/>
  <c r="AT110" i="62"/>
  <c r="AT90" i="62"/>
  <c r="AT82" i="62"/>
  <c r="AT83" i="62"/>
  <c r="AT84" i="62"/>
  <c r="AT85" i="62"/>
  <c r="AT86" i="62"/>
  <c r="AT87" i="62"/>
  <c r="AT89" i="62"/>
  <c r="AT28" i="62"/>
  <c r="AT37" i="62"/>
  <c r="AT29" i="62"/>
  <c r="AT30" i="62"/>
  <c r="AT31" i="62"/>
  <c r="AT32" i="62"/>
  <c r="AT33" i="62"/>
  <c r="AT34" i="62"/>
  <c r="AT36" i="62"/>
  <c r="AT128" i="62" l="1"/>
  <c r="AT124" i="62"/>
  <c r="AT44" i="62"/>
  <c r="AT40" i="62"/>
  <c r="AT43" i="62"/>
  <c r="AT47" i="62"/>
  <c r="AT42" i="62"/>
  <c r="AT45" i="62"/>
  <c r="AT41" i="62"/>
  <c r="AT127" i="62"/>
  <c r="AT48" i="62"/>
  <c r="AT131" i="62"/>
  <c r="AT126" i="62"/>
  <c r="AT129" i="62"/>
  <c r="AT125" i="62"/>
  <c r="AT132" i="62"/>
  <c r="AT7" i="62"/>
  <c r="AT49" i="62" s="1"/>
  <c r="AT16" i="62"/>
  <c r="AT58" i="62" s="1"/>
  <c r="AT8" i="62"/>
  <c r="AT50" i="62" s="1"/>
  <c r="AT9" i="62"/>
  <c r="AT51" i="62" s="1"/>
  <c r="AT10" i="62"/>
  <c r="AT52" i="62" s="1"/>
  <c r="AT11" i="62"/>
  <c r="AT53" i="62" s="1"/>
  <c r="AT12" i="62"/>
  <c r="AT54" i="62" s="1"/>
  <c r="AT13" i="62"/>
  <c r="AT55" i="62" s="1"/>
  <c r="AT15" i="62"/>
  <c r="AT57" i="62" s="1"/>
  <c r="AT66" i="62" l="1"/>
  <c r="AT62" i="62"/>
  <c r="AT69" i="62"/>
  <c r="AT65" i="62"/>
  <c r="AT61" i="62"/>
  <c r="AT22" i="62"/>
  <c r="AT64" i="62"/>
  <c r="AT68" i="62"/>
  <c r="AT63" i="62"/>
  <c r="AT24" i="62"/>
  <c r="AT20" i="62"/>
  <c r="AT26" i="62"/>
  <c r="AT27" i="62"/>
  <c r="AT21" i="62"/>
  <c r="AT23" i="62"/>
  <c r="AT19" i="62"/>
  <c r="A1" i="80" l="1"/>
  <c r="BE15" i="81" l="1"/>
  <c r="BF15" i="81"/>
  <c r="CH34" i="72" l="1"/>
  <c r="CL34" i="72"/>
  <c r="BQ34" i="72"/>
  <c r="BQ33" i="72"/>
  <c r="BP23" i="72"/>
  <c r="BQ23" i="72"/>
  <c r="BQ13" i="72"/>
  <c r="CC23" i="72" l="1"/>
  <c r="CL23" i="72"/>
  <c r="CL16" i="71"/>
  <c r="CL24" i="71"/>
  <c r="CK15" i="71"/>
  <c r="CL23" i="71"/>
  <c r="BQ24" i="71"/>
  <c r="BQ23" i="71"/>
  <c r="BQ22" i="71"/>
  <c r="BQ20" i="71"/>
  <c r="BQ17" i="71"/>
  <c r="BQ16" i="71"/>
  <c r="BQ15" i="71"/>
  <c r="BQ11" i="71"/>
  <c r="BQ18" i="71" s="1"/>
  <c r="CI15" i="71" l="1"/>
  <c r="CJ15" i="71"/>
  <c r="CL22" i="71"/>
  <c r="CG11" i="71"/>
  <c r="CK11" i="71"/>
  <c r="CL20" i="71"/>
  <c r="CL11" i="71"/>
  <c r="CL18" i="71" s="1"/>
  <c r="CL15" i="71"/>
  <c r="CL17" i="71"/>
  <c r="BQ13" i="71"/>
  <c r="CL37" i="69"/>
  <c r="CK37" i="69"/>
  <c r="CJ37" i="69"/>
  <c r="CI37" i="69"/>
  <c r="CH37" i="69"/>
  <c r="CG37" i="69"/>
  <c r="CL13" i="71" l="1"/>
  <c r="BQ37" i="69"/>
  <c r="BP35" i="69"/>
  <c r="BQ35" i="69"/>
  <c r="BQ24" i="69"/>
  <c r="BQ13" i="69"/>
  <c r="CC35" i="69" l="1"/>
  <c r="CL35" i="69"/>
  <c r="CL23" i="68"/>
  <c r="BQ24" i="68"/>
  <c r="BQ23" i="68"/>
  <c r="BQ22" i="68"/>
  <c r="BQ20" i="68"/>
  <c r="BQ17" i="68"/>
  <c r="BQ16" i="68"/>
  <c r="BQ15" i="68"/>
  <c r="BQ11" i="68"/>
  <c r="BQ18" i="68" s="1"/>
  <c r="CL24" i="68" l="1"/>
  <c r="CL20" i="68"/>
  <c r="CL22" i="68"/>
  <c r="CL11" i="68"/>
  <c r="CL18" i="68" s="1"/>
  <c r="CL16" i="68"/>
  <c r="CL15" i="68"/>
  <c r="CL17" i="68"/>
  <c r="BQ13" i="68"/>
  <c r="A39" i="81"/>
  <c r="A38" i="81"/>
  <c r="A36" i="81"/>
  <c r="A35" i="81"/>
  <c r="A34" i="81"/>
  <c r="A33" i="81"/>
  <c r="A32" i="81"/>
  <c r="A31" i="81"/>
  <c r="CL13" i="68" l="1"/>
  <c r="A30" i="81"/>
  <c r="A29" i="81"/>
  <c r="A28" i="81"/>
  <c r="A27" i="81"/>
  <c r="A25" i="81"/>
  <c r="A24" i="81"/>
  <c r="A23" i="81"/>
  <c r="A22" i="81"/>
  <c r="A21" i="81"/>
  <c r="A20" i="81" l="1"/>
  <c r="A19" i="81"/>
  <c r="A18" i="81"/>
  <c r="A17" i="81"/>
  <c r="A16" i="81"/>
  <c r="A15" i="81"/>
  <c r="A14" i="81"/>
  <c r="A13" i="81"/>
  <c r="A12" i="81"/>
  <c r="A11" i="81"/>
  <c r="A10" i="81"/>
  <c r="A9" i="81"/>
  <c r="A8" i="81"/>
  <c r="A7" i="81"/>
  <c r="A5" i="81"/>
  <c r="A3" i="81"/>
  <c r="A2" i="81"/>
  <c r="A1" i="81"/>
  <c r="A40" i="80"/>
  <c r="A39" i="80"/>
  <c r="A37" i="80"/>
  <c r="A36" i="80"/>
  <c r="A35" i="80"/>
  <c r="A34" i="80"/>
  <c r="A33" i="80"/>
  <c r="A32" i="80"/>
  <c r="A31" i="80"/>
  <c r="A30" i="80"/>
  <c r="A29" i="80"/>
  <c r="A28" i="80"/>
  <c r="A26" i="80"/>
  <c r="A25" i="80"/>
  <c r="A24" i="80"/>
  <c r="A23" i="80"/>
  <c r="A22" i="80"/>
  <c r="A21" i="80"/>
  <c r="A20" i="80"/>
  <c r="A19" i="80"/>
  <c r="A18" i="80"/>
  <c r="A17" i="80"/>
  <c r="A15" i="80"/>
  <c r="A14" i="80"/>
  <c r="A13" i="80"/>
  <c r="A12" i="80"/>
  <c r="A11" i="80"/>
  <c r="A10" i="80"/>
  <c r="A9" i="80"/>
  <c r="A8" i="80"/>
  <c r="A7" i="80"/>
  <c r="A5" i="80"/>
  <c r="A3" i="80"/>
  <c r="A2" i="80"/>
  <c r="BQ35" i="81"/>
  <c r="BP35" i="81"/>
  <c r="BO35" i="81"/>
  <c r="BN35" i="81"/>
  <c r="BM35" i="81"/>
  <c r="BL35" i="81"/>
  <c r="BK35" i="81"/>
  <c r="BJ35" i="81"/>
  <c r="BI35" i="81"/>
  <c r="BH35" i="81"/>
  <c r="BG35" i="81"/>
  <c r="BF35" i="81"/>
  <c r="BE35" i="81"/>
  <c r="BD35" i="81"/>
  <c r="BC35" i="81"/>
  <c r="BB35" i="81"/>
  <c r="BA35" i="81"/>
  <c r="AZ35" i="81"/>
  <c r="AY35" i="81"/>
  <c r="AX35" i="81"/>
  <c r="AW35" i="81"/>
  <c r="AV35" i="81"/>
  <c r="AU35" i="81"/>
  <c r="AT35" i="81"/>
  <c r="AS35" i="81"/>
  <c r="AR35" i="81"/>
  <c r="AQ35" i="81"/>
  <c r="AP35" i="81"/>
  <c r="AO35" i="81"/>
  <c r="AN35" i="81"/>
  <c r="BQ34" i="81"/>
  <c r="BP34" i="81"/>
  <c r="BO34" i="81"/>
  <c r="BN34" i="81"/>
  <c r="BM34" i="81"/>
  <c r="BL34" i="81"/>
  <c r="BK34" i="81"/>
  <c r="BJ34" i="81"/>
  <c r="BI34" i="81"/>
  <c r="BH34" i="81"/>
  <c r="BG34" i="81"/>
  <c r="BF34" i="81"/>
  <c r="BE34" i="81"/>
  <c r="BD34" i="81"/>
  <c r="BC34" i="81"/>
  <c r="BB34" i="81"/>
  <c r="BA34" i="81"/>
  <c r="AZ34" i="81"/>
  <c r="AY34" i="81"/>
  <c r="AX34" i="81"/>
  <c r="AW34" i="81"/>
  <c r="AV34" i="81"/>
  <c r="AU34" i="81"/>
  <c r="AT34" i="81"/>
  <c r="AS34" i="81"/>
  <c r="AR34" i="81"/>
  <c r="AQ34" i="81"/>
  <c r="AP34" i="81"/>
  <c r="AO34" i="81"/>
  <c r="AN34" i="81"/>
  <c r="BQ33" i="81"/>
  <c r="BP33" i="81"/>
  <c r="BO33" i="81"/>
  <c r="BN33" i="81"/>
  <c r="BM33" i="81"/>
  <c r="BL33" i="81"/>
  <c r="BK33" i="81"/>
  <c r="BJ33" i="81"/>
  <c r="BI33" i="81"/>
  <c r="BH33" i="81"/>
  <c r="BG33" i="81"/>
  <c r="BF33" i="81"/>
  <c r="BE33" i="81"/>
  <c r="BD33" i="81"/>
  <c r="BC33" i="81"/>
  <c r="BB33" i="81"/>
  <c r="BA33" i="81"/>
  <c r="AZ33" i="81"/>
  <c r="AY33" i="81"/>
  <c r="AX33" i="81"/>
  <c r="AW33" i="81"/>
  <c r="AV33" i="81"/>
  <c r="AU33" i="81"/>
  <c r="AT33" i="81"/>
  <c r="AS33" i="81"/>
  <c r="AR33" i="81"/>
  <c r="AQ33" i="81"/>
  <c r="AP33" i="81"/>
  <c r="AO33" i="81"/>
  <c r="AN33" i="81"/>
  <c r="BQ32" i="81"/>
  <c r="BP32" i="81"/>
  <c r="BO32" i="81"/>
  <c r="BN32" i="81"/>
  <c r="BM32" i="81"/>
  <c r="BL32" i="81"/>
  <c r="BK32" i="81"/>
  <c r="BJ32" i="81"/>
  <c r="BI32" i="81"/>
  <c r="BH32" i="81"/>
  <c r="BG32" i="81"/>
  <c r="BF32" i="81"/>
  <c r="BE32" i="81"/>
  <c r="BD32" i="81"/>
  <c r="BC32" i="81"/>
  <c r="BB32" i="81"/>
  <c r="BA32" i="81"/>
  <c r="AZ32" i="81"/>
  <c r="AY32" i="81"/>
  <c r="AX32" i="81"/>
  <c r="AW32" i="81"/>
  <c r="AV32" i="81"/>
  <c r="AU32" i="81"/>
  <c r="AT32" i="81"/>
  <c r="AS32" i="81"/>
  <c r="AR32" i="81"/>
  <c r="AQ32" i="81"/>
  <c r="AP32" i="81"/>
  <c r="AO32" i="81"/>
  <c r="AN32" i="81"/>
  <c r="BQ31" i="81"/>
  <c r="BP31" i="81"/>
  <c r="BO31" i="81"/>
  <c r="BN31" i="81"/>
  <c r="BM31" i="81"/>
  <c r="BL31" i="81"/>
  <c r="BK31" i="81"/>
  <c r="BJ31" i="81"/>
  <c r="BI31" i="81"/>
  <c r="BH31" i="81"/>
  <c r="BG31" i="81"/>
  <c r="BF31" i="81"/>
  <c r="BE31" i="81"/>
  <c r="BD31" i="81"/>
  <c r="BC31" i="81"/>
  <c r="BB31" i="81"/>
  <c r="BA31" i="81"/>
  <c r="AZ31" i="81"/>
  <c r="AY31" i="81"/>
  <c r="AX31" i="81"/>
  <c r="AW31" i="81"/>
  <c r="AV31" i="81"/>
  <c r="AU31" i="81"/>
  <c r="AT31" i="81"/>
  <c r="AS31" i="81"/>
  <c r="AR31" i="81"/>
  <c r="AQ31" i="81"/>
  <c r="AP31" i="81"/>
  <c r="AO31" i="81"/>
  <c r="AN31" i="81"/>
  <c r="BQ30" i="81"/>
  <c r="BP30" i="81"/>
  <c r="BO30" i="81"/>
  <c r="BN30" i="81"/>
  <c r="BM30" i="81"/>
  <c r="BL30" i="81"/>
  <c r="BK30" i="81"/>
  <c r="BJ30" i="81"/>
  <c r="BI30" i="81"/>
  <c r="BH30" i="81"/>
  <c r="BG30" i="81"/>
  <c r="BF30" i="81"/>
  <c r="BE30" i="81"/>
  <c r="BD30" i="81"/>
  <c r="BC30" i="81"/>
  <c r="BB30" i="81"/>
  <c r="BA30" i="81"/>
  <c r="AZ30" i="81"/>
  <c r="AY30" i="81"/>
  <c r="AX30" i="81"/>
  <c r="AW30" i="81"/>
  <c r="AV30" i="81"/>
  <c r="AU30" i="81"/>
  <c r="AT30" i="81"/>
  <c r="AS30" i="81"/>
  <c r="AR30" i="81"/>
  <c r="AQ30" i="81"/>
  <c r="AP30" i="81"/>
  <c r="AO30" i="81"/>
  <c r="AN30" i="81"/>
  <c r="BQ29" i="81"/>
  <c r="BP29" i="81"/>
  <c r="BO29" i="81"/>
  <c r="BN29" i="81"/>
  <c r="BM29" i="81"/>
  <c r="BL29" i="81"/>
  <c r="BK29" i="81"/>
  <c r="BJ29" i="81"/>
  <c r="BI29" i="81"/>
  <c r="BH29" i="81"/>
  <c r="BG29" i="81"/>
  <c r="BF29" i="81"/>
  <c r="BE29" i="81"/>
  <c r="BD29" i="81"/>
  <c r="BC29" i="81"/>
  <c r="BB29" i="81"/>
  <c r="BA29" i="81"/>
  <c r="AZ29" i="81"/>
  <c r="AY29" i="81"/>
  <c r="AX29" i="81"/>
  <c r="AW29" i="81"/>
  <c r="AV29" i="81"/>
  <c r="AU29" i="81"/>
  <c r="AT29" i="81"/>
  <c r="AS29" i="81"/>
  <c r="AR29" i="81"/>
  <c r="AQ29" i="81"/>
  <c r="AP29" i="81"/>
  <c r="AO29" i="81"/>
  <c r="AN29" i="81"/>
  <c r="BQ28" i="81"/>
  <c r="BP28" i="81"/>
  <c r="BO28" i="81"/>
  <c r="BN28" i="81"/>
  <c r="BM28" i="81"/>
  <c r="BL28" i="81"/>
  <c r="BK28" i="81"/>
  <c r="BJ28" i="81"/>
  <c r="BI28" i="81"/>
  <c r="BH28" i="81"/>
  <c r="BG28" i="81"/>
  <c r="BF28" i="81"/>
  <c r="BE28" i="81"/>
  <c r="BD28" i="81"/>
  <c r="BC28" i="81"/>
  <c r="BB28" i="81"/>
  <c r="BA28" i="81"/>
  <c r="AZ28" i="81"/>
  <c r="AY28" i="81"/>
  <c r="AX28" i="81"/>
  <c r="AW28" i="81"/>
  <c r="AV28" i="81"/>
  <c r="AU28" i="81"/>
  <c r="AT28" i="81"/>
  <c r="AS28" i="81"/>
  <c r="AR28" i="81"/>
  <c r="AQ28" i="81"/>
  <c r="AP28" i="81"/>
  <c r="AO28" i="81"/>
  <c r="AN28" i="81"/>
  <c r="BQ24" i="81"/>
  <c r="BP24" i="81"/>
  <c r="BO24" i="81"/>
  <c r="BN24" i="81"/>
  <c r="BM24" i="81"/>
  <c r="BL24" i="81"/>
  <c r="BK24" i="81"/>
  <c r="BJ24" i="81"/>
  <c r="BI24" i="81"/>
  <c r="BH24" i="81"/>
  <c r="BG24" i="81"/>
  <c r="BF24" i="81"/>
  <c r="BE24" i="81"/>
  <c r="BD24" i="81"/>
  <c r="BC24" i="81"/>
  <c r="BB24" i="81"/>
  <c r="BA24" i="81"/>
  <c r="AZ24" i="81"/>
  <c r="AY24" i="81"/>
  <c r="AX24" i="81"/>
  <c r="AW24" i="81"/>
  <c r="AV24" i="81"/>
  <c r="AU24" i="81"/>
  <c r="AT24" i="81"/>
  <c r="AS24" i="81"/>
  <c r="AR24" i="81"/>
  <c r="AQ24" i="81"/>
  <c r="AP24" i="81"/>
  <c r="AO24" i="81"/>
  <c r="AN24" i="81"/>
  <c r="BQ23" i="81"/>
  <c r="BP23" i="81"/>
  <c r="BO23" i="81"/>
  <c r="BN23" i="81"/>
  <c r="BM23" i="81"/>
  <c r="BL23" i="81"/>
  <c r="BK23" i="81"/>
  <c r="BJ23" i="81"/>
  <c r="BI23" i="81"/>
  <c r="BH23" i="81"/>
  <c r="BG23" i="81"/>
  <c r="BF23" i="81"/>
  <c r="BE23" i="81"/>
  <c r="BD23" i="81"/>
  <c r="BC23" i="81"/>
  <c r="BB23" i="81"/>
  <c r="BA23" i="81"/>
  <c r="AZ23" i="81"/>
  <c r="AY23" i="81"/>
  <c r="AX23" i="81"/>
  <c r="AW23" i="81"/>
  <c r="AV23" i="81"/>
  <c r="AU23" i="81"/>
  <c r="AT23" i="81"/>
  <c r="AS23" i="81"/>
  <c r="AR23" i="81"/>
  <c r="AQ23" i="81"/>
  <c r="AP23" i="81"/>
  <c r="AO23" i="81"/>
  <c r="AN23" i="81"/>
  <c r="BQ22" i="81"/>
  <c r="BP22" i="81"/>
  <c r="BO22" i="81"/>
  <c r="BN22" i="81"/>
  <c r="BM22" i="81"/>
  <c r="BL22" i="81"/>
  <c r="BK22" i="81"/>
  <c r="BJ22" i="81"/>
  <c r="BI22" i="81"/>
  <c r="BH22" i="81"/>
  <c r="BG22" i="81"/>
  <c r="BF22" i="81"/>
  <c r="BE22" i="81"/>
  <c r="BD22" i="81"/>
  <c r="BC22" i="81"/>
  <c r="BB22" i="81"/>
  <c r="BA22" i="81"/>
  <c r="AZ22" i="81"/>
  <c r="AY22" i="81"/>
  <c r="AX22" i="81"/>
  <c r="AW22" i="81"/>
  <c r="AV22" i="81"/>
  <c r="AU22" i="81"/>
  <c r="AT22" i="81"/>
  <c r="AS22" i="81"/>
  <c r="AR22" i="81"/>
  <c r="AQ22" i="81"/>
  <c r="AP22" i="81"/>
  <c r="AO22" i="81"/>
  <c r="AN22" i="81"/>
  <c r="BQ21" i="81"/>
  <c r="BP21" i="81"/>
  <c r="BO21" i="81"/>
  <c r="BN21" i="81"/>
  <c r="BM21" i="81"/>
  <c r="BL21" i="81"/>
  <c r="BK21" i="81"/>
  <c r="BJ21" i="81"/>
  <c r="BI21" i="81"/>
  <c r="BH21" i="81"/>
  <c r="BG21" i="81"/>
  <c r="BF21" i="81"/>
  <c r="BE21" i="81"/>
  <c r="BD21" i="81"/>
  <c r="BC21" i="81"/>
  <c r="BB21" i="81"/>
  <c r="BA21" i="81"/>
  <c r="AZ21" i="81"/>
  <c r="AY21" i="81"/>
  <c r="AX21" i="81"/>
  <c r="AW21" i="81"/>
  <c r="AV21" i="81"/>
  <c r="AU21" i="81"/>
  <c r="AT21" i="81"/>
  <c r="AS21" i="81"/>
  <c r="AR21" i="81"/>
  <c r="AQ21" i="81"/>
  <c r="AP21" i="81"/>
  <c r="AO21" i="81"/>
  <c r="AN21" i="81"/>
  <c r="BQ20" i="81"/>
  <c r="BP20" i="81"/>
  <c r="BO20" i="81"/>
  <c r="BN20" i="81"/>
  <c r="BM20" i="81"/>
  <c r="BL20" i="81"/>
  <c r="BK20" i="81"/>
  <c r="BJ20" i="81"/>
  <c r="BI20" i="81"/>
  <c r="BH20" i="81"/>
  <c r="BG20" i="81"/>
  <c r="BF20" i="81"/>
  <c r="BE20" i="81"/>
  <c r="BD20" i="81"/>
  <c r="BC20" i="81"/>
  <c r="BB20" i="81"/>
  <c r="BA20" i="81"/>
  <c r="AZ20" i="81"/>
  <c r="AY20" i="81"/>
  <c r="AX20" i="81"/>
  <c r="AW20" i="81"/>
  <c r="AV20" i="81"/>
  <c r="AU20" i="81"/>
  <c r="AT20" i="81"/>
  <c r="AS20" i="81"/>
  <c r="AR20" i="81"/>
  <c r="AQ20" i="81"/>
  <c r="AP20" i="81"/>
  <c r="AO20" i="81"/>
  <c r="AN20" i="81"/>
  <c r="BQ19" i="81"/>
  <c r="BP19" i="81"/>
  <c r="BO19" i="81"/>
  <c r="BN19" i="81"/>
  <c r="BM19" i="81"/>
  <c r="BL19" i="81"/>
  <c r="BK19" i="81"/>
  <c r="BJ19" i="81"/>
  <c r="BI19" i="81"/>
  <c r="BH19" i="81"/>
  <c r="BG19" i="81"/>
  <c r="BF19" i="81"/>
  <c r="BE19" i="81"/>
  <c r="BD19" i="81"/>
  <c r="BC19" i="81"/>
  <c r="BB19" i="81"/>
  <c r="BA19" i="81"/>
  <c r="AZ19" i="81"/>
  <c r="AY19" i="81"/>
  <c r="AX19" i="81"/>
  <c r="AW19" i="81"/>
  <c r="AV19" i="81"/>
  <c r="AU19" i="81"/>
  <c r="AT19" i="81"/>
  <c r="AS19" i="81"/>
  <c r="AR19" i="81"/>
  <c r="AQ19" i="81"/>
  <c r="AP19" i="81"/>
  <c r="AO19" i="81"/>
  <c r="AN19" i="81"/>
  <c r="BQ18" i="81"/>
  <c r="BP18" i="81"/>
  <c r="BO18" i="81"/>
  <c r="BN18" i="81"/>
  <c r="BM18" i="81"/>
  <c r="BL18" i="81"/>
  <c r="BK18" i="81"/>
  <c r="BJ18" i="81"/>
  <c r="BI18" i="81"/>
  <c r="BH18" i="81"/>
  <c r="BG18" i="81"/>
  <c r="BF18" i="81"/>
  <c r="BE18" i="81"/>
  <c r="BD18" i="81"/>
  <c r="BC18" i="81"/>
  <c r="BB18" i="81"/>
  <c r="BA18" i="81"/>
  <c r="AZ18" i="81"/>
  <c r="AY18" i="81"/>
  <c r="AX18" i="81"/>
  <c r="AW18" i="81"/>
  <c r="AV18" i="81"/>
  <c r="AU18" i="81"/>
  <c r="AT18" i="81"/>
  <c r="AS18" i="81"/>
  <c r="AR18" i="81"/>
  <c r="AQ18" i="81"/>
  <c r="AP18" i="81"/>
  <c r="AO18" i="81"/>
  <c r="AN18" i="81"/>
  <c r="BQ15" i="81"/>
  <c r="BP15" i="81"/>
  <c r="BT36" i="81" s="1"/>
  <c r="BO15" i="81"/>
  <c r="BS36" i="81" s="1"/>
  <c r="BN15" i="81"/>
  <c r="BM15" i="81"/>
  <c r="BM25" i="81" s="1"/>
  <c r="BL15" i="81"/>
  <c r="BK15" i="81"/>
  <c r="BJ15" i="81"/>
  <c r="BJ25" i="81" s="1"/>
  <c r="BI15" i="81"/>
  <c r="BI25" i="81" s="1"/>
  <c r="BH15" i="81"/>
  <c r="BG15" i="81"/>
  <c r="BF25" i="81"/>
  <c r="BE25" i="81"/>
  <c r="BD15" i="81"/>
  <c r="BC15" i="81"/>
  <c r="BB15" i="81"/>
  <c r="BB25" i="81" s="1"/>
  <c r="BA15" i="81"/>
  <c r="BA25" i="81" s="1"/>
  <c r="AZ15" i="81"/>
  <c r="AY15" i="81"/>
  <c r="AX15" i="81"/>
  <c r="AX25" i="81" s="1"/>
  <c r="AW15" i="81"/>
  <c r="AW25" i="81" s="1"/>
  <c r="AV15" i="81"/>
  <c r="AU15" i="81"/>
  <c r="AT15" i="81"/>
  <c r="AT25" i="81" s="1"/>
  <c r="AS15" i="81"/>
  <c r="AS25" i="81" s="1"/>
  <c r="AR15" i="81"/>
  <c r="AQ15" i="81"/>
  <c r="AP15" i="81"/>
  <c r="AP25" i="81" s="1"/>
  <c r="AO15" i="81"/>
  <c r="AO25" i="81" s="1"/>
  <c r="AN15" i="81"/>
  <c r="AM15" i="81"/>
  <c r="AL15" i="81"/>
  <c r="AK15" i="81"/>
  <c r="AJ15" i="81"/>
  <c r="AI15" i="81"/>
  <c r="AH15" i="81"/>
  <c r="AG15" i="81"/>
  <c r="AF15" i="81"/>
  <c r="AE15" i="81"/>
  <c r="AD15" i="81"/>
  <c r="AC15" i="81"/>
  <c r="AB15" i="81"/>
  <c r="AA15" i="81"/>
  <c r="Z15" i="81"/>
  <c r="Y15" i="81"/>
  <c r="X15" i="81"/>
  <c r="W15" i="81"/>
  <c r="V15" i="81"/>
  <c r="U15" i="81"/>
  <c r="T15" i="81"/>
  <c r="S15" i="81"/>
  <c r="R15" i="81"/>
  <c r="Q15" i="81"/>
  <c r="P15" i="81"/>
  <c r="O15" i="81"/>
  <c r="N15" i="81"/>
  <c r="M15" i="81"/>
  <c r="L15" i="81"/>
  <c r="K15" i="81"/>
  <c r="J15" i="81"/>
  <c r="I15" i="81"/>
  <c r="H15" i="81"/>
  <c r="G15" i="81"/>
  <c r="F15" i="81"/>
  <c r="E15" i="81"/>
  <c r="D15" i="81"/>
  <c r="BQ36" i="80"/>
  <c r="BP36" i="80"/>
  <c r="BO36" i="80"/>
  <c r="BN36" i="80"/>
  <c r="BM36" i="80"/>
  <c r="BL36" i="80"/>
  <c r="BK36" i="80"/>
  <c r="BJ36" i="80"/>
  <c r="BI36" i="80"/>
  <c r="BH36" i="80"/>
  <c r="BG36" i="80"/>
  <c r="BF36" i="80"/>
  <c r="BE36" i="80"/>
  <c r="BD36" i="80"/>
  <c r="BC36" i="80"/>
  <c r="BB36" i="80"/>
  <c r="BA36" i="80"/>
  <c r="AZ36" i="80"/>
  <c r="AY36" i="80"/>
  <c r="AX36" i="80"/>
  <c r="AW36" i="80"/>
  <c r="AV36" i="80"/>
  <c r="AU36" i="80"/>
  <c r="AT36" i="80"/>
  <c r="AS36" i="80"/>
  <c r="AR36" i="80"/>
  <c r="AQ36" i="80"/>
  <c r="AP36" i="80"/>
  <c r="AO36" i="80"/>
  <c r="AN36" i="80"/>
  <c r="BQ35" i="80"/>
  <c r="BP35" i="80"/>
  <c r="BO35" i="80"/>
  <c r="BN35" i="80"/>
  <c r="BM35" i="80"/>
  <c r="BL35" i="80"/>
  <c r="BK35" i="80"/>
  <c r="BJ35" i="80"/>
  <c r="BI35" i="80"/>
  <c r="BH35" i="80"/>
  <c r="BG35" i="80"/>
  <c r="BF35" i="80"/>
  <c r="BE35" i="80"/>
  <c r="BD35" i="80"/>
  <c r="BC35" i="80"/>
  <c r="BB35" i="80"/>
  <c r="BA35" i="80"/>
  <c r="AZ35" i="80"/>
  <c r="AY35" i="80"/>
  <c r="AX35" i="80"/>
  <c r="AW35" i="80"/>
  <c r="AV35" i="80"/>
  <c r="AU35" i="80"/>
  <c r="AT35" i="80"/>
  <c r="AS35" i="80"/>
  <c r="AR35" i="80"/>
  <c r="AQ35" i="80"/>
  <c r="AP35" i="80"/>
  <c r="AO35" i="80"/>
  <c r="AN35" i="80"/>
  <c r="BQ34" i="80"/>
  <c r="BP34" i="80"/>
  <c r="BO34" i="80"/>
  <c r="BN34" i="80"/>
  <c r="BM34" i="80"/>
  <c r="BL34" i="80"/>
  <c r="BK34" i="80"/>
  <c r="BJ34" i="80"/>
  <c r="BI34" i="80"/>
  <c r="BH34" i="80"/>
  <c r="BG34" i="80"/>
  <c r="BF34" i="80"/>
  <c r="BE34" i="80"/>
  <c r="BD34" i="80"/>
  <c r="BC34" i="80"/>
  <c r="BB34" i="80"/>
  <c r="BA34" i="80"/>
  <c r="AZ34" i="80"/>
  <c r="AY34" i="80"/>
  <c r="AX34" i="80"/>
  <c r="AW34" i="80"/>
  <c r="AV34" i="80"/>
  <c r="AU34" i="80"/>
  <c r="AT34" i="80"/>
  <c r="AS34" i="80"/>
  <c r="AR34" i="80"/>
  <c r="AQ34" i="80"/>
  <c r="AP34" i="80"/>
  <c r="AO34" i="80"/>
  <c r="AN34" i="80"/>
  <c r="BQ33" i="80"/>
  <c r="BP33" i="80"/>
  <c r="BO33" i="80"/>
  <c r="BN33" i="80"/>
  <c r="BM33" i="80"/>
  <c r="BL33" i="80"/>
  <c r="BK33" i="80"/>
  <c r="BJ33" i="80"/>
  <c r="BI33" i="80"/>
  <c r="BH33" i="80"/>
  <c r="BG33" i="80"/>
  <c r="BF33" i="80"/>
  <c r="BE33" i="80"/>
  <c r="BD33" i="80"/>
  <c r="BC33" i="80"/>
  <c r="BB33" i="80"/>
  <c r="BA33" i="80"/>
  <c r="AZ33" i="80"/>
  <c r="AY33" i="80"/>
  <c r="AX33" i="80"/>
  <c r="AW33" i="80"/>
  <c r="AV33" i="80"/>
  <c r="AU33" i="80"/>
  <c r="AT33" i="80"/>
  <c r="AS33" i="80"/>
  <c r="AR33" i="80"/>
  <c r="AQ33" i="80"/>
  <c r="AP33" i="80"/>
  <c r="AO33" i="80"/>
  <c r="AN33" i="80"/>
  <c r="BQ32" i="80"/>
  <c r="BP32" i="80"/>
  <c r="BO32" i="80"/>
  <c r="BN32" i="80"/>
  <c r="BM32" i="80"/>
  <c r="BL32" i="80"/>
  <c r="BK32" i="80"/>
  <c r="BJ32" i="80"/>
  <c r="BI32" i="80"/>
  <c r="BH32" i="80"/>
  <c r="BG32" i="80"/>
  <c r="BF32" i="80"/>
  <c r="BE32" i="80"/>
  <c r="BD32" i="80"/>
  <c r="BC32" i="80"/>
  <c r="BB32" i="80"/>
  <c r="BA32" i="80"/>
  <c r="AZ32" i="80"/>
  <c r="AY32" i="80"/>
  <c r="AX32" i="80"/>
  <c r="AW32" i="80"/>
  <c r="AV32" i="80"/>
  <c r="AU32" i="80"/>
  <c r="AT32" i="80"/>
  <c r="AS32" i="80"/>
  <c r="AR32" i="80"/>
  <c r="AQ32" i="80"/>
  <c r="AP32" i="80"/>
  <c r="AO32" i="80"/>
  <c r="AN32" i="80"/>
  <c r="BQ31" i="80"/>
  <c r="BP31" i="80"/>
  <c r="BO31" i="80"/>
  <c r="BN31" i="80"/>
  <c r="BM31" i="80"/>
  <c r="BL31" i="80"/>
  <c r="BK31" i="80"/>
  <c r="BJ31" i="80"/>
  <c r="BI31" i="80"/>
  <c r="BH31" i="80"/>
  <c r="BG31" i="80"/>
  <c r="BF31" i="80"/>
  <c r="BE31" i="80"/>
  <c r="BD31" i="80"/>
  <c r="BC31" i="80"/>
  <c r="BB31" i="80"/>
  <c r="BA31" i="80"/>
  <c r="AZ31" i="80"/>
  <c r="AY31" i="80"/>
  <c r="AX31" i="80"/>
  <c r="AW31" i="80"/>
  <c r="AV31" i="80"/>
  <c r="AU31" i="80"/>
  <c r="AT31" i="80"/>
  <c r="AS31" i="80"/>
  <c r="AR31" i="80"/>
  <c r="AQ31" i="80"/>
  <c r="AP31" i="80"/>
  <c r="AO31" i="80"/>
  <c r="AN31" i="80"/>
  <c r="BQ30" i="80"/>
  <c r="BP30" i="80"/>
  <c r="BO30" i="80"/>
  <c r="BN30" i="80"/>
  <c r="BM30" i="80"/>
  <c r="BL30" i="80"/>
  <c r="BK30" i="80"/>
  <c r="BJ30" i="80"/>
  <c r="BI30" i="80"/>
  <c r="BH30" i="80"/>
  <c r="BG30" i="80"/>
  <c r="BF30" i="80"/>
  <c r="BE30" i="80"/>
  <c r="BD30" i="80"/>
  <c r="BC30" i="80"/>
  <c r="BB30" i="80"/>
  <c r="BA30" i="80"/>
  <c r="AZ30" i="80"/>
  <c r="AY30" i="80"/>
  <c r="AX30" i="80"/>
  <c r="AW30" i="80"/>
  <c r="AV30" i="80"/>
  <c r="AU30" i="80"/>
  <c r="AT30" i="80"/>
  <c r="AS30" i="80"/>
  <c r="AR30" i="80"/>
  <c r="AQ30" i="80"/>
  <c r="AP30" i="80"/>
  <c r="AO30" i="80"/>
  <c r="AN30" i="80"/>
  <c r="BQ29" i="80"/>
  <c r="BP29" i="80"/>
  <c r="BO29" i="80"/>
  <c r="BN29" i="80"/>
  <c r="BM29" i="80"/>
  <c r="BL29" i="80"/>
  <c r="BK29" i="80"/>
  <c r="BJ29" i="80"/>
  <c r="BI29" i="80"/>
  <c r="BH29" i="80"/>
  <c r="BG29" i="80"/>
  <c r="BF29" i="80"/>
  <c r="BE29" i="80"/>
  <c r="BD29" i="80"/>
  <c r="BC29" i="80"/>
  <c r="BB29" i="80"/>
  <c r="BA29" i="80"/>
  <c r="AZ29" i="80"/>
  <c r="AY29" i="80"/>
  <c r="AX29" i="80"/>
  <c r="AW29" i="80"/>
  <c r="AV29" i="80"/>
  <c r="AU29" i="80"/>
  <c r="AT29" i="80"/>
  <c r="AS29" i="80"/>
  <c r="AR29" i="80"/>
  <c r="AQ29" i="80"/>
  <c r="AP29" i="80"/>
  <c r="AO29" i="80"/>
  <c r="AN29" i="80"/>
  <c r="BP25" i="80"/>
  <c r="BO25" i="80"/>
  <c r="BN25" i="80"/>
  <c r="BM25" i="80"/>
  <c r="BL25" i="80"/>
  <c r="BK25" i="80"/>
  <c r="BJ25" i="80"/>
  <c r="BI25" i="80"/>
  <c r="BH25" i="80"/>
  <c r="BG25" i="80"/>
  <c r="BF25" i="80"/>
  <c r="BE25" i="80"/>
  <c r="BD25" i="80"/>
  <c r="BC25" i="80"/>
  <c r="BB25" i="80"/>
  <c r="BA25" i="80"/>
  <c r="AZ25" i="80"/>
  <c r="AY25" i="80"/>
  <c r="AX25" i="80"/>
  <c r="AW25" i="80"/>
  <c r="AV25" i="80"/>
  <c r="AU25" i="80"/>
  <c r="AT25" i="80"/>
  <c r="AS25" i="80"/>
  <c r="AR25" i="80"/>
  <c r="AQ25" i="80"/>
  <c r="AP25" i="80"/>
  <c r="AO25" i="80"/>
  <c r="AN25" i="80"/>
  <c r="BP24" i="80"/>
  <c r="BO24" i="80"/>
  <c r="BN24" i="80"/>
  <c r="BM24" i="80"/>
  <c r="BL24" i="80"/>
  <c r="BK24" i="80"/>
  <c r="BJ24" i="80"/>
  <c r="BI24" i="80"/>
  <c r="BH24" i="80"/>
  <c r="BG24" i="80"/>
  <c r="BF24" i="80"/>
  <c r="BE24" i="80"/>
  <c r="BD24" i="80"/>
  <c r="BC24" i="80"/>
  <c r="BB24" i="80"/>
  <c r="BA24" i="80"/>
  <c r="AZ24" i="80"/>
  <c r="AY24" i="80"/>
  <c r="AX24" i="80"/>
  <c r="AW24" i="80"/>
  <c r="AV24" i="80"/>
  <c r="AU24" i="80"/>
  <c r="AT24" i="80"/>
  <c r="AS24" i="80"/>
  <c r="AR24" i="80"/>
  <c r="AQ24" i="80"/>
  <c r="AP24" i="80"/>
  <c r="AO24" i="80"/>
  <c r="AN24" i="80"/>
  <c r="BP23" i="80"/>
  <c r="BO23" i="80"/>
  <c r="BN23" i="80"/>
  <c r="BM23" i="80"/>
  <c r="BL23" i="80"/>
  <c r="BK23" i="80"/>
  <c r="BJ23" i="80"/>
  <c r="BI23" i="80"/>
  <c r="BH23" i="80"/>
  <c r="BG23" i="80"/>
  <c r="BF23" i="80"/>
  <c r="BE23" i="80"/>
  <c r="BD23" i="80"/>
  <c r="BC23" i="80"/>
  <c r="BB23" i="80"/>
  <c r="BA23" i="80"/>
  <c r="AZ23" i="80"/>
  <c r="AY23" i="80"/>
  <c r="AX23" i="80"/>
  <c r="AW23" i="80"/>
  <c r="AV23" i="80"/>
  <c r="AU23" i="80"/>
  <c r="AT23" i="80"/>
  <c r="AS23" i="80"/>
  <c r="AR23" i="80"/>
  <c r="AQ23" i="80"/>
  <c r="AP23" i="80"/>
  <c r="AO23" i="80"/>
  <c r="AN23" i="80"/>
  <c r="BP22" i="80"/>
  <c r="BO22" i="80"/>
  <c r="BN22" i="80"/>
  <c r="BM22" i="80"/>
  <c r="BL22" i="80"/>
  <c r="BK22" i="80"/>
  <c r="BJ22" i="80"/>
  <c r="BI22" i="80"/>
  <c r="BH22" i="80"/>
  <c r="BG22" i="80"/>
  <c r="BF22" i="80"/>
  <c r="BE22" i="80"/>
  <c r="BD22" i="80"/>
  <c r="BC22" i="80"/>
  <c r="BB22" i="80"/>
  <c r="BA22" i="80"/>
  <c r="AZ22" i="80"/>
  <c r="AY22" i="80"/>
  <c r="AX22" i="80"/>
  <c r="AW22" i="80"/>
  <c r="AV22" i="80"/>
  <c r="AU22" i="80"/>
  <c r="AT22" i="80"/>
  <c r="AS22" i="80"/>
  <c r="AR22" i="80"/>
  <c r="AQ22" i="80"/>
  <c r="AP22" i="80"/>
  <c r="AO22" i="80"/>
  <c r="AN22" i="80"/>
  <c r="BP21" i="80"/>
  <c r="BO21" i="80"/>
  <c r="BN21" i="80"/>
  <c r="BM21" i="80"/>
  <c r="BL21" i="80"/>
  <c r="BK21" i="80"/>
  <c r="BJ21" i="80"/>
  <c r="BI21" i="80"/>
  <c r="BH21" i="80"/>
  <c r="BG21" i="80"/>
  <c r="BF21" i="80"/>
  <c r="BE21" i="80"/>
  <c r="BD21" i="80"/>
  <c r="BC21" i="80"/>
  <c r="BB21" i="80"/>
  <c r="BA21" i="80"/>
  <c r="AZ21" i="80"/>
  <c r="AY21" i="80"/>
  <c r="AX21" i="80"/>
  <c r="AW21" i="80"/>
  <c r="AV21" i="80"/>
  <c r="AU21" i="80"/>
  <c r="AT21" i="80"/>
  <c r="AS21" i="80"/>
  <c r="AR21" i="80"/>
  <c r="AQ21" i="80"/>
  <c r="AP21" i="80"/>
  <c r="AO21" i="80"/>
  <c r="AN21" i="80"/>
  <c r="BP20" i="80"/>
  <c r="BO20" i="80"/>
  <c r="BN20" i="80"/>
  <c r="BM20" i="80"/>
  <c r="BL20" i="80"/>
  <c r="BK20" i="80"/>
  <c r="BJ20" i="80"/>
  <c r="BI20" i="80"/>
  <c r="BH20" i="80"/>
  <c r="BG20" i="80"/>
  <c r="BF20" i="80"/>
  <c r="BE20" i="80"/>
  <c r="BD20" i="80"/>
  <c r="BC20" i="80"/>
  <c r="BB20" i="80"/>
  <c r="BA20" i="80"/>
  <c r="AZ20" i="80"/>
  <c r="AY20" i="80"/>
  <c r="AX20" i="80"/>
  <c r="AW20" i="80"/>
  <c r="AV20" i="80"/>
  <c r="AU20" i="80"/>
  <c r="AT20" i="80"/>
  <c r="AS20" i="80"/>
  <c r="AR20" i="80"/>
  <c r="AQ20" i="80"/>
  <c r="AP20" i="80"/>
  <c r="AO20" i="80"/>
  <c r="AN20" i="80"/>
  <c r="BP19" i="80"/>
  <c r="BO19" i="80"/>
  <c r="BN19" i="80"/>
  <c r="BM19" i="80"/>
  <c r="BL19" i="80"/>
  <c r="BK19" i="80"/>
  <c r="BJ19" i="80"/>
  <c r="BI19" i="80"/>
  <c r="BH19" i="80"/>
  <c r="BG19" i="80"/>
  <c r="BF19" i="80"/>
  <c r="BE19" i="80"/>
  <c r="BD19" i="80"/>
  <c r="BC19" i="80"/>
  <c r="BB19" i="80"/>
  <c r="BA19" i="80"/>
  <c r="AZ19" i="80"/>
  <c r="AY19" i="80"/>
  <c r="AX19" i="80"/>
  <c r="AW19" i="80"/>
  <c r="AV19" i="80"/>
  <c r="AU19" i="80"/>
  <c r="AT19" i="80"/>
  <c r="AS19" i="80"/>
  <c r="AR19" i="80"/>
  <c r="AQ19" i="80"/>
  <c r="AP19" i="80"/>
  <c r="AO19" i="80"/>
  <c r="AN19" i="80"/>
  <c r="BQ15" i="80"/>
  <c r="BP15" i="80"/>
  <c r="BT37" i="80" s="1"/>
  <c r="BO15" i="80"/>
  <c r="BS37" i="80" s="1"/>
  <c r="BN15" i="80"/>
  <c r="BM15" i="80"/>
  <c r="BL15" i="80"/>
  <c r="BK15" i="80"/>
  <c r="BJ15" i="80"/>
  <c r="BJ26" i="80" s="1"/>
  <c r="BG15" i="80"/>
  <c r="BF15" i="80"/>
  <c r="BF26" i="80" s="1"/>
  <c r="BE15" i="80"/>
  <c r="BD15" i="80"/>
  <c r="BC15" i="80"/>
  <c r="BB15" i="80"/>
  <c r="BB26" i="80" s="1"/>
  <c r="BA15" i="80"/>
  <c r="AZ15" i="80"/>
  <c r="AY15" i="80"/>
  <c r="AX15" i="80"/>
  <c r="AX26" i="80" s="1"/>
  <c r="AW15" i="80"/>
  <c r="AV15" i="80"/>
  <c r="AU15" i="80"/>
  <c r="AT15" i="80"/>
  <c r="AT26" i="80" s="1"/>
  <c r="AS15" i="80"/>
  <c r="AR15" i="80"/>
  <c r="AQ15" i="80"/>
  <c r="AQ37" i="80" s="1"/>
  <c r="AP15" i="80"/>
  <c r="AP26" i="80" s="1"/>
  <c r="AO15" i="80"/>
  <c r="AO37" i="80" s="1"/>
  <c r="AN15" i="80"/>
  <c r="AI15" i="80"/>
  <c r="AH15" i="80"/>
  <c r="AG15" i="80"/>
  <c r="AF15" i="80"/>
  <c r="AE15" i="80"/>
  <c r="AD15" i="80"/>
  <c r="AC15" i="80"/>
  <c r="AB15" i="80"/>
  <c r="AA15" i="80"/>
  <c r="Z15" i="80"/>
  <c r="Y15" i="80"/>
  <c r="X15" i="80"/>
  <c r="AO17" i="81" l="1"/>
  <c r="AW17" i="81"/>
  <c r="AS17" i="81"/>
  <c r="BQ25" i="81"/>
  <c r="BQ17" i="81" s="1"/>
  <c r="BU36" i="81"/>
  <c r="BQ26" i="80"/>
  <c r="BQ18" i="80" s="1"/>
  <c r="BU37" i="80"/>
  <c r="BP26" i="80"/>
  <c r="BP18" i="80" s="1"/>
  <c r="BN25" i="81"/>
  <c r="BN17" i="81" s="1"/>
  <c r="BR36" i="81"/>
  <c r="BN26" i="80"/>
  <c r="BN18" i="80" s="1"/>
  <c r="BR37" i="80"/>
  <c r="AP18" i="80"/>
  <c r="AT18" i="80"/>
  <c r="AX18" i="80"/>
  <c r="BB18" i="80"/>
  <c r="BF18" i="80"/>
  <c r="BA17" i="81"/>
  <c r="BE17" i="81"/>
  <c r="BI17" i="81"/>
  <c r="BM17" i="81"/>
  <c r="BJ18" i="80"/>
  <c r="CL19" i="81"/>
  <c r="CG28" i="81"/>
  <c r="CI28" i="81"/>
  <c r="CK28" i="81"/>
  <c r="CF18" i="81"/>
  <c r="CF20" i="81"/>
  <c r="CF22" i="81"/>
  <c r="CF24" i="81"/>
  <c r="AN26" i="80"/>
  <c r="AN18" i="80" s="1"/>
  <c r="AR26" i="80"/>
  <c r="AR18" i="80" s="1"/>
  <c r="AV26" i="80"/>
  <c r="AV18" i="80" s="1"/>
  <c r="AZ26" i="80"/>
  <c r="AZ18" i="80" s="1"/>
  <c r="BD26" i="80"/>
  <c r="BD18" i="80" s="1"/>
  <c r="BH26" i="80"/>
  <c r="BH18" i="80" s="1"/>
  <c r="BL26" i="80"/>
  <c r="BL18" i="80" s="1"/>
  <c r="CH19" i="80"/>
  <c r="CL19" i="80"/>
  <c r="CG30" i="80"/>
  <c r="CI30" i="80"/>
  <c r="CK30" i="80"/>
  <c r="CG32" i="80"/>
  <c r="CI32" i="80"/>
  <c r="CK32" i="80"/>
  <c r="CG34" i="80"/>
  <c r="CI34" i="80"/>
  <c r="CK34" i="80"/>
  <c r="CG36" i="80"/>
  <c r="CI36" i="80"/>
  <c r="CK36" i="80"/>
  <c r="CL21" i="81"/>
  <c r="CF19" i="80"/>
  <c r="AR37" i="80"/>
  <c r="AZ37" i="80"/>
  <c r="BH37" i="80"/>
  <c r="BP37" i="80"/>
  <c r="CI29" i="80"/>
  <c r="CK29" i="80"/>
  <c r="CJ30" i="80"/>
  <c r="CI31" i="80"/>
  <c r="CK31" i="80"/>
  <c r="CG33" i="80"/>
  <c r="CI33" i="80"/>
  <c r="CK33" i="80"/>
  <c r="CI35" i="80"/>
  <c r="CK35" i="80"/>
  <c r="CJ19" i="80"/>
  <c r="AN37" i="80"/>
  <c r="AV37" i="80"/>
  <c r="BD37" i="80"/>
  <c r="BL37" i="80"/>
  <c r="CF15" i="81"/>
  <c r="CF25" i="81" s="1"/>
  <c r="CH15" i="81"/>
  <c r="CH25" i="81" s="1"/>
  <c r="CL15" i="81"/>
  <c r="CM36" i="81" s="1"/>
  <c r="CH19" i="81"/>
  <c r="CL30" i="81"/>
  <c r="AP17" i="81"/>
  <c r="AT17" i="81"/>
  <c r="AX17" i="81"/>
  <c r="BB17" i="81"/>
  <c r="BF17" i="81"/>
  <c r="BJ17" i="81"/>
  <c r="CG18" i="81"/>
  <c r="CI18" i="81"/>
  <c r="CI29" i="81"/>
  <c r="CK18" i="81"/>
  <c r="CG30" i="81"/>
  <c r="CG19" i="81"/>
  <c r="CI30" i="81"/>
  <c r="CI19" i="81"/>
  <c r="CK30" i="81"/>
  <c r="CK19" i="81"/>
  <c r="CG20" i="81"/>
  <c r="CI20" i="81"/>
  <c r="CI31" i="81"/>
  <c r="CK20" i="81"/>
  <c r="CG32" i="81"/>
  <c r="CG21" i="81"/>
  <c r="CI32" i="81"/>
  <c r="CI21" i="81"/>
  <c r="CK32" i="81"/>
  <c r="CK21" i="81"/>
  <c r="CG22" i="81"/>
  <c r="CI22" i="81"/>
  <c r="CI33" i="81"/>
  <c r="CK22" i="81"/>
  <c r="CG34" i="81"/>
  <c r="CG23" i="81"/>
  <c r="CI34" i="81"/>
  <c r="CI23" i="81"/>
  <c r="CK34" i="81"/>
  <c r="CK23" i="81"/>
  <c r="CG24" i="81"/>
  <c r="CI24" i="81"/>
  <c r="CI35" i="81"/>
  <c r="CK24" i="81"/>
  <c r="AQ25" i="81"/>
  <c r="AQ17" i="81" s="1"/>
  <c r="AQ36" i="81"/>
  <c r="AU25" i="81"/>
  <c r="AU17" i="81" s="1"/>
  <c r="AU36" i="81"/>
  <c r="AY25" i="81"/>
  <c r="AY17" i="81" s="1"/>
  <c r="AY36" i="81"/>
  <c r="BC25" i="81"/>
  <c r="BC17" i="81" s="1"/>
  <c r="BC36" i="81"/>
  <c r="BG25" i="81"/>
  <c r="BG17" i="81" s="1"/>
  <c r="BG36" i="81"/>
  <c r="BK25" i="81"/>
  <c r="BK17" i="81" s="1"/>
  <c r="BK36" i="81"/>
  <c r="BO25" i="81"/>
  <c r="BO17" i="81" s="1"/>
  <c r="BO36" i="81"/>
  <c r="CI15" i="81"/>
  <c r="CH28" i="81"/>
  <c r="CK29" i="81"/>
  <c r="CH30" i="81"/>
  <c r="CK31" i="81"/>
  <c r="CH32" i="81"/>
  <c r="CK33" i="81"/>
  <c r="CH34" i="81"/>
  <c r="CK35" i="81"/>
  <c r="AO36" i="81"/>
  <c r="AW36" i="81"/>
  <c r="BE36" i="81"/>
  <c r="BM36" i="81"/>
  <c r="CJ28" i="81"/>
  <c r="CJ15" i="81"/>
  <c r="CH29" i="81"/>
  <c r="CH18" i="81"/>
  <c r="CJ29" i="81"/>
  <c r="CL29" i="81"/>
  <c r="CL18" i="81"/>
  <c r="CF19" i="81"/>
  <c r="CJ30" i="81"/>
  <c r="CJ19" i="81"/>
  <c r="CF21" i="81"/>
  <c r="CJ32" i="81"/>
  <c r="CF23" i="81"/>
  <c r="CJ34" i="81"/>
  <c r="CG15" i="81"/>
  <c r="CK15" i="81"/>
  <c r="CJ18" i="81"/>
  <c r="CJ20" i="81"/>
  <c r="CH21" i="81"/>
  <c r="CJ22" i="81"/>
  <c r="CH23" i="81"/>
  <c r="CJ24" i="81"/>
  <c r="CG29" i="81"/>
  <c r="CG31" i="81"/>
  <c r="CL32" i="81"/>
  <c r="CG33" i="81"/>
  <c r="CL34" i="81"/>
  <c r="CG35" i="81"/>
  <c r="AS36" i="81"/>
  <c r="BA36" i="81"/>
  <c r="BI36" i="81"/>
  <c r="BQ36" i="81"/>
  <c r="CH31" i="81"/>
  <c r="CJ31" i="81"/>
  <c r="CL31" i="81"/>
  <c r="CH33" i="81"/>
  <c r="CJ33" i="81"/>
  <c r="CL33" i="81"/>
  <c r="CH35" i="81"/>
  <c r="CJ35" i="81"/>
  <c r="CL35" i="81"/>
  <c r="AN36" i="81"/>
  <c r="AP36" i="81"/>
  <c r="AR36" i="81"/>
  <c r="AT36" i="81"/>
  <c r="AV36" i="81"/>
  <c r="AX36" i="81"/>
  <c r="AZ36" i="81"/>
  <c r="BB36" i="81"/>
  <c r="BD36" i="81"/>
  <c r="BF36" i="81"/>
  <c r="BH36" i="81"/>
  <c r="BJ36" i="81"/>
  <c r="BL36" i="81"/>
  <c r="BN36" i="81"/>
  <c r="BP36" i="81"/>
  <c r="CH20" i="81"/>
  <c r="CL20" i="81"/>
  <c r="CJ21" i="81"/>
  <c r="CH22" i="81"/>
  <c r="CL22" i="81"/>
  <c r="CJ23" i="81"/>
  <c r="CH24" i="81"/>
  <c r="CL24" i="81"/>
  <c r="AN25" i="81"/>
  <c r="AN17" i="81" s="1"/>
  <c r="AR25" i="81"/>
  <c r="AR17" i="81" s="1"/>
  <c r="AV25" i="81"/>
  <c r="AV17" i="81" s="1"/>
  <c r="AZ25" i="81"/>
  <c r="AZ17" i="81" s="1"/>
  <c r="BD25" i="81"/>
  <c r="BD17" i="81" s="1"/>
  <c r="BH25" i="81"/>
  <c r="BH17" i="81" s="1"/>
  <c r="BL25" i="81"/>
  <c r="BL17" i="81" s="1"/>
  <c r="BP25" i="81"/>
  <c r="BP17" i="81" s="1"/>
  <c r="AS37" i="80"/>
  <c r="AU37" i="80"/>
  <c r="AW37" i="80"/>
  <c r="AY37" i="80"/>
  <c r="BA37" i="80"/>
  <c r="BC37" i="80"/>
  <c r="BE37" i="80"/>
  <c r="BG37" i="80"/>
  <c r="BI37" i="80"/>
  <c r="BK37" i="80"/>
  <c r="BM37" i="80"/>
  <c r="BO37" i="80"/>
  <c r="BQ37" i="80"/>
  <c r="CI15" i="80"/>
  <c r="CK15" i="80"/>
  <c r="CG20" i="80"/>
  <c r="CK20" i="80"/>
  <c r="CG21" i="80"/>
  <c r="CK21" i="80"/>
  <c r="CG22" i="80"/>
  <c r="CK22" i="80"/>
  <c r="CG23" i="80"/>
  <c r="CK23" i="80"/>
  <c r="CG24" i="80"/>
  <c r="CK24" i="80"/>
  <c r="CG25" i="80"/>
  <c r="CK25" i="80"/>
  <c r="AO26" i="80"/>
  <c r="AO18" i="80" s="1"/>
  <c r="AS26" i="80"/>
  <c r="AS18" i="80" s="1"/>
  <c r="AW26" i="80"/>
  <c r="AW18" i="80" s="1"/>
  <c r="BA26" i="80"/>
  <c r="BA18" i="80" s="1"/>
  <c r="BE26" i="80"/>
  <c r="BE18" i="80" s="1"/>
  <c r="BI26" i="80"/>
  <c r="BI18" i="80" s="1"/>
  <c r="BM26" i="80"/>
  <c r="BM18" i="80" s="1"/>
  <c r="CH30" i="80"/>
  <c r="CH32" i="80"/>
  <c r="CH34" i="80"/>
  <c r="CH36" i="80"/>
  <c r="CJ29" i="80"/>
  <c r="CL29" i="80"/>
  <c r="CF20" i="80"/>
  <c r="CH20" i="80"/>
  <c r="CJ31" i="80"/>
  <c r="CJ20" i="80"/>
  <c r="CL20" i="80"/>
  <c r="CF21" i="80"/>
  <c r="CH21" i="80"/>
  <c r="CJ21" i="80"/>
  <c r="CL21" i="80"/>
  <c r="CF22" i="80"/>
  <c r="CH33" i="80"/>
  <c r="CH22" i="80"/>
  <c r="CJ33" i="80"/>
  <c r="CJ22" i="80"/>
  <c r="CL22" i="80"/>
  <c r="CF23" i="80"/>
  <c r="CH23" i="80"/>
  <c r="CJ23" i="80"/>
  <c r="CL23" i="80"/>
  <c r="CF24" i="80"/>
  <c r="CH24" i="80"/>
  <c r="CJ35" i="80"/>
  <c r="CJ24" i="80"/>
  <c r="CL24" i="80"/>
  <c r="CH25" i="80"/>
  <c r="CJ25" i="80"/>
  <c r="CL25" i="80"/>
  <c r="CJ15" i="80"/>
  <c r="CL15" i="80"/>
  <c r="CM37" i="80" s="1"/>
  <c r="CG19" i="80"/>
  <c r="CI19" i="80"/>
  <c r="CK19" i="80"/>
  <c r="CI20" i="80"/>
  <c r="CI21" i="80"/>
  <c r="CI22" i="80"/>
  <c r="CI23" i="80"/>
  <c r="CI24" i="80"/>
  <c r="CI25" i="80"/>
  <c r="AQ26" i="80"/>
  <c r="AQ18" i="80" s="1"/>
  <c r="AU26" i="80"/>
  <c r="AU18" i="80" s="1"/>
  <c r="AY26" i="80"/>
  <c r="AY18" i="80" s="1"/>
  <c r="BC26" i="80"/>
  <c r="BC18" i="80" s="1"/>
  <c r="BG26" i="80"/>
  <c r="BG18" i="80" s="1"/>
  <c r="BK26" i="80"/>
  <c r="BK18" i="80" s="1"/>
  <c r="BO26" i="80"/>
  <c r="BO18" i="80" s="1"/>
  <c r="CJ32" i="80"/>
  <c r="CJ34" i="80"/>
  <c r="CJ36" i="80"/>
  <c r="AP37" i="80"/>
  <c r="AT37" i="80"/>
  <c r="AX37" i="80"/>
  <c r="BB37" i="80"/>
  <c r="BF37" i="80"/>
  <c r="BJ37" i="80"/>
  <c r="BN37" i="80"/>
  <c r="CG18" i="80" l="1"/>
  <c r="CF18" i="80"/>
  <c r="CL37" i="80"/>
  <c r="CH18" i="80"/>
  <c r="CL25" i="81"/>
  <c r="CL17" i="81" s="1"/>
  <c r="CL36" i="81"/>
  <c r="CF17" i="81"/>
  <c r="CG36" i="81"/>
  <c r="CG25" i="81"/>
  <c r="CG17" i="81" s="1"/>
  <c r="CH36" i="81"/>
  <c r="CI36" i="81"/>
  <c r="CI25" i="81"/>
  <c r="CI17" i="81" s="1"/>
  <c r="CK36" i="81"/>
  <c r="CK25" i="81"/>
  <c r="CK17" i="81" s="1"/>
  <c r="CH17" i="81"/>
  <c r="CJ25" i="81"/>
  <c r="CJ17" i="81" s="1"/>
  <c r="CJ36" i="81"/>
  <c r="CJ37" i="80"/>
  <c r="CJ26" i="80"/>
  <c r="CJ18" i="80" s="1"/>
  <c r="CK37" i="80"/>
  <c r="CK26" i="80"/>
  <c r="CK18" i="80" s="1"/>
  <c r="CG37" i="80"/>
  <c r="CL26" i="80"/>
  <c r="CL18" i="80" s="1"/>
  <c r="CH37" i="80"/>
  <c r="CI37" i="80"/>
  <c r="CI26" i="80"/>
  <c r="CI18" i="80" s="1"/>
  <c r="AS15" i="62" l="1"/>
  <c r="G23" i="23" l="1"/>
  <c r="K23" i="23"/>
  <c r="K32" i="23"/>
  <c r="G32" i="23"/>
  <c r="B32" i="23"/>
  <c r="AS174" i="62" l="1"/>
  <c r="AS166" i="62"/>
  <c r="AS167" i="62"/>
  <c r="AS168" i="62"/>
  <c r="AS169" i="62"/>
  <c r="AS170" i="62"/>
  <c r="AS171" i="62"/>
  <c r="AS173" i="62"/>
  <c r="AS153" i="62"/>
  <c r="AS145" i="62"/>
  <c r="AS146" i="62"/>
  <c r="AS147" i="62"/>
  <c r="AS148" i="62"/>
  <c r="AS149" i="62"/>
  <c r="AS150" i="62"/>
  <c r="AS152" i="62"/>
  <c r="AS112" i="62"/>
  <c r="AS121" i="62"/>
  <c r="AS113" i="62"/>
  <c r="AS114" i="62"/>
  <c r="AS115" i="62"/>
  <c r="AS116" i="62"/>
  <c r="AS117" i="62"/>
  <c r="AS118" i="62"/>
  <c r="AS120" i="62"/>
  <c r="AS111" i="62"/>
  <c r="AS103" i="62"/>
  <c r="AS104" i="62"/>
  <c r="AS105" i="62"/>
  <c r="AS106" i="62"/>
  <c r="AS107" i="62"/>
  <c r="AS108" i="62"/>
  <c r="AS110" i="62"/>
  <c r="AS90" i="62"/>
  <c r="AS82" i="62"/>
  <c r="AS83" i="62"/>
  <c r="AS84" i="62"/>
  <c r="AS85" i="62"/>
  <c r="AS86" i="62"/>
  <c r="AS87" i="62"/>
  <c r="AS89" i="62"/>
  <c r="AS28" i="62"/>
  <c r="AS37" i="62"/>
  <c r="AS29" i="62"/>
  <c r="AS30" i="62"/>
  <c r="AS31" i="62"/>
  <c r="AS32" i="62"/>
  <c r="AS33" i="62"/>
  <c r="AS34" i="62"/>
  <c r="AS36" i="62"/>
  <c r="AS7" i="62"/>
  <c r="AS16" i="62"/>
  <c r="AS8" i="62"/>
  <c r="AS9" i="62"/>
  <c r="AS10" i="62"/>
  <c r="AS11" i="62"/>
  <c r="AS12" i="62"/>
  <c r="AS13" i="62"/>
  <c r="AS20" i="62" l="1"/>
  <c r="AS23" i="62"/>
  <c r="AS19" i="62"/>
  <c r="AS44" i="62"/>
  <c r="AS40" i="62"/>
  <c r="AS27" i="62"/>
  <c r="AS47" i="62"/>
  <c r="AS42" i="62"/>
  <c r="AS21" i="62"/>
  <c r="AS45" i="62"/>
  <c r="AS43" i="62"/>
  <c r="AS41" i="62"/>
  <c r="AS48" i="62"/>
  <c r="AS26" i="62"/>
  <c r="AS24" i="62"/>
  <c r="AS22" i="62"/>
  <c r="AS55" i="62"/>
  <c r="AS53" i="62"/>
  <c r="AS51" i="62"/>
  <c r="AS58" i="62"/>
  <c r="AS124" i="62"/>
  <c r="AS126" i="62"/>
  <c r="AS129" i="62"/>
  <c r="AS127" i="62"/>
  <c r="AS125" i="62"/>
  <c r="AS132" i="62"/>
  <c r="AS131" i="62"/>
  <c r="AS49" i="62"/>
  <c r="AS128" i="62"/>
  <c r="AS57" i="62"/>
  <c r="AS54" i="62"/>
  <c r="AS52" i="62"/>
  <c r="AS50" i="62"/>
  <c r="AS68" i="62" l="1"/>
  <c r="AS63" i="62"/>
  <c r="AS64" i="62"/>
  <c r="AS66" i="62"/>
  <c r="AS61" i="62"/>
  <c r="AS65" i="62"/>
  <c r="AS69" i="62"/>
  <c r="AS62" i="62"/>
  <c r="B9" i="3" l="1"/>
  <c r="B12" i="3"/>
  <c r="B11" i="3"/>
  <c r="A179" i="62" l="1"/>
  <c r="BP33" i="72" l="1"/>
  <c r="BP13" i="72"/>
  <c r="CL33" i="72" l="1"/>
  <c r="CC33" i="72"/>
  <c r="CL13" i="72"/>
  <c r="CC13" i="72"/>
  <c r="BP24" i="71"/>
  <c r="BP23" i="71"/>
  <c r="BP22" i="71"/>
  <c r="BP20" i="71"/>
  <c r="BL15" i="71"/>
  <c r="BP17" i="71"/>
  <c r="BP16" i="71"/>
  <c r="BP15" i="71"/>
  <c r="BO11" i="71"/>
  <c r="BP11" i="71"/>
  <c r="BP18" i="71" s="1"/>
  <c r="BP13" i="71" l="1"/>
  <c r="BP37" i="69" l="1"/>
  <c r="BP24" i="69"/>
  <c r="CC24" i="69" s="1"/>
  <c r="BP13" i="69"/>
  <c r="CC13" i="69" s="1"/>
  <c r="BP24" i="68"/>
  <c r="BP23" i="68"/>
  <c r="BP22" i="68"/>
  <c r="BP20" i="68"/>
  <c r="BP17" i="68"/>
  <c r="BP16" i="68"/>
  <c r="BP15" i="68"/>
  <c r="BP11" i="68"/>
  <c r="CL13" i="69" l="1"/>
  <c r="BP18" i="68"/>
  <c r="BP13" i="68" s="1"/>
  <c r="CC18" i="68"/>
  <c r="CC13" i="68" s="1"/>
  <c r="CL24" i="69"/>
  <c r="AR174" i="62" l="1"/>
  <c r="AR166" i="62"/>
  <c r="AR167" i="62"/>
  <c r="AR168" i="62"/>
  <c r="AR169" i="62"/>
  <c r="AR170" i="62"/>
  <c r="AR171" i="62"/>
  <c r="AR173" i="62"/>
  <c r="AR153" i="62"/>
  <c r="AR145" i="62"/>
  <c r="AR146" i="62"/>
  <c r="AR147" i="62"/>
  <c r="AR148" i="62"/>
  <c r="AR149" i="62"/>
  <c r="AR150" i="62"/>
  <c r="AR152" i="62"/>
  <c r="AR112" i="62"/>
  <c r="AR121" i="62"/>
  <c r="AR113" i="62"/>
  <c r="AR114" i="62"/>
  <c r="AR115" i="62"/>
  <c r="AR116" i="62"/>
  <c r="AR117" i="62"/>
  <c r="AR118" i="62"/>
  <c r="AR120" i="62"/>
  <c r="AR111" i="62"/>
  <c r="AR103" i="62"/>
  <c r="AR104" i="62"/>
  <c r="AR105" i="62"/>
  <c r="AR106" i="62"/>
  <c r="AR107" i="62"/>
  <c r="AR108" i="62"/>
  <c r="AR110" i="62"/>
  <c r="AR90" i="62"/>
  <c r="AR82" i="62"/>
  <c r="AR83" i="62"/>
  <c r="AR84" i="62"/>
  <c r="AR85" i="62"/>
  <c r="AR86" i="62"/>
  <c r="AR87" i="62"/>
  <c r="AR89" i="62"/>
  <c r="AR28" i="62"/>
  <c r="AR37" i="62"/>
  <c r="AR29" i="62"/>
  <c r="AR30" i="62"/>
  <c r="AR31" i="62"/>
  <c r="AR32" i="62"/>
  <c r="AR33" i="62"/>
  <c r="AR34" i="62"/>
  <c r="AR36" i="62"/>
  <c r="AR7" i="62"/>
  <c r="AR16" i="62"/>
  <c r="AR8" i="62"/>
  <c r="AR9" i="62"/>
  <c r="AR10" i="62"/>
  <c r="AR11" i="62"/>
  <c r="AR12" i="62"/>
  <c r="AR13" i="62"/>
  <c r="AR15" i="62"/>
  <c r="AR128" i="62" l="1"/>
  <c r="AR124" i="62"/>
  <c r="AR23" i="62"/>
  <c r="AR19" i="62"/>
  <c r="AR44" i="62"/>
  <c r="AR40" i="62"/>
  <c r="AR131" i="62"/>
  <c r="AR126" i="62"/>
  <c r="AR47" i="62"/>
  <c r="AR42" i="62"/>
  <c r="AR49" i="62"/>
  <c r="AR26" i="62"/>
  <c r="AR21" i="62"/>
  <c r="AR45" i="62"/>
  <c r="AR43" i="62"/>
  <c r="AR41" i="62"/>
  <c r="AR48" i="62"/>
  <c r="AR55" i="62"/>
  <c r="AR53" i="62"/>
  <c r="AR51" i="62"/>
  <c r="AR58" i="62"/>
  <c r="AR129" i="62"/>
  <c r="AR127" i="62"/>
  <c r="AR125" i="62"/>
  <c r="AR132" i="62"/>
  <c r="AR24" i="62"/>
  <c r="AR22" i="62"/>
  <c r="AR20" i="62"/>
  <c r="AR27" i="62"/>
  <c r="AR57" i="62"/>
  <c r="AR54" i="62"/>
  <c r="AR52" i="62"/>
  <c r="AR50" i="62"/>
  <c r="AR66" i="62" l="1"/>
  <c r="AR65" i="62"/>
  <c r="AR69" i="62"/>
  <c r="AR61" i="62"/>
  <c r="AR62" i="62"/>
  <c r="AR63" i="62"/>
  <c r="AR68" i="62"/>
  <c r="AR64" i="62"/>
  <c r="A39" i="72"/>
  <c r="A38" i="72"/>
  <c r="A30" i="71"/>
  <c r="A29" i="71"/>
  <c r="A43" i="69" l="1"/>
  <c r="A29" i="68"/>
  <c r="A30" i="68"/>
  <c r="A28" i="68"/>
  <c r="F13" i="72" l="1"/>
  <c r="G13" i="72"/>
  <c r="H13" i="72"/>
  <c r="I13" i="72"/>
  <c r="J13" i="72"/>
  <c r="K13" i="72"/>
  <c r="L13" i="72"/>
  <c r="M13" i="72"/>
  <c r="N13" i="72"/>
  <c r="O13" i="72"/>
  <c r="P13" i="72"/>
  <c r="Q13" i="72"/>
  <c r="R13" i="72"/>
  <c r="S13" i="72"/>
  <c r="T13" i="72"/>
  <c r="U13" i="72"/>
  <c r="V13" i="72"/>
  <c r="W13" i="72"/>
  <c r="X13" i="72"/>
  <c r="Y13" i="72"/>
  <c r="Z13" i="72"/>
  <c r="AA13" i="72"/>
  <c r="AB13" i="72"/>
  <c r="AC13" i="72"/>
  <c r="AD13" i="72"/>
  <c r="AE13" i="72"/>
  <c r="AF13" i="72"/>
  <c r="AG13" i="72"/>
  <c r="AH13" i="72"/>
  <c r="AI13" i="72"/>
  <c r="AJ13" i="72"/>
  <c r="AK13" i="72"/>
  <c r="AL13" i="72"/>
  <c r="AM13" i="72"/>
  <c r="AN13" i="72"/>
  <c r="AO13" i="72"/>
  <c r="AP13" i="72"/>
  <c r="AQ13" i="72"/>
  <c r="AR13" i="72"/>
  <c r="AS13" i="72"/>
  <c r="AT13" i="72"/>
  <c r="AU13" i="72"/>
  <c r="AV13" i="72"/>
  <c r="AW13" i="72"/>
  <c r="AX13" i="72"/>
  <c r="AY13" i="72"/>
  <c r="AZ13" i="72"/>
  <c r="BA13" i="72"/>
  <c r="BB13" i="72"/>
  <c r="BC13" i="72"/>
  <c r="BD13" i="72"/>
  <c r="BE13" i="72"/>
  <c r="BF13" i="72"/>
  <c r="BG13" i="72"/>
  <c r="BH13" i="72"/>
  <c r="BI13" i="72"/>
  <c r="BJ13" i="72"/>
  <c r="BK13" i="72"/>
  <c r="BL13" i="72"/>
  <c r="BM13" i="72"/>
  <c r="BN13" i="72"/>
  <c r="BO13" i="72"/>
  <c r="E13" i="72"/>
  <c r="D13" i="72"/>
  <c r="AR13" i="69"/>
  <c r="CB13" i="72" l="1"/>
  <c r="CJ13" i="72"/>
  <c r="CH13" i="72"/>
  <c r="CG13" i="72"/>
  <c r="CF13" i="72"/>
  <c r="CK13" i="72"/>
  <c r="CI13" i="72"/>
  <c r="Q33" i="72" l="1"/>
  <c r="R33" i="72"/>
  <c r="S33" i="72"/>
  <c r="T33" i="72"/>
  <c r="U33" i="72"/>
  <c r="V33" i="72"/>
  <c r="W33" i="72"/>
  <c r="X33" i="72"/>
  <c r="Y33" i="72"/>
  <c r="Z33" i="72"/>
  <c r="AA33" i="72"/>
  <c r="AB33" i="72"/>
  <c r="AC33" i="72"/>
  <c r="AD33" i="72"/>
  <c r="AE33" i="72"/>
  <c r="AF33" i="72"/>
  <c r="AG33" i="72"/>
  <c r="AH33" i="72"/>
  <c r="AI33" i="72"/>
  <c r="AJ33" i="72"/>
  <c r="AK33" i="72"/>
  <c r="AL33" i="72"/>
  <c r="AM33" i="72"/>
  <c r="AN33" i="72"/>
  <c r="AO33" i="72"/>
  <c r="AP33" i="72"/>
  <c r="AQ33" i="72"/>
  <c r="AR33" i="72"/>
  <c r="AS33" i="72"/>
  <c r="AT33" i="72"/>
  <c r="AU33" i="72"/>
  <c r="AV33" i="72"/>
  <c r="AW33" i="72"/>
  <c r="AX33" i="72"/>
  <c r="AY33" i="72"/>
  <c r="AZ33" i="72"/>
  <c r="BA33" i="72"/>
  <c r="BB33" i="72"/>
  <c r="BC33" i="72"/>
  <c r="BD33" i="72"/>
  <c r="BE33" i="72"/>
  <c r="BF33" i="72"/>
  <c r="BG33" i="72"/>
  <c r="BH33" i="72"/>
  <c r="BI33" i="72"/>
  <c r="BJ33" i="72"/>
  <c r="BK33" i="72"/>
  <c r="P33" i="72"/>
  <c r="E33" i="72"/>
  <c r="F33" i="72"/>
  <c r="G33" i="72"/>
  <c r="H33" i="72"/>
  <c r="I33" i="72"/>
  <c r="J33" i="72"/>
  <c r="K33" i="72"/>
  <c r="L33" i="72"/>
  <c r="M33" i="72"/>
  <c r="N33" i="72"/>
  <c r="O33" i="72"/>
  <c r="D33" i="72"/>
  <c r="AC11" i="71"/>
  <c r="AD11" i="71"/>
  <c r="AE11" i="71"/>
  <c r="AF11" i="71"/>
  <c r="AG11" i="71"/>
  <c r="AH11" i="71"/>
  <c r="AI11" i="71"/>
  <c r="AJ11" i="71"/>
  <c r="AK11" i="71"/>
  <c r="AL11" i="71"/>
  <c r="AM11" i="71"/>
  <c r="E11" i="71"/>
  <c r="F11" i="71"/>
  <c r="G11" i="71"/>
  <c r="H11" i="71"/>
  <c r="I11" i="71"/>
  <c r="J11" i="71"/>
  <c r="K11" i="71"/>
  <c r="L11" i="71"/>
  <c r="M11" i="71"/>
  <c r="N11" i="71"/>
  <c r="O11" i="71"/>
  <c r="P11" i="71"/>
  <c r="Q11" i="71"/>
  <c r="R11" i="71"/>
  <c r="S11" i="71"/>
  <c r="T11" i="71"/>
  <c r="U11" i="71"/>
  <c r="V11" i="71"/>
  <c r="W11" i="71"/>
  <c r="X11" i="71"/>
  <c r="Y11" i="71"/>
  <c r="Z11" i="71"/>
  <c r="AA11" i="71"/>
  <c r="AB11" i="71"/>
  <c r="D11" i="71"/>
  <c r="CJ33" i="72" l="1"/>
  <c r="CI33" i="72"/>
  <c r="CH33" i="72"/>
  <c r="CG33" i="72"/>
  <c r="CF33" i="72"/>
  <c r="AJ11" i="68"/>
  <c r="AE11" i="68"/>
  <c r="AF11" i="68"/>
  <c r="AG11" i="68"/>
  <c r="AH11" i="68"/>
  <c r="AI11" i="68"/>
  <c r="G11" i="68"/>
  <c r="H11" i="68"/>
  <c r="I11" i="68"/>
  <c r="J11" i="68"/>
  <c r="K11" i="68"/>
  <c r="L11" i="68"/>
  <c r="M11" i="68"/>
  <c r="N11" i="68"/>
  <c r="O11" i="68"/>
  <c r="P11" i="68"/>
  <c r="Q11" i="68"/>
  <c r="R11" i="68"/>
  <c r="S11" i="68"/>
  <c r="T11" i="68"/>
  <c r="U11" i="68"/>
  <c r="V11" i="68"/>
  <c r="W11" i="68"/>
  <c r="X11" i="68"/>
  <c r="Y11" i="68"/>
  <c r="Z11" i="68"/>
  <c r="AA11" i="68"/>
  <c r="AB11" i="68"/>
  <c r="AC11" i="68"/>
  <c r="AD11" i="68"/>
  <c r="F11" i="68"/>
  <c r="E11" i="68"/>
  <c r="D11" i="68"/>
  <c r="AX35" i="69" l="1"/>
  <c r="Q35" i="69"/>
  <c r="R35" i="69"/>
  <c r="S35" i="69"/>
  <c r="T35" i="69"/>
  <c r="U35" i="69"/>
  <c r="V35" i="69"/>
  <c r="W35" i="69"/>
  <c r="X35" i="69"/>
  <c r="Y35" i="69"/>
  <c r="Z35" i="69"/>
  <c r="AA35" i="69"/>
  <c r="AB35" i="69"/>
  <c r="AC35" i="69"/>
  <c r="AD35" i="69"/>
  <c r="AE35" i="69"/>
  <c r="AF35" i="69"/>
  <c r="AG35" i="69"/>
  <c r="AH35" i="69"/>
  <c r="AI35" i="69"/>
  <c r="AJ35" i="69"/>
  <c r="AK35" i="69"/>
  <c r="AL35" i="69"/>
  <c r="AM35" i="69"/>
  <c r="AN35" i="69"/>
  <c r="AO35" i="69"/>
  <c r="AP35" i="69"/>
  <c r="AQ35" i="69"/>
  <c r="AR35" i="69"/>
  <c r="AS35" i="69"/>
  <c r="AT35" i="69"/>
  <c r="AU35" i="69"/>
  <c r="AV35" i="69"/>
  <c r="AW35" i="69"/>
  <c r="P35" i="69"/>
  <c r="E35" i="69"/>
  <c r="F35" i="69"/>
  <c r="G35" i="69"/>
  <c r="H35" i="69"/>
  <c r="I35" i="69"/>
  <c r="J35" i="69"/>
  <c r="K35" i="69"/>
  <c r="L35" i="69"/>
  <c r="M35" i="69"/>
  <c r="N35" i="69"/>
  <c r="O35" i="69"/>
  <c r="D35" i="69"/>
  <c r="E13" i="69"/>
  <c r="F13" i="69"/>
  <c r="G13" i="69"/>
  <c r="H13" i="69"/>
  <c r="I13" i="69"/>
  <c r="J13" i="69"/>
  <c r="K13" i="69"/>
  <c r="L13" i="69"/>
  <c r="M13" i="69"/>
  <c r="N13" i="69"/>
  <c r="O13" i="69"/>
  <c r="P13" i="69"/>
  <c r="Q13" i="69"/>
  <c r="R13" i="69"/>
  <c r="S13" i="69"/>
  <c r="T13" i="69"/>
  <c r="U13" i="69"/>
  <c r="V13" i="69"/>
  <c r="W13" i="69"/>
  <c r="X13" i="69"/>
  <c r="Y13" i="69"/>
  <c r="Z13" i="69"/>
  <c r="AA13" i="69"/>
  <c r="AB13" i="69"/>
  <c r="AC13" i="69"/>
  <c r="AD13" i="69"/>
  <c r="AE13" i="69"/>
  <c r="AF13" i="69"/>
  <c r="AG13" i="69"/>
  <c r="AH13" i="69"/>
  <c r="AI13" i="69"/>
  <c r="AJ13" i="69"/>
  <c r="AK13" i="69"/>
  <c r="AL13" i="69"/>
  <c r="AM13" i="69"/>
  <c r="AN13" i="69"/>
  <c r="AO13" i="69"/>
  <c r="AP13" i="69"/>
  <c r="AQ13" i="69"/>
  <c r="AS13" i="69"/>
  <c r="AT13" i="69"/>
  <c r="AU13" i="69"/>
  <c r="AV13" i="69"/>
  <c r="AW13" i="69"/>
  <c r="AX13" i="69"/>
  <c r="AY13" i="69"/>
  <c r="AZ13" i="69"/>
  <c r="BA13" i="69"/>
  <c r="BB13" i="69"/>
  <c r="BC13" i="69"/>
  <c r="BD13" i="69"/>
  <c r="BE13" i="69"/>
  <c r="BF13" i="69"/>
  <c r="BG13" i="69"/>
  <c r="BI13" i="69"/>
  <c r="BJ13" i="69"/>
  <c r="BK13" i="69"/>
  <c r="BL13" i="69"/>
  <c r="BM13" i="69"/>
  <c r="BN13" i="69"/>
  <c r="BO13" i="69"/>
  <c r="D13" i="69"/>
  <c r="CB13" i="69" l="1"/>
  <c r="CF13" i="69"/>
  <c r="CK13" i="69"/>
  <c r="CH13" i="69"/>
  <c r="CG13" i="69"/>
  <c r="CJ13" i="69"/>
  <c r="CI13" i="69"/>
  <c r="CF35" i="69"/>
  <c r="BO33" i="72" l="1"/>
  <c r="BN23" i="72"/>
  <c r="BO23" i="72"/>
  <c r="BI34" i="72"/>
  <c r="BO34" i="72"/>
  <c r="AZ24" i="71" l="1"/>
  <c r="BO17" i="71"/>
  <c r="BB17" i="71"/>
  <c r="BA17" i="71"/>
  <c r="AZ17" i="71"/>
  <c r="BN24" i="71"/>
  <c r="BO24" i="71"/>
  <c r="BN23" i="71"/>
  <c r="BO23" i="71"/>
  <c r="BN22" i="71"/>
  <c r="BO22" i="71"/>
  <c r="BO20" i="71"/>
  <c r="BN17" i="71"/>
  <c r="BN16" i="71"/>
  <c r="BO16" i="71"/>
  <c r="BN15" i="71"/>
  <c r="BO15" i="71"/>
  <c r="BO18" i="71"/>
  <c r="CG23" i="71" l="1"/>
  <c r="BO13" i="71"/>
  <c r="BO35" i="69"/>
  <c r="BO24" i="69"/>
  <c r="CF37" i="69" l="1"/>
  <c r="BB35" i="69"/>
  <c r="BO37" i="69"/>
  <c r="AV22" i="68" l="1"/>
  <c r="AV16" i="68"/>
  <c r="BG15" i="68"/>
  <c r="BN24" i="68"/>
  <c r="BO24" i="68"/>
  <c r="BN23" i="68"/>
  <c r="BO23" i="68"/>
  <c r="BN22" i="68"/>
  <c r="BO22" i="68"/>
  <c r="BN20" i="68"/>
  <c r="BO20" i="68"/>
  <c r="BN17" i="68"/>
  <c r="BO17" i="68"/>
  <c r="BN16" i="68"/>
  <c r="BO16" i="68"/>
  <c r="BO15" i="68"/>
  <c r="BN15" i="68"/>
  <c r="BN18" i="68"/>
  <c r="BO11" i="68"/>
  <c r="BO18" i="68" s="1"/>
  <c r="BO13" i="68" l="1"/>
  <c r="H37" i="23" l="1"/>
  <c r="H33" i="23"/>
  <c r="H38" i="23"/>
  <c r="H34" i="23"/>
  <c r="H27" i="23"/>
  <c r="H21" i="23"/>
  <c r="H32" i="23"/>
  <c r="B30" i="23" l="1"/>
  <c r="AQ174" i="62" l="1"/>
  <c r="AQ166" i="62"/>
  <c r="AQ167" i="62"/>
  <c r="AQ168" i="62"/>
  <c r="AQ169" i="62"/>
  <c r="AQ170" i="62"/>
  <c r="AQ171" i="62"/>
  <c r="AQ173" i="62"/>
  <c r="AQ153" i="62"/>
  <c r="AQ145" i="62"/>
  <c r="AQ146" i="62"/>
  <c r="AQ147" i="62"/>
  <c r="AQ148" i="62"/>
  <c r="AQ149" i="62"/>
  <c r="AQ150" i="62"/>
  <c r="AQ152" i="62"/>
  <c r="AQ112" i="62"/>
  <c r="AQ121" i="62"/>
  <c r="AQ113" i="62"/>
  <c r="AQ114" i="62"/>
  <c r="AQ115" i="62"/>
  <c r="AQ116" i="62"/>
  <c r="AQ117" i="62"/>
  <c r="AQ118" i="62"/>
  <c r="AQ120" i="62"/>
  <c r="AQ111" i="62"/>
  <c r="AQ103" i="62"/>
  <c r="AQ104" i="62"/>
  <c r="AQ105" i="62"/>
  <c r="AQ106" i="62"/>
  <c r="AQ107" i="62"/>
  <c r="AQ108" i="62"/>
  <c r="AQ110" i="62"/>
  <c r="AQ90" i="62"/>
  <c r="AQ82" i="62"/>
  <c r="AQ83" i="62"/>
  <c r="AQ84" i="62"/>
  <c r="AQ85" i="62"/>
  <c r="AQ86" i="62"/>
  <c r="AQ87" i="62"/>
  <c r="AQ89" i="62"/>
  <c r="AQ28" i="62"/>
  <c r="AQ37" i="62"/>
  <c r="AQ29" i="62"/>
  <c r="AQ30" i="62"/>
  <c r="AQ31" i="62"/>
  <c r="AQ32" i="62"/>
  <c r="AQ33" i="62"/>
  <c r="AQ34" i="62"/>
  <c r="AQ36" i="62"/>
  <c r="AQ7" i="62"/>
  <c r="AQ16" i="62"/>
  <c r="AQ8" i="62"/>
  <c r="AQ9" i="62"/>
  <c r="AQ10" i="62"/>
  <c r="AQ11" i="62"/>
  <c r="AQ12" i="62"/>
  <c r="AQ13" i="62"/>
  <c r="AQ15" i="62"/>
  <c r="AQ128" i="62" l="1"/>
  <c r="AQ124" i="62"/>
  <c r="AQ23" i="62"/>
  <c r="AQ19" i="62"/>
  <c r="AQ44" i="62"/>
  <c r="AQ40" i="62"/>
  <c r="AQ131" i="62"/>
  <c r="AQ126" i="62"/>
  <c r="AQ26" i="62"/>
  <c r="AQ21" i="62"/>
  <c r="AQ47" i="62"/>
  <c r="AQ42" i="62"/>
  <c r="BN7" i="62"/>
  <c r="AQ49" i="62"/>
  <c r="AQ45" i="62"/>
  <c r="AQ43" i="62"/>
  <c r="AQ41" i="62"/>
  <c r="AQ48" i="62"/>
  <c r="AQ55" i="62"/>
  <c r="AQ53" i="62"/>
  <c r="AQ51" i="62"/>
  <c r="AQ58" i="62"/>
  <c r="AQ129" i="62"/>
  <c r="AQ127" i="62"/>
  <c r="AQ125" i="62"/>
  <c r="AQ132" i="62"/>
  <c r="AQ24" i="62"/>
  <c r="AQ22" i="62"/>
  <c r="AQ20" i="62"/>
  <c r="AQ27" i="62"/>
  <c r="AQ57" i="62"/>
  <c r="AQ54" i="62"/>
  <c r="AQ52" i="62"/>
  <c r="AQ50" i="62"/>
  <c r="AQ61" i="62" l="1"/>
  <c r="AQ62" i="62"/>
  <c r="AQ65" i="62"/>
  <c r="AQ69" i="62"/>
  <c r="AQ66" i="62"/>
  <c r="AQ63" i="62"/>
  <c r="AQ68" i="62"/>
  <c r="AQ64" i="62"/>
  <c r="BN34" i="72" l="1"/>
  <c r="BN33" i="72"/>
  <c r="BN20" i="71"/>
  <c r="BN11" i="71"/>
  <c r="BN18" i="71" s="1"/>
  <c r="CJ34" i="72" l="1"/>
  <c r="BN13" i="71"/>
  <c r="BN37" i="69" l="1"/>
  <c r="BN35" i="69"/>
  <c r="BN24" i="69"/>
  <c r="BN13" i="68" l="1"/>
  <c r="B9" i="23" l="1"/>
  <c r="B8" i="23"/>
  <c r="B10" i="23"/>
  <c r="B12" i="23"/>
  <c r="B14" i="23"/>
  <c r="B18" i="23"/>
  <c r="B19" i="23"/>
  <c r="B20" i="23"/>
  <c r="B16" i="23"/>
  <c r="B23" i="23"/>
  <c r="B13" i="23"/>
  <c r="B25" i="23"/>
  <c r="B11" i="23"/>
  <c r="B26" i="23"/>
  <c r="B31" i="23"/>
  <c r="B22" i="23"/>
  <c r="B24" i="23"/>
  <c r="B29" i="23"/>
  <c r="B17" i="23"/>
  <c r="B35" i="23"/>
  <c r="B28" i="23"/>
  <c r="B15" i="23"/>
  <c r="AP174" i="62" l="1"/>
  <c r="AP166" i="62"/>
  <c r="AP167" i="62"/>
  <c r="AP168" i="62"/>
  <c r="AP169" i="62"/>
  <c r="AP170" i="62"/>
  <c r="AP171" i="62"/>
  <c r="AP173" i="62"/>
  <c r="AP153" i="62"/>
  <c r="AP145" i="62"/>
  <c r="AP146" i="62"/>
  <c r="AP147" i="62"/>
  <c r="AP148" i="62"/>
  <c r="AP149" i="62"/>
  <c r="AP150" i="62"/>
  <c r="AP152" i="62"/>
  <c r="AP112" i="62"/>
  <c r="AP121" i="62"/>
  <c r="AP113" i="62"/>
  <c r="AP114" i="62"/>
  <c r="AP115" i="62"/>
  <c r="AP116" i="62"/>
  <c r="AP117" i="62"/>
  <c r="AP118" i="62"/>
  <c r="AP120" i="62"/>
  <c r="AP111" i="62"/>
  <c r="AP103" i="62"/>
  <c r="AP104" i="62"/>
  <c r="AP105" i="62"/>
  <c r="AP106" i="62"/>
  <c r="AP107" i="62"/>
  <c r="AP108" i="62"/>
  <c r="AP110" i="62"/>
  <c r="AP90" i="62"/>
  <c r="AP82" i="62"/>
  <c r="AP83" i="62"/>
  <c r="AP84" i="62"/>
  <c r="AP85" i="62"/>
  <c r="AP86" i="62"/>
  <c r="AP87" i="62"/>
  <c r="AP89" i="62"/>
  <c r="AP28" i="62"/>
  <c r="AP37" i="62"/>
  <c r="AP29" i="62"/>
  <c r="AP30" i="62"/>
  <c r="AP31" i="62"/>
  <c r="AP32" i="62"/>
  <c r="AP33" i="62"/>
  <c r="AP34" i="62"/>
  <c r="AP36" i="62"/>
  <c r="AP7" i="62"/>
  <c r="AP16" i="62"/>
  <c r="AP8" i="62"/>
  <c r="AP9" i="62"/>
  <c r="AP10" i="62"/>
  <c r="AP11" i="62"/>
  <c r="AP12" i="62"/>
  <c r="AP13" i="62"/>
  <c r="AP15" i="62"/>
  <c r="AP128" i="62" l="1"/>
  <c r="AP124" i="62"/>
  <c r="AP40" i="62"/>
  <c r="AP126" i="62"/>
  <c r="AP47" i="62"/>
  <c r="AP57" i="62"/>
  <c r="AP52" i="62"/>
  <c r="AP50" i="62"/>
  <c r="AP49" i="62"/>
  <c r="AP42" i="62"/>
  <c r="AP132" i="62"/>
  <c r="AP58" i="62"/>
  <c r="AP54" i="62"/>
  <c r="AP44" i="62"/>
  <c r="AP131" i="62"/>
  <c r="AP55" i="62"/>
  <c r="AP53" i="62"/>
  <c r="AP51" i="62"/>
  <c r="AP24" i="62"/>
  <c r="AP22" i="62"/>
  <c r="AP20" i="62"/>
  <c r="AP27" i="62"/>
  <c r="AP26" i="62"/>
  <c r="AP23" i="62"/>
  <c r="AP21" i="62"/>
  <c r="AP19" i="62"/>
  <c r="AP129" i="62"/>
  <c r="AP127" i="62"/>
  <c r="AP125" i="62"/>
  <c r="AP45" i="62"/>
  <c r="AP43" i="62"/>
  <c r="AP41" i="62"/>
  <c r="AP48" i="62"/>
  <c r="B6" i="23"/>
  <c r="AP65" i="62" l="1"/>
  <c r="AP66" i="62"/>
  <c r="AP62" i="62"/>
  <c r="AP61" i="62"/>
  <c r="AP63" i="62"/>
  <c r="AP68" i="62"/>
  <c r="AP64" i="62"/>
  <c r="AP69" i="62"/>
  <c r="BM34" i="72" l="1"/>
  <c r="BM33" i="72"/>
  <c r="BM23" i="72"/>
  <c r="CK34" i="72" l="1"/>
  <c r="BM37" i="69"/>
  <c r="BM35" i="69"/>
  <c r="BM24" i="69"/>
  <c r="CK17" i="71" l="1"/>
  <c r="CK24" i="71"/>
  <c r="CK23" i="71"/>
  <c r="BL24" i="71"/>
  <c r="BM24" i="71"/>
  <c r="BL23" i="71"/>
  <c r="BM23" i="71"/>
  <c r="BL22" i="71"/>
  <c r="BM22" i="71"/>
  <c r="BL20" i="71"/>
  <c r="BM20" i="71"/>
  <c r="BL17" i="71"/>
  <c r="BM17" i="71"/>
  <c r="BL16" i="71"/>
  <c r="BM16" i="71"/>
  <c r="BM15" i="71"/>
  <c r="BM11" i="71"/>
  <c r="BM18" i="71" s="1"/>
  <c r="CK20" i="71" l="1"/>
  <c r="CK22" i="71"/>
  <c r="CK16" i="71"/>
  <c r="BM13" i="71"/>
  <c r="CK18" i="71"/>
  <c r="CK13" i="71" l="1"/>
  <c r="CK20" i="68"/>
  <c r="CK23" i="68"/>
  <c r="CK16" i="68"/>
  <c r="BL24" i="68"/>
  <c r="BM24" i="68"/>
  <c r="BL23" i="68"/>
  <c r="BM23" i="68"/>
  <c r="BL22" i="68"/>
  <c r="BM22" i="68"/>
  <c r="BL20" i="68"/>
  <c r="BM20" i="68"/>
  <c r="BL17" i="68"/>
  <c r="BM17" i="68"/>
  <c r="BL16" i="68"/>
  <c r="BM16" i="68"/>
  <c r="BL15" i="68"/>
  <c r="BM15" i="68"/>
  <c r="BM11" i="68"/>
  <c r="BM18" i="68" s="1"/>
  <c r="BM13" i="68" l="1"/>
  <c r="CK22" i="68"/>
  <c r="CK15" i="68"/>
  <c r="CK24" i="68"/>
  <c r="CK11" i="68"/>
  <c r="CK18" i="68" s="1"/>
  <c r="CK17" i="68"/>
  <c r="CK13" i="68" l="1"/>
  <c r="A178" i="62" l="1"/>
  <c r="AO174" i="62" l="1"/>
  <c r="AO166" i="62"/>
  <c r="AO167" i="62"/>
  <c r="AO168" i="62"/>
  <c r="AO169" i="62"/>
  <c r="AO170" i="62"/>
  <c r="AO171" i="62"/>
  <c r="AO173" i="62"/>
  <c r="AO153" i="62"/>
  <c r="AO145" i="62"/>
  <c r="AO146" i="62"/>
  <c r="AO147" i="62"/>
  <c r="AO148" i="62"/>
  <c r="AO149" i="62"/>
  <c r="AO150" i="62"/>
  <c r="AO152" i="62"/>
  <c r="AO112" i="62"/>
  <c r="AO121" i="62"/>
  <c r="AO113" i="62"/>
  <c r="AO114" i="62"/>
  <c r="AO115" i="62"/>
  <c r="AO116" i="62"/>
  <c r="AO117" i="62"/>
  <c r="AO118" i="62"/>
  <c r="AO120" i="62"/>
  <c r="AO111" i="62"/>
  <c r="AO103" i="62"/>
  <c r="AO104" i="62"/>
  <c r="AO105" i="62"/>
  <c r="AO106" i="62"/>
  <c r="AO107" i="62"/>
  <c r="AO108" i="62"/>
  <c r="AO110" i="62"/>
  <c r="AO90" i="62"/>
  <c r="AO82" i="62"/>
  <c r="AO83" i="62"/>
  <c r="AO84" i="62"/>
  <c r="AO85" i="62"/>
  <c r="AO86" i="62"/>
  <c r="AO87" i="62"/>
  <c r="AO89" i="62"/>
  <c r="AO7" i="62"/>
  <c r="AO16" i="62"/>
  <c r="AO8" i="62"/>
  <c r="AO9" i="62"/>
  <c r="AO10" i="62"/>
  <c r="AO11" i="62"/>
  <c r="AO12" i="62"/>
  <c r="AO13" i="62"/>
  <c r="AO15" i="62"/>
  <c r="AO28" i="62"/>
  <c r="AO37" i="62"/>
  <c r="AO29" i="62"/>
  <c r="AO30" i="62"/>
  <c r="AO31" i="62"/>
  <c r="AO32" i="62"/>
  <c r="AO33" i="62"/>
  <c r="AO34" i="62"/>
  <c r="AO36" i="62"/>
  <c r="AO23" i="62" l="1"/>
  <c r="AO26" i="62"/>
  <c r="AO40" i="62"/>
  <c r="AO44" i="62"/>
  <c r="AO21" i="62"/>
  <c r="AO47" i="62"/>
  <c r="AO42" i="62"/>
  <c r="AO45" i="62"/>
  <c r="AO43" i="62"/>
  <c r="AO41" i="62"/>
  <c r="AO48" i="62"/>
  <c r="AO57" i="62"/>
  <c r="AO54" i="62"/>
  <c r="AO52" i="62"/>
  <c r="AO50" i="62"/>
  <c r="AO49" i="62"/>
  <c r="AO55" i="62"/>
  <c r="AO53" i="62"/>
  <c r="AO51" i="62"/>
  <c r="AO58" i="62"/>
  <c r="AO19" i="62"/>
  <c r="AO129" i="62"/>
  <c r="AO127" i="62"/>
  <c r="AO125" i="62"/>
  <c r="AO132" i="62"/>
  <c r="AO27" i="62"/>
  <c r="AO24" i="62"/>
  <c r="AO22" i="62"/>
  <c r="AO20" i="62"/>
  <c r="AO131" i="62"/>
  <c r="AO128" i="62"/>
  <c r="AO126" i="62"/>
  <c r="AO124" i="62"/>
  <c r="AO64" i="62" l="1"/>
  <c r="AO63" i="62"/>
  <c r="AO61" i="62"/>
  <c r="AO65" i="62"/>
  <c r="AO68" i="62"/>
  <c r="AO69" i="62"/>
  <c r="AO62" i="62"/>
  <c r="AO66" i="62"/>
  <c r="BK34" i="72" l="1"/>
  <c r="BL34" i="72"/>
  <c r="BL33" i="72"/>
  <c r="BK23" i="72"/>
  <c r="BL23" i="72"/>
  <c r="CK23" i="72" l="1"/>
  <c r="CB23" i="72"/>
  <c r="CK33" i="72"/>
  <c r="CB33" i="72"/>
  <c r="BL37" i="69"/>
  <c r="BK35" i="69"/>
  <c r="BL35" i="69"/>
  <c r="CB35" i="69" s="1"/>
  <c r="BK24" i="69"/>
  <c r="BL24" i="69"/>
  <c r="CB24" i="69" s="1"/>
  <c r="CK35" i="69" l="1"/>
  <c r="CK24" i="69"/>
  <c r="BL11" i="71"/>
  <c r="BL18" i="71" s="1"/>
  <c r="BK24" i="71" l="1"/>
  <c r="BK23" i="71"/>
  <c r="BK22" i="71"/>
  <c r="BK20" i="71"/>
  <c r="BK17" i="71"/>
  <c r="BK16" i="71"/>
  <c r="BK15" i="71"/>
  <c r="BL13" i="71"/>
  <c r="BL11" i="68"/>
  <c r="BL18" i="68" l="1"/>
  <c r="BL13" i="68" s="1"/>
  <c r="CB18" i="68"/>
  <c r="CB13" i="68" s="1"/>
  <c r="AN174" i="62" l="1"/>
  <c r="AN166" i="62"/>
  <c r="AN167" i="62"/>
  <c r="AN168" i="62"/>
  <c r="AN169" i="62"/>
  <c r="AN170" i="62"/>
  <c r="AN171" i="62"/>
  <c r="AN173" i="62"/>
  <c r="AN153" i="62"/>
  <c r="AN145" i="62"/>
  <c r="AN146" i="62"/>
  <c r="AN147" i="62"/>
  <c r="AN148" i="62"/>
  <c r="AN149" i="62"/>
  <c r="AN150" i="62"/>
  <c r="AN152" i="62"/>
  <c r="AN112" i="62"/>
  <c r="AN121" i="62"/>
  <c r="AN113" i="62"/>
  <c r="AN114" i="62"/>
  <c r="AN115" i="62"/>
  <c r="AN116" i="62"/>
  <c r="AN117" i="62"/>
  <c r="AN118" i="62"/>
  <c r="AN120" i="62"/>
  <c r="AN111" i="62"/>
  <c r="AN103" i="62"/>
  <c r="AN104" i="62"/>
  <c r="AN105" i="62"/>
  <c r="AN106" i="62"/>
  <c r="AN107" i="62"/>
  <c r="AN108" i="62"/>
  <c r="AN110" i="62"/>
  <c r="AN90" i="62"/>
  <c r="AN82" i="62"/>
  <c r="AN83" i="62"/>
  <c r="AN84" i="62"/>
  <c r="AN85" i="62"/>
  <c r="AN86" i="62"/>
  <c r="AN87" i="62"/>
  <c r="AN89" i="62"/>
  <c r="AN28" i="62"/>
  <c r="AN37" i="62"/>
  <c r="AN29" i="62"/>
  <c r="AN30" i="62"/>
  <c r="AN31" i="62"/>
  <c r="AN32" i="62"/>
  <c r="AN33" i="62"/>
  <c r="AN34" i="62"/>
  <c r="AN36" i="62"/>
  <c r="AN7" i="62"/>
  <c r="AN16" i="62"/>
  <c r="AN8" i="62"/>
  <c r="AN9" i="62"/>
  <c r="AN10" i="62"/>
  <c r="AN11" i="62"/>
  <c r="AN12" i="62"/>
  <c r="AN13" i="62"/>
  <c r="AN15" i="62"/>
  <c r="AN128" i="62" l="1"/>
  <c r="AN124" i="62"/>
  <c r="AN44" i="62"/>
  <c r="AN40" i="62"/>
  <c r="AN131" i="62"/>
  <c r="AN126" i="62"/>
  <c r="AN47" i="62"/>
  <c r="AN51" i="62"/>
  <c r="AN129" i="62"/>
  <c r="AN127" i="62"/>
  <c r="AN58" i="62"/>
  <c r="AN54" i="62"/>
  <c r="AN45" i="62"/>
  <c r="AN43" i="62"/>
  <c r="AN48" i="62"/>
  <c r="AN52" i="62"/>
  <c r="AN41" i="62"/>
  <c r="AN27" i="62"/>
  <c r="AN132" i="62"/>
  <c r="AN21" i="62"/>
  <c r="AN49" i="62"/>
  <c r="AN125" i="62"/>
  <c r="AN19" i="62"/>
  <c r="AN57" i="62"/>
  <c r="AN55" i="62"/>
  <c r="AN53" i="62"/>
  <c r="AN50" i="62"/>
  <c r="AN42" i="62"/>
  <c r="AN24" i="62"/>
  <c r="AN26" i="62"/>
  <c r="AN23" i="62"/>
  <c r="AN22" i="62"/>
  <c r="AN20" i="62"/>
  <c r="AN68" i="62" l="1"/>
  <c r="AN64" i="62"/>
  <c r="AN61" i="62"/>
  <c r="AN69" i="62"/>
  <c r="AN62" i="62"/>
  <c r="AN66" i="62"/>
  <c r="AN63" i="62"/>
  <c r="AN65" i="62"/>
  <c r="BK11" i="71" l="1"/>
  <c r="BK18" i="71" s="1"/>
  <c r="BK13" i="71" s="1"/>
  <c r="BK37" i="69" l="1"/>
  <c r="CJ23" i="68" l="1"/>
  <c r="CJ22" i="68"/>
  <c r="CJ16" i="68"/>
  <c r="CJ17" i="68"/>
  <c r="BJ24" i="68"/>
  <c r="BK24" i="68"/>
  <c r="BJ23" i="68"/>
  <c r="BK23" i="68"/>
  <c r="BJ22" i="68"/>
  <c r="BK22" i="68"/>
  <c r="BK20" i="68"/>
  <c r="BJ17" i="68"/>
  <c r="BK17" i="68"/>
  <c r="BJ16" i="68"/>
  <c r="BK16" i="68"/>
  <c r="BJ15" i="68"/>
  <c r="BK15" i="68"/>
  <c r="BK11" i="68"/>
  <c r="BK18" i="68" s="1"/>
  <c r="BK13" i="68" l="1"/>
  <c r="B7" i="23" l="1"/>
  <c r="AM174" i="62" l="1"/>
  <c r="AM166" i="62"/>
  <c r="AM167" i="62"/>
  <c r="AM168" i="62"/>
  <c r="AM169" i="62"/>
  <c r="AM170" i="62"/>
  <c r="AM171" i="62"/>
  <c r="AM173" i="62"/>
  <c r="AM153" i="62"/>
  <c r="AM145" i="62"/>
  <c r="AM146" i="62"/>
  <c r="AM147" i="62"/>
  <c r="AM148" i="62"/>
  <c r="AM149" i="62"/>
  <c r="AM150" i="62"/>
  <c r="AM152" i="62"/>
  <c r="AM112" i="62"/>
  <c r="AM121" i="62"/>
  <c r="AM113" i="62"/>
  <c r="AM114" i="62"/>
  <c r="AM115" i="62"/>
  <c r="AM116" i="62"/>
  <c r="AM117" i="62"/>
  <c r="AM118" i="62"/>
  <c r="AM120" i="62"/>
  <c r="AM105" i="62"/>
  <c r="AM111" i="62"/>
  <c r="AM103" i="62"/>
  <c r="AM104" i="62"/>
  <c r="AM106" i="62"/>
  <c r="AM107" i="62"/>
  <c r="AM108" i="62"/>
  <c r="AM110" i="62"/>
  <c r="AM90" i="62"/>
  <c r="AM82" i="62"/>
  <c r="AM83" i="62"/>
  <c r="AM84" i="62"/>
  <c r="AM85" i="62"/>
  <c r="AM86" i="62"/>
  <c r="AM87" i="62"/>
  <c r="AM89" i="62"/>
  <c r="AM28" i="62"/>
  <c r="AM37" i="62"/>
  <c r="AM29" i="62"/>
  <c r="AM30" i="62"/>
  <c r="AM31" i="62"/>
  <c r="AM32" i="62"/>
  <c r="AM33" i="62"/>
  <c r="AM34" i="62"/>
  <c r="AM36" i="62"/>
  <c r="AM7" i="62"/>
  <c r="AM16" i="62"/>
  <c r="AM8" i="62"/>
  <c r="AM9" i="62"/>
  <c r="AM10" i="62"/>
  <c r="AM11" i="62"/>
  <c r="AM12" i="62"/>
  <c r="AM13" i="62"/>
  <c r="AM15" i="62"/>
  <c r="AM57" i="62" l="1"/>
  <c r="AM54" i="62"/>
  <c r="AM53" i="62"/>
  <c r="AM58" i="62"/>
  <c r="AM55" i="62"/>
  <c r="AM51" i="62"/>
  <c r="AM52" i="62"/>
  <c r="AM50" i="62"/>
  <c r="AM45" i="62"/>
  <c r="AM43" i="62"/>
  <c r="AM41" i="62"/>
  <c r="AM48" i="62"/>
  <c r="AM47" i="62"/>
  <c r="AM44" i="62"/>
  <c r="AM42" i="62"/>
  <c r="AM40" i="62"/>
  <c r="AM132" i="62"/>
  <c r="AM24" i="62"/>
  <c r="AM22" i="62"/>
  <c r="AM20" i="62"/>
  <c r="AM27" i="62"/>
  <c r="AM49" i="62"/>
  <c r="AM131" i="62"/>
  <c r="AM128" i="62"/>
  <c r="AM126" i="62"/>
  <c r="AM124" i="62"/>
  <c r="AM26" i="62"/>
  <c r="AM23" i="62"/>
  <c r="AM21" i="62"/>
  <c r="AM19" i="62"/>
  <c r="AM129" i="62"/>
  <c r="AM127" i="62"/>
  <c r="AM125" i="62"/>
  <c r="AL7" i="62"/>
  <c r="AM61" i="62" l="1"/>
  <c r="AM63" i="62"/>
  <c r="AM65" i="62"/>
  <c r="AM68" i="62"/>
  <c r="AM69" i="62"/>
  <c r="AM62" i="62"/>
  <c r="AM64" i="62"/>
  <c r="AM66" i="62"/>
  <c r="BH35" i="69" l="1"/>
  <c r="BI35" i="69"/>
  <c r="BJ35" i="69"/>
  <c r="BJ34" i="72"/>
  <c r="BI23" i="72"/>
  <c r="BJ23" i="72"/>
  <c r="CJ35" i="69" l="1"/>
  <c r="BJ37" i="69"/>
  <c r="BJ24" i="69"/>
  <c r="BI24" i="71" l="1"/>
  <c r="BJ24" i="71"/>
  <c r="BI23" i="71"/>
  <c r="BJ23" i="71"/>
  <c r="BI22" i="71"/>
  <c r="BJ22" i="71"/>
  <c r="BI20" i="71"/>
  <c r="BJ20" i="71"/>
  <c r="BI17" i="71"/>
  <c r="BJ17" i="71"/>
  <c r="BI16" i="71"/>
  <c r="BJ16" i="71"/>
  <c r="BI15" i="71"/>
  <c r="BJ15" i="71"/>
  <c r="BJ11" i="71"/>
  <c r="BJ18" i="71" s="1"/>
  <c r="CF11" i="68"/>
  <c r="BJ11" i="68"/>
  <c r="BJ18" i="68" s="1"/>
  <c r="BJ13" i="68" s="1"/>
  <c r="BJ20" i="68"/>
  <c r="BJ13" i="71" l="1"/>
  <c r="AL28" i="62" l="1"/>
  <c r="AL49" i="62" s="1"/>
  <c r="AL174" i="62"/>
  <c r="AL166" i="62"/>
  <c r="AL167" i="62"/>
  <c r="AL168" i="62"/>
  <c r="AL169" i="62"/>
  <c r="AL170" i="62"/>
  <c r="AL171" i="62"/>
  <c r="AL173" i="62"/>
  <c r="AL153" i="62"/>
  <c r="AL145" i="62"/>
  <c r="AL146" i="62"/>
  <c r="AL147" i="62"/>
  <c r="AL148" i="62"/>
  <c r="AL149" i="62"/>
  <c r="AL150" i="62"/>
  <c r="AL152" i="62"/>
  <c r="AL112" i="62"/>
  <c r="AL121" i="62"/>
  <c r="AL113" i="62"/>
  <c r="AL114" i="62"/>
  <c r="AL115" i="62"/>
  <c r="AL116" i="62"/>
  <c r="AL117" i="62"/>
  <c r="AL118" i="62"/>
  <c r="AL120" i="62"/>
  <c r="AL111" i="62"/>
  <c r="AL103" i="62"/>
  <c r="AL104" i="62"/>
  <c r="AL105" i="62"/>
  <c r="AL106" i="62"/>
  <c r="AL107" i="62"/>
  <c r="AL108" i="62"/>
  <c r="AL110" i="62"/>
  <c r="AL90" i="62"/>
  <c r="AL82" i="62"/>
  <c r="AL83" i="62"/>
  <c r="AL84" i="62"/>
  <c r="AL85" i="62"/>
  <c r="AL86" i="62"/>
  <c r="AL87" i="62"/>
  <c r="AL89" i="62"/>
  <c r="AL37" i="62"/>
  <c r="AL29" i="62"/>
  <c r="AL30" i="62"/>
  <c r="AL31" i="62"/>
  <c r="AL32" i="62"/>
  <c r="AL33" i="62"/>
  <c r="AL34" i="62"/>
  <c r="AL36" i="62"/>
  <c r="AL16" i="62"/>
  <c r="AL27" i="62" s="1"/>
  <c r="AL8" i="62"/>
  <c r="AL19" i="62" s="1"/>
  <c r="AL9" i="62"/>
  <c r="AL10" i="62"/>
  <c r="AL21" i="62" s="1"/>
  <c r="AL11" i="62"/>
  <c r="AL12" i="62"/>
  <c r="AL23" i="62" s="1"/>
  <c r="AL13" i="62"/>
  <c r="AL15" i="62"/>
  <c r="AL26" i="62" s="1"/>
  <c r="AL48" i="62" l="1"/>
  <c r="AL45" i="62"/>
  <c r="AL41" i="62"/>
  <c r="AL128" i="62"/>
  <c r="AL124" i="62"/>
  <c r="AL43" i="62"/>
  <c r="AL131" i="62"/>
  <c r="AL126" i="62"/>
  <c r="AL55" i="62"/>
  <c r="AL66" i="62" s="1"/>
  <c r="AL51" i="62"/>
  <c r="AL62" i="62" s="1"/>
  <c r="AL53" i="62"/>
  <c r="AL64" i="62" s="1"/>
  <c r="AL57" i="62"/>
  <c r="AL68" i="62" s="1"/>
  <c r="AL54" i="62"/>
  <c r="AL65" i="62" s="1"/>
  <c r="AL52" i="62"/>
  <c r="AL63" i="62" s="1"/>
  <c r="AL50" i="62"/>
  <c r="AL61" i="62" s="1"/>
  <c r="AL132" i="62"/>
  <c r="AL24" i="62"/>
  <c r="AL22" i="62"/>
  <c r="AL20" i="62"/>
  <c r="AL47" i="62"/>
  <c r="AL44" i="62"/>
  <c r="AL42" i="62"/>
  <c r="AL40" i="62"/>
  <c r="AL129" i="62"/>
  <c r="AL127" i="62"/>
  <c r="AL125" i="62"/>
  <c r="AL58" i="62"/>
  <c r="AL69" i="62" s="1"/>
  <c r="CG34" i="72" l="1"/>
  <c r="CF34" i="72"/>
  <c r="CI34" i="72" l="1"/>
  <c r="BH37" i="69"/>
  <c r="BI37" i="69"/>
  <c r="BH24" i="69"/>
  <c r="BI24" i="69"/>
  <c r="CJ24" i="69" l="1"/>
  <c r="CJ23" i="71"/>
  <c r="CJ24" i="71"/>
  <c r="CJ22" i="71"/>
  <c r="CJ20" i="71"/>
  <c r="CI23" i="71"/>
  <c r="CI24" i="71"/>
  <c r="CI22" i="71"/>
  <c r="BH11" i="71"/>
  <c r="BI11" i="71"/>
  <c r="BI18" i="71" s="1"/>
  <c r="CI20" i="71" l="1"/>
  <c r="CJ11" i="71"/>
  <c r="CJ18" i="71" s="1"/>
  <c r="CJ17" i="71"/>
  <c r="CJ16" i="71"/>
  <c r="CI16" i="71"/>
  <c r="CI17" i="71"/>
  <c r="CJ13" i="71" l="1"/>
  <c r="BG24" i="71"/>
  <c r="BH24" i="71"/>
  <c r="BG23" i="71"/>
  <c r="BH23" i="71"/>
  <c r="BG22" i="71"/>
  <c r="BH22" i="71"/>
  <c r="BG20" i="71"/>
  <c r="BH20" i="71"/>
  <c r="BH18" i="71"/>
  <c r="BG17" i="71"/>
  <c r="BH17" i="71"/>
  <c r="BG16" i="71"/>
  <c r="BH16" i="71"/>
  <c r="BG15" i="71"/>
  <c r="BH15" i="71"/>
  <c r="CJ24" i="68"/>
  <c r="CJ11" i="68"/>
  <c r="CJ18" i="68" s="1"/>
  <c r="BG24" i="68"/>
  <c r="BH24" i="68"/>
  <c r="BI24" i="68"/>
  <c r="BG23" i="68"/>
  <c r="BH23" i="68"/>
  <c r="BI23" i="68"/>
  <c r="BG22" i="68"/>
  <c r="BH22" i="68"/>
  <c r="BI22" i="68"/>
  <c r="BG20" i="68"/>
  <c r="BH20" i="68"/>
  <c r="BI20" i="68"/>
  <c r="BG17" i="68"/>
  <c r="BH17" i="68"/>
  <c r="BI17" i="68"/>
  <c r="BG16" i="68"/>
  <c r="BH16" i="68"/>
  <c r="BI16" i="68"/>
  <c r="BH15" i="68"/>
  <c r="BI15" i="68"/>
  <c r="BH11" i="68"/>
  <c r="BH18" i="68" s="1"/>
  <c r="BI11" i="68"/>
  <c r="BI18" i="68" s="1"/>
  <c r="BI13" i="68" l="1"/>
  <c r="BH13" i="68"/>
  <c r="CJ15" i="68"/>
  <c r="CJ20" i="68"/>
  <c r="BH13" i="71"/>
  <c r="BI13" i="71"/>
  <c r="CJ13" i="68" l="1"/>
  <c r="BM7" i="62" l="1"/>
  <c r="AK174" i="62" l="1"/>
  <c r="AK166" i="62"/>
  <c r="AK167" i="62"/>
  <c r="AK168" i="62"/>
  <c r="AK169" i="62"/>
  <c r="AK170" i="62"/>
  <c r="AK171" i="62"/>
  <c r="AK173" i="62"/>
  <c r="AK153" i="62"/>
  <c r="AK145" i="62"/>
  <c r="AK146" i="62"/>
  <c r="AK147" i="62"/>
  <c r="AK148" i="62"/>
  <c r="AK149" i="62"/>
  <c r="AK150" i="62"/>
  <c r="AK152" i="62"/>
  <c r="AK112" i="62"/>
  <c r="AK121" i="62"/>
  <c r="AK113" i="62"/>
  <c r="AK114" i="62"/>
  <c r="AK115" i="62"/>
  <c r="AK116" i="62"/>
  <c r="AK117" i="62"/>
  <c r="AK118" i="62"/>
  <c r="AK120" i="62"/>
  <c r="AK111" i="62"/>
  <c r="AK103" i="62"/>
  <c r="AK104" i="62"/>
  <c r="AK105" i="62"/>
  <c r="AK106" i="62"/>
  <c r="AK107" i="62"/>
  <c r="AK108" i="62"/>
  <c r="AK110" i="62"/>
  <c r="AK90" i="62"/>
  <c r="AK82" i="62"/>
  <c r="AK83" i="62"/>
  <c r="AK84" i="62"/>
  <c r="AK85" i="62"/>
  <c r="AK86" i="62"/>
  <c r="AK87" i="62"/>
  <c r="AK89" i="62"/>
  <c r="AK28" i="62"/>
  <c r="AK37" i="62"/>
  <c r="AK29" i="62"/>
  <c r="AK30" i="62"/>
  <c r="AK31" i="62"/>
  <c r="AK32" i="62"/>
  <c r="AK33" i="62"/>
  <c r="AK34" i="62"/>
  <c r="AK36" i="62"/>
  <c r="AK7" i="62"/>
  <c r="AK16" i="62"/>
  <c r="AK8" i="62"/>
  <c r="AK9" i="62"/>
  <c r="AK10" i="62"/>
  <c r="AK11" i="62"/>
  <c r="AK12" i="62"/>
  <c r="AK13" i="62"/>
  <c r="AK15" i="62"/>
  <c r="AK44" i="62" l="1"/>
  <c r="AK40" i="62"/>
  <c r="AK47" i="62"/>
  <c r="AK50" i="62"/>
  <c r="AK132" i="62"/>
  <c r="AK49" i="62"/>
  <c r="AK51" i="62"/>
  <c r="AK53" i="62"/>
  <c r="AK57" i="62"/>
  <c r="AK52" i="62"/>
  <c r="AK58" i="62"/>
  <c r="AK48" i="62"/>
  <c r="AK42" i="62"/>
  <c r="AK131" i="62"/>
  <c r="AK126" i="62"/>
  <c r="AK26" i="62"/>
  <c r="AK128" i="62"/>
  <c r="AK124" i="62"/>
  <c r="AK21" i="62"/>
  <c r="AK129" i="62"/>
  <c r="AK127" i="62"/>
  <c r="AK125" i="62"/>
  <c r="AK55" i="62"/>
  <c r="AK54" i="62"/>
  <c r="AK45" i="62"/>
  <c r="AK43" i="62"/>
  <c r="AK41" i="62"/>
  <c r="AK23" i="62"/>
  <c r="AK19" i="62"/>
  <c r="AK24" i="62"/>
  <c r="AK22" i="62"/>
  <c r="AK20" i="62"/>
  <c r="AK27" i="62"/>
  <c r="A37" i="72"/>
  <c r="A36" i="72"/>
  <c r="A35" i="72"/>
  <c r="A34" i="72"/>
  <c r="A33" i="72"/>
  <c r="A32" i="72"/>
  <c r="A31" i="72"/>
  <c r="A30" i="72"/>
  <c r="A29" i="72"/>
  <c r="A28" i="72"/>
  <c r="A27" i="72"/>
  <c r="A26" i="72"/>
  <c r="A25" i="72"/>
  <c r="A24" i="72"/>
  <c r="A23" i="72"/>
  <c r="A22" i="72"/>
  <c r="A21" i="72"/>
  <c r="A20" i="72"/>
  <c r="A19" i="72"/>
  <c r="A18" i="72"/>
  <c r="A17" i="72"/>
  <c r="A16" i="72"/>
  <c r="A15" i="72"/>
  <c r="A14" i="72"/>
  <c r="A13" i="72"/>
  <c r="A12" i="72"/>
  <c r="A11" i="72"/>
  <c r="A10" i="72"/>
  <c r="A9" i="72"/>
  <c r="A8" i="72"/>
  <c r="A7" i="72"/>
  <c r="A5" i="72"/>
  <c r="A4" i="72"/>
  <c r="A3" i="72"/>
  <c r="A1" i="72"/>
  <c r="A28" i="71"/>
  <c r="A27" i="71"/>
  <c r="A26" i="71"/>
  <c r="A24" i="71"/>
  <c r="A23" i="71"/>
  <c r="A22" i="71"/>
  <c r="A20" i="71"/>
  <c r="A19" i="71"/>
  <c r="A18" i="71"/>
  <c r="A17" i="71"/>
  <c r="A16" i="71"/>
  <c r="A15" i="71"/>
  <c r="A13" i="71"/>
  <c r="A12" i="71"/>
  <c r="A11" i="71"/>
  <c r="A10" i="71"/>
  <c r="A9" i="71"/>
  <c r="A8" i="71"/>
  <c r="A6" i="71"/>
  <c r="A4" i="71"/>
  <c r="A3" i="71"/>
  <c r="A1" i="71"/>
  <c r="A41" i="69"/>
  <c r="A40" i="69"/>
  <c r="A39" i="69"/>
  <c r="A38" i="69"/>
  <c r="A37" i="69"/>
  <c r="A35" i="69"/>
  <c r="A34" i="69"/>
  <c r="A33" i="69"/>
  <c r="A32" i="69"/>
  <c r="A31" i="69"/>
  <c r="A30" i="69"/>
  <c r="A29" i="69"/>
  <c r="A28" i="69"/>
  <c r="A27" i="69"/>
  <c r="A26" i="69"/>
  <c r="A24" i="69"/>
  <c r="A23" i="69"/>
  <c r="A22" i="69"/>
  <c r="A21" i="69"/>
  <c r="A20" i="69"/>
  <c r="A19" i="69"/>
  <c r="A18" i="69"/>
  <c r="A17" i="69"/>
  <c r="A16" i="69"/>
  <c r="A15" i="69"/>
  <c r="A13" i="69"/>
  <c r="A12" i="69"/>
  <c r="A11" i="69"/>
  <c r="A9" i="69"/>
  <c r="A8" i="69"/>
  <c r="A7" i="69"/>
  <c r="A5" i="69"/>
  <c r="A4" i="69"/>
  <c r="A3" i="69"/>
  <c r="A2" i="69"/>
  <c r="A1" i="69"/>
  <c r="A27" i="68"/>
  <c r="A26" i="68"/>
  <c r="A24" i="68"/>
  <c r="A23" i="68"/>
  <c r="A22" i="68"/>
  <c r="A20" i="68"/>
  <c r="A19" i="68"/>
  <c r="A18" i="68"/>
  <c r="A17" i="68"/>
  <c r="A16" i="68"/>
  <c r="A15" i="68"/>
  <c r="A13" i="68"/>
  <c r="A12" i="68"/>
  <c r="A11" i="68"/>
  <c r="A10" i="68"/>
  <c r="A9" i="68"/>
  <c r="A8" i="68"/>
  <c r="A6" i="68"/>
  <c r="A4" i="68"/>
  <c r="A3" i="68"/>
  <c r="A2" i="68"/>
  <c r="A1" i="68"/>
  <c r="AK64" i="62" l="1"/>
  <c r="AK65" i="62"/>
  <c r="AK61" i="62"/>
  <c r="AK63" i="62"/>
  <c r="AK68" i="62"/>
  <c r="AK66" i="62"/>
  <c r="AK69" i="62"/>
  <c r="AK62" i="62"/>
  <c r="BH34" i="72"/>
  <c r="BG34" i="72"/>
  <c r="BF34" i="72"/>
  <c r="BE34" i="72"/>
  <c r="BD34" i="72"/>
  <c r="BC34" i="72"/>
  <c r="BB34" i="72"/>
  <c r="BA34" i="72"/>
  <c r="AZ34" i="72"/>
  <c r="AY34" i="72"/>
  <c r="AX34" i="72"/>
  <c r="AW34" i="72"/>
  <c r="AV34" i="72"/>
  <c r="AU34" i="72"/>
  <c r="AT34" i="72"/>
  <c r="AS34" i="72"/>
  <c r="AR34" i="72"/>
  <c r="AQ34" i="72"/>
  <c r="AP34" i="72"/>
  <c r="AO34" i="72"/>
  <c r="AN34" i="72"/>
  <c r="AM34" i="72"/>
  <c r="AL34" i="72"/>
  <c r="AK34" i="72"/>
  <c r="AJ34" i="72"/>
  <c r="AI34" i="72"/>
  <c r="AH34" i="72"/>
  <c r="AG34" i="72"/>
  <c r="AF34" i="72"/>
  <c r="AE34" i="72"/>
  <c r="AD34" i="72"/>
  <c r="AC34" i="72"/>
  <c r="AB34" i="72"/>
  <c r="AA34" i="72"/>
  <c r="Z34" i="72"/>
  <c r="Y34" i="72"/>
  <c r="X34" i="72"/>
  <c r="W34" i="72"/>
  <c r="V34" i="72"/>
  <c r="U34" i="72"/>
  <c r="T34" i="72"/>
  <c r="S34" i="72"/>
  <c r="R34" i="72"/>
  <c r="Q34" i="72"/>
  <c r="P34" i="72"/>
  <c r="O34" i="72"/>
  <c r="N34" i="72"/>
  <c r="M34" i="72"/>
  <c r="L34" i="72"/>
  <c r="K34" i="72"/>
  <c r="J34" i="72"/>
  <c r="I34" i="72"/>
  <c r="H34" i="72"/>
  <c r="G34" i="72"/>
  <c r="F34" i="72"/>
  <c r="E34" i="72"/>
  <c r="D34" i="72"/>
  <c r="BH23" i="72"/>
  <c r="CJ23" i="72" s="1"/>
  <c r="BG23" i="72"/>
  <c r="BF23" i="72"/>
  <c r="BE23" i="72"/>
  <c r="BD23" i="72"/>
  <c r="BC23" i="72"/>
  <c r="BB23" i="72"/>
  <c r="BA23" i="72"/>
  <c r="AZ23" i="72"/>
  <c r="AY23" i="72"/>
  <c r="AX23" i="72"/>
  <c r="AW23" i="72"/>
  <c r="AV23" i="72"/>
  <c r="AU23" i="72"/>
  <c r="AT23" i="72"/>
  <c r="AS23" i="72"/>
  <c r="AR23" i="72"/>
  <c r="AQ23" i="72"/>
  <c r="AP23" i="72"/>
  <c r="AO23" i="72"/>
  <c r="AN23" i="72"/>
  <c r="AM23" i="72"/>
  <c r="AL23" i="72"/>
  <c r="AK23" i="72"/>
  <c r="AJ23" i="72"/>
  <c r="AI23" i="72"/>
  <c r="AH23" i="72"/>
  <c r="AG23" i="72"/>
  <c r="AF23" i="72"/>
  <c r="AE23" i="72"/>
  <c r="AD23" i="72"/>
  <c r="AC23" i="72"/>
  <c r="AB23" i="72"/>
  <c r="AA23" i="72"/>
  <c r="Z23" i="72"/>
  <c r="Y23" i="72"/>
  <c r="X23" i="72"/>
  <c r="W23" i="72"/>
  <c r="V23" i="72"/>
  <c r="U23" i="72"/>
  <c r="T23" i="72"/>
  <c r="S23" i="72"/>
  <c r="R23" i="72"/>
  <c r="Q23" i="72"/>
  <c r="P23" i="72"/>
  <c r="O23" i="72"/>
  <c r="N23" i="72"/>
  <c r="M23" i="72"/>
  <c r="L23" i="72"/>
  <c r="K23" i="72"/>
  <c r="J23" i="72"/>
  <c r="I23" i="72"/>
  <c r="H23" i="72"/>
  <c r="G23" i="72"/>
  <c r="F23" i="72"/>
  <c r="E23" i="72"/>
  <c r="D23" i="72"/>
  <c r="BF24" i="71"/>
  <c r="BE24" i="71"/>
  <c r="BD24" i="71"/>
  <c r="BC24" i="71"/>
  <c r="BB24" i="71"/>
  <c r="BA24" i="71"/>
  <c r="AY24" i="71"/>
  <c r="AX24" i="71"/>
  <c r="AW24" i="71"/>
  <c r="AV24" i="71"/>
  <c r="AU24" i="71"/>
  <c r="AT24" i="71"/>
  <c r="AS24" i="71"/>
  <c r="AR24" i="71"/>
  <c r="AQ24" i="71"/>
  <c r="AP24" i="71"/>
  <c r="AO24" i="71"/>
  <c r="AN24" i="71"/>
  <c r="AM24" i="71"/>
  <c r="AL24" i="71"/>
  <c r="AK24" i="71"/>
  <c r="AJ24" i="71"/>
  <c r="AI24" i="71"/>
  <c r="AH24" i="71"/>
  <c r="AG24" i="71"/>
  <c r="AF24" i="71"/>
  <c r="AE24" i="71"/>
  <c r="AD24" i="71"/>
  <c r="AC24" i="71"/>
  <c r="AB24" i="71"/>
  <c r="AA24" i="71"/>
  <c r="Z24" i="71"/>
  <c r="Y24" i="71"/>
  <c r="X24" i="71"/>
  <c r="W24" i="71"/>
  <c r="V24" i="71"/>
  <c r="U24" i="71"/>
  <c r="T24" i="71"/>
  <c r="S24" i="71"/>
  <c r="R24" i="71"/>
  <c r="Q24" i="71"/>
  <c r="P24" i="71"/>
  <c r="O24" i="71"/>
  <c r="N24" i="71"/>
  <c r="M24" i="71"/>
  <c r="L24" i="71"/>
  <c r="K24" i="71"/>
  <c r="J24" i="71"/>
  <c r="I24" i="71"/>
  <c r="H24" i="71"/>
  <c r="BF23" i="71"/>
  <c r="BE23" i="71"/>
  <c r="BD23" i="71"/>
  <c r="BC23" i="71"/>
  <c r="BB23" i="71"/>
  <c r="BA23" i="71"/>
  <c r="AZ23" i="71"/>
  <c r="AY23" i="71"/>
  <c r="AX23" i="71"/>
  <c r="AW23" i="71"/>
  <c r="AV23" i="71"/>
  <c r="AU23" i="71"/>
  <c r="AT23" i="71"/>
  <c r="AS23" i="71"/>
  <c r="AR23" i="71"/>
  <c r="AQ23" i="71"/>
  <c r="AP23" i="71"/>
  <c r="AO23" i="71"/>
  <c r="AN23" i="71"/>
  <c r="AM23" i="71"/>
  <c r="AL23" i="71"/>
  <c r="AK23" i="71"/>
  <c r="AJ23" i="71"/>
  <c r="AI23" i="71"/>
  <c r="AH23" i="71"/>
  <c r="AG23" i="71"/>
  <c r="AF23" i="71"/>
  <c r="AE23" i="71"/>
  <c r="AD23" i="71"/>
  <c r="AC23" i="71"/>
  <c r="AB23" i="71"/>
  <c r="AA23" i="71"/>
  <c r="Z23" i="71"/>
  <c r="Y23" i="71"/>
  <c r="X23" i="71"/>
  <c r="W23" i="71"/>
  <c r="V23" i="71"/>
  <c r="U23" i="71"/>
  <c r="T23" i="71"/>
  <c r="S23" i="71"/>
  <c r="R23" i="71"/>
  <c r="Q23" i="71"/>
  <c r="P23" i="71"/>
  <c r="O23" i="71"/>
  <c r="N23" i="71"/>
  <c r="M23" i="71"/>
  <c r="L23" i="71"/>
  <c r="K23" i="71"/>
  <c r="J23" i="71"/>
  <c r="I23" i="71"/>
  <c r="H23" i="71"/>
  <c r="BF22" i="71"/>
  <c r="BE22" i="71"/>
  <c r="BD22" i="71"/>
  <c r="BC22" i="71"/>
  <c r="BB22" i="71"/>
  <c r="BA22" i="71"/>
  <c r="AZ22" i="71"/>
  <c r="AY22" i="71"/>
  <c r="AX22" i="71"/>
  <c r="AW22" i="71"/>
  <c r="AV22" i="71"/>
  <c r="AU22" i="71"/>
  <c r="AT22" i="71"/>
  <c r="AS22" i="71"/>
  <c r="AR22" i="71"/>
  <c r="AQ22" i="71"/>
  <c r="AP22" i="71"/>
  <c r="AO22" i="71"/>
  <c r="AN22" i="71"/>
  <c r="AM22" i="71"/>
  <c r="AL22" i="71"/>
  <c r="AK22" i="71"/>
  <c r="AJ22" i="71"/>
  <c r="AI22" i="71"/>
  <c r="AH22" i="71"/>
  <c r="AG22" i="71"/>
  <c r="AF22" i="71"/>
  <c r="AE22" i="71"/>
  <c r="AD22" i="71"/>
  <c r="AC22" i="71"/>
  <c r="AB22" i="71"/>
  <c r="AA22" i="71"/>
  <c r="Z22" i="71"/>
  <c r="Y22" i="71"/>
  <c r="X22" i="71"/>
  <c r="W22" i="71"/>
  <c r="V22" i="71"/>
  <c r="U22" i="71"/>
  <c r="T22" i="71"/>
  <c r="S22" i="71"/>
  <c r="R22" i="71"/>
  <c r="Q22" i="71"/>
  <c r="P22" i="71"/>
  <c r="O22" i="71"/>
  <c r="N22" i="71"/>
  <c r="M22" i="71"/>
  <c r="L22" i="71"/>
  <c r="K22" i="71"/>
  <c r="J22" i="71"/>
  <c r="I22" i="71"/>
  <c r="H22" i="71"/>
  <c r="BF20" i="71"/>
  <c r="BE20" i="71"/>
  <c r="BD20" i="71"/>
  <c r="BC20" i="71"/>
  <c r="BB20" i="71"/>
  <c r="BA20" i="71"/>
  <c r="AZ20" i="71"/>
  <c r="AY20" i="71"/>
  <c r="AX20" i="71"/>
  <c r="AW20" i="71"/>
  <c r="AV20" i="71"/>
  <c r="AU20" i="71"/>
  <c r="AT20" i="71"/>
  <c r="AS20" i="71"/>
  <c r="AR20" i="71"/>
  <c r="AQ20" i="71"/>
  <c r="AP20" i="71"/>
  <c r="AO20" i="71"/>
  <c r="AN20" i="71"/>
  <c r="AM20" i="71"/>
  <c r="AL20" i="71"/>
  <c r="AK20" i="71"/>
  <c r="AJ20" i="71"/>
  <c r="AI20" i="71"/>
  <c r="AH20" i="71"/>
  <c r="AG20" i="71"/>
  <c r="AF20" i="71"/>
  <c r="AE20" i="71"/>
  <c r="AD20" i="71"/>
  <c r="AC20" i="71"/>
  <c r="AB20" i="71"/>
  <c r="AA20" i="71"/>
  <c r="Z20" i="71"/>
  <c r="Y20" i="71"/>
  <c r="X20" i="71"/>
  <c r="W20" i="71"/>
  <c r="V20" i="71"/>
  <c r="U20" i="71"/>
  <c r="T20" i="71"/>
  <c r="S20" i="71"/>
  <c r="R20" i="71"/>
  <c r="Q20" i="71"/>
  <c r="P20" i="71"/>
  <c r="O20" i="71"/>
  <c r="N20" i="71"/>
  <c r="M20" i="71"/>
  <c r="L20" i="71"/>
  <c r="K20" i="71"/>
  <c r="J20" i="71"/>
  <c r="I20" i="71"/>
  <c r="H20" i="71"/>
  <c r="AM18" i="71"/>
  <c r="AL18" i="71"/>
  <c r="AK18" i="71"/>
  <c r="AJ18" i="71"/>
  <c r="AI18" i="71"/>
  <c r="AH18" i="71"/>
  <c r="AG18" i="71"/>
  <c r="AF18" i="71"/>
  <c r="AE18" i="71"/>
  <c r="AD18" i="71"/>
  <c r="AC18" i="71"/>
  <c r="AB18" i="71"/>
  <c r="AA18" i="71"/>
  <c r="Z18" i="71"/>
  <c r="Y18" i="71"/>
  <c r="X18" i="71"/>
  <c r="W18" i="71"/>
  <c r="V18" i="71"/>
  <c r="U18" i="71"/>
  <c r="T18" i="71"/>
  <c r="S18" i="71"/>
  <c r="R18" i="71"/>
  <c r="Q18" i="71"/>
  <c r="P18" i="71"/>
  <c r="O18" i="71"/>
  <c r="N18" i="71"/>
  <c r="M18" i="71"/>
  <c r="L18" i="71"/>
  <c r="K18" i="71"/>
  <c r="J18" i="71"/>
  <c r="I18" i="71"/>
  <c r="H18" i="71"/>
  <c r="G18" i="71"/>
  <c r="F18" i="71"/>
  <c r="E18" i="71"/>
  <c r="D18" i="71"/>
  <c r="BF17" i="71"/>
  <c r="BE17" i="71"/>
  <c r="BD17" i="71"/>
  <c r="BC17" i="71"/>
  <c r="AY17" i="71"/>
  <c r="AX17" i="71"/>
  <c r="AW17" i="71"/>
  <c r="AV17" i="71"/>
  <c r="AU17" i="71"/>
  <c r="AT17" i="71"/>
  <c r="AS17" i="71"/>
  <c r="AR17" i="71"/>
  <c r="AQ17" i="71"/>
  <c r="AP17" i="71"/>
  <c r="AO17" i="71"/>
  <c r="AN17" i="71"/>
  <c r="AM17" i="71"/>
  <c r="AL17" i="71"/>
  <c r="AK17" i="71"/>
  <c r="AJ17" i="71"/>
  <c r="AI17" i="71"/>
  <c r="AH17" i="71"/>
  <c r="AG17" i="71"/>
  <c r="AF17" i="71"/>
  <c r="AE17" i="71"/>
  <c r="AD17" i="71"/>
  <c r="AC17" i="71"/>
  <c r="AB17" i="71"/>
  <c r="AA17" i="71"/>
  <c r="Z17" i="71"/>
  <c r="Y17" i="71"/>
  <c r="X17" i="71"/>
  <c r="W17" i="71"/>
  <c r="V17" i="71"/>
  <c r="U17" i="71"/>
  <c r="T17" i="71"/>
  <c r="S17" i="71"/>
  <c r="R17" i="71"/>
  <c r="Q17" i="71"/>
  <c r="P17" i="71"/>
  <c r="O17" i="71"/>
  <c r="N17" i="71"/>
  <c r="M17" i="71"/>
  <c r="L17" i="71"/>
  <c r="K17" i="71"/>
  <c r="J17" i="71"/>
  <c r="I17" i="71"/>
  <c r="H17" i="71"/>
  <c r="G17" i="71"/>
  <c r="F17" i="71"/>
  <c r="E17" i="71"/>
  <c r="D17" i="71"/>
  <c r="BF16" i="71"/>
  <c r="BE16" i="71"/>
  <c r="BD16" i="71"/>
  <c r="BC16" i="71"/>
  <c r="BB16" i="71"/>
  <c r="BA16" i="71"/>
  <c r="AZ16" i="71"/>
  <c r="AY16" i="71"/>
  <c r="AX16" i="71"/>
  <c r="AW16" i="71"/>
  <c r="AV16" i="71"/>
  <c r="AU16" i="71"/>
  <c r="AT16" i="71"/>
  <c r="AS16" i="71"/>
  <c r="AR16" i="71"/>
  <c r="AQ16" i="71"/>
  <c r="AP16" i="71"/>
  <c r="AO16" i="71"/>
  <c r="AN16" i="71"/>
  <c r="AM16" i="71"/>
  <c r="AL16" i="71"/>
  <c r="AK16" i="71"/>
  <c r="AJ16" i="71"/>
  <c r="AI16" i="71"/>
  <c r="AH16" i="71"/>
  <c r="AG16" i="71"/>
  <c r="AF16" i="71"/>
  <c r="AE16" i="71"/>
  <c r="AD16" i="71"/>
  <c r="AC16" i="71"/>
  <c r="AB16" i="71"/>
  <c r="AA16" i="71"/>
  <c r="Z16" i="71"/>
  <c r="Y16" i="71"/>
  <c r="X16" i="71"/>
  <c r="W16" i="71"/>
  <c r="V16" i="71"/>
  <c r="U16" i="71"/>
  <c r="T16" i="71"/>
  <c r="S16" i="71"/>
  <c r="R16" i="71"/>
  <c r="Q16" i="71"/>
  <c r="P16" i="71"/>
  <c r="O16" i="71"/>
  <c r="N16" i="71"/>
  <c r="M16" i="71"/>
  <c r="L16" i="71"/>
  <c r="K16" i="71"/>
  <c r="J16" i="71"/>
  <c r="I16" i="71"/>
  <c r="H16" i="71"/>
  <c r="G16" i="71"/>
  <c r="F16" i="71"/>
  <c r="E16" i="71"/>
  <c r="D16" i="71"/>
  <c r="BF15" i="71"/>
  <c r="BE15" i="71"/>
  <c r="BD15" i="71"/>
  <c r="BC15" i="71"/>
  <c r="BB15" i="71"/>
  <c r="BA15" i="71"/>
  <c r="AZ15" i="71"/>
  <c r="AY15" i="71"/>
  <c r="AX15" i="71"/>
  <c r="AW15" i="71"/>
  <c r="AV15" i="71"/>
  <c r="AU15" i="71"/>
  <c r="AT15" i="71"/>
  <c r="AS15" i="71"/>
  <c r="AR15" i="71"/>
  <c r="AQ15" i="71"/>
  <c r="AP15" i="71"/>
  <c r="AO15" i="71"/>
  <c r="AN15" i="71"/>
  <c r="AM15" i="71"/>
  <c r="AL15" i="71"/>
  <c r="AK15" i="71"/>
  <c r="AJ15" i="71"/>
  <c r="AI15" i="71"/>
  <c r="AH15" i="71"/>
  <c r="AG15" i="71"/>
  <c r="AF15" i="71"/>
  <c r="AE15" i="71"/>
  <c r="AD15" i="71"/>
  <c r="AC15" i="71"/>
  <c r="AB15" i="71"/>
  <c r="AA15" i="71"/>
  <c r="Z15" i="71"/>
  <c r="Y15" i="71"/>
  <c r="X15" i="71"/>
  <c r="W15" i="71"/>
  <c r="V15" i="71"/>
  <c r="U15" i="71"/>
  <c r="T15" i="71"/>
  <c r="S15" i="71"/>
  <c r="R15" i="71"/>
  <c r="Q15" i="71"/>
  <c r="P15" i="71"/>
  <c r="O15" i="71"/>
  <c r="N15" i="71"/>
  <c r="M15" i="71"/>
  <c r="L15" i="71"/>
  <c r="K15" i="71"/>
  <c r="J15" i="71"/>
  <c r="I15" i="71"/>
  <c r="H15" i="71"/>
  <c r="G15" i="71"/>
  <c r="F15" i="71"/>
  <c r="E15" i="71"/>
  <c r="D15" i="71"/>
  <c r="BG11" i="71"/>
  <c r="BG18" i="71" s="1"/>
  <c r="BG13" i="71" s="1"/>
  <c r="BF11" i="71"/>
  <c r="BF18" i="71" s="1"/>
  <c r="BE11" i="71"/>
  <c r="BE18" i="71" s="1"/>
  <c r="BD11" i="71"/>
  <c r="BD18" i="71" s="1"/>
  <c r="BC11" i="71"/>
  <c r="BC18" i="71" s="1"/>
  <c r="BB11" i="71"/>
  <c r="BB18" i="71" s="1"/>
  <c r="BA11" i="71"/>
  <c r="BA18" i="71" s="1"/>
  <c r="AZ11" i="71"/>
  <c r="AZ18" i="71" s="1"/>
  <c r="AY11" i="71"/>
  <c r="AY18" i="71" s="1"/>
  <c r="AX11" i="71"/>
  <c r="AX18" i="71" s="1"/>
  <c r="AW11" i="71"/>
  <c r="AW18" i="71" s="1"/>
  <c r="AV11" i="71"/>
  <c r="AV18" i="71" s="1"/>
  <c r="AU11" i="71"/>
  <c r="AU18" i="71" s="1"/>
  <c r="AT11" i="71"/>
  <c r="AT18" i="71" s="1"/>
  <c r="AS11" i="71"/>
  <c r="AS18" i="71" s="1"/>
  <c r="AR11" i="71"/>
  <c r="AR18" i="71" s="1"/>
  <c r="AQ11" i="71"/>
  <c r="AQ18" i="71" s="1"/>
  <c r="AP11" i="71"/>
  <c r="AP18" i="71" s="1"/>
  <c r="AO11" i="71"/>
  <c r="AO18" i="71" s="1"/>
  <c r="AN11" i="71"/>
  <c r="AN18" i="71" s="1"/>
  <c r="CI11" i="71"/>
  <c r="CI18" i="71" s="1"/>
  <c r="CI13" i="71" s="1"/>
  <c r="CG18" i="71"/>
  <c r="CF11" i="71"/>
  <c r="CF18" i="71" s="1"/>
  <c r="BG37" i="69"/>
  <c r="BF37" i="69"/>
  <c r="BE37" i="69"/>
  <c r="BD37" i="69"/>
  <c r="BC37" i="69"/>
  <c r="BB37" i="69"/>
  <c r="BA37" i="69"/>
  <c r="AZ37" i="69"/>
  <c r="AY37" i="69"/>
  <c r="AX37" i="69"/>
  <c r="AW37" i="69"/>
  <c r="AV37" i="69"/>
  <c r="AU37" i="69"/>
  <c r="AT37" i="69"/>
  <c r="AS37" i="69"/>
  <c r="AR37" i="69"/>
  <c r="AQ37" i="69"/>
  <c r="AP37" i="69"/>
  <c r="AO37" i="69"/>
  <c r="AN37" i="69"/>
  <c r="AM37" i="69"/>
  <c r="AL37" i="69"/>
  <c r="AK37" i="69"/>
  <c r="AJ37" i="69"/>
  <c r="AI37" i="69"/>
  <c r="AH37" i="69"/>
  <c r="AG37" i="69"/>
  <c r="AF37" i="69"/>
  <c r="AE37" i="69"/>
  <c r="AD37" i="69"/>
  <c r="AC37" i="69"/>
  <c r="AB37" i="69"/>
  <c r="AA37" i="69"/>
  <c r="Z37" i="69"/>
  <c r="Y37" i="69"/>
  <c r="X37" i="69"/>
  <c r="W37" i="69"/>
  <c r="V37" i="69"/>
  <c r="U37" i="69"/>
  <c r="T37" i="69"/>
  <c r="S37" i="69"/>
  <c r="R37" i="69"/>
  <c r="Q37" i="69"/>
  <c r="P37" i="69"/>
  <c r="O37" i="69"/>
  <c r="N37" i="69"/>
  <c r="M37" i="69"/>
  <c r="L37" i="69"/>
  <c r="K37" i="69"/>
  <c r="J37" i="69"/>
  <c r="I37" i="69"/>
  <c r="H37" i="69"/>
  <c r="G37" i="69"/>
  <c r="F37" i="69"/>
  <c r="E37" i="69"/>
  <c r="D37" i="69"/>
  <c r="BG35" i="69"/>
  <c r="BF35" i="69"/>
  <c r="BE35" i="69"/>
  <c r="BD35" i="69"/>
  <c r="BC35" i="69"/>
  <c r="BA35" i="69"/>
  <c r="AZ35" i="69"/>
  <c r="AY35" i="69"/>
  <c r="CG35" i="69" s="1"/>
  <c r="BG24" i="69"/>
  <c r="BF24" i="69"/>
  <c r="BE24" i="69"/>
  <c r="BD24" i="69"/>
  <c r="BC24" i="69"/>
  <c r="BB24" i="69"/>
  <c r="BA24" i="69"/>
  <c r="AZ24" i="69"/>
  <c r="AY24" i="69"/>
  <c r="AX24" i="69"/>
  <c r="AW24" i="69"/>
  <c r="AV24" i="69"/>
  <c r="AU24" i="69"/>
  <c r="AT24" i="69"/>
  <c r="AS24" i="69"/>
  <c r="AR24" i="69"/>
  <c r="AQ24" i="69"/>
  <c r="AP24" i="69"/>
  <c r="AO24" i="69"/>
  <c r="AN24" i="69"/>
  <c r="AM24" i="69"/>
  <c r="AL24" i="69"/>
  <c r="AK24" i="69"/>
  <c r="AJ24" i="69"/>
  <c r="AI24" i="69"/>
  <c r="AH24" i="69"/>
  <c r="AG24" i="69"/>
  <c r="AF24" i="69"/>
  <c r="AE24" i="69"/>
  <c r="AD24" i="69"/>
  <c r="AC24" i="69"/>
  <c r="AB24" i="69"/>
  <c r="AA24" i="69"/>
  <c r="Z24" i="69"/>
  <c r="Y24" i="69"/>
  <c r="X24" i="69"/>
  <c r="W24" i="69"/>
  <c r="V24" i="69"/>
  <c r="U24" i="69"/>
  <c r="T24" i="69"/>
  <c r="S24" i="69"/>
  <c r="R24" i="69"/>
  <c r="Q24" i="69"/>
  <c r="P24" i="69"/>
  <c r="O24" i="69"/>
  <c r="N24" i="69"/>
  <c r="M24" i="69"/>
  <c r="L24" i="69"/>
  <c r="K24" i="69"/>
  <c r="J24" i="69"/>
  <c r="I24" i="69"/>
  <c r="H24" i="69"/>
  <c r="G24" i="69"/>
  <c r="F24" i="69"/>
  <c r="E24" i="69"/>
  <c r="D24" i="69"/>
  <c r="BF24" i="68"/>
  <c r="BE24" i="68"/>
  <c r="BD24" i="68"/>
  <c r="BC24" i="68"/>
  <c r="BB24" i="68"/>
  <c r="BA24" i="68"/>
  <c r="AZ24" i="68"/>
  <c r="AY24" i="68"/>
  <c r="AX24" i="68"/>
  <c r="AW24" i="68"/>
  <c r="AV24" i="68"/>
  <c r="AU24" i="68"/>
  <c r="AT24" i="68"/>
  <c r="AS24" i="68"/>
  <c r="AR24" i="68"/>
  <c r="AQ24" i="68"/>
  <c r="AP24" i="68"/>
  <c r="AO24" i="68"/>
  <c r="AN24" i="68"/>
  <c r="AM24" i="68"/>
  <c r="AL24" i="68"/>
  <c r="AK24" i="68"/>
  <c r="AJ24" i="68"/>
  <c r="AI24" i="68"/>
  <c r="AH24" i="68"/>
  <c r="AG24" i="68"/>
  <c r="AF24" i="68"/>
  <c r="AE24" i="68"/>
  <c r="AD24" i="68"/>
  <c r="AC24" i="68"/>
  <c r="AB24" i="68"/>
  <c r="AA24" i="68"/>
  <c r="Z24" i="68"/>
  <c r="Y24" i="68"/>
  <c r="X24" i="68"/>
  <c r="W24" i="68"/>
  <c r="V24" i="68"/>
  <c r="U24" i="68"/>
  <c r="T24" i="68"/>
  <c r="S24" i="68"/>
  <c r="R24" i="68"/>
  <c r="Q24" i="68"/>
  <c r="P24" i="68"/>
  <c r="O24" i="68"/>
  <c r="N24" i="68"/>
  <c r="M24" i="68"/>
  <c r="L24" i="68"/>
  <c r="K24" i="68"/>
  <c r="J24" i="68"/>
  <c r="I24" i="68"/>
  <c r="H24" i="68"/>
  <c r="BF23" i="68"/>
  <c r="BE23" i="68"/>
  <c r="BD23" i="68"/>
  <c r="BC23" i="68"/>
  <c r="BB23" i="68"/>
  <c r="BA23" i="68"/>
  <c r="AZ23" i="68"/>
  <c r="AY23" i="68"/>
  <c r="AX23" i="68"/>
  <c r="AW23" i="68"/>
  <c r="AV23" i="68"/>
  <c r="AU23" i="68"/>
  <c r="AT23" i="68"/>
  <c r="AS23" i="68"/>
  <c r="AR23" i="68"/>
  <c r="AQ23" i="68"/>
  <c r="AP23" i="68"/>
  <c r="AO23" i="68"/>
  <c r="AN23" i="68"/>
  <c r="AM23" i="68"/>
  <c r="AL23" i="68"/>
  <c r="AK23" i="68"/>
  <c r="AJ23" i="68"/>
  <c r="AI23" i="68"/>
  <c r="AH23" i="68"/>
  <c r="AG23" i="68"/>
  <c r="AF23" i="68"/>
  <c r="AE23" i="68"/>
  <c r="AD23" i="68"/>
  <c r="AC23" i="68"/>
  <c r="AB23" i="68"/>
  <c r="AA23" i="68"/>
  <c r="Z23" i="68"/>
  <c r="Y23" i="68"/>
  <c r="X23" i="68"/>
  <c r="W23" i="68"/>
  <c r="V23" i="68"/>
  <c r="U23" i="68"/>
  <c r="T23" i="68"/>
  <c r="S23" i="68"/>
  <c r="R23" i="68"/>
  <c r="Q23" i="68"/>
  <c r="P23" i="68"/>
  <c r="O23" i="68"/>
  <c r="N23" i="68"/>
  <c r="M23" i="68"/>
  <c r="L23" i="68"/>
  <c r="K23" i="68"/>
  <c r="J23" i="68"/>
  <c r="I23" i="68"/>
  <c r="H23" i="68"/>
  <c r="BF22" i="68"/>
  <c r="BE22" i="68"/>
  <c r="BD22" i="68"/>
  <c r="BC22" i="68"/>
  <c r="BB22" i="68"/>
  <c r="BA22" i="68"/>
  <c r="AZ22" i="68"/>
  <c r="AY22" i="68"/>
  <c r="AX22" i="68"/>
  <c r="AW22" i="68"/>
  <c r="AU22" i="68"/>
  <c r="AT22" i="68"/>
  <c r="AS22" i="68"/>
  <c r="AR22" i="68"/>
  <c r="AQ22" i="68"/>
  <c r="AP22" i="68"/>
  <c r="AO22" i="68"/>
  <c r="AN22" i="68"/>
  <c r="AM22" i="68"/>
  <c r="AL22" i="68"/>
  <c r="AK22" i="68"/>
  <c r="AJ22" i="68"/>
  <c r="AI22" i="68"/>
  <c r="AH22" i="68"/>
  <c r="AG22" i="68"/>
  <c r="AF22" i="68"/>
  <c r="AE22" i="68"/>
  <c r="AD22" i="68"/>
  <c r="AC22" i="68"/>
  <c r="AB22" i="68"/>
  <c r="AA22" i="68"/>
  <c r="Z22" i="68"/>
  <c r="Y22" i="68"/>
  <c r="X22" i="68"/>
  <c r="W22" i="68"/>
  <c r="V22" i="68"/>
  <c r="U22" i="68"/>
  <c r="T22" i="68"/>
  <c r="S22" i="68"/>
  <c r="R22" i="68"/>
  <c r="Q22" i="68"/>
  <c r="P22" i="68"/>
  <c r="O22" i="68"/>
  <c r="N22" i="68"/>
  <c r="M22" i="68"/>
  <c r="L22" i="68"/>
  <c r="K22" i="68"/>
  <c r="J22" i="68"/>
  <c r="I22" i="68"/>
  <c r="H22" i="68"/>
  <c r="BF20" i="68"/>
  <c r="BE20" i="68"/>
  <c r="BD20" i="68"/>
  <c r="BC20" i="68"/>
  <c r="BB20" i="68"/>
  <c r="BA20" i="68"/>
  <c r="AZ20" i="68"/>
  <c r="AY20" i="68"/>
  <c r="AX20" i="68"/>
  <c r="AW20" i="68"/>
  <c r="AV20" i="68"/>
  <c r="AU20" i="68"/>
  <c r="AT20" i="68"/>
  <c r="AS20" i="68"/>
  <c r="AR20" i="68"/>
  <c r="AQ20" i="68"/>
  <c r="AP20" i="68"/>
  <c r="AO20" i="68"/>
  <c r="AN20" i="68"/>
  <c r="AM20" i="68"/>
  <c r="AL20" i="68"/>
  <c r="AK20" i="68"/>
  <c r="AJ20" i="68"/>
  <c r="AI20" i="68"/>
  <c r="AH20" i="68"/>
  <c r="AG20" i="68"/>
  <c r="AF20" i="68"/>
  <c r="AE20" i="68"/>
  <c r="AD20" i="68"/>
  <c r="AC20" i="68"/>
  <c r="AB20" i="68"/>
  <c r="AA20" i="68"/>
  <c r="Z20" i="68"/>
  <c r="Y20" i="68"/>
  <c r="X20" i="68"/>
  <c r="W20" i="68"/>
  <c r="V20" i="68"/>
  <c r="U20" i="68"/>
  <c r="T20" i="68"/>
  <c r="S20" i="68"/>
  <c r="R20" i="68"/>
  <c r="Q20" i="68"/>
  <c r="P20" i="68"/>
  <c r="O20" i="68"/>
  <c r="N20" i="68"/>
  <c r="M20" i="68"/>
  <c r="L20" i="68"/>
  <c r="K20" i="68"/>
  <c r="J20" i="68"/>
  <c r="I20" i="68"/>
  <c r="H20" i="68"/>
  <c r="AI18" i="68"/>
  <c r="AH18" i="68"/>
  <c r="AG18" i="68"/>
  <c r="AF18" i="68"/>
  <c r="AE18" i="68"/>
  <c r="AD18" i="68"/>
  <c r="AC18" i="68"/>
  <c r="AB18" i="68"/>
  <c r="AA18" i="68"/>
  <c r="Z18" i="68"/>
  <c r="Y18" i="68"/>
  <c r="X18" i="68"/>
  <c r="W18" i="68"/>
  <c r="V18" i="68"/>
  <c r="U18" i="68"/>
  <c r="T18" i="68"/>
  <c r="S18" i="68"/>
  <c r="R18" i="68"/>
  <c r="Q18" i="68"/>
  <c r="P18" i="68"/>
  <c r="O18" i="68"/>
  <c r="N18" i="68"/>
  <c r="M18" i="68"/>
  <c r="L18" i="68"/>
  <c r="K18" i="68"/>
  <c r="J18" i="68"/>
  <c r="I18" i="68"/>
  <c r="H18" i="68"/>
  <c r="G18" i="68"/>
  <c r="F18" i="68"/>
  <c r="E18" i="68"/>
  <c r="D18" i="68"/>
  <c r="BF17" i="68"/>
  <c r="BE17" i="68"/>
  <c r="BD17" i="68"/>
  <c r="BC17" i="68"/>
  <c r="BB17" i="68"/>
  <c r="BA17" i="68"/>
  <c r="AZ17" i="68"/>
  <c r="AY17" i="68"/>
  <c r="AX17" i="68"/>
  <c r="AW17" i="68"/>
  <c r="AV17" i="68"/>
  <c r="AU17" i="68"/>
  <c r="AT17" i="68"/>
  <c r="AS17" i="68"/>
  <c r="AR17" i="68"/>
  <c r="AQ17" i="68"/>
  <c r="AP17" i="68"/>
  <c r="AO17" i="68"/>
  <c r="AN17" i="68"/>
  <c r="AM17" i="68"/>
  <c r="AL17" i="68"/>
  <c r="AK17" i="68"/>
  <c r="AJ17" i="68"/>
  <c r="AI17" i="68"/>
  <c r="AH17" i="68"/>
  <c r="AG17" i="68"/>
  <c r="AF17" i="68"/>
  <c r="AE17" i="68"/>
  <c r="AD17" i="68"/>
  <c r="AC17" i="68"/>
  <c r="AB17" i="68"/>
  <c r="AA17" i="68"/>
  <c r="Z17" i="68"/>
  <c r="Y17" i="68"/>
  <c r="X17" i="68"/>
  <c r="W17" i="68"/>
  <c r="V17" i="68"/>
  <c r="U17" i="68"/>
  <c r="T17" i="68"/>
  <c r="S17" i="68"/>
  <c r="R17" i="68"/>
  <c r="Q17" i="68"/>
  <c r="P17" i="68"/>
  <c r="O17" i="68"/>
  <c r="N17" i="68"/>
  <c r="M17" i="68"/>
  <c r="L17" i="68"/>
  <c r="K17" i="68"/>
  <c r="J17" i="68"/>
  <c r="I17" i="68"/>
  <c r="H17" i="68"/>
  <c r="G17" i="68"/>
  <c r="F17" i="68"/>
  <c r="E17" i="68"/>
  <c r="D17" i="68"/>
  <c r="BF16" i="68"/>
  <c r="BE16" i="68"/>
  <c r="BD16" i="68"/>
  <c r="BC16" i="68"/>
  <c r="BB16" i="68"/>
  <c r="BA16" i="68"/>
  <c r="AZ16" i="68"/>
  <c r="AY16" i="68"/>
  <c r="AX16" i="68"/>
  <c r="AW16" i="68"/>
  <c r="AU16" i="68"/>
  <c r="AT16" i="68"/>
  <c r="AS16" i="68"/>
  <c r="AR16" i="68"/>
  <c r="AQ16" i="68"/>
  <c r="AP16" i="68"/>
  <c r="AO16" i="68"/>
  <c r="AN16" i="68"/>
  <c r="AM16" i="68"/>
  <c r="AL16" i="68"/>
  <c r="AK16" i="68"/>
  <c r="AJ16" i="68"/>
  <c r="AI16" i="68"/>
  <c r="AH16" i="68"/>
  <c r="AG16" i="68"/>
  <c r="AF16" i="68"/>
  <c r="AE16" i="68"/>
  <c r="AD16" i="68"/>
  <c r="AC16" i="68"/>
  <c r="AB16" i="68"/>
  <c r="AA16" i="68"/>
  <c r="Z16" i="68"/>
  <c r="Y16" i="68"/>
  <c r="X16" i="68"/>
  <c r="W16" i="68"/>
  <c r="V16" i="68"/>
  <c r="U16" i="68"/>
  <c r="T16" i="68"/>
  <c r="S16" i="68"/>
  <c r="R16" i="68"/>
  <c r="Q16" i="68"/>
  <c r="P16" i="68"/>
  <c r="O16" i="68"/>
  <c r="N16" i="68"/>
  <c r="M16" i="68"/>
  <c r="L16" i="68"/>
  <c r="K16" i="68"/>
  <c r="J16" i="68"/>
  <c r="I16" i="68"/>
  <c r="H16" i="68"/>
  <c r="G16" i="68"/>
  <c r="F16" i="68"/>
  <c r="E16" i="68"/>
  <c r="D16" i="68"/>
  <c r="BF15" i="68"/>
  <c r="BE15" i="68"/>
  <c r="BD15" i="68"/>
  <c r="BC15" i="68"/>
  <c r="BB15" i="68"/>
  <c r="BA15" i="68"/>
  <c r="AZ15" i="68"/>
  <c r="AY15" i="68"/>
  <c r="AX15" i="68"/>
  <c r="AW15" i="68"/>
  <c r="AV15" i="68"/>
  <c r="AU15" i="68"/>
  <c r="AT15" i="68"/>
  <c r="AS15" i="68"/>
  <c r="AR15" i="68"/>
  <c r="AQ15" i="68"/>
  <c r="AP15" i="68"/>
  <c r="AO15" i="68"/>
  <c r="AN15" i="68"/>
  <c r="AM15" i="68"/>
  <c r="AL15" i="68"/>
  <c r="AK15" i="68"/>
  <c r="AJ15" i="68"/>
  <c r="AI15" i="68"/>
  <c r="AH15" i="68"/>
  <c r="AG15" i="68"/>
  <c r="AF15" i="68"/>
  <c r="AE15" i="68"/>
  <c r="AD15" i="68"/>
  <c r="AC15" i="68"/>
  <c r="AB15" i="68"/>
  <c r="AA15" i="68"/>
  <c r="Z15" i="68"/>
  <c r="Y15" i="68"/>
  <c r="X15" i="68"/>
  <c r="W15" i="68"/>
  <c r="V15" i="68"/>
  <c r="U15" i="68"/>
  <c r="T15" i="68"/>
  <c r="S15" i="68"/>
  <c r="R15" i="68"/>
  <c r="Q15" i="68"/>
  <c r="P15" i="68"/>
  <c r="O15" i="68"/>
  <c r="N15" i="68"/>
  <c r="M15" i="68"/>
  <c r="L15" i="68"/>
  <c r="K15" i="68"/>
  <c r="J15" i="68"/>
  <c r="I15" i="68"/>
  <c r="H15" i="68"/>
  <c r="G15" i="68"/>
  <c r="F15" i="68"/>
  <c r="E15" i="68"/>
  <c r="D15" i="68"/>
  <c r="BG11" i="68"/>
  <c r="BG18" i="68" s="1"/>
  <c r="BF11" i="68"/>
  <c r="BF18" i="68" s="1"/>
  <c r="BE11" i="68"/>
  <c r="BE18" i="68" s="1"/>
  <c r="BD11" i="68"/>
  <c r="BD18" i="68" s="1"/>
  <c r="BC11" i="68"/>
  <c r="BC18" i="68" s="1"/>
  <c r="BB11" i="68"/>
  <c r="BB18" i="68" s="1"/>
  <c r="BA11" i="68"/>
  <c r="BA18" i="68" s="1"/>
  <c r="AZ11" i="68"/>
  <c r="AZ18" i="68" s="1"/>
  <c r="AY11" i="68"/>
  <c r="AY18" i="68" s="1"/>
  <c r="AX11" i="68"/>
  <c r="AX18" i="68" s="1"/>
  <c r="AW11" i="68"/>
  <c r="AW18" i="68" s="1"/>
  <c r="AV11" i="68"/>
  <c r="AV18" i="68" s="1"/>
  <c r="AU11" i="68"/>
  <c r="AU18" i="68" s="1"/>
  <c r="AT11" i="68"/>
  <c r="AT18" i="68" s="1"/>
  <c r="AS11" i="68"/>
  <c r="AS18" i="68" s="1"/>
  <c r="AR11" i="68"/>
  <c r="AR18" i="68" s="1"/>
  <c r="AQ11" i="68"/>
  <c r="AQ18" i="68" s="1"/>
  <c r="AP11" i="68"/>
  <c r="AP18" i="68" s="1"/>
  <c r="AO11" i="68"/>
  <c r="AO18" i="68" s="1"/>
  <c r="AN11" i="68"/>
  <c r="AN18" i="68" s="1"/>
  <c r="AM11" i="68"/>
  <c r="AM18" i="68" s="1"/>
  <c r="AL11" i="68"/>
  <c r="AL18" i="68" s="1"/>
  <c r="AK11" i="68"/>
  <c r="AK18" i="68" s="1"/>
  <c r="AJ18" i="68"/>
  <c r="CH24" i="68"/>
  <c r="CH23" i="68"/>
  <c r="CH22" i="68"/>
  <c r="CH20" i="68"/>
  <c r="CF24" i="69" l="1"/>
  <c r="CG24" i="69"/>
  <c r="CH24" i="69"/>
  <c r="CI24" i="69"/>
  <c r="CI35" i="69"/>
  <c r="CF23" i="72"/>
  <c r="CG23" i="72"/>
  <c r="CH23" i="72"/>
  <c r="CI23" i="72"/>
  <c r="CH35" i="69"/>
  <c r="BE13" i="68"/>
  <c r="BD13" i="68"/>
  <c r="F13" i="68"/>
  <c r="AD13" i="68"/>
  <c r="V13" i="68"/>
  <c r="D13" i="71"/>
  <c r="H13" i="71"/>
  <c r="L13" i="71"/>
  <c r="P13" i="71"/>
  <c r="T13" i="71"/>
  <c r="X13" i="71"/>
  <c r="AB13" i="71"/>
  <c r="AF13" i="71"/>
  <c r="AJ13" i="71"/>
  <c r="J13" i="68"/>
  <c r="N13" i="68"/>
  <c r="R13" i="68"/>
  <c r="Z13" i="68"/>
  <c r="AH13" i="68"/>
  <c r="CF16" i="71"/>
  <c r="AO13" i="71"/>
  <c r="AQ13" i="71"/>
  <c r="AS13" i="71"/>
  <c r="AU13" i="71"/>
  <c r="AW13" i="71"/>
  <c r="AY13" i="71"/>
  <c r="BA13" i="71"/>
  <c r="BC13" i="71"/>
  <c r="BE13" i="71"/>
  <c r="CH20" i="71"/>
  <c r="CG22" i="71"/>
  <c r="CH22" i="71"/>
  <c r="CH16" i="71"/>
  <c r="CG24" i="71"/>
  <c r="CH24" i="71"/>
  <c r="AN13" i="71"/>
  <c r="AV13" i="71"/>
  <c r="BD13" i="71"/>
  <c r="F13" i="71"/>
  <c r="J13" i="71"/>
  <c r="N13" i="71"/>
  <c r="R13" i="71"/>
  <c r="V13" i="71"/>
  <c r="Z13" i="71"/>
  <c r="AD13" i="71"/>
  <c r="AH13" i="71"/>
  <c r="AL13" i="71"/>
  <c r="AR13" i="71"/>
  <c r="AZ13" i="71"/>
  <c r="E13" i="71"/>
  <c r="G13" i="71"/>
  <c r="I13" i="71"/>
  <c r="K13" i="71"/>
  <c r="M13" i="71"/>
  <c r="O13" i="71"/>
  <c r="Q13" i="71"/>
  <c r="S13" i="71"/>
  <c r="U13" i="71"/>
  <c r="W13" i="71"/>
  <c r="Y13" i="71"/>
  <c r="AA13" i="71"/>
  <c r="AC13" i="71"/>
  <c r="AE13" i="71"/>
  <c r="AG13" i="71"/>
  <c r="AI13" i="71"/>
  <c r="AK13" i="71"/>
  <c r="AM13" i="71"/>
  <c r="AP13" i="71"/>
  <c r="AT13" i="71"/>
  <c r="AX13" i="71"/>
  <c r="BB13" i="71"/>
  <c r="BF13" i="71"/>
  <c r="CF15" i="68"/>
  <c r="CF16" i="68"/>
  <c r="CF17" i="68"/>
  <c r="D13" i="68"/>
  <c r="H13" i="68"/>
  <c r="L13" i="68"/>
  <c r="P13" i="68"/>
  <c r="T13" i="68"/>
  <c r="X13" i="68"/>
  <c r="AB13" i="68"/>
  <c r="AF13" i="68"/>
  <c r="CG20" i="68"/>
  <c r="CI20" i="68"/>
  <c r="CG15" i="68"/>
  <c r="CI15" i="68"/>
  <c r="CG23" i="68"/>
  <c r="CI23" i="68"/>
  <c r="CG17" i="68"/>
  <c r="CI17" i="68"/>
  <c r="AK13" i="68"/>
  <c r="AM13" i="68"/>
  <c r="AO13" i="68"/>
  <c r="AQ13" i="68"/>
  <c r="AS13" i="68"/>
  <c r="AU13" i="68"/>
  <c r="AW13" i="68"/>
  <c r="AY13" i="68"/>
  <c r="BA13" i="68"/>
  <c r="BC13" i="68"/>
  <c r="BG13" i="68"/>
  <c r="E13" i="68"/>
  <c r="G13" i="68"/>
  <c r="I13" i="68"/>
  <c r="K13" i="68"/>
  <c r="M13" i="68"/>
  <c r="O13" i="68"/>
  <c r="Q13" i="68"/>
  <c r="S13" i="68"/>
  <c r="U13" i="68"/>
  <c r="W13" i="68"/>
  <c r="Y13" i="68"/>
  <c r="AA13" i="68"/>
  <c r="AC13" i="68"/>
  <c r="AE13" i="68"/>
  <c r="AG13" i="68"/>
  <c r="AI13" i="68"/>
  <c r="AJ13" i="68"/>
  <c r="AL13" i="68"/>
  <c r="AN13" i="68"/>
  <c r="AP13" i="68"/>
  <c r="AR13" i="68"/>
  <c r="AT13" i="68"/>
  <c r="AV13" i="68"/>
  <c r="AX13" i="68"/>
  <c r="AZ13" i="68"/>
  <c r="BB13" i="68"/>
  <c r="BF13" i="68"/>
  <c r="CH11" i="71"/>
  <c r="CH18" i="71" s="1"/>
  <c r="CF15" i="71"/>
  <c r="CG15" i="71"/>
  <c r="CG16" i="71"/>
  <c r="CF17" i="71"/>
  <c r="CG17" i="71"/>
  <c r="CG20" i="71"/>
  <c r="CH23" i="71"/>
  <c r="CH15" i="71"/>
  <c r="CH17" i="71"/>
  <c r="CF18" i="68"/>
  <c r="CG11" i="68"/>
  <c r="CG18" i="68" s="1"/>
  <c r="CI11" i="68"/>
  <c r="CI18" i="68" s="1"/>
  <c r="CH15" i="68"/>
  <c r="CH16" i="68"/>
  <c r="CH17" i="68"/>
  <c r="CG22" i="68"/>
  <c r="CI22" i="68"/>
  <c r="CG24" i="68"/>
  <c r="CI24" i="68"/>
  <c r="CH11" i="68"/>
  <c r="CH18" i="68" s="1"/>
  <c r="CG16" i="68"/>
  <c r="CI16" i="68"/>
  <c r="CF13" i="71" l="1"/>
  <c r="CI13" i="68"/>
  <c r="CF13" i="68"/>
  <c r="CG13" i="68"/>
  <c r="CH13" i="71"/>
  <c r="CG13" i="71"/>
  <c r="CH13" i="68"/>
  <c r="K28" i="23" l="1"/>
  <c r="K22" i="23"/>
  <c r="K15" i="23"/>
  <c r="G28" i="23"/>
  <c r="G22" i="23"/>
  <c r="G15" i="23"/>
  <c r="G35" i="23"/>
  <c r="G17" i="23"/>
  <c r="K35" i="23" l="1"/>
  <c r="AJ174" i="62" l="1"/>
  <c r="AJ166" i="62"/>
  <c r="AJ167" i="62"/>
  <c r="AJ168" i="62"/>
  <c r="AJ169" i="62"/>
  <c r="AJ170" i="62"/>
  <c r="AJ171" i="62"/>
  <c r="AJ173" i="62"/>
  <c r="AJ153" i="62"/>
  <c r="AJ145" i="62"/>
  <c r="AJ146" i="62"/>
  <c r="AJ147" i="62"/>
  <c r="AJ148" i="62"/>
  <c r="AJ149" i="62"/>
  <c r="AJ150" i="62"/>
  <c r="AJ152" i="62"/>
  <c r="AJ112" i="62"/>
  <c r="AJ121" i="62"/>
  <c r="AJ113" i="62"/>
  <c r="AJ114" i="62"/>
  <c r="AJ115" i="62"/>
  <c r="AJ116" i="62"/>
  <c r="AJ117" i="62"/>
  <c r="AJ118" i="62"/>
  <c r="AJ120" i="62"/>
  <c r="AJ111" i="62"/>
  <c r="AJ103" i="62"/>
  <c r="AJ104" i="62"/>
  <c r="AJ105" i="62"/>
  <c r="AJ106" i="62"/>
  <c r="AJ107" i="62"/>
  <c r="AJ108" i="62"/>
  <c r="AJ110" i="62"/>
  <c r="AJ90" i="62"/>
  <c r="AJ82" i="62"/>
  <c r="AJ83" i="62"/>
  <c r="AJ84" i="62"/>
  <c r="AJ85" i="62"/>
  <c r="AJ86" i="62"/>
  <c r="AJ87" i="62"/>
  <c r="AJ89" i="62"/>
  <c r="AJ28" i="62"/>
  <c r="AJ37" i="62"/>
  <c r="AJ29" i="62"/>
  <c r="AJ30" i="62"/>
  <c r="AJ31" i="62"/>
  <c r="AJ32" i="62"/>
  <c r="AJ33" i="62"/>
  <c r="AJ34" i="62"/>
  <c r="AJ36" i="62"/>
  <c r="AJ7" i="62"/>
  <c r="AJ16" i="62"/>
  <c r="AJ8" i="62"/>
  <c r="AJ9" i="62"/>
  <c r="AJ10" i="62"/>
  <c r="AJ11" i="62"/>
  <c r="AJ12" i="62"/>
  <c r="AJ13" i="62"/>
  <c r="AJ15" i="62"/>
  <c r="AJ128" i="62" l="1"/>
  <c r="AJ124" i="62"/>
  <c r="AJ44" i="62"/>
  <c r="AJ40" i="62"/>
  <c r="AJ131" i="62"/>
  <c r="AJ126" i="62"/>
  <c r="AJ47" i="62"/>
  <c r="AJ42" i="62"/>
  <c r="AJ51" i="62"/>
  <c r="AJ52" i="62"/>
  <c r="AJ50" i="62"/>
  <c r="AJ57" i="62"/>
  <c r="AJ55" i="62"/>
  <c r="AJ53" i="62"/>
  <c r="AJ54" i="62"/>
  <c r="AJ58" i="62"/>
  <c r="AJ48" i="62"/>
  <c r="AJ132" i="62"/>
  <c r="AJ45" i="62"/>
  <c r="AJ43" i="62"/>
  <c r="AJ41" i="62"/>
  <c r="AJ24" i="62"/>
  <c r="AJ22" i="62"/>
  <c r="AJ20" i="62"/>
  <c r="AJ27" i="62"/>
  <c r="AJ49" i="62"/>
  <c r="AJ26" i="62"/>
  <c r="AJ23" i="62"/>
  <c r="AJ21" i="62"/>
  <c r="AJ19" i="62"/>
  <c r="AJ129" i="62"/>
  <c r="AJ127" i="62"/>
  <c r="AJ125" i="62"/>
  <c r="AJ61" i="62" l="1"/>
  <c r="AJ63" i="62"/>
  <c r="AJ65" i="62"/>
  <c r="AJ68" i="62"/>
  <c r="AJ69" i="62"/>
  <c r="AJ62" i="62"/>
  <c r="AJ64" i="62"/>
  <c r="AJ66" i="62"/>
  <c r="AI7" i="62" l="1"/>
  <c r="AI16" i="62"/>
  <c r="AI8" i="62"/>
  <c r="AI9" i="62"/>
  <c r="AI10" i="62"/>
  <c r="AI11" i="62"/>
  <c r="AI12" i="62"/>
  <c r="AI13" i="62"/>
  <c r="AI15" i="62"/>
  <c r="BM28" i="62" l="1"/>
  <c r="BM49" i="62" s="1"/>
  <c r="AI174" i="62"/>
  <c r="AI166" i="62"/>
  <c r="AI167" i="62"/>
  <c r="AI168" i="62"/>
  <c r="AI169" i="62"/>
  <c r="AI170" i="62"/>
  <c r="AI171" i="62"/>
  <c r="AI173" i="62"/>
  <c r="AI153" i="62"/>
  <c r="AI145" i="62"/>
  <c r="AI146" i="62"/>
  <c r="AI147" i="62"/>
  <c r="AI148" i="62"/>
  <c r="AI149" i="62"/>
  <c r="AI150" i="62"/>
  <c r="AI152" i="62"/>
  <c r="AI112" i="62"/>
  <c r="AI121" i="62"/>
  <c r="AI113" i="62"/>
  <c r="AI114" i="62"/>
  <c r="AI115" i="62"/>
  <c r="AI116" i="62"/>
  <c r="AI117" i="62"/>
  <c r="AI118" i="62"/>
  <c r="AI120" i="62"/>
  <c r="AI111" i="62"/>
  <c r="AI103" i="62"/>
  <c r="AI104" i="62"/>
  <c r="AI105" i="62"/>
  <c r="AI106" i="62"/>
  <c r="AI107" i="62"/>
  <c r="AI108" i="62"/>
  <c r="AI110" i="62"/>
  <c r="AI90" i="62"/>
  <c r="AI82" i="62"/>
  <c r="AI83" i="62"/>
  <c r="AI84" i="62"/>
  <c r="AI85" i="62"/>
  <c r="AI86" i="62"/>
  <c r="AI87" i="62"/>
  <c r="AI89" i="62"/>
  <c r="AI37" i="62"/>
  <c r="AI58" i="62" s="1"/>
  <c r="AI28" i="62"/>
  <c r="AI29" i="62"/>
  <c r="AI50" i="62" s="1"/>
  <c r="AI30" i="62"/>
  <c r="AI51" i="62" s="1"/>
  <c r="AI31" i="62"/>
  <c r="AI52" i="62" s="1"/>
  <c r="AI32" i="62"/>
  <c r="AI53" i="62" s="1"/>
  <c r="AI33" i="62"/>
  <c r="AI54" i="62" s="1"/>
  <c r="AI34" i="62"/>
  <c r="AI55" i="62" s="1"/>
  <c r="AI36" i="62"/>
  <c r="AI57" i="62" s="1"/>
  <c r="AI27" i="62"/>
  <c r="AI19" i="62"/>
  <c r="AI20" i="62"/>
  <c r="AI21" i="62"/>
  <c r="AI22" i="62"/>
  <c r="AI23" i="62"/>
  <c r="AI24" i="62"/>
  <c r="AI26" i="62"/>
  <c r="AI128" i="62" l="1"/>
  <c r="AI124" i="62"/>
  <c r="AI131" i="62"/>
  <c r="AI126" i="62"/>
  <c r="BN173" i="62"/>
  <c r="AI48" i="62"/>
  <c r="BN166" i="62"/>
  <c r="AI132" i="62"/>
  <c r="AI47" i="62"/>
  <c r="AI44" i="62"/>
  <c r="AI42" i="62"/>
  <c r="AI40" i="62"/>
  <c r="AI49" i="62"/>
  <c r="AI45" i="62"/>
  <c r="AI43" i="62"/>
  <c r="AI41" i="62"/>
  <c r="AI129" i="62"/>
  <c r="AI127" i="62"/>
  <c r="AI125" i="62"/>
  <c r="AI61" i="62" l="1"/>
  <c r="AI63" i="62"/>
  <c r="AI65" i="62"/>
  <c r="AI68" i="62"/>
  <c r="AI69" i="62"/>
  <c r="AI62" i="62"/>
  <c r="AI64" i="62"/>
  <c r="AI66" i="62"/>
  <c r="AH174" i="62" l="1"/>
  <c r="AH166" i="62"/>
  <c r="AH167" i="62"/>
  <c r="AH168" i="62"/>
  <c r="AH169" i="62"/>
  <c r="AH170" i="62"/>
  <c r="AH171" i="62"/>
  <c r="AH173" i="62"/>
  <c r="AH153" i="62"/>
  <c r="AH145" i="62"/>
  <c r="AH146" i="62"/>
  <c r="AH147" i="62"/>
  <c r="AH148" i="62"/>
  <c r="AH149" i="62"/>
  <c r="AH150" i="62"/>
  <c r="AH152" i="62"/>
  <c r="AH112" i="62"/>
  <c r="AH121" i="62"/>
  <c r="AH113" i="62"/>
  <c r="AH114" i="62"/>
  <c r="AH115" i="62"/>
  <c r="AH116" i="62"/>
  <c r="AH117" i="62"/>
  <c r="AH118" i="62"/>
  <c r="AH120" i="62"/>
  <c r="AH111" i="62"/>
  <c r="AH103" i="62"/>
  <c r="AH104" i="62"/>
  <c r="AH105" i="62"/>
  <c r="AH106" i="62"/>
  <c r="AH107" i="62"/>
  <c r="AH108" i="62"/>
  <c r="AH110" i="62"/>
  <c r="AH90" i="62"/>
  <c r="AH82" i="62"/>
  <c r="AH83" i="62"/>
  <c r="AH84" i="62"/>
  <c r="AH85" i="62"/>
  <c r="AH86" i="62"/>
  <c r="AH87" i="62"/>
  <c r="AH89" i="62"/>
  <c r="AH28" i="62"/>
  <c r="AH37" i="62"/>
  <c r="AH29" i="62"/>
  <c r="AH30" i="62"/>
  <c r="AH31" i="62"/>
  <c r="AH32" i="62"/>
  <c r="AH33" i="62"/>
  <c r="AH34" i="62"/>
  <c r="AH36" i="62"/>
  <c r="AH7" i="62"/>
  <c r="AH16" i="62"/>
  <c r="AH8" i="62"/>
  <c r="AH9" i="62"/>
  <c r="AH10" i="62"/>
  <c r="AH11" i="62"/>
  <c r="AH12" i="62"/>
  <c r="AH13" i="62"/>
  <c r="AH15" i="62"/>
  <c r="AH45" i="62" l="1"/>
  <c r="AH41" i="62"/>
  <c r="AH128" i="62"/>
  <c r="AH124" i="62"/>
  <c r="AH23" i="62"/>
  <c r="AH19" i="62"/>
  <c r="AH26" i="62"/>
  <c r="AH58" i="62"/>
  <c r="AH49" i="62"/>
  <c r="AH43" i="62"/>
  <c r="AH131" i="62"/>
  <c r="AH126" i="62"/>
  <c r="AH21" i="62"/>
  <c r="AH53" i="62"/>
  <c r="AH51" i="62"/>
  <c r="AH47" i="62"/>
  <c r="AH44" i="62"/>
  <c r="AH42" i="62"/>
  <c r="AH40" i="62"/>
  <c r="AH48" i="62"/>
  <c r="AH129" i="62"/>
  <c r="AH127" i="62"/>
  <c r="AH125" i="62"/>
  <c r="AH132" i="62"/>
  <c r="AH55" i="62"/>
  <c r="AH24" i="62"/>
  <c r="AH22" i="62"/>
  <c r="AH20" i="62"/>
  <c r="AH27" i="62"/>
  <c r="AH57" i="62"/>
  <c r="AH54" i="62"/>
  <c r="AH52" i="62"/>
  <c r="AH50" i="62"/>
  <c r="AH61" i="62" l="1"/>
  <c r="AH69" i="62"/>
  <c r="AH66" i="62"/>
  <c r="AH62" i="62"/>
  <c r="AH65" i="62"/>
  <c r="AH63" i="62"/>
  <c r="AH68" i="62"/>
  <c r="AH64" i="62"/>
  <c r="A5" i="23" l="1"/>
  <c r="AG174" i="62" l="1"/>
  <c r="AG166" i="62"/>
  <c r="AG167" i="62"/>
  <c r="AG168" i="62"/>
  <c r="AG169" i="62"/>
  <c r="AG170" i="62"/>
  <c r="AG171" i="62"/>
  <c r="AG173" i="62"/>
  <c r="AG153" i="62"/>
  <c r="AG145" i="62"/>
  <c r="AG146" i="62"/>
  <c r="AG147" i="62"/>
  <c r="AG148" i="62"/>
  <c r="AG149" i="62"/>
  <c r="AG150" i="62"/>
  <c r="AG152" i="62"/>
  <c r="AG112" i="62"/>
  <c r="AG121" i="62"/>
  <c r="AG113" i="62"/>
  <c r="AG114" i="62"/>
  <c r="AG115" i="62"/>
  <c r="AG116" i="62"/>
  <c r="AG117" i="62"/>
  <c r="AG118" i="62"/>
  <c r="AG120" i="62"/>
  <c r="AG111" i="62"/>
  <c r="AG103" i="62"/>
  <c r="AG104" i="62"/>
  <c r="AG105" i="62"/>
  <c r="AG106" i="62"/>
  <c r="AG107" i="62"/>
  <c r="AG108" i="62"/>
  <c r="AG110" i="62"/>
  <c r="AG90" i="62"/>
  <c r="AG82" i="62"/>
  <c r="AG83" i="62"/>
  <c r="AG84" i="62"/>
  <c r="AG85" i="62"/>
  <c r="AG86" i="62"/>
  <c r="AG87" i="62"/>
  <c r="AG89" i="62"/>
  <c r="AG28" i="62"/>
  <c r="AG37" i="62"/>
  <c r="AG29" i="62"/>
  <c r="AG30" i="62"/>
  <c r="AG31" i="62"/>
  <c r="AG32" i="62"/>
  <c r="AG33" i="62"/>
  <c r="AG34" i="62"/>
  <c r="AG36" i="62"/>
  <c r="AG7" i="62"/>
  <c r="AG16" i="62"/>
  <c r="AG8" i="62"/>
  <c r="AG9" i="62"/>
  <c r="AG10" i="62"/>
  <c r="AG11" i="62"/>
  <c r="AG12" i="62"/>
  <c r="AG13" i="62"/>
  <c r="AG15" i="62"/>
  <c r="AG40" i="62" l="1"/>
  <c r="AG51" i="62"/>
  <c r="AG27" i="62"/>
  <c r="AG57" i="62"/>
  <c r="AG55" i="62"/>
  <c r="AG52" i="62"/>
  <c r="AG54" i="62"/>
  <c r="AG53" i="62"/>
  <c r="AG42" i="62"/>
  <c r="AG45" i="62"/>
  <c r="AG43" i="62"/>
  <c r="AG41" i="62"/>
  <c r="AG48" i="62"/>
  <c r="AG50" i="62"/>
  <c r="AG49" i="62"/>
  <c r="AG47" i="62"/>
  <c r="AG44" i="62"/>
  <c r="BN28" i="62"/>
  <c r="BN49" i="62" s="1"/>
  <c r="AG26" i="62"/>
  <c r="AG23" i="62"/>
  <c r="AG21" i="62"/>
  <c r="AG19" i="62"/>
  <c r="AG58" i="62"/>
  <c r="AG129" i="62"/>
  <c r="AG127" i="62"/>
  <c r="AG125" i="62"/>
  <c r="AG132" i="62"/>
  <c r="AG24" i="62"/>
  <c r="AG22" i="62"/>
  <c r="AG20" i="62"/>
  <c r="AG131" i="62"/>
  <c r="AG128" i="62"/>
  <c r="AG126" i="62"/>
  <c r="AG124" i="62"/>
  <c r="AG62" i="62" l="1"/>
  <c r="AG69" i="62"/>
  <c r="AG61" i="62"/>
  <c r="AG65" i="62"/>
  <c r="AG64" i="62"/>
  <c r="AG68" i="62"/>
  <c r="AG63" i="62"/>
  <c r="AG66" i="62"/>
  <c r="A49" i="23"/>
  <c r="A177" i="62" l="1"/>
  <c r="A176" i="62"/>
  <c r="AF111" i="62" l="1"/>
  <c r="AF112" i="62" l="1"/>
  <c r="AF121" i="62"/>
  <c r="AF113" i="62"/>
  <c r="AF114" i="62"/>
  <c r="AF115" i="62"/>
  <c r="AF116" i="62"/>
  <c r="AF117" i="62"/>
  <c r="AF118" i="62"/>
  <c r="AF120" i="62"/>
  <c r="AF28" i="62"/>
  <c r="AF37" i="62"/>
  <c r="AF29" i="62"/>
  <c r="AF30" i="62"/>
  <c r="AF31" i="62"/>
  <c r="AF32" i="62"/>
  <c r="AF33" i="62"/>
  <c r="AF34" i="62"/>
  <c r="AF36" i="62"/>
  <c r="AF7" i="62"/>
  <c r="AF16" i="62"/>
  <c r="AF8" i="62"/>
  <c r="AF9" i="62"/>
  <c r="AF10" i="62"/>
  <c r="AF11" i="62"/>
  <c r="AF12" i="62"/>
  <c r="AF13" i="62"/>
  <c r="AF15" i="62"/>
  <c r="AF174" i="62"/>
  <c r="AF166" i="62"/>
  <c r="AF167" i="62"/>
  <c r="AF168" i="62"/>
  <c r="AF169" i="62"/>
  <c r="AF170" i="62"/>
  <c r="AF171" i="62"/>
  <c r="AF173" i="62"/>
  <c r="AF153" i="62"/>
  <c r="AF145" i="62"/>
  <c r="AF146" i="62"/>
  <c r="AF147" i="62"/>
  <c r="AF148" i="62"/>
  <c r="AF149" i="62"/>
  <c r="AF150" i="62"/>
  <c r="AF152" i="62"/>
  <c r="AF103" i="62"/>
  <c r="AF104" i="62"/>
  <c r="AF105" i="62"/>
  <c r="AF106" i="62"/>
  <c r="AF107" i="62"/>
  <c r="AF108" i="62"/>
  <c r="AF110" i="62"/>
  <c r="AF90" i="62"/>
  <c r="AF82" i="62"/>
  <c r="AF83" i="62"/>
  <c r="AF84" i="62"/>
  <c r="AF85" i="62"/>
  <c r="AF86" i="62"/>
  <c r="AF87" i="62"/>
  <c r="AF89" i="62"/>
  <c r="AF44" i="62" l="1"/>
  <c r="AF40" i="62"/>
  <c r="AF23" i="62"/>
  <c r="AF19" i="62"/>
  <c r="AF47" i="62"/>
  <c r="AF42" i="62"/>
  <c r="AF131" i="62"/>
  <c r="AF41" i="62"/>
  <c r="AF57" i="62"/>
  <c r="AF45" i="62"/>
  <c r="AF43" i="62"/>
  <c r="AF48" i="62"/>
  <c r="AF21" i="62"/>
  <c r="AF124" i="62"/>
  <c r="AF126" i="62"/>
  <c r="AF128" i="62"/>
  <c r="AF132" i="62"/>
  <c r="AF51" i="62"/>
  <c r="AF58" i="62"/>
  <c r="AF55" i="62"/>
  <c r="AF53" i="62"/>
  <c r="AF52" i="62"/>
  <c r="AF26" i="62"/>
  <c r="AF129" i="62"/>
  <c r="AF127" i="62"/>
  <c r="AF125" i="62"/>
  <c r="AF27" i="62"/>
  <c r="AF54" i="62"/>
  <c r="AF50" i="62"/>
  <c r="AF49" i="62"/>
  <c r="AF24" i="62"/>
  <c r="AF22" i="62"/>
  <c r="AF20" i="62"/>
  <c r="AF64" i="62" l="1"/>
  <c r="AF65" i="62"/>
  <c r="AF63" i="62"/>
  <c r="AF69" i="62"/>
  <c r="AF62" i="62"/>
  <c r="AF66" i="62"/>
  <c r="AF61" i="62"/>
  <c r="AF68" i="62"/>
  <c r="A4" i="23" l="1"/>
  <c r="A4" i="62"/>
  <c r="G14" i="23" l="1"/>
  <c r="AE174" i="62" l="1"/>
  <c r="AE166" i="62"/>
  <c r="AE167" i="62"/>
  <c r="AE168" i="62"/>
  <c r="AE169" i="62"/>
  <c r="AE170" i="62"/>
  <c r="AE171" i="62"/>
  <c r="AE173" i="62"/>
  <c r="AE153" i="62"/>
  <c r="AE145" i="62"/>
  <c r="AE146" i="62"/>
  <c r="AE147" i="62"/>
  <c r="AE148" i="62"/>
  <c r="AE149" i="62"/>
  <c r="AE150" i="62"/>
  <c r="AE152" i="62"/>
  <c r="AE112" i="62"/>
  <c r="AE121" i="62"/>
  <c r="AE113" i="62"/>
  <c r="AE114" i="62"/>
  <c r="AE115" i="62"/>
  <c r="AE116" i="62"/>
  <c r="AE117" i="62"/>
  <c r="AE118" i="62"/>
  <c r="AE120" i="62"/>
  <c r="AE111" i="62"/>
  <c r="AE103" i="62"/>
  <c r="AE104" i="62"/>
  <c r="AE105" i="62"/>
  <c r="AE106" i="62"/>
  <c r="AE107" i="62"/>
  <c r="AE108" i="62"/>
  <c r="AE110" i="62"/>
  <c r="AE90" i="62"/>
  <c r="AE82" i="62"/>
  <c r="AE83" i="62"/>
  <c r="AE84" i="62"/>
  <c r="AE85" i="62"/>
  <c r="AE86" i="62"/>
  <c r="AE87" i="62"/>
  <c r="AE89" i="62"/>
  <c r="AE28" i="62"/>
  <c r="AE37" i="62"/>
  <c r="AE29" i="62"/>
  <c r="AE30" i="62"/>
  <c r="AE31" i="62"/>
  <c r="AE32" i="62"/>
  <c r="AE33" i="62"/>
  <c r="AE34" i="62"/>
  <c r="AE36" i="62"/>
  <c r="AE7" i="62"/>
  <c r="AE16" i="62"/>
  <c r="AE8" i="62"/>
  <c r="AE9" i="62"/>
  <c r="AE10" i="62"/>
  <c r="AE11" i="62"/>
  <c r="AE12" i="62"/>
  <c r="AE13" i="62"/>
  <c r="AE15" i="62"/>
  <c r="AE128" i="62" l="1"/>
  <c r="AE124" i="62"/>
  <c r="AE131" i="62"/>
  <c r="AE55" i="62"/>
  <c r="AE51" i="62"/>
  <c r="AE58" i="62"/>
  <c r="AE57" i="62"/>
  <c r="AE53" i="62"/>
  <c r="AE52" i="62"/>
  <c r="AE54" i="62"/>
  <c r="AE126" i="62"/>
  <c r="AE50" i="62"/>
  <c r="AE45" i="62"/>
  <c r="AE43" i="62"/>
  <c r="AE41" i="62"/>
  <c r="AE48" i="62"/>
  <c r="AE47" i="62"/>
  <c r="AE44" i="62"/>
  <c r="AE42" i="62"/>
  <c r="AE40" i="62"/>
  <c r="AE132" i="62"/>
  <c r="AE24" i="62"/>
  <c r="AE22" i="62"/>
  <c r="AE20" i="62"/>
  <c r="AE27" i="62"/>
  <c r="AE49" i="62"/>
  <c r="AE26" i="62"/>
  <c r="AE23" i="62"/>
  <c r="AE21" i="62"/>
  <c r="AE19" i="62"/>
  <c r="AE129" i="62"/>
  <c r="AE127" i="62"/>
  <c r="AE125" i="62"/>
  <c r="AE61" i="62" l="1"/>
  <c r="AE63" i="62"/>
  <c r="AE65" i="62"/>
  <c r="AE68" i="62"/>
  <c r="AE69" i="62"/>
  <c r="AE62" i="62"/>
  <c r="AE64" i="62"/>
  <c r="AE66" i="62"/>
  <c r="H22" i="23" l="1"/>
  <c r="H15" i="23"/>
  <c r="H35" i="23"/>
  <c r="H28" i="23"/>
  <c r="AD174" i="62" l="1"/>
  <c r="AD166" i="62"/>
  <c r="AD167" i="62"/>
  <c r="AD168" i="62"/>
  <c r="AD169" i="62"/>
  <c r="AD170" i="62"/>
  <c r="AD171" i="62"/>
  <c r="AD173" i="62"/>
  <c r="AD153" i="62"/>
  <c r="AD145" i="62"/>
  <c r="AD146" i="62"/>
  <c r="AD147" i="62"/>
  <c r="AD148" i="62"/>
  <c r="AD149" i="62"/>
  <c r="AD150" i="62"/>
  <c r="AD152" i="62"/>
  <c r="AD112" i="62"/>
  <c r="AD121" i="62"/>
  <c r="AD113" i="62"/>
  <c r="AD114" i="62"/>
  <c r="AD115" i="62"/>
  <c r="AD116" i="62"/>
  <c r="AD117" i="62"/>
  <c r="AD118" i="62"/>
  <c r="AD120" i="62"/>
  <c r="AD111" i="62"/>
  <c r="AD103" i="62"/>
  <c r="AD104" i="62"/>
  <c r="AD105" i="62"/>
  <c r="AD106" i="62"/>
  <c r="AD107" i="62"/>
  <c r="AD108" i="62"/>
  <c r="AD110" i="62"/>
  <c r="AD90" i="62"/>
  <c r="AD82" i="62"/>
  <c r="AD83" i="62"/>
  <c r="AD84" i="62"/>
  <c r="AD85" i="62"/>
  <c r="AD86" i="62"/>
  <c r="AD87" i="62"/>
  <c r="AD89" i="62"/>
  <c r="AD28" i="62"/>
  <c r="AD37" i="62"/>
  <c r="AD29" i="62"/>
  <c r="AD30" i="62"/>
  <c r="AD31" i="62"/>
  <c r="AD32" i="62"/>
  <c r="AD33" i="62"/>
  <c r="AD34" i="62"/>
  <c r="AD36" i="62"/>
  <c r="AD7" i="62"/>
  <c r="AD16" i="62"/>
  <c r="AD8" i="62"/>
  <c r="AD9" i="62"/>
  <c r="AD10" i="62"/>
  <c r="AD11" i="62"/>
  <c r="AD12" i="62"/>
  <c r="AD13" i="62"/>
  <c r="AD15" i="62"/>
  <c r="AD54" i="62" l="1"/>
  <c r="AD53" i="62"/>
  <c r="AD52" i="62"/>
  <c r="AD51" i="62"/>
  <c r="AD50" i="62"/>
  <c r="AD49" i="62"/>
  <c r="AD57" i="62"/>
  <c r="AD55" i="62"/>
  <c r="AD58" i="62"/>
  <c r="AD48" i="62"/>
  <c r="AD47" i="62"/>
  <c r="AD44" i="62"/>
  <c r="AD42" i="62"/>
  <c r="AD40" i="62"/>
  <c r="AD45" i="62"/>
  <c r="AD43" i="62"/>
  <c r="AD41" i="62"/>
  <c r="AD26" i="62"/>
  <c r="AD23" i="62"/>
  <c r="AD21" i="62"/>
  <c r="AD19" i="62"/>
  <c r="AD129" i="62"/>
  <c r="AD127" i="62"/>
  <c r="AD125" i="62"/>
  <c r="AD132" i="62"/>
  <c r="AD24" i="62"/>
  <c r="AD22" i="62"/>
  <c r="AD20" i="62"/>
  <c r="AD27" i="62"/>
  <c r="AD131" i="62"/>
  <c r="AD128" i="62"/>
  <c r="AD126" i="62"/>
  <c r="AD124" i="62"/>
  <c r="AD66" i="62" l="1"/>
  <c r="AD61" i="62"/>
  <c r="AD64" i="62"/>
  <c r="AD65" i="62"/>
  <c r="AD62" i="62"/>
  <c r="AD68" i="62"/>
  <c r="AD63" i="62"/>
  <c r="AD69" i="62"/>
  <c r="BM174" i="62" l="1"/>
  <c r="BM166" i="62"/>
  <c r="BM167" i="62"/>
  <c r="BM168" i="62"/>
  <c r="BM169" i="62"/>
  <c r="BM170" i="62"/>
  <c r="BM171" i="62"/>
  <c r="BM173" i="62"/>
  <c r="BN29" i="62"/>
  <c r="BN33" i="62"/>
  <c r="BN174" i="62"/>
  <c r="BM29" i="62"/>
  <c r="BM31" i="62"/>
  <c r="BM33" i="62"/>
  <c r="BM36" i="62"/>
  <c r="BM153" i="62"/>
  <c r="BN153" i="62"/>
  <c r="BM145" i="62"/>
  <c r="BM146" i="62"/>
  <c r="BM147" i="62"/>
  <c r="BM148" i="62"/>
  <c r="BM149" i="62"/>
  <c r="BM150" i="62"/>
  <c r="BM152" i="62"/>
  <c r="BN145" i="62"/>
  <c r="BN146" i="62"/>
  <c r="BN147" i="62"/>
  <c r="BN148" i="62"/>
  <c r="BN12" i="62"/>
  <c r="BN150" i="62"/>
  <c r="BN152" i="62"/>
  <c r="BM121" i="62"/>
  <c r="BM113" i="62"/>
  <c r="BN113" i="62"/>
  <c r="BM114" i="62"/>
  <c r="BN114" i="62"/>
  <c r="BM115" i="62"/>
  <c r="BN115" i="62"/>
  <c r="BM116" i="62"/>
  <c r="BN116" i="62"/>
  <c r="BM117" i="62"/>
  <c r="BN117" i="62"/>
  <c r="BM118" i="62"/>
  <c r="BN118" i="62"/>
  <c r="BM120" i="62"/>
  <c r="BN120" i="62"/>
  <c r="BN105" i="62"/>
  <c r="BN110" i="62"/>
  <c r="BM8" i="62"/>
  <c r="BM10" i="62"/>
  <c r="BM12" i="62"/>
  <c r="BM15" i="62"/>
  <c r="BM37" i="62"/>
  <c r="BM30" i="62"/>
  <c r="BN30" i="62"/>
  <c r="BN31" i="62"/>
  <c r="BM32" i="62"/>
  <c r="BM34" i="62"/>
  <c r="BN34" i="62"/>
  <c r="BN36" i="62"/>
  <c r="BM16" i="62"/>
  <c r="BM58" i="62" s="1"/>
  <c r="BN16" i="62"/>
  <c r="BN8" i="62"/>
  <c r="BM9" i="62"/>
  <c r="BN9" i="62"/>
  <c r="BM11" i="62"/>
  <c r="BM13" i="62"/>
  <c r="BN13" i="62"/>
  <c r="BN55" i="62" l="1"/>
  <c r="BM51" i="62"/>
  <c r="BM55" i="62"/>
  <c r="BN54" i="62"/>
  <c r="BM54" i="62"/>
  <c r="BM57" i="62"/>
  <c r="BN50" i="62"/>
  <c r="BM53" i="62"/>
  <c r="BM52" i="62"/>
  <c r="BN51" i="62"/>
  <c r="BM50" i="62"/>
  <c r="BM69" i="62"/>
  <c r="BN20" i="62"/>
  <c r="BN27" i="62"/>
  <c r="BN168" i="62"/>
  <c r="BN171" i="62"/>
  <c r="BN169" i="62"/>
  <c r="BN167" i="62"/>
  <c r="BN170" i="62"/>
  <c r="BN32" i="62"/>
  <c r="BN15" i="62"/>
  <c r="BN57" i="62" s="1"/>
  <c r="BN10" i="62"/>
  <c r="BN52" i="62" s="1"/>
  <c r="BN149" i="62"/>
  <c r="BN11" i="62"/>
  <c r="BN37" i="62"/>
  <c r="BN58" i="62" s="1"/>
  <c r="BN107" i="62"/>
  <c r="BN103" i="62"/>
  <c r="BN108" i="62"/>
  <c r="BN106" i="62"/>
  <c r="BN104" i="62"/>
  <c r="BN111" i="62"/>
  <c r="BN44" i="62"/>
  <c r="BN40" i="62"/>
  <c r="BN121" i="62"/>
  <c r="BN112" i="62"/>
  <c r="BM132" i="62"/>
  <c r="BM110" i="62"/>
  <c r="BM108" i="62"/>
  <c r="BM107" i="62"/>
  <c r="BM106" i="62"/>
  <c r="BM105" i="62"/>
  <c r="BM104" i="62"/>
  <c r="BM103" i="62"/>
  <c r="BM111" i="62"/>
  <c r="BM131" i="62"/>
  <c r="BM129" i="62"/>
  <c r="BM128" i="62"/>
  <c r="BM127" i="62"/>
  <c r="BM126" i="62"/>
  <c r="BM125" i="62"/>
  <c r="BM124" i="62"/>
  <c r="BM48" i="62"/>
  <c r="BN47" i="62"/>
  <c r="BN42" i="62"/>
  <c r="BN45" i="62"/>
  <c r="BN41" i="62"/>
  <c r="BN24" i="62"/>
  <c r="BN23" i="62"/>
  <c r="BN19" i="62"/>
  <c r="BM26" i="62"/>
  <c r="BM24" i="62"/>
  <c r="BM23" i="62"/>
  <c r="BM22" i="62"/>
  <c r="BM21" i="62"/>
  <c r="BM20" i="62"/>
  <c r="BM19" i="62"/>
  <c r="BM27" i="62"/>
  <c r="BN53" i="62" l="1"/>
  <c r="BN64" i="62" s="1"/>
  <c r="BN22" i="62"/>
  <c r="BN62" i="62"/>
  <c r="BM40" i="62"/>
  <c r="BN21" i="62"/>
  <c r="BM44" i="62"/>
  <c r="BN26" i="62"/>
  <c r="BM47" i="62"/>
  <c r="BM42" i="62"/>
  <c r="BN43" i="62"/>
  <c r="BN61" i="62"/>
  <c r="BN48" i="62"/>
  <c r="BN65" i="62"/>
  <c r="BN132" i="62"/>
  <c r="BN125" i="62"/>
  <c r="BN127" i="62"/>
  <c r="BN129" i="62"/>
  <c r="BN124" i="62"/>
  <c r="BN126" i="62"/>
  <c r="BN128" i="62"/>
  <c r="BN131" i="62"/>
  <c r="BM45" i="62"/>
  <c r="BM43" i="62"/>
  <c r="BM41" i="62"/>
  <c r="BN66" i="62"/>
  <c r="BN69" i="62"/>
  <c r="BN63" i="62"/>
  <c r="BN68" i="62"/>
  <c r="BM65" i="62" l="1"/>
  <c r="BM68" i="62"/>
  <c r="BM66" i="62"/>
  <c r="BM61" i="62"/>
  <c r="BM63" i="62"/>
  <c r="BM62" i="62"/>
  <c r="BM64" i="62"/>
  <c r="AC112" i="62" l="1"/>
  <c r="AC121" i="62"/>
  <c r="AC113" i="62"/>
  <c r="AC114" i="62"/>
  <c r="AC115" i="62"/>
  <c r="AC116" i="62"/>
  <c r="AC117" i="62"/>
  <c r="AC118" i="62"/>
  <c r="AC120" i="62"/>
  <c r="AC7" i="62" l="1"/>
  <c r="AC174" i="62" l="1"/>
  <c r="AC166" i="62"/>
  <c r="AC167" i="62"/>
  <c r="AC168" i="62"/>
  <c r="AC169" i="62"/>
  <c r="AC170" i="62"/>
  <c r="AC171" i="62"/>
  <c r="AC173" i="62"/>
  <c r="AC153" i="62"/>
  <c r="AC145" i="62"/>
  <c r="AC146" i="62"/>
  <c r="AC147" i="62"/>
  <c r="AC148" i="62"/>
  <c r="AC149" i="62"/>
  <c r="AC150" i="62"/>
  <c r="AC152" i="62"/>
  <c r="AC132" i="62"/>
  <c r="AC124" i="62"/>
  <c r="AC125" i="62"/>
  <c r="AC126" i="62"/>
  <c r="AC127" i="62"/>
  <c r="AC128" i="62"/>
  <c r="AC129" i="62"/>
  <c r="AC131" i="62"/>
  <c r="AC111" i="62"/>
  <c r="AC103" i="62"/>
  <c r="AC104" i="62"/>
  <c r="AC105" i="62"/>
  <c r="AC106" i="62"/>
  <c r="AC107" i="62"/>
  <c r="AC108" i="62"/>
  <c r="AC110" i="62"/>
  <c r="AC90" i="62"/>
  <c r="AC82" i="62"/>
  <c r="AC83" i="62"/>
  <c r="AC84" i="62"/>
  <c r="AC85" i="62"/>
  <c r="AC86" i="62"/>
  <c r="AC87" i="62"/>
  <c r="AC89" i="62"/>
  <c r="AC28" i="62"/>
  <c r="AC49" i="62" s="1"/>
  <c r="AC37" i="62"/>
  <c r="AC29" i="62"/>
  <c r="AC30" i="62"/>
  <c r="AC31" i="62"/>
  <c r="AC32" i="62"/>
  <c r="AC33" i="62"/>
  <c r="AC34" i="62"/>
  <c r="AC36" i="62"/>
  <c r="AC8" i="62"/>
  <c r="AC19" i="62" s="1"/>
  <c r="AC16" i="62"/>
  <c r="AC9" i="62"/>
  <c r="AC10" i="62"/>
  <c r="AC11" i="62"/>
  <c r="AC22" i="62" s="1"/>
  <c r="AC12" i="62"/>
  <c r="AC13" i="62"/>
  <c r="AC15" i="62"/>
  <c r="AC51" i="62" l="1"/>
  <c r="AC62" i="62" s="1"/>
  <c r="AC58" i="62"/>
  <c r="AC69" i="62" s="1"/>
  <c r="AC27" i="62"/>
  <c r="AC57" i="62"/>
  <c r="AC68" i="62" s="1"/>
  <c r="AC55" i="62"/>
  <c r="AC66" i="62" s="1"/>
  <c r="AC52" i="62"/>
  <c r="AC63" i="62" s="1"/>
  <c r="AC54" i="62"/>
  <c r="AC65" i="62" s="1"/>
  <c r="AC45" i="62"/>
  <c r="AC43" i="62"/>
  <c r="AC41" i="62"/>
  <c r="AC48" i="62"/>
  <c r="AC47" i="62"/>
  <c r="AC44" i="62"/>
  <c r="AC42" i="62"/>
  <c r="AC40" i="62"/>
  <c r="AC26" i="62"/>
  <c r="AC24" i="62"/>
  <c r="AC53" i="62"/>
  <c r="AC64" i="62" s="1"/>
  <c r="AC21" i="62"/>
  <c r="AC23" i="62"/>
  <c r="AC20" i="62"/>
  <c r="AC50" i="62"/>
  <c r="AC61" i="62" s="1"/>
  <c r="A171" i="62" l="1"/>
  <c r="A170" i="62"/>
  <c r="A169" i="62"/>
  <c r="A168" i="62"/>
  <c r="A167" i="62"/>
  <c r="A166" i="62"/>
  <c r="A165" i="62"/>
  <c r="A164" i="62"/>
  <c r="A160" i="62"/>
  <c r="A159" i="62"/>
  <c r="A158" i="62"/>
  <c r="A157" i="62"/>
  <c r="A156" i="62"/>
  <c r="A155" i="62"/>
  <c r="A154" i="62"/>
  <c r="A150" i="62"/>
  <c r="A149" i="62"/>
  <c r="A148" i="62"/>
  <c r="A147" i="62"/>
  <c r="A146" i="62"/>
  <c r="A145" i="62"/>
  <c r="A144" i="62"/>
  <c r="A143" i="62"/>
  <c r="A139" i="62"/>
  <c r="A138" i="62"/>
  <c r="A137" i="62"/>
  <c r="A136" i="62"/>
  <c r="A135" i="62"/>
  <c r="A134" i="62"/>
  <c r="A133" i="62"/>
  <c r="A129" i="62"/>
  <c r="A128" i="62"/>
  <c r="A127" i="62"/>
  <c r="A126" i="62"/>
  <c r="A125" i="62"/>
  <c r="A124" i="62"/>
  <c r="A123" i="62"/>
  <c r="A122" i="62"/>
  <c r="A118" i="62"/>
  <c r="A117" i="62"/>
  <c r="A116" i="62"/>
  <c r="A115" i="62"/>
  <c r="A114" i="62"/>
  <c r="A113" i="62"/>
  <c r="A112" i="62"/>
  <c r="A108" i="62"/>
  <c r="A107" i="62"/>
  <c r="A106" i="62"/>
  <c r="A105" i="62"/>
  <c r="A104" i="62"/>
  <c r="A103" i="62"/>
  <c r="A102" i="62" l="1"/>
  <c r="A101" i="62"/>
  <c r="A97" i="62"/>
  <c r="A96" i="62"/>
  <c r="A95" i="62"/>
  <c r="A94" i="62"/>
  <c r="A93" i="62"/>
  <c r="A92" i="62"/>
  <c r="A91" i="62"/>
  <c r="A87" i="62"/>
  <c r="A86" i="62"/>
  <c r="A85" i="62"/>
  <c r="A84" i="62"/>
  <c r="A83" i="62"/>
  <c r="A82" i="62"/>
  <c r="A81" i="62"/>
  <c r="A80" i="62"/>
  <c r="A78" i="62"/>
  <c r="A76" i="62"/>
  <c r="A75" i="62"/>
  <c r="A74" i="62"/>
  <c r="A73" i="62"/>
  <c r="A72" i="62"/>
  <c r="A71" i="62"/>
  <c r="A79" i="62"/>
  <c r="A70" i="62"/>
  <c r="A68" i="62"/>
  <c r="A66" i="62"/>
  <c r="A65" i="62"/>
  <c r="A64" i="62"/>
  <c r="A63" i="62"/>
  <c r="A62" i="62"/>
  <c r="A61" i="62"/>
  <c r="A69" i="62"/>
  <c r="A60" i="62"/>
  <c r="A59" i="62"/>
  <c r="A57" i="62"/>
  <c r="A55" i="62"/>
  <c r="A54" i="62"/>
  <c r="A53" i="62"/>
  <c r="A52" i="62"/>
  <c r="A51" i="62"/>
  <c r="A50" i="62"/>
  <c r="A58" i="62"/>
  <c r="A49" i="62"/>
  <c r="A47" i="62"/>
  <c r="A45" i="62"/>
  <c r="A44" i="62"/>
  <c r="A43" i="62"/>
  <c r="A42" i="62"/>
  <c r="A41" i="62"/>
  <c r="A40" i="62"/>
  <c r="A48" i="62"/>
  <c r="A39" i="62"/>
  <c r="A38" i="62"/>
  <c r="A36" i="62"/>
  <c r="A34" i="62"/>
  <c r="A33" i="62"/>
  <c r="A32" i="62"/>
  <c r="A31" i="62"/>
  <c r="A30" i="62"/>
  <c r="A29" i="62"/>
  <c r="A37" i="62"/>
  <c r="A28" i="62"/>
  <c r="A26" i="62"/>
  <c r="A24" i="62"/>
  <c r="A23" i="62"/>
  <c r="A22" i="62"/>
  <c r="A21" i="62"/>
  <c r="A20" i="62"/>
  <c r="A19" i="62"/>
  <c r="A27" i="62"/>
  <c r="A18" i="62"/>
  <c r="A17" i="62"/>
  <c r="A15" i="62"/>
  <c r="A13" i="62"/>
  <c r="A12" i="62"/>
  <c r="A11" i="62"/>
  <c r="A10" i="62"/>
  <c r="A9" i="62"/>
  <c r="A8" i="62"/>
  <c r="A16" i="62"/>
  <c r="A7" i="62"/>
  <c r="A5" i="62"/>
  <c r="A3" i="62"/>
  <c r="A1" i="62"/>
  <c r="AB174" i="62" l="1"/>
  <c r="AB166" i="62"/>
  <c r="AB167" i="62"/>
  <c r="AB168" i="62"/>
  <c r="AB169" i="62"/>
  <c r="AB170" i="62"/>
  <c r="AB171" i="62"/>
  <c r="AB173" i="62"/>
  <c r="AB153" i="62"/>
  <c r="AB145" i="62"/>
  <c r="AB146" i="62"/>
  <c r="AB147" i="62"/>
  <c r="AB148" i="62"/>
  <c r="AB149" i="62"/>
  <c r="AB150" i="62"/>
  <c r="AB152" i="62"/>
  <c r="AB112" i="62"/>
  <c r="AB121" i="62"/>
  <c r="AB113" i="62"/>
  <c r="AB114" i="62"/>
  <c r="AB115" i="62"/>
  <c r="AB116" i="62"/>
  <c r="AB117" i="62"/>
  <c r="AB118" i="62"/>
  <c r="AB120" i="62"/>
  <c r="AB111" i="62"/>
  <c r="AB103" i="62"/>
  <c r="AB104" i="62"/>
  <c r="AB105" i="62"/>
  <c r="AB106" i="62"/>
  <c r="AB107" i="62"/>
  <c r="AB108" i="62"/>
  <c r="AB110" i="62"/>
  <c r="AB90" i="62"/>
  <c r="AB82" i="62"/>
  <c r="AB83" i="62"/>
  <c r="AB84" i="62"/>
  <c r="AB85" i="62"/>
  <c r="AB86" i="62"/>
  <c r="AB87" i="62"/>
  <c r="AB89" i="62"/>
  <c r="AB28" i="62"/>
  <c r="AB37" i="62"/>
  <c r="AB29" i="62"/>
  <c r="AB30" i="62"/>
  <c r="AB31" i="62"/>
  <c r="AB32" i="62"/>
  <c r="AB33" i="62"/>
  <c r="AB34" i="62"/>
  <c r="AB36" i="62"/>
  <c r="AB7" i="62"/>
  <c r="AB16" i="62"/>
  <c r="AB8" i="62"/>
  <c r="AB9" i="62"/>
  <c r="AB10" i="62"/>
  <c r="AB11" i="62"/>
  <c r="AB12" i="62"/>
  <c r="AB13" i="62"/>
  <c r="AB15" i="62"/>
  <c r="AB44" i="62" l="1"/>
  <c r="AB40" i="62"/>
  <c r="AB21" i="62"/>
  <c r="AB50" i="62"/>
  <c r="AB52" i="62"/>
  <c r="AB47" i="62"/>
  <c r="AB57" i="62"/>
  <c r="AB54" i="62"/>
  <c r="AB49" i="62"/>
  <c r="AB55" i="62"/>
  <c r="AB58" i="62"/>
  <c r="AB53" i="62"/>
  <c r="AB42" i="62"/>
  <c r="AB51" i="62"/>
  <c r="AB48" i="62"/>
  <c r="AB45" i="62"/>
  <c r="AB43" i="62"/>
  <c r="AB41" i="62"/>
  <c r="AB26" i="62"/>
  <c r="AB23" i="62"/>
  <c r="AB19" i="62"/>
  <c r="AB129" i="62"/>
  <c r="AB127" i="62"/>
  <c r="AB125" i="62"/>
  <c r="AB132" i="62"/>
  <c r="AB24" i="62"/>
  <c r="AB22" i="62"/>
  <c r="AB20" i="62"/>
  <c r="AB27" i="62"/>
  <c r="AB131" i="62"/>
  <c r="AB128" i="62"/>
  <c r="AB126" i="62"/>
  <c r="AB124" i="62"/>
  <c r="AB65" i="62" l="1"/>
  <c r="AB66" i="62"/>
  <c r="AB61" i="62"/>
  <c r="AB69" i="62"/>
  <c r="AB68" i="62"/>
  <c r="AB63" i="62"/>
  <c r="AB62" i="62"/>
  <c r="AB64" i="62"/>
  <c r="AA173" i="62"/>
  <c r="Z173" i="62"/>
  <c r="Y173" i="62"/>
  <c r="X173" i="62"/>
  <c r="W173" i="62"/>
  <c r="V173" i="62"/>
  <c r="U173" i="62"/>
  <c r="T173" i="62"/>
  <c r="S173" i="62"/>
  <c r="R173" i="62"/>
  <c r="Q173" i="62"/>
  <c r="P173" i="62"/>
  <c r="O173" i="62"/>
  <c r="N173" i="62"/>
  <c r="M173" i="62"/>
  <c r="L173" i="62"/>
  <c r="K173" i="62"/>
  <c r="J173" i="62"/>
  <c r="I173" i="62"/>
  <c r="H173" i="62"/>
  <c r="G173" i="62"/>
  <c r="F173" i="62"/>
  <c r="E173" i="62"/>
  <c r="D173" i="62"/>
  <c r="AA171" i="62"/>
  <c r="Z171" i="62"/>
  <c r="Y171" i="62"/>
  <c r="X171" i="62"/>
  <c r="W171" i="62"/>
  <c r="V171" i="62"/>
  <c r="U171" i="62"/>
  <c r="T171" i="62"/>
  <c r="S171" i="62"/>
  <c r="R171" i="62"/>
  <c r="Q171" i="62"/>
  <c r="P171" i="62"/>
  <c r="O171" i="62"/>
  <c r="N171" i="62"/>
  <c r="M171" i="62"/>
  <c r="L171" i="62"/>
  <c r="K171" i="62"/>
  <c r="J171" i="62"/>
  <c r="I171" i="62"/>
  <c r="H171" i="62"/>
  <c r="G171" i="62"/>
  <c r="F171" i="62"/>
  <c r="E171" i="62"/>
  <c r="D171" i="62"/>
  <c r="AA170" i="62"/>
  <c r="Z170" i="62"/>
  <c r="Y170" i="62"/>
  <c r="X170" i="62"/>
  <c r="W170" i="62"/>
  <c r="V170" i="62"/>
  <c r="U170" i="62"/>
  <c r="T170" i="62"/>
  <c r="S170" i="62"/>
  <c r="R170" i="62"/>
  <c r="Q170" i="62"/>
  <c r="P170" i="62"/>
  <c r="O170" i="62"/>
  <c r="N170" i="62"/>
  <c r="M170" i="62"/>
  <c r="L170" i="62"/>
  <c r="K170" i="62"/>
  <c r="J170" i="62"/>
  <c r="I170" i="62"/>
  <c r="H170" i="62"/>
  <c r="G170" i="62"/>
  <c r="F170" i="62"/>
  <c r="E170" i="62"/>
  <c r="D170" i="62"/>
  <c r="AA169" i="62"/>
  <c r="Z169" i="62"/>
  <c r="Y169" i="62"/>
  <c r="X169" i="62"/>
  <c r="W169" i="62"/>
  <c r="V169" i="62"/>
  <c r="U169" i="62"/>
  <c r="T169" i="62"/>
  <c r="S169" i="62"/>
  <c r="R169" i="62"/>
  <c r="Q169" i="62"/>
  <c r="P169" i="62"/>
  <c r="O169" i="62"/>
  <c r="N169" i="62"/>
  <c r="M169" i="62"/>
  <c r="L169" i="62"/>
  <c r="K169" i="62"/>
  <c r="J169" i="62"/>
  <c r="I169" i="62"/>
  <c r="H169" i="62"/>
  <c r="G169" i="62"/>
  <c r="F169" i="62"/>
  <c r="E169" i="62"/>
  <c r="D169" i="62"/>
  <c r="AA168" i="62"/>
  <c r="Z168" i="62"/>
  <c r="Y168" i="62"/>
  <c r="X168" i="62"/>
  <c r="W168" i="62"/>
  <c r="V168" i="62"/>
  <c r="U168" i="62"/>
  <c r="T168" i="62"/>
  <c r="S168" i="62"/>
  <c r="R168" i="62"/>
  <c r="Q168" i="62"/>
  <c r="P168" i="62"/>
  <c r="O168" i="62"/>
  <c r="N168" i="62"/>
  <c r="M168" i="62"/>
  <c r="L168" i="62"/>
  <c r="K168" i="62"/>
  <c r="J168" i="62"/>
  <c r="I168" i="62"/>
  <c r="H168" i="62"/>
  <c r="G168" i="62"/>
  <c r="F168" i="62"/>
  <c r="E168" i="62"/>
  <c r="D168" i="62"/>
  <c r="AA167" i="62"/>
  <c r="Z167" i="62"/>
  <c r="Y167" i="62"/>
  <c r="X167" i="62"/>
  <c r="W167" i="62"/>
  <c r="V167" i="62"/>
  <c r="U167" i="62"/>
  <c r="T167" i="62"/>
  <c r="S167" i="62"/>
  <c r="R167" i="62"/>
  <c r="Q167" i="62"/>
  <c r="P167" i="62"/>
  <c r="O167" i="62"/>
  <c r="N167" i="62"/>
  <c r="M167" i="62"/>
  <c r="L167" i="62"/>
  <c r="K167" i="62"/>
  <c r="J167" i="62"/>
  <c r="I167" i="62"/>
  <c r="H167" i="62"/>
  <c r="G167" i="62"/>
  <c r="F167" i="62"/>
  <c r="E167" i="62"/>
  <c r="D167" i="62"/>
  <c r="AA166" i="62"/>
  <c r="Z166" i="62"/>
  <c r="Y166" i="62"/>
  <c r="X166" i="62"/>
  <c r="W166" i="62"/>
  <c r="V166" i="62"/>
  <c r="U166" i="62"/>
  <c r="T166" i="62"/>
  <c r="S166" i="62"/>
  <c r="R166" i="62"/>
  <c r="Q166" i="62"/>
  <c r="P166" i="62"/>
  <c r="O166" i="62"/>
  <c r="N166" i="62"/>
  <c r="M166" i="62"/>
  <c r="L166" i="62"/>
  <c r="K166" i="62"/>
  <c r="J166" i="62"/>
  <c r="I166" i="62"/>
  <c r="H166" i="62"/>
  <c r="G166" i="62"/>
  <c r="F166" i="62"/>
  <c r="E166" i="62"/>
  <c r="D166" i="62"/>
  <c r="AA174" i="62"/>
  <c r="Z174" i="62"/>
  <c r="Y174" i="62"/>
  <c r="X174" i="62"/>
  <c r="W174" i="62"/>
  <c r="V174" i="62"/>
  <c r="U174" i="62"/>
  <c r="T174" i="62"/>
  <c r="S174" i="62"/>
  <c r="R174" i="62"/>
  <c r="Q174" i="62"/>
  <c r="P174" i="62"/>
  <c r="O174" i="62"/>
  <c r="N174" i="62"/>
  <c r="M174" i="62"/>
  <c r="L174" i="62"/>
  <c r="K174" i="62"/>
  <c r="J174" i="62"/>
  <c r="I174" i="62"/>
  <c r="H174" i="62"/>
  <c r="G174" i="62"/>
  <c r="F174" i="62"/>
  <c r="E174" i="62"/>
  <c r="D174" i="62"/>
  <c r="AA152" i="62"/>
  <c r="Z152" i="62"/>
  <c r="Y152" i="62"/>
  <c r="X152" i="62"/>
  <c r="W152" i="62"/>
  <c r="V152" i="62"/>
  <c r="U152" i="62"/>
  <c r="T152" i="62"/>
  <c r="S152" i="62"/>
  <c r="R152" i="62"/>
  <c r="Q152" i="62"/>
  <c r="P152" i="62"/>
  <c r="O152" i="62"/>
  <c r="N152" i="62"/>
  <c r="M152" i="62"/>
  <c r="L152" i="62"/>
  <c r="K152" i="62"/>
  <c r="J152" i="62"/>
  <c r="I152" i="62"/>
  <c r="H152" i="62"/>
  <c r="G152" i="62"/>
  <c r="F152" i="62"/>
  <c r="E152" i="62"/>
  <c r="D152" i="62"/>
  <c r="AA150" i="62"/>
  <c r="Z150" i="62"/>
  <c r="Y150" i="62"/>
  <c r="X150" i="62"/>
  <c r="W150" i="62"/>
  <c r="V150" i="62"/>
  <c r="U150" i="62"/>
  <c r="T150" i="62"/>
  <c r="S150" i="62"/>
  <c r="R150" i="62"/>
  <c r="Q150" i="62"/>
  <c r="P150" i="62"/>
  <c r="O150" i="62"/>
  <c r="N150" i="62"/>
  <c r="M150" i="62"/>
  <c r="L150" i="62"/>
  <c r="K150" i="62"/>
  <c r="J150" i="62"/>
  <c r="I150" i="62"/>
  <c r="H150" i="62"/>
  <c r="G150" i="62"/>
  <c r="F150" i="62"/>
  <c r="E150" i="62"/>
  <c r="D150" i="62"/>
  <c r="AA149" i="62"/>
  <c r="Z149" i="62"/>
  <c r="Y149" i="62"/>
  <c r="X149" i="62"/>
  <c r="W149" i="62"/>
  <c r="V149" i="62"/>
  <c r="U149" i="62"/>
  <c r="T149" i="62"/>
  <c r="S149" i="62"/>
  <c r="R149" i="62"/>
  <c r="Q149" i="62"/>
  <c r="P149" i="62"/>
  <c r="O149" i="62"/>
  <c r="N149" i="62"/>
  <c r="M149" i="62"/>
  <c r="L149" i="62"/>
  <c r="K149" i="62"/>
  <c r="J149" i="62"/>
  <c r="I149" i="62"/>
  <c r="H149" i="62"/>
  <c r="G149" i="62"/>
  <c r="F149" i="62"/>
  <c r="E149" i="62"/>
  <c r="D149" i="62"/>
  <c r="AA148" i="62"/>
  <c r="Z148" i="62"/>
  <c r="Y148" i="62"/>
  <c r="X148" i="62"/>
  <c r="W148" i="62"/>
  <c r="V148" i="62"/>
  <c r="U148" i="62"/>
  <c r="T148" i="62"/>
  <c r="S148" i="62"/>
  <c r="R148" i="62"/>
  <c r="Q148" i="62"/>
  <c r="P148" i="62"/>
  <c r="O148" i="62"/>
  <c r="N148" i="62"/>
  <c r="M148" i="62"/>
  <c r="L148" i="62"/>
  <c r="K148" i="62"/>
  <c r="J148" i="62"/>
  <c r="I148" i="62"/>
  <c r="H148" i="62"/>
  <c r="G148" i="62"/>
  <c r="F148" i="62"/>
  <c r="E148" i="62"/>
  <c r="D148" i="62"/>
  <c r="AA147" i="62"/>
  <c r="Z147" i="62"/>
  <c r="Y147" i="62"/>
  <c r="X147" i="62"/>
  <c r="W147" i="62"/>
  <c r="V147" i="62"/>
  <c r="U147" i="62"/>
  <c r="T147" i="62"/>
  <c r="S147" i="62"/>
  <c r="R147" i="62"/>
  <c r="Q147" i="62"/>
  <c r="P147" i="62"/>
  <c r="O147" i="62"/>
  <c r="N147" i="62"/>
  <c r="M147" i="62"/>
  <c r="L147" i="62"/>
  <c r="K147" i="62"/>
  <c r="J147" i="62"/>
  <c r="I147" i="62"/>
  <c r="H147" i="62"/>
  <c r="G147" i="62"/>
  <c r="F147" i="62"/>
  <c r="E147" i="62"/>
  <c r="D147" i="62"/>
  <c r="AA146" i="62"/>
  <c r="Z146" i="62"/>
  <c r="Y146" i="62"/>
  <c r="X146" i="62"/>
  <c r="W146" i="62"/>
  <c r="V146" i="62"/>
  <c r="U146" i="62"/>
  <c r="T146" i="62"/>
  <c r="S146" i="62"/>
  <c r="R146" i="62"/>
  <c r="Q146" i="62"/>
  <c r="P146" i="62"/>
  <c r="O146" i="62"/>
  <c r="N146" i="62"/>
  <c r="M146" i="62"/>
  <c r="L146" i="62"/>
  <c r="K146" i="62"/>
  <c r="J146" i="62"/>
  <c r="I146" i="62"/>
  <c r="H146" i="62"/>
  <c r="G146" i="62"/>
  <c r="F146" i="62"/>
  <c r="E146" i="62"/>
  <c r="D146" i="62"/>
  <c r="AA145" i="62"/>
  <c r="Z145" i="62"/>
  <c r="Y145" i="62"/>
  <c r="X145" i="62"/>
  <c r="W145" i="62"/>
  <c r="V145" i="62"/>
  <c r="U145" i="62"/>
  <c r="T145" i="62"/>
  <c r="S145" i="62"/>
  <c r="R145" i="62"/>
  <c r="Q145" i="62"/>
  <c r="P145" i="62"/>
  <c r="O145" i="62"/>
  <c r="N145" i="62"/>
  <c r="M145" i="62"/>
  <c r="L145" i="62"/>
  <c r="K145" i="62"/>
  <c r="J145" i="62"/>
  <c r="I145" i="62"/>
  <c r="H145" i="62"/>
  <c r="G145" i="62"/>
  <c r="F145" i="62"/>
  <c r="E145" i="62"/>
  <c r="D145" i="62"/>
  <c r="AA153" i="62"/>
  <c r="Z153" i="62"/>
  <c r="Y153" i="62"/>
  <c r="X153" i="62"/>
  <c r="W153" i="62"/>
  <c r="V153" i="62"/>
  <c r="U153" i="62"/>
  <c r="T153" i="62"/>
  <c r="S153" i="62"/>
  <c r="R153" i="62"/>
  <c r="Q153" i="62"/>
  <c r="P153" i="62"/>
  <c r="O153" i="62"/>
  <c r="N153" i="62"/>
  <c r="M153" i="62"/>
  <c r="L153" i="62"/>
  <c r="K153" i="62"/>
  <c r="J153" i="62"/>
  <c r="I153" i="62"/>
  <c r="H153" i="62"/>
  <c r="G153" i="62"/>
  <c r="F153" i="62"/>
  <c r="E153" i="62"/>
  <c r="D153" i="62"/>
  <c r="AA120" i="62"/>
  <c r="Z120" i="62"/>
  <c r="Y120" i="62"/>
  <c r="X120" i="62"/>
  <c r="W120" i="62"/>
  <c r="V120" i="62"/>
  <c r="U120" i="62"/>
  <c r="T120" i="62"/>
  <c r="S120" i="62"/>
  <c r="R120" i="62"/>
  <c r="Q120" i="62"/>
  <c r="P120" i="62"/>
  <c r="O120" i="62"/>
  <c r="N120" i="62"/>
  <c r="M120" i="62"/>
  <c r="L120" i="62"/>
  <c r="K120" i="62"/>
  <c r="J120" i="62"/>
  <c r="I120" i="62"/>
  <c r="H120" i="62"/>
  <c r="G120" i="62"/>
  <c r="F120" i="62"/>
  <c r="E120" i="62"/>
  <c r="D120" i="62"/>
  <c r="AA118" i="62"/>
  <c r="Z118" i="62"/>
  <c r="Y118" i="62"/>
  <c r="X118" i="62"/>
  <c r="W118" i="62"/>
  <c r="V118" i="62"/>
  <c r="U118" i="62"/>
  <c r="T118" i="62"/>
  <c r="S118" i="62"/>
  <c r="R118" i="62"/>
  <c r="Q118" i="62"/>
  <c r="P118" i="62"/>
  <c r="O118" i="62"/>
  <c r="N118" i="62"/>
  <c r="M118" i="62"/>
  <c r="L118" i="62"/>
  <c r="K118" i="62"/>
  <c r="J118" i="62"/>
  <c r="I118" i="62"/>
  <c r="H118" i="62"/>
  <c r="G118" i="62"/>
  <c r="F118" i="62"/>
  <c r="E118" i="62"/>
  <c r="D118" i="62"/>
  <c r="AA117" i="62"/>
  <c r="Z117" i="62"/>
  <c r="Y117" i="62"/>
  <c r="X117" i="62"/>
  <c r="W117" i="62"/>
  <c r="V117" i="62"/>
  <c r="U117" i="62"/>
  <c r="T117" i="62"/>
  <c r="S117" i="62"/>
  <c r="R117" i="62"/>
  <c r="Q117" i="62"/>
  <c r="P117" i="62"/>
  <c r="O117" i="62"/>
  <c r="N117" i="62"/>
  <c r="M117" i="62"/>
  <c r="L117" i="62"/>
  <c r="K117" i="62"/>
  <c r="J117" i="62"/>
  <c r="I117" i="62"/>
  <c r="H117" i="62"/>
  <c r="G117" i="62"/>
  <c r="F117" i="62"/>
  <c r="E117" i="62"/>
  <c r="D117" i="62"/>
  <c r="AA116" i="62"/>
  <c r="Z116" i="62"/>
  <c r="Y116" i="62"/>
  <c r="X116" i="62"/>
  <c r="W116" i="62"/>
  <c r="V116" i="62"/>
  <c r="U116" i="62"/>
  <c r="T116" i="62"/>
  <c r="S116" i="62"/>
  <c r="R116" i="62"/>
  <c r="Q116" i="62"/>
  <c r="P116" i="62"/>
  <c r="O116" i="62"/>
  <c r="N116" i="62"/>
  <c r="M116" i="62"/>
  <c r="L116" i="62"/>
  <c r="K116" i="62"/>
  <c r="J116" i="62"/>
  <c r="I116" i="62"/>
  <c r="H116" i="62"/>
  <c r="G116" i="62"/>
  <c r="F116" i="62"/>
  <c r="E116" i="62"/>
  <c r="D116" i="62"/>
  <c r="AA115" i="62"/>
  <c r="Z115" i="62"/>
  <c r="Y115" i="62"/>
  <c r="X115" i="62"/>
  <c r="W115" i="62"/>
  <c r="V115" i="62"/>
  <c r="U115" i="62"/>
  <c r="T115" i="62"/>
  <c r="S115" i="62"/>
  <c r="R115" i="62"/>
  <c r="Q115" i="62"/>
  <c r="P115" i="62"/>
  <c r="O115" i="62"/>
  <c r="N115" i="62"/>
  <c r="M115" i="62"/>
  <c r="L115" i="62"/>
  <c r="K115" i="62"/>
  <c r="J115" i="62"/>
  <c r="I115" i="62"/>
  <c r="H115" i="62"/>
  <c r="G115" i="62"/>
  <c r="F115" i="62"/>
  <c r="E115" i="62"/>
  <c r="D115" i="62"/>
  <c r="AA114" i="62"/>
  <c r="Z114" i="62"/>
  <c r="Y114" i="62"/>
  <c r="X114" i="62"/>
  <c r="W114" i="62"/>
  <c r="V114" i="62"/>
  <c r="U114" i="62"/>
  <c r="T114" i="62"/>
  <c r="S114" i="62"/>
  <c r="R114" i="62"/>
  <c r="Q114" i="62"/>
  <c r="P114" i="62"/>
  <c r="O114" i="62"/>
  <c r="N114" i="62"/>
  <c r="M114" i="62"/>
  <c r="L114" i="62"/>
  <c r="K114" i="62"/>
  <c r="J114" i="62"/>
  <c r="I114" i="62"/>
  <c r="H114" i="62"/>
  <c r="G114" i="62"/>
  <c r="F114" i="62"/>
  <c r="E114" i="62"/>
  <c r="D114" i="62"/>
  <c r="AA113" i="62"/>
  <c r="Z113" i="62"/>
  <c r="Y113" i="62"/>
  <c r="X113" i="62"/>
  <c r="W113" i="62"/>
  <c r="V113" i="62"/>
  <c r="U113" i="62"/>
  <c r="T113" i="62"/>
  <c r="S113" i="62"/>
  <c r="R113" i="62"/>
  <c r="Q113" i="62"/>
  <c r="P113" i="62"/>
  <c r="O113" i="62"/>
  <c r="N113" i="62"/>
  <c r="M113" i="62"/>
  <c r="L113" i="62"/>
  <c r="K113" i="62"/>
  <c r="J113" i="62"/>
  <c r="I113" i="62"/>
  <c r="H113" i="62"/>
  <c r="G113" i="62"/>
  <c r="F113" i="62"/>
  <c r="E113" i="62"/>
  <c r="D113" i="62"/>
  <c r="AA121" i="62"/>
  <c r="Z121" i="62"/>
  <c r="Y121" i="62"/>
  <c r="X121" i="62"/>
  <c r="W121" i="62"/>
  <c r="V121" i="62"/>
  <c r="U121" i="62"/>
  <c r="T121" i="62"/>
  <c r="S121" i="62"/>
  <c r="R121" i="62"/>
  <c r="Q121" i="62"/>
  <c r="P121" i="62"/>
  <c r="O121" i="62"/>
  <c r="N121" i="62"/>
  <c r="M121" i="62"/>
  <c r="L121" i="62"/>
  <c r="K121" i="62"/>
  <c r="J121" i="62"/>
  <c r="I121" i="62"/>
  <c r="H121" i="62"/>
  <c r="G121" i="62"/>
  <c r="F121" i="62"/>
  <c r="E121" i="62"/>
  <c r="D121" i="62"/>
  <c r="AA112" i="62"/>
  <c r="Z112" i="62"/>
  <c r="Y112" i="62"/>
  <c r="X112" i="62"/>
  <c r="W112" i="62"/>
  <c r="V112" i="62"/>
  <c r="U112" i="62"/>
  <c r="T112" i="62"/>
  <c r="S112" i="62"/>
  <c r="R112" i="62"/>
  <c r="Q112" i="62"/>
  <c r="P112" i="62"/>
  <c r="O112" i="62"/>
  <c r="N112" i="62"/>
  <c r="M112" i="62"/>
  <c r="L112" i="62"/>
  <c r="K112" i="62"/>
  <c r="J112" i="62"/>
  <c r="I112" i="62"/>
  <c r="H112" i="62"/>
  <c r="G112" i="62"/>
  <c r="F112" i="62"/>
  <c r="E112" i="62"/>
  <c r="D112" i="62"/>
  <c r="AA110" i="62"/>
  <c r="Z110" i="62"/>
  <c r="Y110" i="62"/>
  <c r="X110" i="62"/>
  <c r="W110" i="62"/>
  <c r="V110" i="62"/>
  <c r="U110" i="62"/>
  <c r="T110" i="62"/>
  <c r="S110" i="62"/>
  <c r="R110" i="62"/>
  <c r="Q110" i="62"/>
  <c r="P110" i="62"/>
  <c r="O110" i="62"/>
  <c r="N110" i="62"/>
  <c r="M110" i="62"/>
  <c r="L110" i="62"/>
  <c r="K110" i="62"/>
  <c r="J110" i="62"/>
  <c r="I110" i="62"/>
  <c r="H110" i="62"/>
  <c r="G110" i="62"/>
  <c r="F110" i="62"/>
  <c r="E110" i="62"/>
  <c r="D110" i="62"/>
  <c r="AA108" i="62"/>
  <c r="Z108" i="62"/>
  <c r="Y108" i="62"/>
  <c r="X108" i="62"/>
  <c r="W108" i="62"/>
  <c r="V108" i="62"/>
  <c r="U108" i="62"/>
  <c r="T108" i="62"/>
  <c r="S108" i="62"/>
  <c r="R108" i="62"/>
  <c r="Q108" i="62"/>
  <c r="P108" i="62"/>
  <c r="O108" i="62"/>
  <c r="N108" i="62"/>
  <c r="M108" i="62"/>
  <c r="L108" i="62"/>
  <c r="K108" i="62"/>
  <c r="J108" i="62"/>
  <c r="I108" i="62"/>
  <c r="H108" i="62"/>
  <c r="G108" i="62"/>
  <c r="F108" i="62"/>
  <c r="E108" i="62"/>
  <c r="D108" i="62"/>
  <c r="AA107" i="62"/>
  <c r="Z107" i="62"/>
  <c r="Y107" i="62"/>
  <c r="X107" i="62"/>
  <c r="W107" i="62"/>
  <c r="V107" i="62"/>
  <c r="U107" i="62"/>
  <c r="T107" i="62"/>
  <c r="S107" i="62"/>
  <c r="R107" i="62"/>
  <c r="Q107" i="62"/>
  <c r="P107" i="62"/>
  <c r="O107" i="62"/>
  <c r="N107" i="62"/>
  <c r="M107" i="62"/>
  <c r="L107" i="62"/>
  <c r="K107" i="62"/>
  <c r="J107" i="62"/>
  <c r="I107" i="62"/>
  <c r="H107" i="62"/>
  <c r="G107" i="62"/>
  <c r="F107" i="62"/>
  <c r="E107" i="62"/>
  <c r="D107" i="62"/>
  <c r="AA106" i="62"/>
  <c r="Z106" i="62"/>
  <c r="Y106" i="62"/>
  <c r="X106" i="62"/>
  <c r="W106" i="62"/>
  <c r="V106" i="62"/>
  <c r="U106" i="62"/>
  <c r="T106" i="62"/>
  <c r="S106" i="62"/>
  <c r="R106" i="62"/>
  <c r="Q106" i="62"/>
  <c r="P106" i="62"/>
  <c r="O106" i="62"/>
  <c r="N106" i="62"/>
  <c r="M106" i="62"/>
  <c r="L106" i="62"/>
  <c r="K106" i="62"/>
  <c r="J106" i="62"/>
  <c r="I106" i="62"/>
  <c r="H106" i="62"/>
  <c r="G106" i="62"/>
  <c r="F106" i="62"/>
  <c r="E106" i="62"/>
  <c r="D106" i="62"/>
  <c r="AA105" i="62"/>
  <c r="Z105" i="62"/>
  <c r="Y105" i="62"/>
  <c r="X105" i="62"/>
  <c r="W105" i="62"/>
  <c r="V105" i="62"/>
  <c r="U105" i="62"/>
  <c r="T105" i="62"/>
  <c r="S105" i="62"/>
  <c r="R105" i="62"/>
  <c r="Q105" i="62"/>
  <c r="P105" i="62"/>
  <c r="O105" i="62"/>
  <c r="N105" i="62"/>
  <c r="M105" i="62"/>
  <c r="L105" i="62"/>
  <c r="K105" i="62"/>
  <c r="J105" i="62"/>
  <c r="I105" i="62"/>
  <c r="H105" i="62"/>
  <c r="G105" i="62"/>
  <c r="F105" i="62"/>
  <c r="E105" i="62"/>
  <c r="D105" i="62"/>
  <c r="AA104" i="62"/>
  <c r="Z104" i="62"/>
  <c r="Y104" i="62"/>
  <c r="X104" i="62"/>
  <c r="W104" i="62"/>
  <c r="V104" i="62"/>
  <c r="U104" i="62"/>
  <c r="T104" i="62"/>
  <c r="S104" i="62"/>
  <c r="R104" i="62"/>
  <c r="Q104" i="62"/>
  <c r="P104" i="62"/>
  <c r="O104" i="62"/>
  <c r="N104" i="62"/>
  <c r="M104" i="62"/>
  <c r="L104" i="62"/>
  <c r="K104" i="62"/>
  <c r="J104" i="62"/>
  <c r="I104" i="62"/>
  <c r="H104" i="62"/>
  <c r="G104" i="62"/>
  <c r="F104" i="62"/>
  <c r="E104" i="62"/>
  <c r="D104" i="62"/>
  <c r="AA103" i="62"/>
  <c r="Z103" i="62"/>
  <c r="Y103" i="62"/>
  <c r="X103" i="62"/>
  <c r="W103" i="62"/>
  <c r="V103" i="62"/>
  <c r="U103" i="62"/>
  <c r="T103" i="62"/>
  <c r="S103" i="62"/>
  <c r="R103" i="62"/>
  <c r="Q103" i="62"/>
  <c r="P103" i="62"/>
  <c r="O103" i="62"/>
  <c r="N103" i="62"/>
  <c r="M103" i="62"/>
  <c r="L103" i="62"/>
  <c r="K103" i="62"/>
  <c r="J103" i="62"/>
  <c r="I103" i="62"/>
  <c r="H103" i="62"/>
  <c r="G103" i="62"/>
  <c r="F103" i="62"/>
  <c r="E103" i="62"/>
  <c r="AA111" i="62"/>
  <c r="Z111" i="62"/>
  <c r="Y111" i="62"/>
  <c r="X111" i="62"/>
  <c r="W111" i="62"/>
  <c r="V111" i="62"/>
  <c r="U111" i="62"/>
  <c r="T111" i="62"/>
  <c r="S111" i="62"/>
  <c r="R111" i="62"/>
  <c r="Q111" i="62"/>
  <c r="P111" i="62"/>
  <c r="O111" i="62"/>
  <c r="N111" i="62"/>
  <c r="M111" i="62"/>
  <c r="L111" i="62"/>
  <c r="K111" i="62"/>
  <c r="J111" i="62"/>
  <c r="I111" i="62"/>
  <c r="H111" i="62"/>
  <c r="G111" i="62"/>
  <c r="F111" i="62"/>
  <c r="E111" i="62"/>
  <c r="D111" i="62"/>
  <c r="AA89" i="62"/>
  <c r="Z89" i="62"/>
  <c r="Y89" i="62"/>
  <c r="X89" i="62"/>
  <c r="W89" i="62"/>
  <c r="V89" i="62"/>
  <c r="U89" i="62"/>
  <c r="T89" i="62"/>
  <c r="S89" i="62"/>
  <c r="R89" i="62"/>
  <c r="Q89" i="62"/>
  <c r="P89" i="62"/>
  <c r="O89" i="62"/>
  <c r="N89" i="62"/>
  <c r="M89" i="62"/>
  <c r="L89" i="62"/>
  <c r="K89" i="62"/>
  <c r="J89" i="62"/>
  <c r="I89" i="62"/>
  <c r="H89" i="62"/>
  <c r="G89" i="62"/>
  <c r="F89" i="62"/>
  <c r="E89" i="62"/>
  <c r="D89" i="62"/>
  <c r="AA87" i="62"/>
  <c r="Z87" i="62"/>
  <c r="Y87" i="62"/>
  <c r="X87" i="62"/>
  <c r="W87" i="62"/>
  <c r="V87" i="62"/>
  <c r="U87" i="62"/>
  <c r="T87" i="62"/>
  <c r="S87" i="62"/>
  <c r="R87" i="62"/>
  <c r="Q87" i="62"/>
  <c r="P87" i="62"/>
  <c r="O87" i="62"/>
  <c r="N87" i="62"/>
  <c r="M87" i="62"/>
  <c r="L87" i="62"/>
  <c r="K87" i="62"/>
  <c r="J87" i="62"/>
  <c r="I87" i="62"/>
  <c r="H87" i="62"/>
  <c r="G87" i="62"/>
  <c r="F87" i="62"/>
  <c r="E87" i="62"/>
  <c r="D87" i="62"/>
  <c r="AA86" i="62"/>
  <c r="Z86" i="62"/>
  <c r="Y86" i="62"/>
  <c r="X86" i="62"/>
  <c r="W86" i="62"/>
  <c r="V86" i="62"/>
  <c r="U86" i="62"/>
  <c r="T86" i="62"/>
  <c r="S86" i="62"/>
  <c r="R86" i="62"/>
  <c r="Q86" i="62"/>
  <c r="P86" i="62"/>
  <c r="O86" i="62"/>
  <c r="N86" i="62"/>
  <c r="M86" i="62"/>
  <c r="L86" i="62"/>
  <c r="K86" i="62"/>
  <c r="J86" i="62"/>
  <c r="I86" i="62"/>
  <c r="H86" i="62"/>
  <c r="G86" i="62"/>
  <c r="F86" i="62"/>
  <c r="E86" i="62"/>
  <c r="D86" i="62"/>
  <c r="AA85" i="62"/>
  <c r="Z85" i="62"/>
  <c r="Y85" i="62"/>
  <c r="X85" i="62"/>
  <c r="W85" i="62"/>
  <c r="V85" i="62"/>
  <c r="U85" i="62"/>
  <c r="T85" i="62"/>
  <c r="S85" i="62"/>
  <c r="R85" i="62"/>
  <c r="Q85" i="62"/>
  <c r="P85" i="62"/>
  <c r="O85" i="62"/>
  <c r="N85" i="62"/>
  <c r="M85" i="62"/>
  <c r="L85" i="62"/>
  <c r="K85" i="62"/>
  <c r="J85" i="62"/>
  <c r="I85" i="62"/>
  <c r="H85" i="62"/>
  <c r="G85" i="62"/>
  <c r="F85" i="62"/>
  <c r="E85" i="62"/>
  <c r="D85" i="62"/>
  <c r="AA84" i="62"/>
  <c r="Z84" i="62"/>
  <c r="Y84" i="62"/>
  <c r="X84" i="62"/>
  <c r="W84" i="62"/>
  <c r="V84" i="62"/>
  <c r="U84" i="62"/>
  <c r="T84" i="62"/>
  <c r="S84" i="62"/>
  <c r="R84" i="62"/>
  <c r="Q84" i="62"/>
  <c r="P84" i="62"/>
  <c r="O84" i="62"/>
  <c r="N84" i="62"/>
  <c r="M84" i="62"/>
  <c r="L84" i="62"/>
  <c r="K84" i="62"/>
  <c r="J84" i="62"/>
  <c r="I84" i="62"/>
  <c r="H84" i="62"/>
  <c r="G84" i="62"/>
  <c r="F84" i="62"/>
  <c r="E84" i="62"/>
  <c r="D84" i="62"/>
  <c r="AA83" i="62"/>
  <c r="Z83" i="62"/>
  <c r="Y83" i="62"/>
  <c r="X83" i="62"/>
  <c r="W83" i="62"/>
  <c r="V83" i="62"/>
  <c r="U83" i="62"/>
  <c r="T83" i="62"/>
  <c r="S83" i="62"/>
  <c r="R83" i="62"/>
  <c r="Q83" i="62"/>
  <c r="P83" i="62"/>
  <c r="O83" i="62"/>
  <c r="N83" i="62"/>
  <c r="M83" i="62"/>
  <c r="L83" i="62"/>
  <c r="K83" i="62"/>
  <c r="J83" i="62"/>
  <c r="I83" i="62"/>
  <c r="H83" i="62"/>
  <c r="G83" i="62"/>
  <c r="F83" i="62"/>
  <c r="E83" i="62"/>
  <c r="D83" i="62"/>
  <c r="AA82" i="62"/>
  <c r="Z82" i="62"/>
  <c r="Y82" i="62"/>
  <c r="X82" i="62"/>
  <c r="W82" i="62"/>
  <c r="V82" i="62"/>
  <c r="U82" i="62"/>
  <c r="T82" i="62"/>
  <c r="S82" i="62"/>
  <c r="R82" i="62"/>
  <c r="Q82" i="62"/>
  <c r="P82" i="62"/>
  <c r="O82" i="62"/>
  <c r="N82" i="62"/>
  <c r="M82" i="62"/>
  <c r="L82" i="62"/>
  <c r="K82" i="62"/>
  <c r="J82" i="62"/>
  <c r="I82" i="62"/>
  <c r="H82" i="62"/>
  <c r="G82" i="62"/>
  <c r="F82" i="62"/>
  <c r="E82" i="62"/>
  <c r="D82" i="62"/>
  <c r="AA90" i="62"/>
  <c r="Z90" i="62"/>
  <c r="Y90" i="62"/>
  <c r="X90" i="62"/>
  <c r="W90" i="62"/>
  <c r="V90" i="62"/>
  <c r="U90" i="62"/>
  <c r="T90" i="62"/>
  <c r="S90" i="62"/>
  <c r="R90" i="62"/>
  <c r="Q90" i="62"/>
  <c r="P90" i="62"/>
  <c r="O90" i="62"/>
  <c r="N90" i="62"/>
  <c r="M90" i="62"/>
  <c r="L90" i="62"/>
  <c r="K90" i="62"/>
  <c r="J90" i="62"/>
  <c r="I90" i="62"/>
  <c r="H90" i="62"/>
  <c r="G90" i="62"/>
  <c r="F90" i="62"/>
  <c r="E90" i="62"/>
  <c r="D90" i="62"/>
  <c r="AA36" i="62"/>
  <c r="Z36" i="62"/>
  <c r="Y36" i="62"/>
  <c r="X36" i="62"/>
  <c r="W36" i="62"/>
  <c r="V36" i="62"/>
  <c r="U36" i="62"/>
  <c r="T36" i="62"/>
  <c r="S36" i="62"/>
  <c r="R36" i="62"/>
  <c r="Q36" i="62"/>
  <c r="P36" i="62"/>
  <c r="O36" i="62"/>
  <c r="N36" i="62"/>
  <c r="M36" i="62"/>
  <c r="L36" i="62"/>
  <c r="K36" i="62"/>
  <c r="J36" i="62"/>
  <c r="I36" i="62"/>
  <c r="H36" i="62"/>
  <c r="G36" i="62"/>
  <c r="F36" i="62"/>
  <c r="E36" i="62"/>
  <c r="D36" i="62"/>
  <c r="AA34" i="62"/>
  <c r="Z34" i="62"/>
  <c r="Y34" i="62"/>
  <c r="X34" i="62"/>
  <c r="W34" i="62"/>
  <c r="V34" i="62"/>
  <c r="U34" i="62"/>
  <c r="T34" i="62"/>
  <c r="S34" i="62"/>
  <c r="R34" i="62"/>
  <c r="Q34" i="62"/>
  <c r="P34" i="62"/>
  <c r="O34" i="62"/>
  <c r="N34" i="62"/>
  <c r="M34" i="62"/>
  <c r="L34" i="62"/>
  <c r="K34" i="62"/>
  <c r="J34" i="62"/>
  <c r="I34" i="62"/>
  <c r="H34" i="62"/>
  <c r="G34" i="62"/>
  <c r="F34" i="62"/>
  <c r="E34" i="62"/>
  <c r="D34" i="62"/>
  <c r="AA33" i="62"/>
  <c r="Z33" i="62"/>
  <c r="Y33" i="62"/>
  <c r="X33" i="62"/>
  <c r="W33" i="62"/>
  <c r="V33" i="62"/>
  <c r="U33" i="62"/>
  <c r="T33" i="62"/>
  <c r="S33" i="62"/>
  <c r="R33" i="62"/>
  <c r="Q33" i="62"/>
  <c r="P33" i="62"/>
  <c r="O33" i="62"/>
  <c r="N33" i="62"/>
  <c r="M33" i="62"/>
  <c r="L33" i="62"/>
  <c r="K33" i="62"/>
  <c r="J33" i="62"/>
  <c r="I33" i="62"/>
  <c r="H33" i="62"/>
  <c r="G33" i="62"/>
  <c r="F33" i="62"/>
  <c r="E33" i="62"/>
  <c r="D33" i="62"/>
  <c r="AA32" i="62"/>
  <c r="Z32" i="62"/>
  <c r="Y32" i="62"/>
  <c r="X32" i="62"/>
  <c r="W32" i="62"/>
  <c r="V32" i="62"/>
  <c r="U32" i="62"/>
  <c r="T32" i="62"/>
  <c r="S32" i="62"/>
  <c r="R32" i="62"/>
  <c r="Q32" i="62"/>
  <c r="P32" i="62"/>
  <c r="O32" i="62"/>
  <c r="N32" i="62"/>
  <c r="M32" i="62"/>
  <c r="L32" i="62"/>
  <c r="K32" i="62"/>
  <c r="J32" i="62"/>
  <c r="I32" i="62"/>
  <c r="H32" i="62"/>
  <c r="G32" i="62"/>
  <c r="F32" i="62"/>
  <c r="E32" i="62"/>
  <c r="D32" i="62"/>
  <c r="AA31" i="62"/>
  <c r="Z31" i="62"/>
  <c r="Y31" i="62"/>
  <c r="X31" i="62"/>
  <c r="W31" i="62"/>
  <c r="V31" i="62"/>
  <c r="U31" i="62"/>
  <c r="T31" i="62"/>
  <c r="S31" i="62"/>
  <c r="R31" i="62"/>
  <c r="Q31" i="62"/>
  <c r="P31" i="62"/>
  <c r="O31" i="62"/>
  <c r="N31" i="62"/>
  <c r="M31" i="62"/>
  <c r="L31" i="62"/>
  <c r="K31" i="62"/>
  <c r="J31" i="62"/>
  <c r="I31" i="62"/>
  <c r="H31" i="62"/>
  <c r="G31" i="62"/>
  <c r="F31" i="62"/>
  <c r="E31" i="62"/>
  <c r="D31" i="62"/>
  <c r="AA30" i="62"/>
  <c r="Z30" i="62"/>
  <c r="Y30" i="62"/>
  <c r="X30" i="62"/>
  <c r="W30" i="62"/>
  <c r="V30" i="62"/>
  <c r="U30" i="62"/>
  <c r="T30" i="62"/>
  <c r="S30" i="62"/>
  <c r="R30" i="62"/>
  <c r="Q30" i="62"/>
  <c r="P30" i="62"/>
  <c r="O30" i="62"/>
  <c r="N30" i="62"/>
  <c r="M30" i="62"/>
  <c r="L30" i="62"/>
  <c r="K30" i="62"/>
  <c r="J30" i="62"/>
  <c r="I30" i="62"/>
  <c r="H30" i="62"/>
  <c r="G30" i="62"/>
  <c r="F30" i="62"/>
  <c r="E30" i="62"/>
  <c r="D30" i="62"/>
  <c r="AA29" i="62"/>
  <c r="Z29" i="62"/>
  <c r="Y29" i="62"/>
  <c r="X29" i="62"/>
  <c r="W29" i="62"/>
  <c r="V29" i="62"/>
  <c r="U29" i="62"/>
  <c r="T29" i="62"/>
  <c r="S29" i="62"/>
  <c r="R29" i="62"/>
  <c r="Q29" i="62"/>
  <c r="P29" i="62"/>
  <c r="O29" i="62"/>
  <c r="N29" i="62"/>
  <c r="M29" i="62"/>
  <c r="L29" i="62"/>
  <c r="K29" i="62"/>
  <c r="J29" i="62"/>
  <c r="I29" i="62"/>
  <c r="H29" i="62"/>
  <c r="G29" i="62"/>
  <c r="F29" i="62"/>
  <c r="E29" i="62"/>
  <c r="D29" i="62"/>
  <c r="AA37" i="62"/>
  <c r="Z37" i="62"/>
  <c r="Y37" i="62"/>
  <c r="X37" i="62"/>
  <c r="W37" i="62"/>
  <c r="V37" i="62"/>
  <c r="U37" i="62"/>
  <c r="T37" i="62"/>
  <c r="S37" i="62"/>
  <c r="R37" i="62"/>
  <c r="Q37" i="62"/>
  <c r="P37" i="62"/>
  <c r="O37" i="62"/>
  <c r="N37" i="62"/>
  <c r="M37" i="62"/>
  <c r="L37" i="62"/>
  <c r="K37" i="62"/>
  <c r="J37" i="62"/>
  <c r="I37" i="62"/>
  <c r="H37" i="62"/>
  <c r="G37" i="62"/>
  <c r="F37" i="62"/>
  <c r="E37" i="62"/>
  <c r="D37" i="62"/>
  <c r="AA28" i="62"/>
  <c r="Z28" i="62"/>
  <c r="Y28" i="62"/>
  <c r="X28" i="62"/>
  <c r="W28" i="62"/>
  <c r="V28" i="62"/>
  <c r="U28" i="62"/>
  <c r="T28" i="62"/>
  <c r="S28" i="62"/>
  <c r="R28" i="62"/>
  <c r="Q28" i="62"/>
  <c r="P28" i="62"/>
  <c r="O28" i="62"/>
  <c r="N28" i="62"/>
  <c r="M28" i="62"/>
  <c r="L28" i="62"/>
  <c r="K28" i="62"/>
  <c r="J28" i="62"/>
  <c r="I28" i="62"/>
  <c r="H28" i="62"/>
  <c r="G28" i="62"/>
  <c r="F28" i="62"/>
  <c r="E28" i="62"/>
  <c r="D28" i="62"/>
  <c r="AA15" i="62"/>
  <c r="Z15" i="62"/>
  <c r="Y15" i="62"/>
  <c r="X15" i="62"/>
  <c r="W15" i="62"/>
  <c r="V15" i="62"/>
  <c r="U15" i="62"/>
  <c r="T15" i="62"/>
  <c r="S15" i="62"/>
  <c r="R15" i="62"/>
  <c r="Q15" i="62"/>
  <c r="P15" i="62"/>
  <c r="O15" i="62"/>
  <c r="N15" i="62"/>
  <c r="M15" i="62"/>
  <c r="L15" i="62"/>
  <c r="K15" i="62"/>
  <c r="J15" i="62"/>
  <c r="I15" i="62"/>
  <c r="H15" i="62"/>
  <c r="G15" i="62"/>
  <c r="F15" i="62"/>
  <c r="E15" i="62"/>
  <c r="D15" i="62"/>
  <c r="AA13" i="62"/>
  <c r="Z13" i="62"/>
  <c r="Y13" i="62"/>
  <c r="X13" i="62"/>
  <c r="W13" i="62"/>
  <c r="V13" i="62"/>
  <c r="U13" i="62"/>
  <c r="T13" i="62"/>
  <c r="S13" i="62"/>
  <c r="R13" i="62"/>
  <c r="Q13" i="62"/>
  <c r="P13" i="62"/>
  <c r="O13" i="62"/>
  <c r="N13" i="62"/>
  <c r="M13" i="62"/>
  <c r="L13" i="62"/>
  <c r="K13" i="62"/>
  <c r="J13" i="62"/>
  <c r="I13" i="62"/>
  <c r="H13" i="62"/>
  <c r="G13" i="62"/>
  <c r="F13" i="62"/>
  <c r="E13" i="62"/>
  <c r="D13" i="62"/>
  <c r="AA12" i="62"/>
  <c r="Z12" i="62"/>
  <c r="Y12" i="62"/>
  <c r="X12" i="62"/>
  <c r="W12" i="62"/>
  <c r="V12" i="62"/>
  <c r="U12" i="62"/>
  <c r="T12" i="62"/>
  <c r="S12" i="62"/>
  <c r="R12" i="62"/>
  <c r="Q12" i="62"/>
  <c r="P12" i="62"/>
  <c r="O12" i="62"/>
  <c r="N12" i="62"/>
  <c r="M12" i="62"/>
  <c r="L12" i="62"/>
  <c r="K12" i="62"/>
  <c r="J12" i="62"/>
  <c r="I12" i="62"/>
  <c r="H12" i="62"/>
  <c r="G12" i="62"/>
  <c r="F12" i="62"/>
  <c r="E12" i="62"/>
  <c r="D12" i="62"/>
  <c r="AA11" i="62"/>
  <c r="Z11" i="62"/>
  <c r="Y11" i="62"/>
  <c r="X11" i="62"/>
  <c r="W11" i="62"/>
  <c r="V11" i="62"/>
  <c r="U11" i="62"/>
  <c r="T11" i="62"/>
  <c r="S11" i="62"/>
  <c r="R11" i="62"/>
  <c r="Q11" i="62"/>
  <c r="P11" i="62"/>
  <c r="O11" i="62"/>
  <c r="N11" i="62"/>
  <c r="M11" i="62"/>
  <c r="L11" i="62"/>
  <c r="K11" i="62"/>
  <c r="J11" i="62"/>
  <c r="I11" i="62"/>
  <c r="H11" i="62"/>
  <c r="G11" i="62"/>
  <c r="F11" i="62"/>
  <c r="E11" i="62"/>
  <c r="D11" i="62"/>
  <c r="AA10" i="62"/>
  <c r="Z10" i="62"/>
  <c r="Y10" i="62"/>
  <c r="X10" i="62"/>
  <c r="W10" i="62"/>
  <c r="V10" i="62"/>
  <c r="U10" i="62"/>
  <c r="T10" i="62"/>
  <c r="S10" i="62"/>
  <c r="R10" i="62"/>
  <c r="Q10" i="62"/>
  <c r="P10" i="62"/>
  <c r="O10" i="62"/>
  <c r="N10" i="62"/>
  <c r="M10" i="62"/>
  <c r="L10" i="62"/>
  <c r="K10" i="62"/>
  <c r="J10" i="62"/>
  <c r="I10" i="62"/>
  <c r="H10" i="62"/>
  <c r="G10" i="62"/>
  <c r="F10" i="62"/>
  <c r="E10" i="62"/>
  <c r="D10" i="62"/>
  <c r="AA9" i="62"/>
  <c r="Z9" i="62"/>
  <c r="Y9" i="62"/>
  <c r="X9" i="62"/>
  <c r="W9" i="62"/>
  <c r="V9" i="62"/>
  <c r="U9" i="62"/>
  <c r="T9" i="62"/>
  <c r="S9" i="62"/>
  <c r="R9" i="62"/>
  <c r="Q9" i="62"/>
  <c r="P9" i="62"/>
  <c r="O9" i="62"/>
  <c r="N9" i="62"/>
  <c r="M9" i="62"/>
  <c r="L9" i="62"/>
  <c r="K9" i="62"/>
  <c r="J9" i="62"/>
  <c r="I9" i="62"/>
  <c r="H9" i="62"/>
  <c r="G9" i="62"/>
  <c r="F9" i="62"/>
  <c r="E9" i="62"/>
  <c r="D9" i="62"/>
  <c r="AA8" i="62"/>
  <c r="Z8" i="62"/>
  <c r="Y8" i="62"/>
  <c r="X8" i="62"/>
  <c r="W8" i="62"/>
  <c r="V8" i="62"/>
  <c r="U8" i="62"/>
  <c r="T8" i="62"/>
  <c r="S8" i="62"/>
  <c r="R8" i="62"/>
  <c r="Q8" i="62"/>
  <c r="P8" i="62"/>
  <c r="O8" i="62"/>
  <c r="N8" i="62"/>
  <c r="M8" i="62"/>
  <c r="L8" i="62"/>
  <c r="K8" i="62"/>
  <c r="J8" i="62"/>
  <c r="I8" i="62"/>
  <c r="H8" i="62"/>
  <c r="G8" i="62"/>
  <c r="F8" i="62"/>
  <c r="E8" i="62"/>
  <c r="D8" i="62"/>
  <c r="AA16" i="62"/>
  <c r="Z16" i="62"/>
  <c r="Y16" i="62"/>
  <c r="X16" i="62"/>
  <c r="W16" i="62"/>
  <c r="V16" i="62"/>
  <c r="U16" i="62"/>
  <c r="T16" i="62"/>
  <c r="S16" i="62"/>
  <c r="R16" i="62"/>
  <c r="Q16" i="62"/>
  <c r="P16" i="62"/>
  <c r="O16" i="62"/>
  <c r="N16" i="62"/>
  <c r="M16" i="62"/>
  <c r="L16" i="62"/>
  <c r="K16" i="62"/>
  <c r="J16" i="62"/>
  <c r="I16" i="62"/>
  <c r="H16" i="62"/>
  <c r="G16" i="62"/>
  <c r="F16" i="62"/>
  <c r="E16" i="62"/>
  <c r="D16" i="62"/>
  <c r="AA7" i="62"/>
  <c r="Z7" i="62"/>
  <c r="Z26" i="62" s="1"/>
  <c r="Y7" i="62"/>
  <c r="X7" i="62"/>
  <c r="W7" i="62"/>
  <c r="V7" i="62"/>
  <c r="U7" i="62"/>
  <c r="T7" i="62"/>
  <c r="S7" i="62"/>
  <c r="R7" i="62"/>
  <c r="Q7" i="62"/>
  <c r="P7" i="62"/>
  <c r="O7" i="62"/>
  <c r="N7" i="62"/>
  <c r="M7" i="62"/>
  <c r="L7" i="62"/>
  <c r="K7" i="62"/>
  <c r="J7" i="62"/>
  <c r="I7" i="62"/>
  <c r="H7" i="62"/>
  <c r="G7" i="62"/>
  <c r="F7" i="62"/>
  <c r="E7" i="62"/>
  <c r="D7" i="62"/>
  <c r="E50" i="62" l="1"/>
  <c r="G50" i="62"/>
  <c r="I50" i="62"/>
  <c r="K50" i="62"/>
  <c r="M50" i="62"/>
  <c r="O50" i="62"/>
  <c r="Q50" i="62"/>
  <c r="S50" i="62"/>
  <c r="Y55" i="62"/>
  <c r="AA55" i="62"/>
  <c r="G57" i="62"/>
  <c r="K57" i="62"/>
  <c r="O57" i="62"/>
  <c r="S57" i="62"/>
  <c r="W57" i="62"/>
  <c r="AA57" i="62"/>
  <c r="Z55" i="62"/>
  <c r="D57" i="62"/>
  <c r="F57" i="62"/>
  <c r="H57" i="62"/>
  <c r="J57" i="62"/>
  <c r="L57" i="62"/>
  <c r="N57" i="62"/>
  <c r="P57" i="62"/>
  <c r="R57" i="62"/>
  <c r="T57" i="62"/>
  <c r="V57" i="62"/>
  <c r="X57" i="62"/>
  <c r="Z57" i="62"/>
  <c r="D50" i="62"/>
  <c r="F50" i="62"/>
  <c r="H50" i="62"/>
  <c r="J50" i="62"/>
  <c r="L50" i="62"/>
  <c r="N50" i="62"/>
  <c r="P50" i="62"/>
  <c r="R50" i="62"/>
  <c r="T50" i="62"/>
  <c r="V50" i="62"/>
  <c r="X50" i="62"/>
  <c r="Z50" i="62"/>
  <c r="D51" i="62"/>
  <c r="F51" i="62"/>
  <c r="J51" i="62"/>
  <c r="L51" i="62"/>
  <c r="N51" i="62"/>
  <c r="R51" i="62"/>
  <c r="T51" i="62"/>
  <c r="V51" i="62"/>
  <c r="Z51" i="62"/>
  <c r="D52" i="62"/>
  <c r="F52" i="62"/>
  <c r="H52" i="62"/>
  <c r="J52" i="62"/>
  <c r="L52" i="62"/>
  <c r="N52" i="62"/>
  <c r="P52" i="62"/>
  <c r="R52" i="62"/>
  <c r="T52" i="62"/>
  <c r="V52" i="62"/>
  <c r="X52" i="62"/>
  <c r="Z52" i="62"/>
  <c r="F53" i="62"/>
  <c r="J53" i="62"/>
  <c r="N53" i="62"/>
  <c r="R53" i="62"/>
  <c r="V53" i="62"/>
  <c r="Z53" i="62"/>
  <c r="D54" i="62"/>
  <c r="F54" i="62"/>
  <c r="H54" i="62"/>
  <c r="J54" i="62"/>
  <c r="L54" i="62"/>
  <c r="N54" i="62"/>
  <c r="P54" i="62"/>
  <c r="R54" i="62"/>
  <c r="T54" i="62"/>
  <c r="V54" i="62"/>
  <c r="X54" i="62"/>
  <c r="Z54" i="62"/>
  <c r="F55" i="62"/>
  <c r="J55" i="62"/>
  <c r="N55" i="62"/>
  <c r="R55" i="62"/>
  <c r="V55" i="62"/>
  <c r="U50" i="62"/>
  <c r="W50" i="62"/>
  <c r="AA50" i="62"/>
  <c r="E51" i="62"/>
  <c r="G51" i="62"/>
  <c r="I51" i="62"/>
  <c r="K51" i="62"/>
  <c r="M51" i="62"/>
  <c r="O51" i="62"/>
  <c r="Q51" i="62"/>
  <c r="S51" i="62"/>
  <c r="U51" i="62"/>
  <c r="W51" i="62"/>
  <c r="Y51" i="62"/>
  <c r="AA51" i="62"/>
  <c r="G52" i="62"/>
  <c r="K52" i="62"/>
  <c r="O52" i="62"/>
  <c r="S52" i="62"/>
  <c r="W52" i="62"/>
  <c r="AA52" i="62"/>
  <c r="E53" i="62"/>
  <c r="G53" i="62"/>
  <c r="I53" i="62"/>
  <c r="K53" i="62"/>
  <c r="M53" i="62"/>
  <c r="O53" i="62"/>
  <c r="Q53" i="62"/>
  <c r="S53" i="62"/>
  <c r="U53" i="62"/>
  <c r="W53" i="62"/>
  <c r="Y53" i="62"/>
  <c r="AA53" i="62"/>
  <c r="G54" i="62"/>
  <c r="K54" i="62"/>
  <c r="O54" i="62"/>
  <c r="S54" i="62"/>
  <c r="W54" i="62"/>
  <c r="AA54" i="62"/>
  <c r="E55" i="62"/>
  <c r="G55" i="62"/>
  <c r="I55" i="62"/>
  <c r="K55" i="62"/>
  <c r="M55" i="62"/>
  <c r="O55" i="62"/>
  <c r="Q55" i="62"/>
  <c r="S55" i="62"/>
  <c r="U55" i="62"/>
  <c r="W55" i="62"/>
  <c r="N21" i="62"/>
  <c r="E49" i="62"/>
  <c r="G49" i="62"/>
  <c r="I49" i="62"/>
  <c r="K49" i="62"/>
  <c r="M49" i="62"/>
  <c r="O49" i="62"/>
  <c r="Q49" i="62"/>
  <c r="S49" i="62"/>
  <c r="E58" i="62"/>
  <c r="E69" i="62" s="1"/>
  <c r="I58" i="62"/>
  <c r="K58" i="62"/>
  <c r="M58" i="62"/>
  <c r="O58" i="62"/>
  <c r="Q58" i="62"/>
  <c r="U58" i="62"/>
  <c r="W58" i="62"/>
  <c r="U49" i="62"/>
  <c r="W49" i="62"/>
  <c r="F19" i="62"/>
  <c r="V23" i="62"/>
  <c r="F128" i="62"/>
  <c r="N131" i="62"/>
  <c r="V128" i="62"/>
  <c r="J48" i="62"/>
  <c r="R48" i="62"/>
  <c r="D49" i="62"/>
  <c r="F49" i="62"/>
  <c r="H49" i="62"/>
  <c r="J49" i="62"/>
  <c r="L49" i="62"/>
  <c r="N49" i="62"/>
  <c r="N65" i="62" s="1"/>
  <c r="P49" i="62"/>
  <c r="R49" i="62"/>
  <c r="T49" i="62"/>
  <c r="V49" i="62"/>
  <c r="D58" i="62"/>
  <c r="F58" i="62"/>
  <c r="H58" i="62"/>
  <c r="J58" i="62"/>
  <c r="L58" i="62"/>
  <c r="N58" i="62"/>
  <c r="P58" i="62"/>
  <c r="R58" i="62"/>
  <c r="T58" i="62"/>
  <c r="V58" i="62"/>
  <c r="V19" i="62"/>
  <c r="F23" i="62"/>
  <c r="N26" i="62"/>
  <c r="J41" i="62"/>
  <c r="R41" i="62"/>
  <c r="J43" i="62"/>
  <c r="R45" i="62"/>
  <c r="K127" i="62"/>
  <c r="S129" i="62"/>
  <c r="F126" i="62"/>
  <c r="N128" i="62"/>
  <c r="V131" i="62"/>
  <c r="Y58" i="62"/>
  <c r="AA58" i="62"/>
  <c r="Y49" i="62"/>
  <c r="AA49" i="62"/>
  <c r="X58" i="62"/>
  <c r="Z58" i="62"/>
  <c r="Z48" i="62"/>
  <c r="X49" i="62"/>
  <c r="Z43" i="62"/>
  <c r="Z49" i="62"/>
  <c r="AA127" i="62"/>
  <c r="V126" i="62"/>
  <c r="F131" i="62"/>
  <c r="J19" i="62"/>
  <c r="N19" i="62"/>
  <c r="F21" i="62"/>
  <c r="V21" i="62"/>
  <c r="N23" i="62"/>
  <c r="F26" i="62"/>
  <c r="V26" i="62"/>
  <c r="J45" i="62"/>
  <c r="R43" i="62"/>
  <c r="Z45" i="62"/>
  <c r="E124" i="62"/>
  <c r="I124" i="62"/>
  <c r="M124" i="62"/>
  <c r="Q124" i="62"/>
  <c r="U124" i="62"/>
  <c r="Y124" i="62"/>
  <c r="D132" i="62"/>
  <c r="F132" i="62"/>
  <c r="H132" i="62"/>
  <c r="J132" i="62"/>
  <c r="L132" i="62"/>
  <c r="N132" i="62"/>
  <c r="P132" i="62"/>
  <c r="R132" i="62"/>
  <c r="T132" i="62"/>
  <c r="V132" i="62"/>
  <c r="X132" i="62"/>
  <c r="Z132" i="62"/>
  <c r="J126" i="62"/>
  <c r="R126" i="62"/>
  <c r="Z126" i="62"/>
  <c r="J128" i="62"/>
  <c r="R128" i="62"/>
  <c r="Z128" i="62"/>
  <c r="J131" i="62"/>
  <c r="R131" i="62"/>
  <c r="Z131" i="62"/>
  <c r="G27" i="62"/>
  <c r="S27" i="62"/>
  <c r="Y19" i="62"/>
  <c r="E21" i="62"/>
  <c r="I21" i="62"/>
  <c r="M21" i="62"/>
  <c r="Q21" i="62"/>
  <c r="U21" i="62"/>
  <c r="Y21" i="62"/>
  <c r="E23" i="62"/>
  <c r="I23" i="62"/>
  <c r="M23" i="62"/>
  <c r="Q23" i="62"/>
  <c r="U23" i="62"/>
  <c r="Y23" i="62"/>
  <c r="E26" i="62"/>
  <c r="I26" i="62"/>
  <c r="M26" i="62"/>
  <c r="Q26" i="62"/>
  <c r="U26" i="62"/>
  <c r="Y26" i="62"/>
  <c r="E40" i="62"/>
  <c r="G40" i="62"/>
  <c r="I40" i="62"/>
  <c r="K40" i="62"/>
  <c r="M40" i="62"/>
  <c r="O40" i="62"/>
  <c r="Q40" i="62"/>
  <c r="S40" i="62"/>
  <c r="U40" i="62"/>
  <c r="W40" i="62"/>
  <c r="Y50" i="62"/>
  <c r="AA40" i="62"/>
  <c r="E42" i="62"/>
  <c r="G42" i="62"/>
  <c r="I52" i="62"/>
  <c r="K42" i="62"/>
  <c r="M52" i="62"/>
  <c r="O42" i="62"/>
  <c r="Q52" i="62"/>
  <c r="S42" i="62"/>
  <c r="U52" i="62"/>
  <c r="W42" i="62"/>
  <c r="Y52" i="62"/>
  <c r="AA42" i="62"/>
  <c r="E54" i="62"/>
  <c r="G44" i="62"/>
  <c r="I54" i="62"/>
  <c r="K44" i="62"/>
  <c r="M54" i="62"/>
  <c r="O44" i="62"/>
  <c r="Q54" i="62"/>
  <c r="S44" i="62"/>
  <c r="U54" i="62"/>
  <c r="W44" i="62"/>
  <c r="Y54" i="62"/>
  <c r="AA44" i="62"/>
  <c r="E57" i="62"/>
  <c r="G47" i="62"/>
  <c r="I57" i="62"/>
  <c r="K47" i="62"/>
  <c r="M57" i="62"/>
  <c r="O47" i="62"/>
  <c r="Q57" i="62"/>
  <c r="S47" i="62"/>
  <c r="U57" i="62"/>
  <c r="W47" i="62"/>
  <c r="Y57" i="62"/>
  <c r="AA47" i="62"/>
  <c r="R19" i="62"/>
  <c r="Z19" i="62"/>
  <c r="J21" i="62"/>
  <c r="R21" i="62"/>
  <c r="Z21" i="62"/>
  <c r="J23" i="62"/>
  <c r="R23" i="62"/>
  <c r="Z23" i="62"/>
  <c r="J26" i="62"/>
  <c r="R26" i="62"/>
  <c r="D48" i="62"/>
  <c r="F48" i="62"/>
  <c r="H48" i="62"/>
  <c r="L48" i="62"/>
  <c r="N48" i="62"/>
  <c r="P48" i="62"/>
  <c r="T48" i="62"/>
  <c r="V48" i="62"/>
  <c r="X48" i="62"/>
  <c r="D40" i="62"/>
  <c r="F40" i="62"/>
  <c r="H40" i="62"/>
  <c r="J40" i="62"/>
  <c r="L40" i="62"/>
  <c r="N40" i="62"/>
  <c r="P40" i="62"/>
  <c r="R40" i="62"/>
  <c r="T40" i="62"/>
  <c r="V40" i="62"/>
  <c r="X40" i="62"/>
  <c r="Z40" i="62"/>
  <c r="D41" i="62"/>
  <c r="F41" i="62"/>
  <c r="H51" i="62"/>
  <c r="L41" i="62"/>
  <c r="N41" i="62"/>
  <c r="V41" i="62"/>
  <c r="F43" i="62"/>
  <c r="N43" i="62"/>
  <c r="V43" i="62"/>
  <c r="F45" i="62"/>
  <c r="N45" i="62"/>
  <c r="V45" i="62"/>
  <c r="Z41" i="62"/>
  <c r="P51" i="62"/>
  <c r="T41" i="62"/>
  <c r="X51" i="62"/>
  <c r="D42" i="62"/>
  <c r="F42" i="62"/>
  <c r="H42" i="62"/>
  <c r="J42" i="62"/>
  <c r="L42" i="62"/>
  <c r="N42" i="62"/>
  <c r="P42" i="62"/>
  <c r="R42" i="62"/>
  <c r="T42" i="62"/>
  <c r="V42" i="62"/>
  <c r="X42" i="62"/>
  <c r="Z42" i="62"/>
  <c r="D53" i="62"/>
  <c r="H53" i="62"/>
  <c r="L53" i="62"/>
  <c r="P53" i="62"/>
  <c r="T53" i="62"/>
  <c r="X53" i="62"/>
  <c r="D44" i="62"/>
  <c r="F44" i="62"/>
  <c r="H44" i="62"/>
  <c r="J44" i="62"/>
  <c r="L44" i="62"/>
  <c r="N44" i="62"/>
  <c r="P44" i="62"/>
  <c r="R44" i="62"/>
  <c r="T44" i="62"/>
  <c r="V44" i="62"/>
  <c r="X44" i="62"/>
  <c r="Z44" i="62"/>
  <c r="D55" i="62"/>
  <c r="H55" i="62"/>
  <c r="L55" i="62"/>
  <c r="P55" i="62"/>
  <c r="T55" i="62"/>
  <c r="X55" i="62"/>
  <c r="D47" i="62"/>
  <c r="F47" i="62"/>
  <c r="H47" i="62"/>
  <c r="J47" i="62"/>
  <c r="L47" i="62"/>
  <c r="N47" i="62"/>
  <c r="P47" i="62"/>
  <c r="R47" i="62"/>
  <c r="T47" i="62"/>
  <c r="V47" i="62"/>
  <c r="X47" i="62"/>
  <c r="Z47" i="62"/>
  <c r="N126" i="62"/>
  <c r="D124" i="62"/>
  <c r="F124" i="62"/>
  <c r="H124" i="62"/>
  <c r="J124" i="62"/>
  <c r="L124" i="62"/>
  <c r="N124" i="62"/>
  <c r="P124" i="62"/>
  <c r="R124" i="62"/>
  <c r="T124" i="62"/>
  <c r="V124" i="62"/>
  <c r="X124" i="62"/>
  <c r="Z124" i="62"/>
  <c r="D125" i="62"/>
  <c r="F125" i="62"/>
  <c r="H125" i="62"/>
  <c r="J125" i="62"/>
  <c r="L125" i="62"/>
  <c r="N125" i="62"/>
  <c r="P125" i="62"/>
  <c r="R125" i="62"/>
  <c r="T125" i="62"/>
  <c r="V125" i="62"/>
  <c r="X125" i="62"/>
  <c r="Z125" i="62"/>
  <c r="D126" i="62"/>
  <c r="H126" i="62"/>
  <c r="L126" i="62"/>
  <c r="P126" i="62"/>
  <c r="T126" i="62"/>
  <c r="X126" i="62"/>
  <c r="D127" i="62"/>
  <c r="F127" i="62"/>
  <c r="H127" i="62"/>
  <c r="J127" i="62"/>
  <c r="L127" i="62"/>
  <c r="N127" i="62"/>
  <c r="P127" i="62"/>
  <c r="R127" i="62"/>
  <c r="T127" i="62"/>
  <c r="V127" i="62"/>
  <c r="X127" i="62"/>
  <c r="Z127" i="62"/>
  <c r="D128" i="62"/>
  <c r="H128" i="62"/>
  <c r="L128" i="62"/>
  <c r="P128" i="62"/>
  <c r="T128" i="62"/>
  <c r="X128" i="62"/>
  <c r="D129" i="62"/>
  <c r="F129" i="62"/>
  <c r="H129" i="62"/>
  <c r="J129" i="62"/>
  <c r="L129" i="62"/>
  <c r="N129" i="62"/>
  <c r="P129" i="62"/>
  <c r="R129" i="62"/>
  <c r="T129" i="62"/>
  <c r="V129" i="62"/>
  <c r="X129" i="62"/>
  <c r="Z129" i="62"/>
  <c r="D131" i="62"/>
  <c r="H131" i="62"/>
  <c r="L131" i="62"/>
  <c r="P131" i="62"/>
  <c r="T131" i="62"/>
  <c r="X131" i="62"/>
  <c r="O27" i="62"/>
  <c r="W27" i="62"/>
  <c r="O20" i="62"/>
  <c r="W20" i="62"/>
  <c r="G22" i="62"/>
  <c r="S22" i="62"/>
  <c r="AA22" i="62"/>
  <c r="O24" i="62"/>
  <c r="W24" i="62"/>
  <c r="I48" i="62"/>
  <c r="M48" i="62"/>
  <c r="Q48" i="62"/>
  <c r="U48" i="62"/>
  <c r="W48" i="62"/>
  <c r="Y48" i="62"/>
  <c r="AA48" i="62"/>
  <c r="E41" i="62"/>
  <c r="I41" i="62"/>
  <c r="O41" i="62"/>
  <c r="S41" i="62"/>
  <c r="E43" i="62"/>
  <c r="K43" i="62"/>
  <c r="O43" i="62"/>
  <c r="U43" i="62"/>
  <c r="E45" i="62"/>
  <c r="K45" i="62"/>
  <c r="Q45" i="62"/>
  <c r="U45" i="62"/>
  <c r="G58" i="62"/>
  <c r="S58" i="62"/>
  <c r="E52" i="62"/>
  <c r="K27" i="62"/>
  <c r="AA27" i="62"/>
  <c r="G20" i="62"/>
  <c r="K20" i="62"/>
  <c r="S20" i="62"/>
  <c r="AA20" i="62"/>
  <c r="K22" i="62"/>
  <c r="O22" i="62"/>
  <c r="W22" i="62"/>
  <c r="G24" i="62"/>
  <c r="K24" i="62"/>
  <c r="S24" i="62"/>
  <c r="AA24" i="62"/>
  <c r="E48" i="62"/>
  <c r="G48" i="62"/>
  <c r="K48" i="62"/>
  <c r="O48" i="62"/>
  <c r="S48" i="62"/>
  <c r="G41" i="62"/>
  <c r="K41" i="62"/>
  <c r="M41" i="62"/>
  <c r="Q41" i="62"/>
  <c r="U41" i="62"/>
  <c r="W41" i="62"/>
  <c r="Y41" i="62"/>
  <c r="AA41" i="62"/>
  <c r="G43" i="62"/>
  <c r="I43" i="62"/>
  <c r="M43" i="62"/>
  <c r="Q43" i="62"/>
  <c r="S43" i="62"/>
  <c r="W43" i="62"/>
  <c r="Y43" i="62"/>
  <c r="AA43" i="62"/>
  <c r="G45" i="62"/>
  <c r="I45" i="62"/>
  <c r="M45" i="62"/>
  <c r="O45" i="62"/>
  <c r="S45" i="62"/>
  <c r="W45" i="62"/>
  <c r="Y45" i="62"/>
  <c r="AA45" i="62"/>
  <c r="D20" i="62"/>
  <c r="H20" i="62"/>
  <c r="L20" i="62"/>
  <c r="P20" i="62"/>
  <c r="T20" i="62"/>
  <c r="X20" i="62"/>
  <c r="D22" i="62"/>
  <c r="H22" i="62"/>
  <c r="L22" i="62"/>
  <c r="P22" i="62"/>
  <c r="T22" i="62"/>
  <c r="X22" i="62"/>
  <c r="D24" i="62"/>
  <c r="H24" i="62"/>
  <c r="L24" i="62"/>
  <c r="P24" i="62"/>
  <c r="T24" i="62"/>
  <c r="X24" i="62"/>
  <c r="E27" i="62"/>
  <c r="I27" i="62"/>
  <c r="M27" i="62"/>
  <c r="Q27" i="62"/>
  <c r="U27" i="62"/>
  <c r="Y27" i="62"/>
  <c r="D19" i="62"/>
  <c r="H19" i="62"/>
  <c r="L19" i="62"/>
  <c r="P19" i="62"/>
  <c r="T19" i="62"/>
  <c r="X19" i="62"/>
  <c r="E20" i="62"/>
  <c r="I20" i="62"/>
  <c r="M20" i="62"/>
  <c r="Q20" i="62"/>
  <c r="U20" i="62"/>
  <c r="Y20" i="62"/>
  <c r="D21" i="62"/>
  <c r="H21" i="62"/>
  <c r="L21" i="62"/>
  <c r="P21" i="62"/>
  <c r="T21" i="62"/>
  <c r="X21" i="62"/>
  <c r="E22" i="62"/>
  <c r="I22" i="62"/>
  <c r="M22" i="62"/>
  <c r="Q22" i="62"/>
  <c r="U22" i="62"/>
  <c r="Y22" i="62"/>
  <c r="D23" i="62"/>
  <c r="H23" i="62"/>
  <c r="L23" i="62"/>
  <c r="P23" i="62"/>
  <c r="T23" i="62"/>
  <c r="X23" i="62"/>
  <c r="E24" i="62"/>
  <c r="I24" i="62"/>
  <c r="M24" i="62"/>
  <c r="Q24" i="62"/>
  <c r="U24" i="62"/>
  <c r="Y24" i="62"/>
  <c r="D26" i="62"/>
  <c r="H26" i="62"/>
  <c r="L26" i="62"/>
  <c r="P26" i="62"/>
  <c r="T26" i="62"/>
  <c r="X26" i="62"/>
  <c r="Y40" i="62"/>
  <c r="H41" i="62"/>
  <c r="P41" i="62"/>
  <c r="X41" i="62"/>
  <c r="I42" i="62"/>
  <c r="M42" i="62"/>
  <c r="Q42" i="62"/>
  <c r="U42" i="62"/>
  <c r="Y42" i="62"/>
  <c r="D43" i="62"/>
  <c r="H43" i="62"/>
  <c r="L43" i="62"/>
  <c r="P43" i="62"/>
  <c r="T43" i="62"/>
  <c r="X43" i="62"/>
  <c r="E44" i="62"/>
  <c r="I44" i="62"/>
  <c r="M44" i="62"/>
  <c r="Q44" i="62"/>
  <c r="U44" i="62"/>
  <c r="Y44" i="62"/>
  <c r="D45" i="62"/>
  <c r="H45" i="62"/>
  <c r="L45" i="62"/>
  <c r="P45" i="62"/>
  <c r="T45" i="62"/>
  <c r="X45" i="62"/>
  <c r="E47" i="62"/>
  <c r="I47" i="62"/>
  <c r="M47" i="62"/>
  <c r="Q47" i="62"/>
  <c r="U47" i="62"/>
  <c r="Y47" i="62"/>
  <c r="G129" i="62"/>
  <c r="G127" i="62"/>
  <c r="O129" i="62"/>
  <c r="O127" i="62"/>
  <c r="W129" i="62"/>
  <c r="W127" i="62"/>
  <c r="S127" i="62"/>
  <c r="K129" i="62"/>
  <c r="AA129" i="62"/>
  <c r="D27" i="62"/>
  <c r="F27" i="62"/>
  <c r="H27" i="62"/>
  <c r="J27" i="62"/>
  <c r="L27" i="62"/>
  <c r="N27" i="62"/>
  <c r="P27" i="62"/>
  <c r="R27" i="62"/>
  <c r="T27" i="62"/>
  <c r="V27" i="62"/>
  <c r="X27" i="62"/>
  <c r="Z27" i="62"/>
  <c r="E19" i="62"/>
  <c r="G19" i="62"/>
  <c r="I19" i="62"/>
  <c r="K19" i="62"/>
  <c r="M19" i="62"/>
  <c r="O19" i="62"/>
  <c r="Q19" i="62"/>
  <c r="S19" i="62"/>
  <c r="U19" i="62"/>
  <c r="W19" i="62"/>
  <c r="AA19" i="62"/>
  <c r="F20" i="62"/>
  <c r="J20" i="62"/>
  <c r="N20" i="62"/>
  <c r="R20" i="62"/>
  <c r="V20" i="62"/>
  <c r="Z20" i="62"/>
  <c r="G21" i="62"/>
  <c r="K21" i="62"/>
  <c r="O21" i="62"/>
  <c r="S21" i="62"/>
  <c r="W21" i="62"/>
  <c r="AA21" i="62"/>
  <c r="F22" i="62"/>
  <c r="J22" i="62"/>
  <c r="N22" i="62"/>
  <c r="R22" i="62"/>
  <c r="V22" i="62"/>
  <c r="Z22" i="62"/>
  <c r="G23" i="62"/>
  <c r="K23" i="62"/>
  <c r="O23" i="62"/>
  <c r="S23" i="62"/>
  <c r="W23" i="62"/>
  <c r="AA23" i="62"/>
  <c r="F24" i="62"/>
  <c r="J24" i="62"/>
  <c r="N24" i="62"/>
  <c r="R24" i="62"/>
  <c r="V24" i="62"/>
  <c r="Z24" i="62"/>
  <c r="G26" i="62"/>
  <c r="K26" i="62"/>
  <c r="O26" i="62"/>
  <c r="S26" i="62"/>
  <c r="W26" i="62"/>
  <c r="AA26" i="62"/>
  <c r="E132" i="62"/>
  <c r="G132" i="62"/>
  <c r="I132" i="62"/>
  <c r="K132" i="62"/>
  <c r="M132" i="62"/>
  <c r="O132" i="62"/>
  <c r="Q132" i="62"/>
  <c r="S132" i="62"/>
  <c r="U132" i="62"/>
  <c r="W132" i="62"/>
  <c r="Y132" i="62"/>
  <c r="AA132" i="62"/>
  <c r="G124" i="62"/>
  <c r="K124" i="62"/>
  <c r="O124" i="62"/>
  <c r="S124" i="62"/>
  <c r="W124" i="62"/>
  <c r="AA124" i="62"/>
  <c r="E125" i="62"/>
  <c r="G125" i="62"/>
  <c r="I125" i="62"/>
  <c r="K125" i="62"/>
  <c r="M125" i="62"/>
  <c r="O125" i="62"/>
  <c r="Q125" i="62"/>
  <c r="S125" i="62"/>
  <c r="U125" i="62"/>
  <c r="W125" i="62"/>
  <c r="Y125" i="62"/>
  <c r="AA125" i="62"/>
  <c r="E126" i="62"/>
  <c r="G126" i="62"/>
  <c r="I126" i="62"/>
  <c r="K126" i="62"/>
  <c r="M126" i="62"/>
  <c r="O126" i="62"/>
  <c r="Q126" i="62"/>
  <c r="S126" i="62"/>
  <c r="U126" i="62"/>
  <c r="W126" i="62"/>
  <c r="Y126" i="62"/>
  <c r="AA126" i="62"/>
  <c r="E127" i="62"/>
  <c r="I127" i="62"/>
  <c r="M127" i="62"/>
  <c r="Q127" i="62"/>
  <c r="U127" i="62"/>
  <c r="Y127" i="62"/>
  <c r="E128" i="62"/>
  <c r="G128" i="62"/>
  <c r="I128" i="62"/>
  <c r="K128" i="62"/>
  <c r="M128" i="62"/>
  <c r="O128" i="62"/>
  <c r="Q128" i="62"/>
  <c r="S128" i="62"/>
  <c r="U128" i="62"/>
  <c r="W128" i="62"/>
  <c r="Y128" i="62"/>
  <c r="AA128" i="62"/>
  <c r="E129" i="62"/>
  <c r="I129" i="62"/>
  <c r="M129" i="62"/>
  <c r="Q129" i="62"/>
  <c r="U129" i="62"/>
  <c r="Y129" i="62"/>
  <c r="E131" i="62"/>
  <c r="G131" i="62"/>
  <c r="I131" i="62"/>
  <c r="K131" i="62"/>
  <c r="M131" i="62"/>
  <c r="O131" i="62"/>
  <c r="Q131" i="62"/>
  <c r="S131" i="62"/>
  <c r="U131" i="62"/>
  <c r="W131" i="62"/>
  <c r="Y131" i="62"/>
  <c r="AA131" i="62"/>
  <c r="P69" i="62" l="1"/>
  <c r="H69" i="62"/>
  <c r="V69" i="62"/>
  <c r="N69" i="62"/>
  <c r="F69" i="62"/>
  <c r="L69" i="62"/>
  <c r="D69" i="62"/>
  <c r="P63" i="62"/>
  <c r="H63" i="62"/>
  <c r="Y69" i="62"/>
  <c r="R69" i="62"/>
  <c r="J69" i="62"/>
  <c r="W69" i="62"/>
  <c r="E61" i="62"/>
  <c r="U69" i="62"/>
  <c r="U61" i="62"/>
  <c r="J64" i="62"/>
  <c r="AA66" i="62"/>
  <c r="Q69" i="62"/>
  <c r="G61" i="62"/>
  <c r="Q64" i="62"/>
  <c r="R68" i="62"/>
  <c r="P65" i="62"/>
  <c r="W68" i="62"/>
  <c r="K61" i="62"/>
  <c r="L66" i="62"/>
  <c r="D66" i="62"/>
  <c r="T64" i="62"/>
  <c r="L64" i="62"/>
  <c r="D64" i="62"/>
  <c r="H62" i="62"/>
  <c r="S64" i="62"/>
  <c r="S69" i="62"/>
  <c r="V61" i="62"/>
  <c r="J68" i="62"/>
  <c r="I69" i="62"/>
  <c r="S65" i="62"/>
  <c r="S63" i="62"/>
  <c r="O62" i="62"/>
  <c r="N63" i="62"/>
  <c r="P61" i="62"/>
  <c r="R64" i="62"/>
  <c r="V63" i="62"/>
  <c r="F63" i="62"/>
  <c r="N62" i="62"/>
  <c r="J62" i="62"/>
  <c r="M66" i="62"/>
  <c r="M61" i="62"/>
  <c r="Q66" i="62"/>
  <c r="U62" i="62"/>
  <c r="E65" i="62"/>
  <c r="Y66" i="62"/>
  <c r="E66" i="62"/>
  <c r="E62" i="62"/>
  <c r="Q61" i="62"/>
  <c r="I61" i="62"/>
  <c r="E63" i="62"/>
  <c r="I65" i="62"/>
  <c r="I64" i="62"/>
  <c r="M62" i="62"/>
  <c r="Y68" i="62"/>
  <c r="U68" i="62"/>
  <c r="Q68" i="62"/>
  <c r="M68" i="62"/>
  <c r="I68" i="62"/>
  <c r="E68" i="62"/>
  <c r="Y65" i="62"/>
  <c r="U65" i="62"/>
  <c r="Q65" i="62"/>
  <c r="M65" i="62"/>
  <c r="Y63" i="62"/>
  <c r="U63" i="62"/>
  <c r="Q63" i="62"/>
  <c r="M63" i="62"/>
  <c r="I63" i="62"/>
  <c r="Y61" i="62"/>
  <c r="D61" i="62"/>
  <c r="S62" i="62"/>
  <c r="O66" i="62"/>
  <c r="M69" i="62"/>
  <c r="K66" i="62"/>
  <c r="U66" i="62"/>
  <c r="I66" i="62"/>
  <c r="O65" i="62"/>
  <c r="U64" i="62"/>
  <c r="M64" i="62"/>
  <c r="E64" i="62"/>
  <c r="Q62" i="62"/>
  <c r="I62" i="62"/>
  <c r="H65" i="62"/>
  <c r="V64" i="62"/>
  <c r="N64" i="62"/>
  <c r="F64" i="62"/>
  <c r="V62" i="62"/>
  <c r="R62" i="62"/>
  <c r="F62" i="62"/>
  <c r="N61" i="62"/>
  <c r="F61" i="62"/>
  <c r="K68" i="62"/>
  <c r="K64" i="62"/>
  <c r="K63" i="62"/>
  <c r="S61" i="62"/>
  <c r="R61" i="62"/>
  <c r="J61" i="62"/>
  <c r="O69" i="62"/>
  <c r="K69" i="62"/>
  <c r="AA69" i="62"/>
  <c r="L65" i="62"/>
  <c r="D65" i="62"/>
  <c r="S68" i="62"/>
  <c r="G68" i="62"/>
  <c r="S66" i="62"/>
  <c r="K65" i="62"/>
  <c r="O64" i="62"/>
  <c r="G64" i="62"/>
  <c r="O63" i="62"/>
  <c r="K62" i="62"/>
  <c r="D62" i="62"/>
  <c r="G69" i="62"/>
  <c r="O68" i="62"/>
  <c r="G66" i="62"/>
  <c r="G65" i="62"/>
  <c r="G63" i="62"/>
  <c r="G62" i="62"/>
  <c r="O61" i="62"/>
  <c r="P62" i="62"/>
  <c r="H61" i="62"/>
  <c r="T65" i="62"/>
  <c r="W66" i="62"/>
  <c r="W64" i="62"/>
  <c r="W62" i="62"/>
  <c r="AA61" i="62"/>
  <c r="W65" i="62"/>
  <c r="W63" i="62"/>
  <c r="W61" i="62"/>
  <c r="T66" i="62"/>
  <c r="T69" i="62"/>
  <c r="AA68" i="62"/>
  <c r="AA65" i="62"/>
  <c r="T62" i="62"/>
  <c r="V68" i="62"/>
  <c r="N68" i="62"/>
  <c r="F68" i="62"/>
  <c r="V66" i="62"/>
  <c r="R66" i="62"/>
  <c r="N66" i="62"/>
  <c r="J66" i="62"/>
  <c r="F66" i="62"/>
  <c r="V65" i="62"/>
  <c r="R65" i="62"/>
  <c r="J65" i="62"/>
  <c r="F65" i="62"/>
  <c r="R63" i="62"/>
  <c r="J63" i="62"/>
  <c r="Y64" i="62"/>
  <c r="Y62" i="62"/>
  <c r="P66" i="62"/>
  <c r="H66" i="62"/>
  <c r="T68" i="62"/>
  <c r="P68" i="62"/>
  <c r="L68" i="62"/>
  <c r="H68" i="62"/>
  <c r="D68" i="62"/>
  <c r="T63" i="62"/>
  <c r="L63" i="62"/>
  <c r="D63" i="62"/>
  <c r="AA64" i="62"/>
  <c r="AA63" i="62"/>
  <c r="AA62" i="62"/>
  <c r="L62" i="62"/>
  <c r="T61" i="62"/>
  <c r="L61" i="62"/>
  <c r="P64" i="62"/>
  <c r="H64" i="62"/>
  <c r="Z68" i="62"/>
  <c r="Z64" i="62"/>
  <c r="Z63" i="62"/>
  <c r="Z69" i="62"/>
  <c r="Z66" i="62"/>
  <c r="Z65" i="62"/>
  <c r="Z62" i="62"/>
  <c r="Z61" i="62"/>
  <c r="X62" i="62"/>
  <c r="X66" i="62"/>
  <c r="X68" i="62"/>
  <c r="X65" i="62"/>
  <c r="X63" i="62"/>
  <c r="X61" i="62"/>
  <c r="X69" i="62"/>
  <c r="X64" i="62"/>
  <c r="K18" i="23"/>
  <c r="G18" i="23"/>
  <c r="H18" i="23" s="1"/>
  <c r="G29" i="23"/>
  <c r="G12" i="23"/>
  <c r="K12" i="23"/>
  <c r="K25" i="23" l="1"/>
  <c r="G25" i="23"/>
  <c r="B2" i="3" l="1"/>
  <c r="A48" i="23"/>
  <c r="A47" i="23"/>
  <c r="K16" i="23"/>
  <c r="G16" i="23"/>
  <c r="K5" i="23"/>
  <c r="J5" i="23"/>
  <c r="I5" i="23"/>
  <c r="H5" i="23"/>
  <c r="G5" i="23"/>
  <c r="B5" i="23"/>
  <c r="A3" i="23"/>
  <c r="A1" i="23"/>
  <c r="B5" i="3"/>
  <c r="B4" i="3"/>
  <c r="B3" i="3"/>
  <c r="G8" i="23"/>
  <c r="G19" i="23"/>
  <c r="G10" i="23"/>
  <c r="G31" i="23"/>
  <c r="G11" i="23"/>
  <c r="G13" i="23"/>
  <c r="H13" i="23" s="1"/>
  <c r="G24" i="23"/>
  <c r="G26" i="23"/>
  <c r="K14" i="23"/>
  <c r="K8" i="23"/>
  <c r="K19" i="23"/>
  <c r="K10" i="23"/>
  <c r="K31" i="23"/>
  <c r="K11" i="23"/>
  <c r="K13" i="23"/>
  <c r="K24" i="23"/>
  <c r="K17" i="23"/>
  <c r="K26" i="23"/>
  <c r="K29" i="23"/>
  <c r="G20" i="23"/>
  <c r="K20" i="23"/>
  <c r="G30" i="23"/>
  <c r="K30" i="23"/>
  <c r="G7" i="23"/>
  <c r="H7" i="23" s="1"/>
  <c r="K7" i="23"/>
  <c r="G9" i="23"/>
  <c r="H9" i="23" s="1"/>
  <c r="K9" i="23"/>
  <c r="H12" i="23" l="1"/>
  <c r="H8" i="23"/>
  <c r="H25" i="23"/>
  <c r="H26" i="23"/>
  <c r="H17" i="23"/>
  <c r="H31" i="23"/>
  <c r="H23" i="23"/>
  <c r="H19" i="23"/>
  <c r="H14" i="23"/>
  <c r="H30" i="23"/>
  <c r="H20" i="23"/>
  <c r="H29" i="23"/>
  <c r="H24" i="23"/>
  <c r="H11" i="23"/>
  <c r="H10" i="23"/>
  <c r="H16" i="23"/>
</calcChain>
</file>

<file path=xl/sharedStrings.xml><?xml version="1.0" encoding="utf-8"?>
<sst xmlns="http://schemas.openxmlformats.org/spreadsheetml/2006/main" count="3517" uniqueCount="716">
  <si>
    <t>Найменування  груп  товарів</t>
  </si>
  <si>
    <t>2011</t>
  </si>
  <si>
    <t>2012</t>
  </si>
  <si>
    <t>2013</t>
  </si>
  <si>
    <t>2014</t>
  </si>
  <si>
    <t>Продовольчі товари та сировина для їх виробництва</t>
  </si>
  <si>
    <t>Мінеральні продукти</t>
  </si>
  <si>
    <t>Продукція хімічної та пов'язаних з нею галузей промисловості</t>
  </si>
  <si>
    <t>Деревина та вироби з неї</t>
  </si>
  <si>
    <t>Промислові вироби</t>
  </si>
  <si>
    <t>Чорні й кольорові метали та вироби з них</t>
  </si>
  <si>
    <t>Машини, устаткування, транспортні засоби та  прилади</t>
  </si>
  <si>
    <t>Різне*</t>
  </si>
  <si>
    <t>Структура, %</t>
  </si>
  <si>
    <t>УСЬОГО</t>
  </si>
  <si>
    <t>Машини, устаткування, транспортні засоби та прилади</t>
  </si>
  <si>
    <t>Темпи зростання до відповідного періоду попереднього року,%</t>
  </si>
  <si>
    <t xml:space="preserve">2011 </t>
  </si>
  <si>
    <t>*З урахуванням неформальної торгівлі.</t>
  </si>
  <si>
    <t>Регіони</t>
  </si>
  <si>
    <t xml:space="preserve">                  Європа</t>
  </si>
  <si>
    <t xml:space="preserve">                  Азія </t>
  </si>
  <si>
    <t xml:space="preserve">                  Америка</t>
  </si>
  <si>
    <t xml:space="preserve">                  Африка</t>
  </si>
  <si>
    <t>Найменування груп товарів</t>
  </si>
  <si>
    <t>I квартал</t>
  </si>
  <si>
    <t xml:space="preserve">у % до загального обсягу </t>
  </si>
  <si>
    <t xml:space="preserve">      у тому числі:</t>
  </si>
  <si>
    <t xml:space="preserve">Машини та  устаткування, транспортні засоби, прилади </t>
  </si>
  <si>
    <t>Країни</t>
  </si>
  <si>
    <t>у % до загального обсягу</t>
  </si>
  <si>
    <t>Категорії</t>
  </si>
  <si>
    <t xml:space="preserve"> Засоби виробництва </t>
  </si>
  <si>
    <t xml:space="preserve"> Товари проміжного споживання</t>
  </si>
  <si>
    <t xml:space="preserve"> Споживчі товари</t>
  </si>
  <si>
    <t xml:space="preserve"> Інші категорії товарів</t>
  </si>
  <si>
    <t xml:space="preserve">   Структура, %</t>
  </si>
  <si>
    <t xml:space="preserve">   УСЬОГО</t>
  </si>
  <si>
    <t>У % до відповідного періоду попереднього року</t>
  </si>
  <si>
    <t xml:space="preserve">  УСЬОГО</t>
  </si>
  <si>
    <t xml:space="preserve"> Засоби виробництва</t>
  </si>
  <si>
    <t>Темпи зростання до відповідного періоду попереднього року,  %</t>
  </si>
  <si>
    <t>Експорт товарів та послуг</t>
  </si>
  <si>
    <t xml:space="preserve">                  Азія</t>
  </si>
  <si>
    <t xml:space="preserve">                    у т.ч. США</t>
  </si>
  <si>
    <t>Усього</t>
  </si>
  <si>
    <t xml:space="preserve"> Імпорт товарів та послуг</t>
  </si>
  <si>
    <t>Зовнішньоторговельний оборот</t>
  </si>
  <si>
    <t xml:space="preserve">                      у т.ч. США</t>
  </si>
  <si>
    <t xml:space="preserve">УСЬОГО* </t>
  </si>
  <si>
    <t xml:space="preserve">1. Засоби виробництва </t>
  </si>
  <si>
    <t xml:space="preserve">у тому числі: </t>
  </si>
  <si>
    <t xml:space="preserve">Інші </t>
  </si>
  <si>
    <t xml:space="preserve"> 2. Товари проміжного споживання</t>
  </si>
  <si>
    <t xml:space="preserve"> 3. Споживчі товари</t>
  </si>
  <si>
    <t>4. Інші категорії товарів</t>
  </si>
  <si>
    <t xml:space="preserve">з них товари, придбані в портах </t>
  </si>
  <si>
    <t xml:space="preserve">2005 </t>
  </si>
  <si>
    <t xml:space="preserve">2006 </t>
  </si>
  <si>
    <t xml:space="preserve">2007 </t>
  </si>
  <si>
    <t xml:space="preserve">2008 </t>
  </si>
  <si>
    <t xml:space="preserve">2009 </t>
  </si>
  <si>
    <t xml:space="preserve">2010 </t>
  </si>
  <si>
    <t>2005</t>
  </si>
  <si>
    <t>2006</t>
  </si>
  <si>
    <t>2007</t>
  </si>
  <si>
    <t>2008</t>
  </si>
  <si>
    <t>…</t>
  </si>
  <si>
    <t xml:space="preserve">№ </t>
  </si>
  <si>
    <t>№</t>
  </si>
  <si>
    <t>ТОВАРИ ТА ПОСЛУГИ</t>
  </si>
  <si>
    <t>І.  ТОВАРИ</t>
  </si>
  <si>
    <t>1. Дані, включені до платіжного балансу (за методологією КПБ6)</t>
  </si>
  <si>
    <t>2. Дані Державної служби статистики</t>
  </si>
  <si>
    <t xml:space="preserve">      Дорахунки (поправки)</t>
  </si>
  <si>
    <t xml:space="preserve">        а) Класифікаційні</t>
  </si>
  <si>
    <t xml:space="preserve">            Коригування до цін FOB   </t>
  </si>
  <si>
    <t xml:space="preserve">            Товари для перероблення</t>
  </si>
  <si>
    <t xml:space="preserve">        б) Охоплення</t>
  </si>
  <si>
    <t xml:space="preserve">            Неформальна торгівля</t>
  </si>
  <si>
    <t>ІІ. ПОСЛУГИ</t>
  </si>
  <si>
    <t xml:space="preserve">         Транспорт </t>
  </si>
  <si>
    <t xml:space="preserve">             у т.ч. коригування до цін FOB</t>
  </si>
  <si>
    <t xml:space="preserve">          Подорожі</t>
  </si>
  <si>
    <t xml:space="preserve">          Інше </t>
  </si>
  <si>
    <t xml:space="preserve">  Довідково </t>
  </si>
  <si>
    <t xml:space="preserve">        у тому числі:</t>
  </si>
  <si>
    <t xml:space="preserve">         послуги з переробки</t>
  </si>
  <si>
    <t xml:space="preserve">         транспорт</t>
  </si>
  <si>
    <t xml:space="preserve">         подорожі</t>
  </si>
  <si>
    <t xml:space="preserve">         інші послуги</t>
  </si>
  <si>
    <t>Дані, включені до платіжного балансу (за методологією КПБ6)</t>
  </si>
  <si>
    <t>укр</t>
  </si>
  <si>
    <t>eng</t>
  </si>
  <si>
    <t xml:space="preserve"> Description </t>
  </si>
  <si>
    <t xml:space="preserve">TOTAL, mln USD </t>
  </si>
  <si>
    <t>Agricultural products</t>
  </si>
  <si>
    <t>Mineral products</t>
  </si>
  <si>
    <t>Chemicals</t>
  </si>
  <si>
    <t>Timber and wood products</t>
  </si>
  <si>
    <t>Industrial goods</t>
  </si>
  <si>
    <t>Ferrrous and nonferrous metals</t>
  </si>
  <si>
    <t>Machinery and equipment</t>
  </si>
  <si>
    <t>Other*</t>
  </si>
  <si>
    <t>% of total</t>
  </si>
  <si>
    <t>TOTAL</t>
  </si>
  <si>
    <t>І</t>
  </si>
  <si>
    <t xml:space="preserve">II </t>
  </si>
  <si>
    <t xml:space="preserve">ІII </t>
  </si>
  <si>
    <t xml:space="preserve">ІV </t>
  </si>
  <si>
    <t xml:space="preserve">І </t>
  </si>
  <si>
    <t>Categories</t>
  </si>
  <si>
    <t>TOTAL,  mln USD*</t>
  </si>
  <si>
    <t xml:space="preserve"> Investment goods </t>
  </si>
  <si>
    <t xml:space="preserve"> Intermediate goods</t>
  </si>
  <si>
    <t xml:space="preserve"> Consumer goods</t>
  </si>
  <si>
    <t xml:space="preserve"> Other goods categories</t>
  </si>
  <si>
    <t xml:space="preserve">  TOTAL</t>
  </si>
  <si>
    <t>*According to State Statistics Service of Ukraine data</t>
  </si>
  <si>
    <t>Description</t>
  </si>
  <si>
    <t xml:space="preserve">TOTAL* </t>
  </si>
  <si>
    <t>1. Investment goods</t>
  </si>
  <si>
    <t>of which:</t>
  </si>
  <si>
    <t>Other</t>
  </si>
  <si>
    <t xml:space="preserve"> 2. Intermediate goods</t>
  </si>
  <si>
    <t xml:space="preserve"> 3. Consumer goods</t>
  </si>
  <si>
    <t>4. Other goods categories</t>
  </si>
  <si>
    <t>out of them, goods procured in ports</t>
  </si>
  <si>
    <t xml:space="preserve">Investment goods </t>
  </si>
  <si>
    <t>Intermediate goods</t>
  </si>
  <si>
    <t>Consumer goods</t>
  </si>
  <si>
    <t>Other goods categories</t>
  </si>
  <si>
    <t>TOTAL, million USD*</t>
  </si>
  <si>
    <t>Regions</t>
  </si>
  <si>
    <t>EXPORTS OF GOODS AND SERVICES</t>
  </si>
  <si>
    <t xml:space="preserve">   CIS countries</t>
  </si>
  <si>
    <t xml:space="preserve">   Europe</t>
  </si>
  <si>
    <t xml:space="preserve">   Asia</t>
  </si>
  <si>
    <t xml:space="preserve">   America</t>
  </si>
  <si>
    <t xml:space="preserve">     including USA</t>
  </si>
  <si>
    <t xml:space="preserve">   Africa</t>
  </si>
  <si>
    <t>IMPORTS OF GOODS AND SERVICES</t>
  </si>
  <si>
    <t>EXTERNAL TRADE TURNOVER</t>
  </si>
  <si>
    <t>EXPORTS OF SERVICES</t>
  </si>
  <si>
    <t>IMPORTS OF SERVICES</t>
  </si>
  <si>
    <t xml:space="preserve">2014         I  </t>
  </si>
  <si>
    <t xml:space="preserve">2014         II  </t>
  </si>
  <si>
    <t xml:space="preserve">2014       III  </t>
  </si>
  <si>
    <t xml:space="preserve">2014        IV  </t>
  </si>
  <si>
    <t xml:space="preserve">2015         I </t>
  </si>
  <si>
    <t xml:space="preserve">2015        II </t>
  </si>
  <si>
    <t xml:space="preserve">2015       III  </t>
  </si>
  <si>
    <t xml:space="preserve">2015        IV  </t>
  </si>
  <si>
    <t xml:space="preserve">2016         I  </t>
  </si>
  <si>
    <t xml:space="preserve">2016         II  </t>
  </si>
  <si>
    <t>Product group</t>
  </si>
  <si>
    <t xml:space="preserve">% of total </t>
  </si>
  <si>
    <t>Rank</t>
  </si>
  <si>
    <t>Countries</t>
  </si>
  <si>
    <t>China</t>
  </si>
  <si>
    <t>Germany</t>
  </si>
  <si>
    <t>Poland</t>
  </si>
  <si>
    <t>Turkey</t>
  </si>
  <si>
    <t>Italy</t>
  </si>
  <si>
    <t>France</t>
  </si>
  <si>
    <t>India</t>
  </si>
  <si>
    <t>Egypt</t>
  </si>
  <si>
    <t>Spain</t>
  </si>
  <si>
    <t>Netherlands</t>
  </si>
  <si>
    <t>Hungary</t>
  </si>
  <si>
    <t>Romania</t>
  </si>
  <si>
    <t>Czech Republic</t>
  </si>
  <si>
    <t>Austria</t>
  </si>
  <si>
    <t>Switzerland</t>
  </si>
  <si>
    <t>Slovakia</t>
  </si>
  <si>
    <t>Israel</t>
  </si>
  <si>
    <t>Kazakhstan</t>
  </si>
  <si>
    <t>Lithuania</t>
  </si>
  <si>
    <t>Belgium</t>
  </si>
  <si>
    <t>Bulgaria</t>
  </si>
  <si>
    <t>Japan</t>
  </si>
  <si>
    <t>Saudi Arabia</t>
  </si>
  <si>
    <t>Sweden</t>
  </si>
  <si>
    <t>United Arab Emirates</t>
  </si>
  <si>
    <t>Azerbaijan</t>
  </si>
  <si>
    <t xml:space="preserve">I </t>
  </si>
  <si>
    <t xml:space="preserve">III </t>
  </si>
  <si>
    <t xml:space="preserve">IV </t>
  </si>
  <si>
    <t>Norway</t>
  </si>
  <si>
    <t>GOODS AND SERVICES</t>
  </si>
  <si>
    <t>І. GOODS</t>
  </si>
  <si>
    <t xml:space="preserve">     1. Data included into the Balance of Payments (on BPM6 methodology) </t>
  </si>
  <si>
    <t xml:space="preserve">     2.  Data from the State Statistics Service of Ukraine </t>
  </si>
  <si>
    <t xml:space="preserve">          Additional calculations (corrections)</t>
  </si>
  <si>
    <t xml:space="preserve">                   Corrections to FOB prices</t>
  </si>
  <si>
    <t>ІІ. SERVICES</t>
  </si>
  <si>
    <t xml:space="preserve">        Additional calculations (corrections)</t>
  </si>
  <si>
    <t xml:space="preserve">              Transportation </t>
  </si>
  <si>
    <t xml:space="preserve">                  of which corrections to FOB prices</t>
  </si>
  <si>
    <t xml:space="preserve">              Travel</t>
  </si>
  <si>
    <t xml:space="preserve">              Other</t>
  </si>
  <si>
    <t xml:space="preserve"> Reference</t>
  </si>
  <si>
    <t xml:space="preserve">                       of which</t>
  </si>
  <si>
    <t>Processing services</t>
  </si>
  <si>
    <t>Travel</t>
  </si>
  <si>
    <t>Other services</t>
  </si>
  <si>
    <t xml:space="preserve">   Data included into the Balance of Payments (on BPM6 methodology)</t>
  </si>
  <si>
    <t xml:space="preserve">                      of which</t>
  </si>
  <si>
    <t xml:space="preserve"> Processing services</t>
  </si>
  <si>
    <t xml:space="preserve"> Transportation</t>
  </si>
  <si>
    <t xml:space="preserve"> Travel</t>
  </si>
  <si>
    <t xml:space="preserve"> Other services</t>
  </si>
  <si>
    <t>у 6 р.б.</t>
  </si>
  <si>
    <t>6 times more</t>
  </si>
  <si>
    <t>Index on values in % (y-o-y)</t>
  </si>
  <si>
    <t xml:space="preserve">                       у т.ч. США</t>
  </si>
  <si>
    <t xml:space="preserve">                     у т.ч. США</t>
  </si>
  <si>
    <t>Експорт послуг</t>
  </si>
  <si>
    <t>Імпорт послуг</t>
  </si>
  <si>
    <t>І півр. 2016 у % до I півр. 2015</t>
  </si>
  <si>
    <t>НI 2016 to HI 2015 (%)</t>
  </si>
  <si>
    <t xml:space="preserve">2016       III  </t>
  </si>
  <si>
    <t>січ.-вер. 2016 у % до січ-вер. 2015</t>
  </si>
  <si>
    <t>Jan-Sept 2016 to Jan-Sept 2015 (%)</t>
  </si>
  <si>
    <t xml:space="preserve">2016        IV  </t>
  </si>
  <si>
    <t>у 6.3 р.б.</t>
  </si>
  <si>
    <t>6.3 times more</t>
  </si>
  <si>
    <t xml:space="preserve">2017         I  </t>
  </si>
  <si>
    <t xml:space="preserve"> </t>
  </si>
  <si>
    <t>IV кв. 2016 у % до IV кв. 2015</t>
  </si>
  <si>
    <t>QIV 2016 to QIV 2015 (%)</t>
  </si>
  <si>
    <t xml:space="preserve"> у 18.3 р.б.</t>
  </si>
  <si>
    <t>18.3 times more</t>
  </si>
  <si>
    <t xml:space="preserve"> у 10 р.б.</t>
  </si>
  <si>
    <t>10 times more</t>
  </si>
  <si>
    <t xml:space="preserve">2017         II  </t>
  </si>
  <si>
    <t>QII 2017 to QII 2016 (%)</t>
  </si>
  <si>
    <t>II кв. 2017 у % до II кв. 2016</t>
  </si>
  <si>
    <t>у 5.6 р.б.</t>
  </si>
  <si>
    <t>5.6 times more</t>
  </si>
  <si>
    <t>*За даними Державної служби статистики України</t>
  </si>
  <si>
    <t xml:space="preserve">*Дані Державної служби статистики України </t>
  </si>
  <si>
    <t>2017 III</t>
  </si>
  <si>
    <t xml:space="preserve">2017         III  </t>
  </si>
  <si>
    <t>-</t>
  </si>
  <si>
    <t xml:space="preserve">2017        IV  </t>
  </si>
  <si>
    <t xml:space="preserve"> 2017 у % до 2016</t>
  </si>
  <si>
    <t xml:space="preserve"> 2017 to 2016 (%)</t>
  </si>
  <si>
    <t>УСЬОГО, млн дол. США</t>
  </si>
  <si>
    <t>УСЬОГО, млн дол. США*</t>
  </si>
  <si>
    <t>*Including informal trade</t>
  </si>
  <si>
    <t xml:space="preserve">2018         I  </t>
  </si>
  <si>
    <t>QI 2018 to QI 2017 (%)</t>
  </si>
  <si>
    <t>I кв. 2018 у % до I кв. 2017</t>
  </si>
  <si>
    <t xml:space="preserve">2018         II  </t>
  </si>
  <si>
    <t>I півр. 2018 у % до I півр. 2017</t>
  </si>
  <si>
    <t>НI 2018 to HI 2017 (%)</t>
  </si>
  <si>
    <t>HI 2018 to HI 2017 (%)</t>
  </si>
  <si>
    <t xml:space="preserve">            Гуманітарна допомога</t>
  </si>
  <si>
    <t xml:space="preserve">2. Дані Державної служби статистики </t>
  </si>
  <si>
    <t xml:space="preserve">    2. Data from the State Statistics Service of Ukraine </t>
  </si>
  <si>
    <t xml:space="preserve">2018         III  </t>
  </si>
  <si>
    <t>січ.-вер. 2018 у % до січ.-вер. 2017</t>
  </si>
  <si>
    <t>Jan-Sept 2018 to Jan-Sept 2017 (%)</t>
  </si>
  <si>
    <t xml:space="preserve">                  Австралія і Океанія</t>
  </si>
  <si>
    <t xml:space="preserve">   Australia and Oceania</t>
  </si>
  <si>
    <t xml:space="preserve">            Поштові відправлення</t>
  </si>
  <si>
    <t>у 5.5 р.б.</t>
  </si>
  <si>
    <t>5 times more</t>
  </si>
  <si>
    <t xml:space="preserve">2018        IV  </t>
  </si>
  <si>
    <t xml:space="preserve"> 2018 у % до 2017</t>
  </si>
  <si>
    <t xml:space="preserve"> 2018 to 2017 (%)</t>
  </si>
  <si>
    <t xml:space="preserve">2019         I  </t>
  </si>
  <si>
    <t>у 4.4 р.б.</t>
  </si>
  <si>
    <t>4.4 times more</t>
  </si>
  <si>
    <t xml:space="preserve">2019         II  </t>
  </si>
  <si>
    <t>QII 2019 to QII 2018 (%)</t>
  </si>
  <si>
    <t>Georgia</t>
  </si>
  <si>
    <t>НI 2019 to HI 2018 (%)</t>
  </si>
  <si>
    <t>II кв. 2019 у % до II кв. 2018</t>
  </si>
  <si>
    <t xml:space="preserve">            Коригування вартості природного газу</t>
  </si>
  <si>
    <t>у 5.4 р.б.</t>
  </si>
  <si>
    <t>5.4 times more</t>
  </si>
  <si>
    <t>у 5.8 р.б.</t>
  </si>
  <si>
    <t>5.8 times more</t>
  </si>
  <si>
    <t>III</t>
  </si>
  <si>
    <t xml:space="preserve">2019         III  </t>
  </si>
  <si>
    <t xml:space="preserve">2019        IV  </t>
  </si>
  <si>
    <t>січ.-вер. 2019 у % до січ.-вер. 2018</t>
  </si>
  <si>
    <t>Jan-Sept 2019 to Jan-Sept 2018 (%)</t>
  </si>
  <si>
    <t>(відповідно до КПБ6)</t>
  </si>
  <si>
    <t>Млн дол. США</t>
  </si>
  <si>
    <t>according to BPM6 methodology</t>
  </si>
  <si>
    <t>Million USD</t>
  </si>
  <si>
    <t xml:space="preserve">до змісту </t>
  </si>
  <si>
    <t xml:space="preserve"> to title</t>
  </si>
  <si>
    <t xml:space="preserve"> 2019 у % до 2018</t>
  </si>
  <si>
    <t xml:space="preserve"> 2019 to 2018 (%)</t>
  </si>
  <si>
    <t>до змісту</t>
  </si>
  <si>
    <t>to title</t>
  </si>
  <si>
    <t xml:space="preserve"> 2. Дані Державної служби статистики*</t>
  </si>
  <si>
    <t xml:space="preserve">         транспорт*</t>
  </si>
  <si>
    <t>Transportation*</t>
  </si>
  <si>
    <t xml:space="preserve">            у т.ч. послуги з трубопровідного транспорту</t>
  </si>
  <si>
    <t xml:space="preserve">   of which pipeline transport</t>
  </si>
  <si>
    <t>Примітки:</t>
  </si>
  <si>
    <t>Notes:</t>
  </si>
  <si>
    <t xml:space="preserve"> 2.1 Дані Державної служби статистики (без урахування вартості переробки для уникнення подвійного обліку)</t>
  </si>
  <si>
    <t xml:space="preserve"> 3. Відхилення (1-2)</t>
  </si>
  <si>
    <t xml:space="preserve"> 3. Відхилення (1-2.1)</t>
  </si>
  <si>
    <t xml:space="preserve"> 2.1 The State Statistics Service of Ukraine data (excluding the processing cost in order to avoid double counting)</t>
  </si>
  <si>
    <t xml:space="preserve">     3. Deviation (1-2)</t>
  </si>
  <si>
    <t xml:space="preserve">     3. Deviation (1-2.1)</t>
  </si>
  <si>
    <t xml:space="preserve">2020         I  </t>
  </si>
  <si>
    <t>1. Дані, включені до платіжного балансу (за методологією КПБ6)**</t>
  </si>
  <si>
    <t xml:space="preserve">    1. Data included into the Balance of Payments (on BPM6 methodology)**</t>
  </si>
  <si>
    <t xml:space="preserve"> ** Дані з торгівлі послугами за 2017- І кв. 2020 рр. переглянуті з урахуванням послуг з фінансового посередництва, що вимірюються непрямим шляхом</t>
  </si>
  <si>
    <t>**Data on trade in services for 2017 – Q1 2020 are revised on the basis of Financial Intermediation Services Indirectly Measured (FISIM)</t>
  </si>
  <si>
    <t xml:space="preserve">2020         II  </t>
  </si>
  <si>
    <t>QII 2020 to QII 2019 (%)</t>
  </si>
  <si>
    <t>II кв. 2020 у % до II кв. 2019</t>
  </si>
  <si>
    <t xml:space="preserve">2020        III  </t>
  </si>
  <si>
    <t>у 17 р.б.</t>
  </si>
  <si>
    <t>17 times more</t>
  </si>
  <si>
    <t xml:space="preserve">2020        IV </t>
  </si>
  <si>
    <t>68.5 times more</t>
  </si>
  <si>
    <t xml:space="preserve">2. Starting from 01.01.2017 data were revised regarding changes being made in UKTZED due to transition to Harmonized </t>
  </si>
  <si>
    <t>2. Починаючи з 01.01.2017 дані перераховані з врахуванням змін, внесених до УКТЗЕД у зв'язку з переходом до Гармонізованої системи опису та кодування товарів 2017 року</t>
  </si>
  <si>
    <t xml:space="preserve">    та нової редакції Класифікації за широкими економічними категоріями (Вид.5)</t>
  </si>
  <si>
    <t xml:space="preserve">    commodity description and coding system (2017) and latest version of Classification by Broad Economic Categories (Rev.5) </t>
  </si>
  <si>
    <t xml:space="preserve">Примітки: </t>
  </si>
  <si>
    <t>2. Дані з торгівлі послугами за 2017- І кв. 2020 рр. переглянуті з урахуванням послуг з фінансового посередництва, що вимірюються непрямим шляхом</t>
  </si>
  <si>
    <t>2. Data on trade in services for 2017 – Q1 2020 are revised on the basis of Financial Intermediation Services Indirectly Measured (FISIM)</t>
  </si>
  <si>
    <t xml:space="preserve">2021        I  </t>
  </si>
  <si>
    <t>I кв. 2021 у % до I кв. 2020</t>
  </si>
  <si>
    <t>QI 2021 to QI 2020 (%)</t>
  </si>
  <si>
    <t xml:space="preserve">2021         I  </t>
  </si>
  <si>
    <t>у 53 р.б.</t>
  </si>
  <si>
    <t>53 times more</t>
  </si>
  <si>
    <t>was recorded as exports of pipeline transportation services in the State Statistics Service of Ukraine data, whereas it was recorded as secondary income in balance of payments.</t>
  </si>
  <si>
    <t>Viet Nam</t>
  </si>
  <si>
    <t xml:space="preserve"> 2021 у % до 2020</t>
  </si>
  <si>
    <t xml:space="preserve"> 2021 to 2020 (%)</t>
  </si>
  <si>
    <t>I півр. 2021 у % до I півр. 2020</t>
  </si>
  <si>
    <t xml:space="preserve">1.13 Розподіл імпорту товарів за географічними регіонами </t>
  </si>
  <si>
    <t>НI 2021 to HI 2020 (%)</t>
  </si>
  <si>
    <t>United States of America</t>
  </si>
  <si>
    <t>United Kingdom of Great Britain and Northern Ireland</t>
  </si>
  <si>
    <t>Republic of Korea</t>
  </si>
  <si>
    <t>Republic of Moldova</t>
  </si>
  <si>
    <t>Greece</t>
  </si>
  <si>
    <t xml:space="preserve">2021        II </t>
  </si>
  <si>
    <t>у 4,3 р.б.</t>
  </si>
  <si>
    <t>4,3 times more</t>
  </si>
  <si>
    <t>3. United Kingdom of Great Britain and Northern Ireland are excluded from the data for EU countries since 2015</t>
  </si>
  <si>
    <t>3. Дані за країнами ЄС з 2015 року наведені без врахування Сполученого Королівства Великої Британії та Північної Ірландії</t>
  </si>
  <si>
    <t>у 32 р.б.</t>
  </si>
  <si>
    <t>32 times more</t>
  </si>
  <si>
    <t>2021        III</t>
  </si>
  <si>
    <t>1.15 Shares of Ukraine's Top Trading Partners in the Total Goods Turnover in January - September 2021</t>
  </si>
  <si>
    <t>у 7,3 р.б.</t>
  </si>
  <si>
    <t>7,3 times more</t>
  </si>
  <si>
    <t>1.15 Питома вага країн - основних торговельних партнерів України в загальному обсязі товарообороту у IV кварталі 2021 року</t>
  </si>
  <si>
    <t xml:space="preserve">   Довідково: </t>
  </si>
  <si>
    <t xml:space="preserve">Reference: </t>
  </si>
  <si>
    <t>EU countries</t>
  </si>
  <si>
    <t xml:space="preserve">  країни ЄС</t>
  </si>
  <si>
    <t xml:space="preserve"> Довідково: </t>
  </si>
  <si>
    <t xml:space="preserve"> EU countries</t>
  </si>
  <si>
    <t>Reference:</t>
  </si>
  <si>
    <t xml:space="preserve">    країни СНД </t>
  </si>
  <si>
    <t xml:space="preserve">      країни СНД </t>
  </si>
  <si>
    <t xml:space="preserve">    CIS countries</t>
  </si>
  <si>
    <t xml:space="preserve">     країни СНД </t>
  </si>
  <si>
    <t xml:space="preserve">  Довідково:</t>
  </si>
  <si>
    <t xml:space="preserve">   країни ЄС</t>
  </si>
  <si>
    <t xml:space="preserve"> країни ЄС</t>
  </si>
  <si>
    <t xml:space="preserve">    країни ЄС</t>
  </si>
  <si>
    <t xml:space="preserve">       країни СНД </t>
  </si>
  <si>
    <t xml:space="preserve"> Reference:</t>
  </si>
  <si>
    <t xml:space="preserve">    Довідково:</t>
  </si>
  <si>
    <t xml:space="preserve">   Довідково:</t>
  </si>
  <si>
    <t>2021        IV</t>
  </si>
  <si>
    <t xml:space="preserve">     країни ЄС</t>
  </si>
  <si>
    <t xml:space="preserve">            Немонетарне золото</t>
  </si>
  <si>
    <t xml:space="preserve">         комп'ютерні послуги</t>
  </si>
  <si>
    <t>Computer services</t>
  </si>
  <si>
    <t xml:space="preserve">              Computer services</t>
  </si>
  <si>
    <t xml:space="preserve">          Комп'ютерні послуги</t>
  </si>
  <si>
    <t xml:space="preserve">ІІ </t>
  </si>
  <si>
    <t xml:space="preserve">ІІІ </t>
  </si>
  <si>
    <t xml:space="preserve">ІV  </t>
  </si>
  <si>
    <t xml:space="preserve">ІІI </t>
  </si>
  <si>
    <t xml:space="preserve">ІI </t>
  </si>
  <si>
    <t>ІІ</t>
  </si>
  <si>
    <t>ІV</t>
  </si>
  <si>
    <t xml:space="preserve"> 1. Дані, включені до платіжного балансу (за методологією КПБ6)</t>
  </si>
  <si>
    <t xml:space="preserve">     1. Data included into the Balance of Payments (on BPM6 methodology)</t>
  </si>
  <si>
    <t xml:space="preserve">     2. Data from the State Statistics Service of Ukraine* </t>
  </si>
  <si>
    <t xml:space="preserve">         а) Classification</t>
  </si>
  <si>
    <t xml:space="preserve">         b) Coverage</t>
  </si>
  <si>
    <t xml:space="preserve">               Natural gas cost adjustment</t>
  </si>
  <si>
    <t xml:space="preserve">               Informal trade</t>
  </si>
  <si>
    <t xml:space="preserve">              Nonmonetary gold</t>
  </si>
  <si>
    <t xml:space="preserve">              Goods for processing</t>
  </si>
  <si>
    <t xml:space="preserve">              Humanitarian aid</t>
  </si>
  <si>
    <t xml:space="preserve">              Mailing</t>
  </si>
  <si>
    <t xml:space="preserve"> Дані Державної служби статистики*</t>
  </si>
  <si>
    <t xml:space="preserve">    Data from the State Statistics Service of Ukraine*</t>
  </si>
  <si>
    <t xml:space="preserve">                 of which pipeline transport</t>
  </si>
  <si>
    <t xml:space="preserve"> * В даних Держстату за IV квартал 2019 року компенсація у розмірі 2.9 млрд дол США, що отримана НАК «Нафтогаз України» від ПАТ «Газпром» </t>
  </si>
  <si>
    <t xml:space="preserve">на виконання рішення Стокгольмського арбітражу 2018 р., відображено як експорт послуг трубопровідного транспорту, тоді як в платіжному балансі – як вторинні доходи.   </t>
  </si>
  <si>
    <t xml:space="preserve">2022       I  </t>
  </si>
  <si>
    <t xml:space="preserve">2022         I  </t>
  </si>
  <si>
    <t>Lebanon</t>
  </si>
  <si>
    <t xml:space="preserve">2022       II </t>
  </si>
  <si>
    <t>Примітка:</t>
  </si>
  <si>
    <t>Note:</t>
  </si>
  <si>
    <t xml:space="preserve">2022        II </t>
  </si>
  <si>
    <t>Latvia</t>
  </si>
  <si>
    <t>II</t>
  </si>
  <si>
    <t>ІI</t>
  </si>
  <si>
    <t xml:space="preserve">2022        I  </t>
  </si>
  <si>
    <t>4. В окремих випадках сума складових може не дорівнювати підсумку у зв’язку з округленням даних.</t>
  </si>
  <si>
    <t xml:space="preserve">4. In some cases, the sum of the components may not be equal to the result due to rounding. </t>
  </si>
  <si>
    <t xml:space="preserve"> В окремих випадках сума складових може не дорівнювати підсумку у зв’язку з округленням даних.</t>
  </si>
  <si>
    <t xml:space="preserve"> In some cases, the sum of the components may not be equal to the result due to rounding. </t>
  </si>
  <si>
    <t>2022       III</t>
  </si>
  <si>
    <t xml:space="preserve">2022        III </t>
  </si>
  <si>
    <t>Finland</t>
  </si>
  <si>
    <t>Iraq</t>
  </si>
  <si>
    <t>Tunisia</t>
  </si>
  <si>
    <t>2022       IV</t>
  </si>
  <si>
    <t>I-IV</t>
  </si>
  <si>
    <t>2022        IV</t>
  </si>
  <si>
    <t>у 5.1 р.б.</t>
  </si>
  <si>
    <t>5.1 times more</t>
  </si>
  <si>
    <t xml:space="preserve">2023       I  </t>
  </si>
  <si>
    <t>у 9.3 р.б.</t>
  </si>
  <si>
    <t>9.3 times more</t>
  </si>
  <si>
    <t>Bangladesh</t>
  </si>
  <si>
    <t>Pakistan</t>
  </si>
  <si>
    <t>Malaysia</t>
  </si>
  <si>
    <t>у 8.8 р.б.</t>
  </si>
  <si>
    <t>8.8 times more</t>
  </si>
  <si>
    <t>II кв. 2023 у % до II кв. 2022</t>
  </si>
  <si>
    <t>QII 2023 to QII 2022 (%)</t>
  </si>
  <si>
    <t xml:space="preserve">2023       II  </t>
  </si>
  <si>
    <t>Denmark</t>
  </si>
  <si>
    <t>у 8.4 р.б.</t>
  </si>
  <si>
    <t>8.4 times more</t>
  </si>
  <si>
    <t>у 5.3 р.б.</t>
  </si>
  <si>
    <t>5.3 times more</t>
  </si>
  <si>
    <t>у 17.7 р.б.</t>
  </si>
  <si>
    <t>17.7 times more</t>
  </si>
  <si>
    <t>у 6.1 р.б.</t>
  </si>
  <si>
    <t>6.1 times more</t>
  </si>
  <si>
    <t>у 6.2 р.б.</t>
  </si>
  <si>
    <t>6.2 times more</t>
  </si>
  <si>
    <t>у 8 р.б.</t>
  </si>
  <si>
    <t>у 6.7 р.б.</t>
  </si>
  <si>
    <t>6.7 times more</t>
  </si>
  <si>
    <t>8 times more</t>
  </si>
  <si>
    <t>у 46.5 р.б.</t>
  </si>
  <si>
    <t>46.5 times more</t>
  </si>
  <si>
    <t>у 7.8 р.б.</t>
  </si>
  <si>
    <t>7.8 times more</t>
  </si>
  <si>
    <t>у 17.5 р.б.</t>
  </si>
  <si>
    <t>17.5 times more</t>
  </si>
  <si>
    <t>According to the Law of Ukraine "On protection of the interests of entities submitting reports and other documents during martial law or a state of war", the SSSU suspended the publication of information on exports and imports of services starting from Q1 2022.</t>
  </si>
  <si>
    <r>
      <t>*In Q4 2019</t>
    </r>
    <r>
      <rPr>
        <sz val="9"/>
        <color rgb="FF1F497D"/>
        <rFont val="Arial"/>
        <family val="2"/>
        <charset val="204"/>
      </rPr>
      <t>,</t>
    </r>
    <r>
      <rPr>
        <sz val="9"/>
        <rFont val="Arial"/>
        <family val="2"/>
        <charset val="204"/>
      </rPr>
      <t xml:space="preserve"> USD 2.9 billion compensation to Naftogaz of Ukraine from Gazprom PJSC awarded by the Stockholm Arbitral Tribunal in 2018, </t>
    </r>
  </si>
  <si>
    <t xml:space="preserve"> Згідно із Законом України “Про захист інтересів суб’єктів подання звітності та інших документів у період дії воєнного стану або стану війни”, Держстатом було призупинено оприлюднення інформації щодо обсягів експорту-імпорту послуг починаючи з І кв. 2022 року.</t>
  </si>
  <si>
    <t>2. External Trade in Services (according to BPM6 mehtodology)</t>
  </si>
  <si>
    <t>2.1 Dynamics of Exports by types of Services</t>
  </si>
  <si>
    <t>2.2 Dynamics of Imports by types of Services</t>
  </si>
  <si>
    <t>2.5 Dynamics of Exports-Imports of Travel Services</t>
  </si>
  <si>
    <t xml:space="preserve">2.1 Динаміка експорту послуг за видами </t>
  </si>
  <si>
    <t xml:space="preserve">2.2 Динаміка імпорту послуг за видами </t>
  </si>
  <si>
    <t>Статті платіжного балансу</t>
  </si>
  <si>
    <t xml:space="preserve"> I</t>
  </si>
  <si>
    <t>ІІІ</t>
  </si>
  <si>
    <t>Послуги</t>
  </si>
  <si>
    <t>Послуги з переробки матеріальних ресурсів, що належать іншим сторонам</t>
  </si>
  <si>
    <t>Послуги з ремонту та технічного обслуговування, не віднесені до іншіх категорій</t>
  </si>
  <si>
    <t>Транспорт</t>
  </si>
  <si>
    <t>Усі види транспорту</t>
  </si>
  <si>
    <t>Пасажирський</t>
  </si>
  <si>
    <t>Вантажний</t>
  </si>
  <si>
    <t>Інший</t>
  </si>
  <si>
    <t>Морський транспорт</t>
  </si>
  <si>
    <t>Повітряний транспорт</t>
  </si>
  <si>
    <t>Залізничний транспорт</t>
  </si>
  <si>
    <t>Автомобільний транспорт</t>
  </si>
  <si>
    <t>Інший транспорт</t>
  </si>
  <si>
    <t xml:space="preserve">                у тому числі</t>
  </si>
  <si>
    <t>трубопровідний транспорт</t>
  </si>
  <si>
    <t>Поштові послуги та послуги кур'єрського зв'язку</t>
  </si>
  <si>
    <t>Подорожі</t>
  </si>
  <si>
    <t>Ділові</t>
  </si>
  <si>
    <t>Особисті</t>
  </si>
  <si>
    <t>Будівництво</t>
  </si>
  <si>
    <t>Послуги зі страхування та пенсійного забезпечення</t>
  </si>
  <si>
    <t>Фінансові послуги</t>
  </si>
  <si>
    <t xml:space="preserve">Послуги, за які стягується плата у явній формі та інші фінансові послуги </t>
  </si>
  <si>
    <t>Послуги з фінансового посередництва, що вимірюються непрямим шляхом (FISIM)</t>
  </si>
  <si>
    <t xml:space="preserve">Плата за користування інтелектуальною власністю, що не віднесена до інших категорій  </t>
  </si>
  <si>
    <t>Телекомунікаційні, комп'ютерні та інформаційні послуги</t>
  </si>
  <si>
    <t>Телекомунікаційні послуги</t>
  </si>
  <si>
    <t>Комп'ютерні послуги</t>
  </si>
  <si>
    <t>Інформаційні послуги</t>
  </si>
  <si>
    <t>Інші ділові послуги</t>
  </si>
  <si>
    <t>Науково-дослідні та дослідно-конструкторські послуги</t>
  </si>
  <si>
    <t>Професійні послуги та консультаційні послуги з управління</t>
  </si>
  <si>
    <t>Технічні послуги, послуги з торгівлі та інші ділові послуги</t>
  </si>
  <si>
    <t>Послуги приватним особам та послуги в галузі культури та відпочинку</t>
  </si>
  <si>
    <t>Аудіовізуальні послуги та пов'язані з ними послуги</t>
  </si>
  <si>
    <t>Інші послуги приватним особам та послуги в галузі культури та відпочинку</t>
  </si>
  <si>
    <t>Державні товари та послуги, не віднесені до інших категорій</t>
  </si>
  <si>
    <t>Послуги, всього</t>
  </si>
  <si>
    <t>з них:</t>
  </si>
  <si>
    <t xml:space="preserve">   комп'ютерні послуги</t>
  </si>
  <si>
    <t>у тому числі:</t>
  </si>
  <si>
    <t>2.3 Динаміка експорту комп'ютерних послуг за основними країнами - партнерами</t>
  </si>
  <si>
    <t>2.4 Динаміка імпорту комп'ютерних послуг за основними країнами -  партнерами</t>
  </si>
  <si>
    <t>(за групами країн)</t>
  </si>
  <si>
    <t xml:space="preserve">(by country group ) </t>
  </si>
  <si>
    <t>Млн.дол.США</t>
  </si>
  <si>
    <t xml:space="preserve"> Million USD</t>
  </si>
  <si>
    <t>2022*</t>
  </si>
  <si>
    <t>2023*</t>
  </si>
  <si>
    <t>Експорт</t>
  </si>
  <si>
    <t xml:space="preserve">                  Exports</t>
  </si>
  <si>
    <t xml:space="preserve"> Total</t>
  </si>
  <si>
    <t xml:space="preserve">в тому числі: </t>
  </si>
  <si>
    <t xml:space="preserve">including: </t>
  </si>
  <si>
    <t xml:space="preserve">         країни ЄС</t>
  </si>
  <si>
    <t xml:space="preserve">         EU countries</t>
  </si>
  <si>
    <t xml:space="preserve">     -</t>
  </si>
  <si>
    <t xml:space="preserve">         інші країни світу</t>
  </si>
  <si>
    <t xml:space="preserve">         Rest of the world</t>
  </si>
  <si>
    <t>Імпорт</t>
  </si>
  <si>
    <t xml:space="preserve">                   Imports</t>
  </si>
  <si>
    <t xml:space="preserve">Довідково: </t>
  </si>
  <si>
    <t>Витрати працюючих за кордоном-усього</t>
  </si>
  <si>
    <t>Expenditures of short-term workers</t>
  </si>
  <si>
    <t>of them:</t>
  </si>
  <si>
    <t xml:space="preserve">         в країнах ЄС</t>
  </si>
  <si>
    <t xml:space="preserve">          EU countries</t>
  </si>
  <si>
    <t>*Оцінка статті «Подорожі» за квартали 2022 року та I квартал 2023 року здійснена на підставі наявної інформації без деталізації за країнами та буде уточнена після отримання додаткових даних. Оцінка витрат українців за кордоном ґрунтується на даних про розрахунки за платіжними картками за кордоном, даних ООН та Державної прикордонної служби про кількість осіб, які виїхали за кордон через війну.</t>
  </si>
  <si>
    <t>*The "Travel" item estimates for  quarters 2022 and I quarter 2023 were made on the basis of available information without breakdown by countries and will be revised after receiving additional data. Estimation of Ukrainians' expenditures abroad is based upon the data on payments by paycards abroad, data from the United Nations and the State Border Guard Service of Ukraine on the number of people who went abroad due to the war.</t>
  </si>
  <si>
    <t>2.5 Динаміка експорту та імпорту послуг за статтею "Подорожі"</t>
  </si>
  <si>
    <t>1.10 Динаміка експорту товарів у розрізі країн світу*</t>
  </si>
  <si>
    <t>1.10 Dynamics of Goods Exports by Country*</t>
  </si>
  <si>
    <t>1.11 Динаміка імпорту товарів у розрізі країн світу*</t>
  </si>
  <si>
    <t>1.11 Dynamics of Goods Imports by Country*</t>
  </si>
  <si>
    <t xml:space="preserve">1.8 Розподіл імпорту товарів за географічними регіонами </t>
  </si>
  <si>
    <t xml:space="preserve">1.8 Breakdown of Goods Imports by Geographical Region </t>
  </si>
  <si>
    <t>1.9 Питома вага країн - основних торговельних партнерів України в загальному обсязі товарообороту у II кварталі 2023 року</t>
  </si>
  <si>
    <t>1.10 Динаміка експорту товарів у розрізі країн світу</t>
  </si>
  <si>
    <t>1.10 Dynamics of Goods Exports by Country</t>
  </si>
  <si>
    <t xml:space="preserve">1.11 Динаміка імпорту товарів у розрізі країн світу </t>
  </si>
  <si>
    <t>1.11 Dynamics of Goods Imports by Country</t>
  </si>
  <si>
    <t>2.5 Exports-Imports of Travel Services</t>
  </si>
  <si>
    <t>Malta</t>
  </si>
  <si>
    <t>3. External Trade in Goods and Services</t>
  </si>
  <si>
    <t xml:space="preserve">3. Зовнішня торгівля товарами та послугами </t>
  </si>
  <si>
    <t>Services, total</t>
  </si>
  <si>
    <t>China, Hong Kong Special Administrative Region</t>
  </si>
  <si>
    <t>Republic of Singapore</t>
  </si>
  <si>
    <t>Isle of Man</t>
  </si>
  <si>
    <t>Bahamas</t>
  </si>
  <si>
    <t>Australia</t>
  </si>
  <si>
    <t>Luxembourg</t>
  </si>
  <si>
    <t>Gibraltar</t>
  </si>
  <si>
    <t xml:space="preserve"> Other countries</t>
  </si>
  <si>
    <t>Cyprus</t>
  </si>
  <si>
    <t>Estonia</t>
  </si>
  <si>
    <t>Canada</t>
  </si>
  <si>
    <t>Ireland</t>
  </si>
  <si>
    <t xml:space="preserve">                of which:</t>
  </si>
  <si>
    <t>Services</t>
  </si>
  <si>
    <t>Manufacturing services on physical inputs owned by others</t>
  </si>
  <si>
    <t>Maintenance and repair services n.i.e.</t>
  </si>
  <si>
    <t>Transport</t>
  </si>
  <si>
    <t>For all modes of transport</t>
  </si>
  <si>
    <t>Passenger</t>
  </si>
  <si>
    <t>Freight</t>
  </si>
  <si>
    <t>Sea transport</t>
  </si>
  <si>
    <t>Air transport</t>
  </si>
  <si>
    <t xml:space="preserve">Rail transport </t>
  </si>
  <si>
    <t xml:space="preserve">Road transport </t>
  </si>
  <si>
    <t>Other modes of transport</t>
  </si>
  <si>
    <t xml:space="preserve">Pipeline transport </t>
  </si>
  <si>
    <t>Postal and courier services</t>
  </si>
  <si>
    <t>Business</t>
  </si>
  <si>
    <t>Personal</t>
  </si>
  <si>
    <t>Construction</t>
  </si>
  <si>
    <t>Insurance and pension services</t>
  </si>
  <si>
    <t>Financial services</t>
  </si>
  <si>
    <t>Explicitly charged and other financial services</t>
  </si>
  <si>
    <t>Financial intermediation services indirectly measured (FISIM)</t>
  </si>
  <si>
    <t>Charges for the use of intellectual property n.i.e.</t>
  </si>
  <si>
    <t>Telecommunications, computer, and information services</t>
  </si>
  <si>
    <t>Telecommunications services</t>
  </si>
  <si>
    <t>Information services</t>
  </si>
  <si>
    <t>Other business services</t>
  </si>
  <si>
    <t>Research and development services</t>
  </si>
  <si>
    <t>Professional and management consulting services</t>
  </si>
  <si>
    <t>Technical, trade-related, and other business services</t>
  </si>
  <si>
    <t>Personal, cultural, and recreational services</t>
  </si>
  <si>
    <t>Audiovisual and related services</t>
  </si>
  <si>
    <t>Other personal, cultural, and recreational services</t>
  </si>
  <si>
    <t>Government goods and services n.i.e.</t>
  </si>
  <si>
    <t xml:space="preserve">                including:</t>
  </si>
  <si>
    <t>2.3 Dynamics of Exports of Computer Services by top partner country</t>
  </si>
  <si>
    <t>2.4 Dynamics of Imports of Computer Services by top partner country</t>
  </si>
  <si>
    <t>2. Зовнішня торгівля послугами (відповідно до КПБ6)</t>
  </si>
  <si>
    <t>З 2014 року дані подаються без урахування тимчасово окупованої російською федерацією території України.</t>
  </si>
  <si>
    <t>Since 2014, data exclude the temporarily occupied by the russian federation territories of Ukraine.</t>
  </si>
  <si>
    <t>1. Since 2014, data exclude the temporarily occupied by the russian federation territories of Ukraine.</t>
  </si>
  <si>
    <t xml:space="preserve">1. З 2014 року дані подаються без урахування тимчасово окупованої російською федерацією території України.
</t>
  </si>
  <si>
    <t>1. З 2014 року дані подаються без урахування тимчасово окупованої російською федерацією території України.</t>
  </si>
  <si>
    <t xml:space="preserve"> З 2014 року дані подаються без урахування тимчасово окупованої російською федерацією території України.</t>
  </si>
  <si>
    <t xml:space="preserve"> Since 2014, data exclude the temporarily occupied by the russian federation territories of Ukraine.</t>
  </si>
  <si>
    <t>russian federation</t>
  </si>
  <si>
    <t>Notes: United Kingdom of Great Britain and Northern Ireland are excluded from the data for EU countries since 2015</t>
  </si>
  <si>
    <t>Примітки: Дані за країнами ЄС з 2015 року наведені без врахування Сполученого Королівства Великої Британії та Північної Ірландії</t>
  </si>
  <si>
    <t xml:space="preserve">2023       III  </t>
  </si>
  <si>
    <t>I-III</t>
  </si>
  <si>
    <t>Portugal</t>
  </si>
  <si>
    <t>у 13,3 р.б.</t>
  </si>
  <si>
    <t>13.3 times more</t>
  </si>
  <si>
    <t>I-IIІ</t>
  </si>
  <si>
    <t>ІII</t>
  </si>
  <si>
    <t xml:space="preserve"> Польща</t>
  </si>
  <si>
    <t xml:space="preserve"> Німеччина</t>
  </si>
  <si>
    <t xml:space="preserve"> Болгарія</t>
  </si>
  <si>
    <t xml:space="preserve"> Іспанія</t>
  </si>
  <si>
    <t xml:space="preserve"> Індія</t>
  </si>
  <si>
    <t xml:space="preserve"> Молдова</t>
  </si>
  <si>
    <t xml:space="preserve"> Бельгія</t>
  </si>
  <si>
    <t xml:space="preserve"> Швеція</t>
  </si>
  <si>
    <t xml:space="preserve"> Єгипет</t>
  </si>
  <si>
    <t xml:space="preserve"> В'єтнам</t>
  </si>
  <si>
    <t xml:space="preserve"> Пакистан</t>
  </si>
  <si>
    <t xml:space="preserve"> Ізраїль</t>
  </si>
  <si>
    <t xml:space="preserve"> Казахстан</t>
  </si>
  <si>
    <t xml:space="preserve"> Китай</t>
  </si>
  <si>
    <t xml:space="preserve"> Туреччина</t>
  </si>
  <si>
    <t xml:space="preserve"> Румунія</t>
  </si>
  <si>
    <t xml:space="preserve"> Італія</t>
  </si>
  <si>
    <t xml:space="preserve"> Сполучені Штати Америки</t>
  </si>
  <si>
    <t xml:space="preserve"> Словаччина</t>
  </si>
  <si>
    <t xml:space="preserve"> Чехія</t>
  </si>
  <si>
    <t xml:space="preserve"> Франція</t>
  </si>
  <si>
    <t xml:space="preserve"> Нідерланди</t>
  </si>
  <si>
    <t xml:space="preserve"> Литва</t>
  </si>
  <si>
    <t xml:space="preserve"> Греція</t>
  </si>
  <si>
    <t xml:space="preserve"> Угорщина</t>
  </si>
  <si>
    <t xml:space="preserve"> Сполучене Королівство Великої Британії та Північної Ірландії</t>
  </si>
  <si>
    <t xml:space="preserve"> Японія</t>
  </si>
  <si>
    <t xml:space="preserve"> Австрія</t>
  </si>
  <si>
    <t xml:space="preserve"> Республіка Корея</t>
  </si>
  <si>
    <t xml:space="preserve"> Саудівська Аравія</t>
  </si>
  <si>
    <t xml:space="preserve"> Швейцарія</t>
  </si>
  <si>
    <t xml:space="preserve"> Латвія</t>
  </si>
  <si>
    <t xml:space="preserve"> Малайзія</t>
  </si>
  <si>
    <t xml:space="preserve"> Азербайджан</t>
  </si>
  <si>
    <t xml:space="preserve"> Канада</t>
  </si>
  <si>
    <t xml:space="preserve"> Об'єднані Арабські Емірати</t>
  </si>
  <si>
    <t xml:space="preserve"> Бангладеш</t>
  </si>
  <si>
    <t xml:space="preserve"> Ірак</t>
  </si>
  <si>
    <t xml:space="preserve"> Данія</t>
  </si>
  <si>
    <t xml:space="preserve"> Грузія</t>
  </si>
  <si>
    <t xml:space="preserve"> Ліван</t>
  </si>
  <si>
    <t xml:space="preserve"> Португалія</t>
  </si>
  <si>
    <t xml:space="preserve"> Туніс</t>
  </si>
  <si>
    <t xml:space="preserve"> Норвегія</t>
  </si>
  <si>
    <t xml:space="preserve"> Фінляндія</t>
  </si>
  <si>
    <t xml:space="preserve"> Мальта</t>
  </si>
  <si>
    <t xml:space="preserve"> Кіпр</t>
  </si>
  <si>
    <t xml:space="preserve"> Естонія</t>
  </si>
  <si>
    <t xml:space="preserve"> Нідерландів</t>
  </si>
  <si>
    <t xml:space="preserve"> Сінгапур</t>
  </si>
  <si>
    <t xml:space="preserve"> Люксембург</t>
  </si>
  <si>
    <t xml:space="preserve"> Ірландія</t>
  </si>
  <si>
    <t xml:space="preserve"> Острів Мен</t>
  </si>
  <si>
    <t xml:space="preserve"> Австралія</t>
  </si>
  <si>
    <t xml:space="preserve"> Багамські Острови</t>
  </si>
  <si>
    <t xml:space="preserve"> Гібралтар</t>
  </si>
  <si>
    <t xml:space="preserve"> російська федерація</t>
  </si>
  <si>
    <t xml:space="preserve"> Інші країни</t>
  </si>
  <si>
    <t>1.9 Питома вага країн - основних торговельних партнерів України в загальному обсязі товарообороту у IV кварталі 2023 року</t>
  </si>
  <si>
    <t>1.9 Shares of Ukraine's Top Trading Partners in the Total Goods Turnover in the IV quarter of 2023</t>
  </si>
  <si>
    <t>2023       IV</t>
  </si>
  <si>
    <t>2023 у % до 2022</t>
  </si>
  <si>
    <t xml:space="preserve"> 2023 to 2022 (%)</t>
  </si>
  <si>
    <t xml:space="preserve"> 2023 у % до 2022</t>
  </si>
  <si>
    <t>2023 to 2022 (%)</t>
  </si>
  <si>
    <t>Indonesia</t>
  </si>
  <si>
    <t xml:space="preserve"> Індонезія</t>
  </si>
  <si>
    <t>Uzbekistan</t>
  </si>
  <si>
    <t>Тайвань, Провінція Китаю</t>
  </si>
  <si>
    <t>Taiwan, Province of China</t>
  </si>
  <si>
    <t xml:space="preserve"> Узбекистан</t>
  </si>
  <si>
    <t xml:space="preserve"> Гонконг</t>
  </si>
  <si>
    <t>Дата останнього оновлення: 29.03.2024</t>
  </si>
  <si>
    <t>Last updated on: 29.03.2024</t>
  </si>
  <si>
    <t xml:space="preserve"> Експорт товарів*</t>
  </si>
  <si>
    <t xml:space="preserve">  EXPORTS OF GOODS*</t>
  </si>
  <si>
    <t>Імпорт товарів*</t>
  </si>
  <si>
    <t>IMPORTS OF GOODS*</t>
  </si>
  <si>
    <t>Товарооборот*</t>
  </si>
  <si>
    <t xml:space="preserve">GOODS TURNOVER* </t>
  </si>
  <si>
    <t>* З урахуванням обсягів гуманітарної допомоги, неформальної торгівлі, що нерозподілені за країнами та регіонами</t>
  </si>
  <si>
    <t>*Including the volumes of humanitarian aid and informal trade that are not distributed by country and region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</si>
</sst>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43" formatCode="_-* #,##0.00_-;\-* #,##0.00_-;_-* &quot;-&quot;??_-;_-@_-"/>
    <numFmt numFmtId="164" formatCode="_-* #,##0.00\ _г_р_н_._-;\-* #,##0.00\ _г_р_н_._-;_-* &quot;-&quot;??\ _г_р_н_._-;_-@_-"/>
    <numFmt numFmtId="165" formatCode="_-* #,##0_р_._-;\-* #,##0_р_._-;_-* &quot;-&quot;_р_._-;_-@_-"/>
    <numFmt numFmtId="166" formatCode="_-* #,##0.00&quot;р.&quot;_-;\-* #,##0.00&quot;р.&quot;_-;_-* &quot;-&quot;??&quot;р.&quot;_-;_-@_-"/>
    <numFmt numFmtId="167" formatCode="_-* #,##0.00_р_._-;\-* #,##0.00_р_._-;_-* &quot;-&quot;??_р_._-;_-@_-"/>
    <numFmt numFmtId="168" formatCode="0.0"/>
    <numFmt numFmtId="169" formatCode="##,##0.0000"/>
    <numFmt numFmtId="170" formatCode="_(* #,##0.00_);_(* \(#,##0.00\);_(* &quot;-&quot;??_);_(@_)"/>
    <numFmt numFmtId="171" formatCode="\M\o\n\t\h\ \D.\y\y\y\y"/>
    <numFmt numFmtId="172" formatCode="&quot;$&quot;#,##0_);[Red]\(&quot;$&quot;#,##0\)"/>
    <numFmt numFmtId="173" formatCode="0.000"/>
    <numFmt numFmtId="174" formatCode="#,##0.0"/>
    <numFmt numFmtId="175" formatCode="#,##0;\–#,##0;&quot;–&quot;"/>
    <numFmt numFmtId="176" formatCode="#,##0.0;\–#,##0.0;&quot;–&quot;"/>
    <numFmt numFmtId="177" formatCode="mmmm\ yyyy"/>
    <numFmt numFmtId="178" formatCode="#,###,##0.0;\–#,###,##0.0;&quot;–&quot;"/>
    <numFmt numFmtId="179" formatCode="#,##0_);\(#,##0\)"/>
    <numFmt numFmtId="180" formatCode="_(* #,##0_);_(* \-#,##0_);_(* &quot;--&quot;_);_(@_)"/>
    <numFmt numFmtId="181" formatCode="_-* #,##0_-;\-* #,##0_-;_-* &quot;-&quot;??_-;_-@_-"/>
  </numFmts>
  <fonts count="146">
    <font>
      <sz val="10"/>
      <name val="Arial Cyr"/>
      <charset val="204"/>
    </font>
    <font>
      <sz val="11"/>
      <color theme="1"/>
      <name val="Calibri"/>
      <family val="2"/>
      <charset val="204"/>
      <scheme val="minor"/>
    </font>
    <font>
      <sz val="10"/>
      <name val="Arial Cyr"/>
      <charset val="204"/>
    </font>
    <font>
      <b/>
      <sz val="8"/>
      <color indexed="8"/>
      <name val="Arial Narrow"/>
      <family val="2"/>
      <charset val="204"/>
    </font>
    <font>
      <sz val="8"/>
      <color indexed="8"/>
      <name val="Arial Narrow"/>
      <family val="2"/>
      <charset val="204"/>
    </font>
    <font>
      <u/>
      <sz val="10"/>
      <color indexed="12"/>
      <name val="Arial Cyr"/>
      <charset val="204"/>
    </font>
    <font>
      <sz val="10"/>
      <name val="Times New Roman Cyr"/>
    </font>
    <font>
      <sz val="10"/>
      <name val="Arial Cyr"/>
    </font>
    <font>
      <sz val="8"/>
      <name val="Times New Roman Cyr"/>
    </font>
    <font>
      <sz val="10"/>
      <name val="Times New Roman"/>
      <family val="1"/>
      <charset val="204"/>
    </font>
    <font>
      <sz val="8"/>
      <name val="Arial Cyr"/>
      <charset val="204"/>
    </font>
    <font>
      <b/>
      <sz val="10"/>
      <name val="UkrainianBaltica"/>
      <family val="1"/>
      <charset val="204"/>
    </font>
    <font>
      <sz val="11"/>
      <color indexed="8"/>
      <name val="Calibri"/>
      <family val="2"/>
      <charset val="204"/>
    </font>
    <font>
      <sz val="11"/>
      <color indexed="9"/>
      <name val="Calibri"/>
      <family val="2"/>
      <charset val="204"/>
    </font>
    <font>
      <u/>
      <sz val="11"/>
      <color indexed="12"/>
      <name val="Times New Roman Cyr"/>
      <charset val="204"/>
    </font>
    <font>
      <sz val="11"/>
      <color indexed="20"/>
      <name val="Calibri"/>
      <family val="2"/>
      <charset val="204"/>
    </font>
    <font>
      <b/>
      <sz val="11"/>
      <color indexed="52"/>
      <name val="Calibri"/>
      <family val="2"/>
      <charset val="204"/>
    </font>
    <font>
      <b/>
      <sz val="11"/>
      <color indexed="9"/>
      <name val="Calibri"/>
      <family val="2"/>
      <charset val="204"/>
    </font>
    <font>
      <sz val="10"/>
      <name val="MS Sans Serif"/>
      <family val="2"/>
      <charset val="204"/>
    </font>
    <font>
      <sz val="1"/>
      <color indexed="8"/>
      <name val="Courier"/>
      <family val="3"/>
    </font>
    <font>
      <i/>
      <sz val="11"/>
      <color indexed="23"/>
      <name val="Calibri"/>
      <family val="2"/>
      <charset val="204"/>
    </font>
    <font>
      <sz val="11"/>
      <color indexed="17"/>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
      <color indexed="8"/>
      <name val="Courier"/>
      <family val="3"/>
    </font>
    <font>
      <sz val="10"/>
      <color indexed="8"/>
      <name val="Arial"/>
      <family val="2"/>
      <charset val="204"/>
    </font>
    <font>
      <sz val="10"/>
      <name val="TimesET"/>
    </font>
    <font>
      <sz val="11"/>
      <color indexed="62"/>
      <name val="Calibri"/>
      <family val="2"/>
      <charset val="204"/>
    </font>
    <font>
      <u/>
      <sz val="11"/>
      <color indexed="36"/>
      <name val="Times New Roman Cyr"/>
      <charset val="204"/>
    </font>
    <font>
      <sz val="11"/>
      <color indexed="52"/>
      <name val="Calibri"/>
      <family val="2"/>
      <charset val="204"/>
    </font>
    <font>
      <sz val="11"/>
      <color indexed="60"/>
      <name val="Calibri"/>
      <family val="2"/>
      <charset val="204"/>
    </font>
    <font>
      <sz val="10"/>
      <name val="Arial"/>
      <family val="2"/>
    </font>
    <font>
      <sz val="10"/>
      <name val="Times New Roman"/>
      <family val="1"/>
    </font>
    <font>
      <sz val="11"/>
      <color indexed="8"/>
      <name val="Calibri"/>
      <family val="2"/>
    </font>
    <font>
      <b/>
      <sz val="11"/>
      <color indexed="63"/>
      <name val="Calibri"/>
      <family val="2"/>
      <charset val="204"/>
    </font>
    <font>
      <sz val="10"/>
      <color indexed="8"/>
      <name val="Arial"/>
      <family val="2"/>
    </font>
    <font>
      <b/>
      <sz val="18"/>
      <color indexed="56"/>
      <name val="Cambria"/>
      <family val="2"/>
      <charset val="204"/>
    </font>
    <font>
      <sz val="11"/>
      <color indexed="10"/>
      <name val="Calibri"/>
      <family val="2"/>
      <charset val="204"/>
    </font>
    <font>
      <b/>
      <sz val="10"/>
      <color indexed="8"/>
      <name val="Verdana"/>
      <family val="2"/>
      <charset val="204"/>
    </font>
    <font>
      <sz val="10"/>
      <name val="Arial"/>
      <family val="2"/>
      <charset val="204"/>
    </font>
    <font>
      <b/>
      <sz val="13"/>
      <color indexed="9"/>
      <name val="Verdana"/>
      <family val="2"/>
      <charset val="204"/>
    </font>
    <font>
      <sz val="10"/>
      <name val="Arial Cyr"/>
      <family val="2"/>
      <charset val="204"/>
    </font>
    <font>
      <sz val="10"/>
      <name val="Helv"/>
      <charset val="204"/>
    </font>
    <font>
      <sz val="10"/>
      <name val="UkrainianFuturis"/>
    </font>
    <font>
      <sz val="10"/>
      <name val="UkrainianFuturis"/>
      <charset val="204"/>
    </font>
    <font>
      <b/>
      <sz val="10"/>
      <name val="Arial"/>
      <family val="2"/>
      <charset val="204"/>
    </font>
    <font>
      <u/>
      <sz val="7.5"/>
      <color indexed="12"/>
      <name val="Times New Roman Cyr"/>
    </font>
    <font>
      <sz val="10"/>
      <color indexed="12"/>
      <name val="Arial"/>
      <family val="2"/>
      <charset val="204"/>
    </font>
    <font>
      <b/>
      <sz val="10"/>
      <color theme="0"/>
      <name val="Arial"/>
      <family val="2"/>
      <charset val="204"/>
    </font>
    <font>
      <sz val="10"/>
      <color theme="0"/>
      <name val="Arial"/>
      <family val="2"/>
      <charset val="204"/>
    </font>
    <font>
      <sz val="10"/>
      <color indexed="9"/>
      <name val="Arial"/>
      <family val="2"/>
      <charset val="204"/>
    </font>
    <font>
      <sz val="10"/>
      <color theme="1"/>
      <name val="Arial"/>
      <family val="2"/>
      <charset val="204"/>
    </font>
    <font>
      <b/>
      <sz val="10"/>
      <color theme="1"/>
      <name val="Arial"/>
      <family val="2"/>
      <charset val="204"/>
    </font>
    <font>
      <b/>
      <sz val="10"/>
      <color indexed="22"/>
      <name val="Arial"/>
      <family val="2"/>
      <charset val="204"/>
    </font>
    <font>
      <sz val="10"/>
      <color indexed="22"/>
      <name val="Arial"/>
      <family val="2"/>
      <charset val="204"/>
    </font>
    <font>
      <b/>
      <i/>
      <sz val="10"/>
      <name val="Arial"/>
      <family val="2"/>
      <charset val="204"/>
    </font>
    <font>
      <b/>
      <i/>
      <sz val="10"/>
      <color indexed="22"/>
      <name val="Arial"/>
      <family val="2"/>
      <charset val="204"/>
    </font>
    <font>
      <i/>
      <sz val="10"/>
      <name val="Arial"/>
      <family val="2"/>
      <charset val="204"/>
    </font>
    <font>
      <i/>
      <sz val="10"/>
      <color indexed="22"/>
      <name val="Arial"/>
      <family val="2"/>
      <charset val="204"/>
    </font>
    <font>
      <sz val="10"/>
      <color rgb="FF000000"/>
      <name val="Arial"/>
      <family val="2"/>
      <charset val="204"/>
    </font>
    <font>
      <sz val="10"/>
      <color theme="0" tint="-0.34998626667073579"/>
      <name val="Arial"/>
      <family val="2"/>
      <charset val="204"/>
    </font>
    <font>
      <i/>
      <u/>
      <sz val="10"/>
      <color indexed="12"/>
      <name val="Arial"/>
      <family val="2"/>
      <charset val="204"/>
    </font>
    <font>
      <b/>
      <sz val="10"/>
      <color indexed="10"/>
      <name val="Arial"/>
      <family val="2"/>
      <charset val="204"/>
    </font>
    <font>
      <u/>
      <sz val="10"/>
      <color indexed="12"/>
      <name val="Arial"/>
      <family val="2"/>
      <charset val="204"/>
    </font>
    <font>
      <i/>
      <u/>
      <sz val="10"/>
      <color indexed="9"/>
      <name val="Arial"/>
      <family val="2"/>
      <charset val="204"/>
    </font>
    <font>
      <i/>
      <sz val="10"/>
      <color indexed="8"/>
      <name val="Arial"/>
      <family val="2"/>
      <charset val="204"/>
    </font>
    <font>
      <b/>
      <sz val="10"/>
      <color indexed="8"/>
      <name val="Arial"/>
      <family val="2"/>
      <charset val="204"/>
    </font>
    <font>
      <i/>
      <sz val="10"/>
      <color theme="0" tint="-0.34998626667073579"/>
      <name val="Arial"/>
      <family val="2"/>
      <charset val="204"/>
    </font>
    <font>
      <b/>
      <sz val="10"/>
      <color rgb="FFFF0000"/>
      <name val="Arial"/>
      <family val="2"/>
      <charset val="204"/>
    </font>
    <font>
      <sz val="10"/>
      <color rgb="FFFF0000"/>
      <name val="Arial"/>
      <family val="2"/>
      <charset val="204"/>
    </font>
    <font>
      <sz val="10"/>
      <color indexed="10"/>
      <name val="Arial"/>
      <family val="2"/>
      <charset val="204"/>
    </font>
    <font>
      <i/>
      <sz val="10"/>
      <color theme="1"/>
      <name val="Arial"/>
      <family val="2"/>
      <charset val="204"/>
    </font>
    <font>
      <b/>
      <sz val="10"/>
      <color indexed="9"/>
      <name val="Arial"/>
      <family val="2"/>
      <charset val="204"/>
    </font>
    <font>
      <i/>
      <sz val="10"/>
      <color indexed="9"/>
      <name val="Arial"/>
      <family val="2"/>
      <charset val="204"/>
    </font>
    <font>
      <b/>
      <sz val="10"/>
      <color theme="3" tint="0.39997558519241921"/>
      <name val="Arial"/>
      <family val="2"/>
      <charset val="204"/>
    </font>
    <font>
      <b/>
      <i/>
      <sz val="10"/>
      <color indexed="9"/>
      <name val="Arial"/>
      <family val="2"/>
      <charset val="204"/>
    </font>
    <font>
      <i/>
      <sz val="10"/>
      <color theme="0"/>
      <name val="Arial"/>
      <family val="2"/>
      <charset val="204"/>
    </font>
    <font>
      <sz val="10"/>
      <color theme="0" tint="-0.249977111117893"/>
      <name val="Arial"/>
      <family val="2"/>
      <charset val="204"/>
    </font>
    <font>
      <i/>
      <u/>
      <sz val="10"/>
      <name val="Arial"/>
      <family val="2"/>
      <charset val="204"/>
    </font>
    <font>
      <b/>
      <i/>
      <sz val="10"/>
      <color theme="3" tint="0.39997558519241921"/>
      <name val="Arial"/>
      <family val="2"/>
      <charset val="204"/>
    </font>
    <font>
      <i/>
      <u/>
      <sz val="11"/>
      <color indexed="12"/>
      <name val="Arial"/>
      <family val="2"/>
      <charset val="204"/>
    </font>
    <font>
      <sz val="11"/>
      <name val="Arial"/>
      <family val="2"/>
      <charset val="204"/>
    </font>
    <font>
      <i/>
      <sz val="11"/>
      <name val="Arial"/>
      <family val="2"/>
      <charset val="204"/>
    </font>
    <font>
      <sz val="11"/>
      <color rgb="FFFF0000"/>
      <name val="Arial"/>
      <family val="2"/>
      <charset val="204"/>
    </font>
    <font>
      <sz val="11"/>
      <color theme="0"/>
      <name val="Arial"/>
      <family val="2"/>
      <charset val="204"/>
    </font>
    <font>
      <sz val="11"/>
      <color theme="1"/>
      <name val="Arial"/>
      <family val="2"/>
      <charset val="204"/>
    </font>
    <font>
      <i/>
      <sz val="11"/>
      <color theme="0"/>
      <name val="Arial"/>
      <family val="2"/>
      <charset val="204"/>
    </font>
    <font>
      <b/>
      <i/>
      <sz val="10"/>
      <color rgb="FFFF0000"/>
      <name val="Arial"/>
      <family val="2"/>
      <charset val="204"/>
    </font>
    <font>
      <b/>
      <i/>
      <sz val="10"/>
      <color indexed="8"/>
      <name val="Arial"/>
      <family val="2"/>
      <charset val="204"/>
    </font>
    <font>
      <i/>
      <sz val="10"/>
      <color theme="0" tint="-0.249977111117893"/>
      <name val="Arial"/>
      <family val="2"/>
      <charset val="204"/>
    </font>
    <font>
      <i/>
      <sz val="9"/>
      <color theme="0"/>
      <name val="Arial"/>
      <family val="2"/>
      <charset val="204"/>
    </font>
    <font>
      <u/>
      <sz val="10"/>
      <color theme="1"/>
      <name val="Arial"/>
      <family val="2"/>
      <charset val="204"/>
    </font>
    <font>
      <b/>
      <sz val="10"/>
      <color theme="0" tint="-4.9989318521683403E-2"/>
      <name val="Arial"/>
      <family val="2"/>
      <charset val="204"/>
    </font>
    <font>
      <sz val="10"/>
      <color theme="0" tint="-4.9989318521683403E-2"/>
      <name val="Arial"/>
      <family val="2"/>
      <charset val="204"/>
    </font>
    <font>
      <sz val="11"/>
      <color theme="0" tint="-4.9989318521683403E-2"/>
      <name val="Arial"/>
      <family val="2"/>
      <charset val="204"/>
    </font>
    <font>
      <i/>
      <sz val="10"/>
      <color theme="0" tint="-4.9989318521683403E-2"/>
      <name val="Arial"/>
      <family val="2"/>
      <charset val="204"/>
    </font>
    <font>
      <i/>
      <sz val="10"/>
      <color theme="0"/>
      <name val="Times New Roman"/>
      <family val="1"/>
      <charset val="204"/>
    </font>
    <font>
      <b/>
      <i/>
      <sz val="10"/>
      <color theme="0"/>
      <name val="Arial"/>
      <family val="2"/>
      <charset val="204"/>
    </font>
    <font>
      <b/>
      <sz val="10"/>
      <color rgb="FF00B0F0"/>
      <name val="Arial"/>
      <family val="2"/>
      <charset val="204"/>
    </font>
    <font>
      <sz val="11"/>
      <color theme="0"/>
      <name val="Times New Roman"/>
      <family val="1"/>
      <charset val="204"/>
    </font>
    <font>
      <sz val="9"/>
      <name val="Arial"/>
      <family val="2"/>
      <charset val="204"/>
    </font>
    <font>
      <sz val="11"/>
      <name val="Calibri"/>
      <family val="2"/>
      <charset val="204"/>
    </font>
    <font>
      <b/>
      <sz val="11"/>
      <color indexed="8"/>
      <name val="Calibri"/>
      <family val="2"/>
      <charset val="204"/>
    </font>
    <font>
      <b/>
      <sz val="10"/>
      <color indexed="8"/>
      <name val="Times New Roman"/>
      <family val="1"/>
      <charset val="204"/>
    </font>
    <font>
      <i/>
      <u/>
      <sz val="10"/>
      <color theme="1"/>
      <name val="Arial"/>
      <family val="2"/>
      <charset val="204"/>
    </font>
    <font>
      <b/>
      <i/>
      <sz val="10"/>
      <color theme="1"/>
      <name val="Arial"/>
      <family val="2"/>
      <charset val="204"/>
    </font>
    <font>
      <sz val="11"/>
      <color theme="1"/>
      <name val="Calibri"/>
      <family val="2"/>
      <charset val="204"/>
    </font>
    <font>
      <sz val="12"/>
      <name val="Bookman Old Style"/>
      <family val="1"/>
      <charset val="204"/>
    </font>
    <font>
      <sz val="11"/>
      <color theme="1"/>
      <name val="Calibri"/>
      <family val="2"/>
      <scheme val="minor"/>
    </font>
    <font>
      <i/>
      <sz val="11"/>
      <color indexed="8"/>
      <name val="Arial"/>
      <family val="2"/>
      <charset val="204"/>
    </font>
    <font>
      <i/>
      <sz val="11"/>
      <color theme="1"/>
      <name val="Arial"/>
      <family val="2"/>
      <charset val="204"/>
    </font>
    <font>
      <sz val="12"/>
      <color indexed="8"/>
      <name val="Arial"/>
      <family val="2"/>
      <charset val="204"/>
    </font>
    <font>
      <b/>
      <u/>
      <sz val="10"/>
      <color theme="0" tint="-0.249977111117893"/>
      <name val="Arial"/>
      <family val="2"/>
      <charset val="204"/>
    </font>
    <font>
      <b/>
      <u/>
      <sz val="10"/>
      <color indexed="8"/>
      <name val="Arial"/>
      <family val="2"/>
      <charset val="204"/>
    </font>
    <font>
      <b/>
      <i/>
      <u/>
      <sz val="10"/>
      <color indexed="8"/>
      <name val="Arial"/>
      <family val="2"/>
      <charset val="204"/>
    </font>
    <font>
      <u/>
      <sz val="10"/>
      <color indexed="8"/>
      <name val="Arial"/>
      <family val="2"/>
      <charset val="204"/>
    </font>
    <font>
      <b/>
      <sz val="10"/>
      <color theme="0" tint="-0.249977111117893"/>
      <name val="Arial"/>
      <family val="2"/>
      <charset val="204"/>
    </font>
    <font>
      <i/>
      <u/>
      <sz val="10"/>
      <color indexed="8"/>
      <name val="Arial"/>
      <family val="2"/>
      <charset val="204"/>
    </font>
    <font>
      <b/>
      <sz val="13"/>
      <color indexed="8"/>
      <name val="Arial"/>
      <family val="2"/>
      <charset val="204"/>
    </font>
    <font>
      <i/>
      <u/>
      <sz val="12"/>
      <color indexed="8"/>
      <name val="Arial"/>
      <family val="2"/>
      <charset val="204"/>
    </font>
    <font>
      <b/>
      <i/>
      <sz val="10"/>
      <color theme="0" tint="-0.249977111117893"/>
      <name val="Arial"/>
      <family val="2"/>
      <charset val="204"/>
    </font>
    <font>
      <i/>
      <sz val="12"/>
      <color indexed="8"/>
      <name val="Arial"/>
      <family val="2"/>
      <charset val="204"/>
    </font>
    <font>
      <sz val="9"/>
      <color rgb="FF1F497D"/>
      <name val="Arial"/>
      <family val="2"/>
      <charset val="204"/>
    </font>
    <font>
      <sz val="10"/>
      <color theme="0"/>
      <name val="Arial Cyr"/>
      <charset val="204"/>
    </font>
    <font>
      <sz val="12"/>
      <color rgb="FF000000"/>
      <name val="Times New Roman"/>
      <family val="1"/>
      <charset val="204"/>
    </font>
    <font>
      <sz val="10"/>
      <color rgb="FF202122"/>
      <name val="Arial"/>
      <family val="2"/>
      <charset val="204"/>
    </font>
    <font>
      <i/>
      <sz val="14"/>
      <color indexed="8"/>
      <name val="Arial"/>
      <family val="2"/>
      <charset val="204"/>
    </font>
    <font>
      <sz val="14"/>
      <color indexed="8"/>
      <name val="Arial"/>
      <family val="2"/>
      <charset val="204"/>
    </font>
    <font>
      <u/>
      <sz val="14"/>
      <color indexed="8"/>
      <name val="Arial"/>
      <family val="2"/>
      <charset val="204"/>
    </font>
    <font>
      <sz val="11"/>
      <color rgb="FF212121"/>
      <name val="Calibri"/>
      <family val="2"/>
      <charset val="204"/>
    </font>
    <font>
      <sz val="11"/>
      <color rgb="FF000000"/>
      <name val="Calibri"/>
      <family val="2"/>
      <charset val="204"/>
    </font>
    <font>
      <sz val="10"/>
      <name val="Courier"/>
    </font>
    <font>
      <b/>
      <sz val="10"/>
      <name val="Arial Cyr"/>
      <charset val="204"/>
    </font>
    <font>
      <b/>
      <sz val="10"/>
      <color rgb="FF000000"/>
      <name val="Arial"/>
      <family val="2"/>
      <charset val="204"/>
    </font>
    <font>
      <i/>
      <sz val="10"/>
      <color rgb="FF000000"/>
      <name val="Arial"/>
      <family val="2"/>
      <charset val="204"/>
    </font>
    <font>
      <sz val="10"/>
      <color theme="0" tint="-0.499984740745262"/>
      <name val="Arial"/>
      <family val="2"/>
      <charset val="204"/>
    </font>
    <font>
      <b/>
      <sz val="10"/>
      <color theme="0" tint="-0.499984740745262"/>
      <name val="Arial"/>
      <family val="2"/>
      <charset val="204"/>
    </font>
    <font>
      <sz val="10"/>
      <color theme="0" tint="-0.34998626667073579"/>
      <name val="Arial Cyr"/>
      <charset val="204"/>
    </font>
    <font>
      <b/>
      <sz val="10"/>
      <color theme="0" tint="-0.34998626667073579"/>
      <name val="Arial"/>
      <family val="2"/>
      <charset val="204"/>
    </font>
    <font>
      <i/>
      <sz val="10"/>
      <color theme="0" tint="-0.499984740745262"/>
      <name val="Arial"/>
      <family val="2"/>
      <charset val="204"/>
    </font>
    <font>
      <i/>
      <u/>
      <sz val="10"/>
      <color theme="0"/>
      <name val="Arial"/>
      <family val="2"/>
      <charset val="204"/>
    </font>
    <font>
      <i/>
      <sz val="10"/>
      <name val="Arial Cyr"/>
      <charset val="204"/>
    </font>
    <font>
      <sz val="10"/>
      <color theme="1"/>
      <name val="Tahoma"/>
      <family val="2"/>
      <charset val="204"/>
    </font>
    <font>
      <sz val="12"/>
      <name val="Times New Roman"/>
      <family val="1"/>
      <charset val="204"/>
    </font>
    <font>
      <b/>
      <sz val="10"/>
      <color theme="0"/>
      <name val="Arial Cyr"/>
      <charset val="204"/>
    </font>
  </fonts>
  <fills count="2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theme="0"/>
        <bgColor indexed="64"/>
      </patternFill>
    </fill>
  </fills>
  <borders count="3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style="double">
        <color indexed="64"/>
      </bottom>
      <diagonal/>
    </border>
    <border>
      <left/>
      <right/>
      <top/>
      <bottom style="thin">
        <color indexed="64"/>
      </bottom>
      <diagonal/>
    </border>
    <border>
      <left style="thin">
        <color indexed="64"/>
      </left>
      <right/>
      <top/>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2"/>
      </top>
      <bottom style="double">
        <color indexed="62"/>
      </bottom>
      <diagonal/>
    </border>
    <border>
      <left style="medium">
        <color rgb="FF000000"/>
      </left>
      <right style="medium">
        <color rgb="FF000000"/>
      </right>
      <top style="medium">
        <color rgb="FF000000"/>
      </top>
      <bottom style="medium">
        <color rgb="FF000000"/>
      </bottom>
      <diagonal/>
    </border>
  </borders>
  <cellStyleXfs count="271">
    <xf numFmtId="0" fontId="0" fillId="0" borderId="0"/>
    <xf numFmtId="49" fontId="11" fillId="0" borderId="0">
      <alignment horizontal="centerContinuous" vertical="top" wrapText="1"/>
    </xf>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8" borderId="0" applyNumberFormat="0" applyBorder="0" applyAlignment="0" applyProtection="0"/>
    <xf numFmtId="0" fontId="12" fillId="11"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15" fillId="3" borderId="0" applyNumberFormat="0" applyBorder="0" applyAlignment="0" applyProtection="0"/>
    <xf numFmtId="0" fontId="16" fillId="20" borderId="1" applyNumberFormat="0" applyAlignment="0" applyProtection="0"/>
    <xf numFmtId="0" fontId="17" fillId="21" borderId="2" applyNumberFormat="0" applyAlignment="0" applyProtection="0"/>
    <xf numFmtId="1" fontId="39" fillId="22" borderId="3">
      <alignment horizontal="right" vertical="center"/>
    </xf>
    <xf numFmtId="0" fontId="39" fillId="23" borderId="3">
      <alignment horizontal="center" vertical="center"/>
    </xf>
    <xf numFmtId="1" fontId="39" fillId="22" borderId="3">
      <alignment horizontal="right" vertical="center"/>
    </xf>
    <xf numFmtId="0" fontId="40" fillId="22" borderId="0"/>
    <xf numFmtId="0" fontId="41" fillId="24" borderId="3">
      <alignment horizontal="left" vertical="center"/>
    </xf>
    <xf numFmtId="0" fontId="41" fillId="24" borderId="3">
      <alignment horizontal="left" vertical="center"/>
    </xf>
    <xf numFmtId="0" fontId="2" fillId="22" borderId="3">
      <alignment horizontal="left" vertical="center"/>
    </xf>
    <xf numFmtId="38" fontId="18"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7" fontId="2" fillId="0" borderId="0" applyFont="0" applyFill="0" applyBorder="0" applyAlignment="0" applyProtection="0"/>
    <xf numFmtId="172" fontId="18" fillId="0" borderId="0" applyFont="0" applyFill="0" applyBorder="0" applyAlignment="0" applyProtection="0"/>
    <xf numFmtId="166" fontId="2" fillId="0" borderId="0" applyFont="0" applyFill="0" applyBorder="0" applyAlignment="0" applyProtection="0"/>
    <xf numFmtId="171" fontId="19" fillId="0" borderId="0">
      <protection locked="0"/>
    </xf>
    <xf numFmtId="0" fontId="20" fillId="0" borderId="0" applyNumberFormat="0" applyFill="0" applyBorder="0" applyAlignment="0" applyProtection="0"/>
    <xf numFmtId="0" fontId="19" fillId="0" borderId="0">
      <protection locked="0"/>
    </xf>
    <xf numFmtId="0" fontId="21" fillId="4" borderId="0" applyNumberFormat="0" applyBorder="0" applyAlignment="0" applyProtection="0"/>
    <xf numFmtId="0" fontId="22" fillId="0" borderId="4" applyNumberFormat="0" applyFill="0" applyAlignment="0" applyProtection="0"/>
    <xf numFmtId="0" fontId="23" fillId="0" borderId="5" applyNumberFormat="0" applyFill="0" applyAlignment="0" applyProtection="0"/>
    <xf numFmtId="0" fontId="24" fillId="0" borderId="6" applyNumberFormat="0" applyFill="0" applyAlignment="0" applyProtection="0"/>
    <xf numFmtId="0" fontId="24" fillId="0" borderId="0" applyNumberFormat="0" applyFill="0" applyBorder="0" applyAlignment="0" applyProtection="0"/>
    <xf numFmtId="0" fontId="25" fillId="0" borderId="0">
      <protection locked="0"/>
    </xf>
    <xf numFmtId="0" fontId="25" fillId="0" borderId="0">
      <protection locked="0"/>
    </xf>
    <xf numFmtId="0" fontId="26" fillId="0" borderId="0"/>
    <xf numFmtId="0" fontId="27" fillId="0" borderId="0"/>
    <xf numFmtId="0" fontId="28" fillId="7" borderId="1" applyNumberFormat="0" applyAlignment="0" applyProtection="0"/>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30" fillId="0" borderId="7" applyNumberFormat="0" applyFill="0" applyAlignment="0" applyProtection="0"/>
    <xf numFmtId="0" fontId="31" fillId="25" borderId="0" applyNumberFormat="0" applyBorder="0" applyAlignment="0" applyProtection="0"/>
    <xf numFmtId="0" fontId="32" fillId="0" borderId="0"/>
    <xf numFmtId="0" fontId="33" fillId="0" borderId="0"/>
    <xf numFmtId="0" fontId="40" fillId="0" borderId="0"/>
    <xf numFmtId="0" fontId="2" fillId="0" borderId="0"/>
    <xf numFmtId="0" fontId="34" fillId="26" borderId="8" applyNumberFormat="0" applyFont="0" applyAlignment="0" applyProtection="0"/>
    <xf numFmtId="170" fontId="27" fillId="0" borderId="0" applyFont="0" applyFill="0" applyBorder="0" applyAlignment="0" applyProtection="0"/>
    <xf numFmtId="0" fontId="35" fillId="20" borderId="9" applyNumberFormat="0" applyAlignment="0" applyProtection="0"/>
    <xf numFmtId="0" fontId="3" fillId="27" borderId="0">
      <alignment horizontal="right" vertical="top"/>
    </xf>
    <xf numFmtId="0" fontId="4" fillId="27" borderId="0">
      <alignment horizontal="center" vertical="center"/>
    </xf>
    <xf numFmtId="0" fontId="3" fillId="27" borderId="0">
      <alignment horizontal="left" vertical="top"/>
    </xf>
    <xf numFmtId="0" fontId="3" fillId="27" borderId="0">
      <alignment horizontal="left" vertical="top"/>
    </xf>
    <xf numFmtId="0" fontId="4" fillId="27" borderId="0">
      <alignment horizontal="left" vertical="top"/>
    </xf>
    <xf numFmtId="0" fontId="4" fillId="27" borderId="0">
      <alignment horizontal="right" vertical="top"/>
    </xf>
    <xf numFmtId="0" fontId="4" fillId="27" borderId="0">
      <alignment horizontal="right" vertical="top"/>
    </xf>
    <xf numFmtId="0" fontId="36" fillId="0" borderId="0">
      <alignment vertical="top"/>
    </xf>
    <xf numFmtId="0" fontId="37" fillId="0" borderId="0" applyNumberFormat="0" applyFill="0" applyBorder="0" applyAlignment="0" applyProtection="0"/>
    <xf numFmtId="0" fontId="19" fillId="0" borderId="10">
      <protection locked="0"/>
    </xf>
    <xf numFmtId="0" fontId="38" fillId="0" borderId="0" applyNumberFormat="0" applyFill="0" applyBorder="0" applyAlignment="0" applyProtection="0"/>
    <xf numFmtId="0" fontId="5" fillId="0" borderId="0" applyNumberFormat="0" applyFill="0" applyBorder="0" applyAlignment="0" applyProtection="0">
      <alignment vertical="top"/>
      <protection locked="0"/>
    </xf>
    <xf numFmtId="166" fontId="2" fillId="0" borderId="0" applyFont="0" applyFill="0" applyBorder="0" applyAlignment="0" applyProtection="0"/>
    <xf numFmtId="0" fontId="11" fillId="0" borderId="11">
      <alignment horizontal="centerContinuous" vertical="top" wrapText="1"/>
    </xf>
    <xf numFmtId="0" fontId="22" fillId="0" borderId="4" applyNumberFormat="0" applyFill="0" applyAlignment="0" applyProtection="0"/>
    <xf numFmtId="0" fontId="23" fillId="0" borderId="5" applyNumberFormat="0" applyFill="0" applyAlignment="0" applyProtection="0"/>
    <xf numFmtId="0" fontId="24" fillId="0" borderId="6" applyNumberFormat="0" applyFill="0" applyAlignment="0" applyProtection="0"/>
    <xf numFmtId="0" fontId="24"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0" fillId="0" borderId="0"/>
    <xf numFmtId="0" fontId="40" fillId="0" borderId="0" applyNumberFormat="0" applyFont="0" applyFill="0" applyBorder="0" applyAlignment="0" applyProtection="0"/>
    <xf numFmtId="0" fontId="40" fillId="0" borderId="0" applyNumberFormat="0" applyFont="0" applyFill="0" applyBorder="0" applyAlignment="0" applyProtection="0"/>
    <xf numFmtId="0" fontId="40" fillId="0" borderId="0" applyNumberFormat="0" applyFont="0" applyFill="0" applyBorder="0" applyAlignment="0" applyProtection="0"/>
    <xf numFmtId="0" fontId="40" fillId="0" borderId="0" applyNumberFormat="0" applyFont="0" applyFill="0" applyBorder="0" applyAlignment="0" applyProtection="0"/>
    <xf numFmtId="0" fontId="40" fillId="0" borderId="0" applyNumberFormat="0" applyFont="0" applyFill="0" applyBorder="0" applyAlignment="0" applyProtection="0"/>
    <xf numFmtId="0" fontId="40" fillId="0" borderId="0" applyNumberFormat="0" applyFont="0" applyFill="0" applyBorder="0" applyAlignment="0" applyProtection="0"/>
    <xf numFmtId="0" fontId="40" fillId="0" borderId="0" applyNumberFormat="0" applyFont="0" applyFill="0" applyBorder="0" applyAlignment="0" applyProtection="0"/>
    <xf numFmtId="0" fontId="40" fillId="0" borderId="0" applyNumberFormat="0" applyFont="0" applyFill="0" applyBorder="0" applyAlignment="0" applyProtection="0"/>
    <xf numFmtId="0" fontId="40" fillId="0" borderId="0" applyNumberFormat="0" applyFont="0" applyFill="0" applyBorder="0" applyAlignment="0" applyProtection="0"/>
    <xf numFmtId="0" fontId="40" fillId="0" borderId="0" applyNumberFormat="0" applyFont="0" applyFill="0" applyBorder="0" applyAlignment="0" applyProtection="0"/>
    <xf numFmtId="0" fontId="12" fillId="0" borderId="0"/>
    <xf numFmtId="0" fontId="12" fillId="0" borderId="0"/>
    <xf numFmtId="0" fontId="40" fillId="0" borderId="0"/>
    <xf numFmtId="0" fontId="12" fillId="0" borderId="0"/>
    <xf numFmtId="0" fontId="12" fillId="0" borderId="0"/>
    <xf numFmtId="0" fontId="40" fillId="0" borderId="0" applyNumberFormat="0" applyFont="0" applyFill="0" applyBorder="0" applyAlignment="0" applyProtection="0"/>
    <xf numFmtId="0" fontId="40" fillId="0" borderId="0" applyNumberFormat="0" applyFont="0" applyFill="0" applyBorder="0" applyAlignment="0" applyProtection="0"/>
    <xf numFmtId="0" fontId="40" fillId="0" borderId="0" applyNumberFormat="0" applyFont="0" applyFill="0" applyBorder="0" applyAlignment="0" applyProtection="0"/>
    <xf numFmtId="0" fontId="40" fillId="0" borderId="0" applyNumberFormat="0" applyFont="0" applyFill="0" applyBorder="0" applyAlignment="0" applyProtection="0"/>
    <xf numFmtId="0" fontId="40" fillId="0" borderId="0" applyNumberFormat="0" applyFont="0" applyFill="0" applyBorder="0" applyAlignment="0" applyProtection="0"/>
    <xf numFmtId="0" fontId="40" fillId="0" borderId="0" applyNumberFormat="0" applyFont="0" applyFill="0" applyBorder="0" applyAlignment="0" applyProtection="0"/>
    <xf numFmtId="0" fontId="2" fillId="0" borderId="0"/>
    <xf numFmtId="0" fontId="40" fillId="0" borderId="0" applyNumberFormat="0" applyFont="0" applyFill="0" applyBorder="0" applyAlignment="0" applyProtection="0"/>
    <xf numFmtId="0" fontId="40" fillId="0" borderId="0" applyNumberFormat="0" applyFont="0" applyFill="0" applyBorder="0" applyAlignment="0" applyProtection="0"/>
    <xf numFmtId="0" fontId="42" fillId="0" borderId="0"/>
    <xf numFmtId="0" fontId="12" fillId="0" borderId="0"/>
    <xf numFmtId="0" fontId="40" fillId="0" borderId="0"/>
    <xf numFmtId="0" fontId="12" fillId="0" borderId="0"/>
    <xf numFmtId="0" fontId="42" fillId="0" borderId="0"/>
    <xf numFmtId="0" fontId="42" fillId="0" borderId="0"/>
    <xf numFmtId="0" fontId="2" fillId="0" borderId="0"/>
    <xf numFmtId="0" fontId="40" fillId="0" borderId="0" applyNumberFormat="0" applyFont="0" applyFill="0" applyBorder="0" applyAlignment="0" applyProtection="0"/>
    <xf numFmtId="0" fontId="40" fillId="0" borderId="0" applyNumberFormat="0" applyFont="0" applyFill="0" applyBorder="0" applyAlignment="0" applyProtection="0"/>
    <xf numFmtId="0" fontId="40" fillId="0" borderId="0" applyNumberFormat="0" applyFont="0" applyFill="0" applyBorder="0" applyAlignment="0" applyProtection="0"/>
    <xf numFmtId="0" fontId="40" fillId="0" borderId="0" applyNumberFormat="0" applyFont="0" applyFill="0" applyBorder="0" applyAlignment="0" applyProtection="0"/>
    <xf numFmtId="0" fontId="40" fillId="0" borderId="0" applyNumberFormat="0" applyFont="0" applyFill="0" applyBorder="0" applyAlignment="0" applyProtection="0"/>
    <xf numFmtId="0" fontId="40" fillId="0" borderId="0" applyNumberFormat="0" applyFont="0" applyFill="0" applyBorder="0" applyAlignment="0" applyProtection="0"/>
    <xf numFmtId="0" fontId="40" fillId="0" borderId="0"/>
    <xf numFmtId="0" fontId="40" fillId="0" borderId="0" applyNumberFormat="0" applyFont="0" applyFill="0" applyBorder="0" applyAlignment="0" applyProtection="0"/>
    <xf numFmtId="0" fontId="40" fillId="0" borderId="0" applyNumberFormat="0" applyFont="0" applyFill="0" applyBorder="0" applyAlignment="0" applyProtection="0"/>
    <xf numFmtId="0" fontId="40" fillId="0" borderId="0" applyNumberFormat="0" applyFont="0" applyFill="0" applyBorder="0" applyAlignment="0" applyProtection="0"/>
    <xf numFmtId="0" fontId="40" fillId="0" borderId="0" applyNumberFormat="0" applyFont="0" applyFill="0" applyBorder="0" applyAlignment="0" applyProtection="0"/>
    <xf numFmtId="0" fontId="40" fillId="0" borderId="0" applyNumberFormat="0" applyFont="0" applyFill="0" applyBorder="0" applyAlignment="0" applyProtection="0"/>
    <xf numFmtId="0" fontId="12" fillId="0" borderId="0"/>
    <xf numFmtId="0" fontId="40" fillId="0" borderId="0"/>
    <xf numFmtId="0" fontId="12" fillId="0" borderId="0"/>
    <xf numFmtId="0" fontId="12" fillId="0" borderId="0"/>
    <xf numFmtId="0" fontId="12" fillId="0" borderId="0"/>
    <xf numFmtId="0" fontId="12" fillId="0" borderId="0"/>
    <xf numFmtId="0" fontId="40" fillId="0" borderId="0"/>
    <xf numFmtId="0" fontId="40" fillId="0" borderId="0"/>
    <xf numFmtId="0" fontId="34" fillId="0" borderId="0"/>
    <xf numFmtId="0" fontId="2" fillId="0" borderId="0"/>
    <xf numFmtId="0" fontId="6" fillId="0" borderId="0"/>
    <xf numFmtId="0" fontId="9" fillId="0" borderId="0"/>
    <xf numFmtId="0" fontId="9" fillId="0" borderId="0"/>
    <xf numFmtId="0" fontId="44" fillId="0" borderId="0"/>
    <xf numFmtId="0" fontId="45" fillId="0" borderId="0"/>
    <xf numFmtId="0" fontId="7" fillId="0" borderId="0"/>
    <xf numFmtId="0" fontId="7" fillId="0" borderId="0"/>
    <xf numFmtId="0" fontId="6" fillId="0" borderId="0"/>
    <xf numFmtId="0" fontId="7" fillId="0" borderId="0"/>
    <xf numFmtId="0" fontId="2" fillId="0" borderId="0"/>
    <xf numFmtId="0" fontId="2" fillId="0" borderId="0"/>
    <xf numFmtId="0" fontId="34" fillId="0" borderId="0"/>
    <xf numFmtId="0" fontId="2" fillId="0" borderId="0"/>
    <xf numFmtId="0" fontId="6" fillId="0" borderId="0"/>
    <xf numFmtId="0" fontId="7" fillId="0" borderId="0"/>
    <xf numFmtId="0" fontId="2" fillId="0" borderId="0"/>
    <xf numFmtId="0" fontId="2" fillId="0" borderId="0"/>
    <xf numFmtId="0" fontId="6" fillId="0" borderId="0"/>
    <xf numFmtId="0" fontId="6" fillId="0" borderId="0"/>
    <xf numFmtId="0" fontId="6"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2" fillId="0" borderId="0" applyFont="0" applyFill="0" applyBorder="0" applyAlignment="0" applyProtection="0"/>
    <xf numFmtId="0" fontId="43" fillId="0" borderId="0"/>
    <xf numFmtId="164" fontId="12" fillId="0" borderId="0" applyFont="0" applyFill="0" applyBorder="0" applyAlignment="0" applyProtection="0"/>
    <xf numFmtId="49" fontId="11" fillId="0" borderId="3">
      <alignment horizontal="center" vertical="center" wrapText="1"/>
    </xf>
    <xf numFmtId="0" fontId="47" fillId="0" borderId="0" applyNumberFormat="0" applyFill="0" applyBorder="0" applyAlignment="0" applyProtection="0">
      <alignment vertical="top"/>
      <protection locked="0"/>
    </xf>
    <xf numFmtId="0" fontId="6" fillId="0" borderId="0"/>
    <xf numFmtId="0" fontId="34" fillId="0" borderId="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8" borderId="0" applyNumberFormat="0" applyBorder="0" applyAlignment="0" applyProtection="0"/>
    <xf numFmtId="0" fontId="12" fillId="11"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28" fillId="7" borderId="1" applyNumberFormat="0" applyAlignment="0" applyProtection="0"/>
    <xf numFmtId="0" fontId="35" fillId="20" borderId="9" applyNumberFormat="0" applyAlignment="0" applyProtection="0"/>
    <xf numFmtId="0" fontId="16" fillId="20" borderId="1" applyNumberFormat="0" applyAlignment="0" applyProtection="0"/>
    <xf numFmtId="0" fontId="47" fillId="0" borderId="0" applyNumberFormat="0" applyFill="0" applyBorder="0" applyAlignment="0" applyProtection="0">
      <alignment vertical="top"/>
      <protection locked="0"/>
    </xf>
    <xf numFmtId="0" fontId="103" fillId="0" borderId="32" applyNumberFormat="0" applyFill="0" applyAlignment="0" applyProtection="0"/>
    <xf numFmtId="0" fontId="17" fillId="21" borderId="2" applyNumberFormat="0" applyAlignment="0" applyProtection="0"/>
    <xf numFmtId="0" fontId="37" fillId="0" borderId="0" applyNumberFormat="0" applyFill="0" applyBorder="0" applyAlignment="0" applyProtection="0"/>
    <xf numFmtId="0" fontId="31" fillId="25" borderId="0" applyNumberFormat="0" applyBorder="0" applyAlignment="0" applyProtection="0"/>
    <xf numFmtId="0" fontId="15" fillId="3" borderId="0" applyNumberFormat="0" applyBorder="0" applyAlignment="0" applyProtection="0"/>
    <xf numFmtId="0" fontId="20" fillId="0" borderId="0" applyNumberFormat="0" applyFill="0" applyBorder="0" applyAlignment="0" applyProtection="0"/>
    <xf numFmtId="0" fontId="34" fillId="26" borderId="8" applyNumberFormat="0" applyFont="0" applyAlignment="0" applyProtection="0"/>
    <xf numFmtId="0" fontId="30" fillId="0" borderId="7" applyNumberFormat="0" applyFill="0" applyAlignment="0" applyProtection="0"/>
    <xf numFmtId="0" fontId="38" fillId="0" borderId="0" applyNumberFormat="0" applyFill="0" applyBorder="0" applyAlignment="0" applyProtection="0"/>
    <xf numFmtId="0" fontId="21" fillId="4" borderId="0" applyNumberFormat="0" applyBorder="0" applyAlignment="0" applyProtection="0"/>
    <xf numFmtId="0" fontId="2" fillId="0" borderId="0"/>
    <xf numFmtId="0" fontId="104" fillId="22" borderId="0">
      <alignment horizontal="right" vertical="top"/>
    </xf>
    <xf numFmtId="0" fontId="6" fillId="0" borderId="0"/>
    <xf numFmtId="165" fontId="42" fillId="0" borderId="0" applyFont="0" applyFill="0" applyBorder="0" applyAlignment="0" applyProtection="0"/>
    <xf numFmtId="165" fontId="42" fillId="0" borderId="0" applyFont="0" applyFill="0" applyBorder="0" applyAlignment="0" applyProtection="0"/>
    <xf numFmtId="0" fontId="103" fillId="0" borderId="32" applyNumberFormat="0" applyFill="0" applyAlignment="0" applyProtection="0"/>
    <xf numFmtId="0" fontId="42" fillId="0" borderId="0"/>
    <xf numFmtId="0" fontId="108" fillId="0" borderId="0"/>
    <xf numFmtId="9" fontId="42" fillId="0" borderId="0" applyFont="0" applyFill="0" applyBorder="0" applyAlignment="0" applyProtection="0"/>
    <xf numFmtId="0" fontId="42" fillId="0" borderId="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8" borderId="0" applyNumberFormat="0" applyBorder="0" applyAlignment="0" applyProtection="0"/>
    <xf numFmtId="0" fontId="12" fillId="11" borderId="0" applyNumberFormat="0" applyBorder="0" applyAlignment="0" applyProtection="0"/>
    <xf numFmtId="9" fontId="34" fillId="0" borderId="0" applyFont="0" applyFill="0" applyBorder="0" applyAlignment="0" applyProtection="0"/>
    <xf numFmtId="0" fontId="42" fillId="0" borderId="0"/>
    <xf numFmtId="0" fontId="42" fillId="0" borderId="0"/>
    <xf numFmtId="0" fontId="1" fillId="0" borderId="0"/>
    <xf numFmtId="0" fontId="1" fillId="0" borderId="0"/>
    <xf numFmtId="0" fontId="2" fillId="0" borderId="0"/>
    <xf numFmtId="0" fontId="109" fillId="0" borderId="0"/>
    <xf numFmtId="43" fontId="34" fillId="0" borderId="0" applyFont="0" applyFill="0" applyBorder="0" applyAlignment="0" applyProtection="0"/>
    <xf numFmtId="0" fontId="42" fillId="0" borderId="0"/>
    <xf numFmtId="0" fontId="132" fillId="0" borderId="0"/>
    <xf numFmtId="0" fontId="34" fillId="0" borderId="0"/>
    <xf numFmtId="0" fontId="34" fillId="0" borderId="0"/>
  </cellStyleXfs>
  <cellXfs count="1813">
    <xf numFmtId="0" fontId="0" fillId="0" borderId="0" xfId="0"/>
    <xf numFmtId="1" fontId="40" fillId="22" borderId="0" xfId="0" applyNumberFormat="1" applyFont="1" applyFill="1" applyBorder="1"/>
    <xf numFmtId="1" fontId="40" fillId="28" borderId="0" xfId="0" applyNumberFormat="1" applyFont="1" applyFill="1" applyBorder="1"/>
    <xf numFmtId="0" fontId="26" fillId="22" borderId="0" xfId="0" applyFont="1" applyFill="1"/>
    <xf numFmtId="0" fontId="48" fillId="22" borderId="0" xfId="79" applyFont="1" applyFill="1" applyBorder="1" applyAlignment="1" applyProtection="1"/>
    <xf numFmtId="0" fontId="46" fillId="22" borderId="0" xfId="0" applyFont="1" applyFill="1" applyBorder="1" applyAlignment="1"/>
    <xf numFmtId="0" fontId="46" fillId="22" borderId="0" xfId="0" applyFont="1" applyFill="1" applyBorder="1"/>
    <xf numFmtId="2" fontId="48" fillId="22" borderId="0" xfId="79" applyNumberFormat="1" applyFont="1" applyFill="1" applyBorder="1" applyAlignment="1" applyProtection="1">
      <alignment horizontal="left"/>
    </xf>
    <xf numFmtId="0" fontId="51" fillId="22" borderId="0" xfId="79" applyFont="1" applyFill="1" applyAlignment="1" applyProtection="1">
      <alignment wrapText="1"/>
    </xf>
    <xf numFmtId="0" fontId="40" fillId="22" borderId="0" xfId="173" applyFont="1" applyFill="1" applyBorder="1" applyAlignment="1"/>
    <xf numFmtId="2" fontId="51" fillId="22" borderId="0" xfId="79" applyNumberFormat="1" applyFont="1" applyFill="1" applyAlignment="1" applyProtection="1">
      <alignment horizontal="left" wrapText="1"/>
    </xf>
    <xf numFmtId="0" fontId="48" fillId="22" borderId="0" xfId="79" applyFont="1" applyFill="1" applyBorder="1" applyAlignment="1" applyProtection="1">
      <alignment horizontal="left"/>
    </xf>
    <xf numFmtId="0" fontId="40" fillId="22" borderId="0" xfId="0" applyFont="1" applyFill="1" applyBorder="1"/>
    <xf numFmtId="0" fontId="40" fillId="28" borderId="0" xfId="0" applyFont="1" applyFill="1" applyBorder="1"/>
    <xf numFmtId="0" fontId="50" fillId="28" borderId="0" xfId="0" applyFont="1" applyFill="1" applyBorder="1"/>
    <xf numFmtId="0" fontId="46" fillId="22" borderId="0" xfId="0" applyFont="1" applyFill="1" applyBorder="1" applyAlignment="1">
      <alignment horizontal="left"/>
    </xf>
    <xf numFmtId="0" fontId="52" fillId="22" borderId="0" xfId="0" applyFont="1" applyFill="1" applyBorder="1"/>
    <xf numFmtId="0" fontId="52" fillId="28" borderId="0" xfId="0" applyFont="1" applyFill="1" applyBorder="1"/>
    <xf numFmtId="0" fontId="52" fillId="22" borderId="0" xfId="0" applyFont="1" applyFill="1"/>
    <xf numFmtId="0" fontId="40" fillId="22" borderId="0" xfId="0" applyFont="1" applyFill="1"/>
    <xf numFmtId="0" fontId="50" fillId="28" borderId="0" xfId="0" applyFont="1" applyFill="1"/>
    <xf numFmtId="0" fontId="50" fillId="22" borderId="0" xfId="0" applyFont="1" applyFill="1"/>
    <xf numFmtId="0" fontId="46" fillId="22" borderId="0" xfId="173" applyFont="1" applyFill="1"/>
    <xf numFmtId="0" fontId="46" fillId="22" borderId="0" xfId="170" applyFont="1" applyFill="1"/>
    <xf numFmtId="0" fontId="40" fillId="22" borderId="0" xfId="0" applyFont="1" applyFill="1" applyBorder="1" applyAlignment="1"/>
    <xf numFmtId="0" fontId="40" fillId="22" borderId="0" xfId="173" applyFont="1" applyFill="1" applyAlignment="1">
      <alignment vertical="center"/>
    </xf>
    <xf numFmtId="0" fontId="40" fillId="22" borderId="0" xfId="173" applyFont="1" applyFill="1"/>
    <xf numFmtId="49" fontId="46" fillId="22" borderId="13" xfId="173" applyNumberFormat="1" applyFont="1" applyFill="1" applyBorder="1" applyAlignment="1">
      <alignment horizontal="centerContinuous" vertical="center"/>
    </xf>
    <xf numFmtId="49" fontId="46" fillId="22" borderId="14" xfId="173" applyNumberFormat="1" applyFont="1" applyFill="1" applyBorder="1" applyAlignment="1">
      <alignment horizontal="centerContinuous" vertical="center"/>
    </xf>
    <xf numFmtId="49" fontId="46" fillId="22" borderId="15" xfId="173" applyNumberFormat="1" applyFont="1" applyFill="1" applyBorder="1" applyAlignment="1">
      <alignment horizontal="centerContinuous" vertical="center"/>
    </xf>
    <xf numFmtId="49" fontId="46" fillId="22" borderId="16" xfId="173" applyNumberFormat="1" applyFont="1" applyFill="1" applyBorder="1" applyAlignment="1">
      <alignment horizontal="centerContinuous" vertical="center"/>
    </xf>
    <xf numFmtId="49" fontId="46" fillId="22" borderId="17" xfId="173" applyNumberFormat="1" applyFont="1" applyFill="1" applyBorder="1" applyAlignment="1">
      <alignment horizontal="centerContinuous" vertical="center"/>
    </xf>
    <xf numFmtId="49" fontId="46" fillId="22" borderId="18" xfId="173" applyNumberFormat="1" applyFont="1" applyFill="1" applyBorder="1" applyAlignment="1">
      <alignment horizontal="centerContinuous" vertical="center"/>
    </xf>
    <xf numFmtId="49" fontId="46" fillId="22" borderId="19" xfId="173" applyNumberFormat="1" applyFont="1" applyFill="1" applyBorder="1" applyAlignment="1">
      <alignment horizontal="centerContinuous" vertical="center"/>
    </xf>
    <xf numFmtId="1" fontId="46" fillId="22" borderId="31" xfId="0" applyNumberFormat="1" applyFont="1" applyFill="1" applyBorder="1" applyAlignment="1">
      <alignment horizontal="centerContinuous"/>
    </xf>
    <xf numFmtId="0" fontId="40" fillId="22" borderId="30" xfId="0" applyFont="1" applyFill="1" applyBorder="1" applyAlignment="1">
      <alignment horizontal="centerContinuous"/>
    </xf>
    <xf numFmtId="0" fontId="40" fillId="22" borderId="15" xfId="0" applyFont="1" applyFill="1" applyBorder="1" applyAlignment="1">
      <alignment horizontal="centerContinuous"/>
    </xf>
    <xf numFmtId="0" fontId="40" fillId="22" borderId="18" xfId="0" applyFont="1" applyFill="1" applyBorder="1" applyAlignment="1">
      <alignment horizontal="centerContinuous"/>
    </xf>
    <xf numFmtId="49" fontId="40" fillId="22" borderId="0" xfId="173" applyNumberFormat="1" applyFont="1" applyFill="1" applyAlignment="1">
      <alignment vertical="center"/>
    </xf>
    <xf numFmtId="49" fontId="40" fillId="22" borderId="3" xfId="173" applyNumberFormat="1" applyFont="1" applyFill="1" applyBorder="1" applyAlignment="1">
      <alignment horizontal="center" vertical="center"/>
    </xf>
    <xf numFmtId="49" fontId="40" fillId="22" borderId="3" xfId="173" applyNumberFormat="1" applyFont="1" applyFill="1" applyBorder="1" applyAlignment="1">
      <alignment horizontal="centerContinuous" vertical="center"/>
    </xf>
    <xf numFmtId="49" fontId="40" fillId="22" borderId="20" xfId="173" applyNumberFormat="1" applyFont="1" applyFill="1" applyBorder="1" applyAlignment="1">
      <alignment horizontal="center" vertical="center"/>
    </xf>
    <xf numFmtId="49" fontId="40" fillId="22" borderId="20" xfId="173" applyNumberFormat="1" applyFont="1" applyFill="1" applyBorder="1" applyAlignment="1">
      <alignment horizontal="centerContinuous" vertical="center"/>
    </xf>
    <xf numFmtId="49" fontId="40" fillId="22" borderId="22" xfId="173" applyNumberFormat="1" applyFont="1" applyFill="1" applyBorder="1" applyAlignment="1">
      <alignment horizontal="center" vertical="center"/>
    </xf>
    <xf numFmtId="49" fontId="40" fillId="22" borderId="22" xfId="173" applyNumberFormat="1" applyFont="1" applyFill="1" applyBorder="1" applyAlignment="1">
      <alignment horizontal="centerContinuous" vertical="center"/>
    </xf>
    <xf numFmtId="49" fontId="40" fillId="22" borderId="21" xfId="173" applyNumberFormat="1" applyFont="1" applyFill="1" applyBorder="1" applyAlignment="1">
      <alignment horizontal="center" vertical="center"/>
    </xf>
    <xf numFmtId="49" fontId="40" fillId="22" borderId="0" xfId="173" applyNumberFormat="1" applyFont="1" applyFill="1" applyAlignment="1">
      <alignment horizontal="center" vertical="center"/>
    </xf>
    <xf numFmtId="0" fontId="46" fillId="22" borderId="20" xfId="173" applyFont="1" applyFill="1" applyBorder="1" applyAlignment="1">
      <alignment horizontal="left" vertical="center"/>
    </xf>
    <xf numFmtId="0" fontId="54" fillId="22" borderId="20" xfId="173" applyFont="1" applyFill="1" applyBorder="1" applyAlignment="1">
      <alignment horizontal="left" vertical="center"/>
    </xf>
    <xf numFmtId="1" fontId="46" fillId="22" borderId="21" xfId="173" applyNumberFormat="1" applyFont="1" applyFill="1" applyBorder="1" applyAlignment="1">
      <alignment horizontal="right" vertical="center"/>
    </xf>
    <xf numFmtId="1" fontId="46" fillId="22" borderId="19" xfId="173" applyNumberFormat="1" applyFont="1" applyFill="1" applyBorder="1" applyAlignment="1">
      <alignment horizontal="right" vertical="center"/>
    </xf>
    <xf numFmtId="3" fontId="46" fillId="22" borderId="21" xfId="173" applyNumberFormat="1" applyFont="1" applyFill="1" applyBorder="1" applyAlignment="1">
      <alignment horizontal="right" vertical="center"/>
    </xf>
    <xf numFmtId="3" fontId="46" fillId="22" borderId="19" xfId="173" applyNumberFormat="1" applyFont="1" applyFill="1" applyBorder="1" applyAlignment="1">
      <alignment horizontal="right" vertical="center"/>
    </xf>
    <xf numFmtId="3" fontId="46" fillId="28" borderId="0" xfId="173" applyNumberFormat="1" applyFont="1" applyFill="1" applyBorder="1" applyAlignment="1">
      <alignment horizontal="right" vertical="center"/>
    </xf>
    <xf numFmtId="3" fontId="46" fillId="22" borderId="12" xfId="173" applyNumberFormat="1" applyFont="1" applyFill="1" applyBorder="1" applyAlignment="1">
      <alignment horizontal="right" vertical="center"/>
    </xf>
    <xf numFmtId="0" fontId="46" fillId="22" borderId="22" xfId="173" applyFont="1" applyFill="1" applyBorder="1" applyAlignment="1">
      <alignment vertical="center" wrapText="1"/>
    </xf>
    <xf numFmtId="0" fontId="54" fillId="22" borderId="22" xfId="173" applyFont="1" applyFill="1" applyBorder="1" applyAlignment="1">
      <alignment vertical="center" wrapText="1"/>
    </xf>
    <xf numFmtId="1" fontId="46" fillId="22" borderId="12" xfId="173" applyNumberFormat="1" applyFont="1" applyFill="1" applyBorder="1" applyAlignment="1">
      <alignment horizontal="right" vertical="center"/>
    </xf>
    <xf numFmtId="1" fontId="46" fillId="22" borderId="0" xfId="173" applyNumberFormat="1" applyFont="1" applyFill="1" applyBorder="1" applyAlignment="1">
      <alignment horizontal="right" vertical="center"/>
    </xf>
    <xf numFmtId="3" fontId="46" fillId="22" borderId="0" xfId="173" applyNumberFormat="1" applyFont="1" applyFill="1" applyBorder="1" applyAlignment="1">
      <alignment horizontal="right" vertical="center"/>
    </xf>
    <xf numFmtId="0" fontId="46" fillId="22" borderId="24" xfId="173" applyFont="1" applyFill="1" applyBorder="1" applyAlignment="1">
      <alignment vertical="center" wrapText="1"/>
    </xf>
    <xf numFmtId="0" fontId="54" fillId="22" borderId="25" xfId="173" applyFont="1" applyFill="1" applyBorder="1" applyAlignment="1">
      <alignment vertical="center" wrapText="1"/>
    </xf>
    <xf numFmtId="0" fontId="56" fillId="22" borderId="22" xfId="173" applyFont="1" applyFill="1" applyBorder="1" applyAlignment="1">
      <alignment horizontal="left" vertical="center" wrapText="1"/>
    </xf>
    <xf numFmtId="0" fontId="57" fillId="22" borderId="22" xfId="173" applyFont="1" applyFill="1" applyBorder="1" applyAlignment="1">
      <alignment horizontal="left" vertical="center" wrapText="1"/>
    </xf>
    <xf numFmtId="0" fontId="46" fillId="22" borderId="0" xfId="173" applyFont="1" applyFill="1" applyBorder="1" applyAlignment="1">
      <alignment horizontal="right" vertical="center"/>
    </xf>
    <xf numFmtId="0" fontId="58" fillId="22" borderId="22" xfId="173" applyFont="1" applyFill="1" applyBorder="1" applyAlignment="1">
      <alignment horizontal="left" vertical="center" wrapText="1"/>
    </xf>
    <xf numFmtId="0" fontId="59" fillId="22" borderId="22" xfId="173" applyFont="1" applyFill="1" applyBorder="1" applyAlignment="1">
      <alignment horizontal="left" vertical="center" wrapText="1"/>
    </xf>
    <xf numFmtId="168" fontId="58" fillId="22" borderId="12" xfId="173" applyNumberFormat="1" applyFont="1" applyFill="1" applyBorder="1" applyAlignment="1">
      <alignment horizontal="right" vertical="center"/>
    </xf>
    <xf numFmtId="168" fontId="58" fillId="22" borderId="0" xfId="173" applyNumberFormat="1" applyFont="1" applyFill="1" applyBorder="1" applyAlignment="1">
      <alignment horizontal="right" vertical="center"/>
    </xf>
    <xf numFmtId="0" fontId="58" fillId="22" borderId="22" xfId="173" applyFont="1" applyFill="1" applyBorder="1" applyAlignment="1">
      <alignment vertical="center" wrapText="1"/>
    </xf>
    <xf numFmtId="0" fontId="59" fillId="22" borderId="22" xfId="173" applyFont="1" applyFill="1" applyBorder="1" applyAlignment="1">
      <alignment vertical="center" wrapText="1"/>
    </xf>
    <xf numFmtId="0" fontId="58" fillId="22" borderId="24" xfId="173" applyFont="1" applyFill="1" applyBorder="1" applyAlignment="1">
      <alignment vertical="center" wrapText="1"/>
    </xf>
    <xf numFmtId="0" fontId="59" fillId="22" borderId="25" xfId="173" applyFont="1" applyFill="1" applyBorder="1" applyAlignment="1">
      <alignment vertical="center" wrapText="1"/>
    </xf>
    <xf numFmtId="168" fontId="58" fillId="22" borderId="21" xfId="173" applyNumberFormat="1" applyFont="1" applyFill="1" applyBorder="1" applyAlignment="1">
      <alignment horizontal="right" vertical="center"/>
    </xf>
    <xf numFmtId="168" fontId="58" fillId="22" borderId="19" xfId="173" applyNumberFormat="1" applyFont="1" applyFill="1" applyBorder="1" applyAlignment="1">
      <alignment horizontal="right" vertical="center"/>
    </xf>
    <xf numFmtId="168" fontId="56" fillId="22" borderId="0" xfId="173" applyNumberFormat="1" applyFont="1" applyFill="1" applyBorder="1" applyAlignment="1">
      <alignment horizontal="right" vertical="center"/>
    </xf>
    <xf numFmtId="0" fontId="46" fillId="22" borderId="0" xfId="173" applyFont="1" applyFill="1" applyAlignment="1">
      <alignment vertical="center"/>
    </xf>
    <xf numFmtId="0" fontId="46" fillId="22" borderId="24" xfId="173" applyFont="1" applyFill="1" applyBorder="1"/>
    <xf numFmtId="0" fontId="54" fillId="22" borderId="25" xfId="173" applyFont="1" applyFill="1" applyBorder="1"/>
    <xf numFmtId="1" fontId="46" fillId="22" borderId="25" xfId="173" applyNumberFormat="1" applyFont="1" applyFill="1" applyBorder="1" applyAlignment="1">
      <alignment horizontal="right"/>
    </xf>
    <xf numFmtId="1" fontId="46" fillId="22" borderId="11" xfId="173" applyNumberFormat="1" applyFont="1" applyFill="1" applyBorder="1" applyAlignment="1">
      <alignment horizontal="right"/>
    </xf>
    <xf numFmtId="1" fontId="40" fillId="22" borderId="0" xfId="173" applyNumberFormat="1" applyFont="1" applyFill="1" applyBorder="1" applyAlignment="1">
      <alignment horizontal="left" vertical="center"/>
    </xf>
    <xf numFmtId="1" fontId="55" fillId="22" borderId="0" xfId="173" applyNumberFormat="1" applyFont="1" applyFill="1" applyBorder="1" applyAlignment="1">
      <alignment horizontal="left" vertical="center"/>
    </xf>
    <xf numFmtId="0" fontId="58" fillId="22" borderId="0" xfId="165" applyFont="1" applyFill="1"/>
    <xf numFmtId="0" fontId="59" fillId="22" borderId="0" xfId="165" applyFont="1" applyFill="1"/>
    <xf numFmtId="1" fontId="59" fillId="22" borderId="0" xfId="173" applyNumberFormat="1" applyFont="1" applyFill="1" applyBorder="1" applyAlignment="1">
      <alignment horizontal="left" vertical="center"/>
    </xf>
    <xf numFmtId="169" fontId="40" fillId="22" borderId="0" xfId="164" applyNumberFormat="1" applyFont="1" applyFill="1" applyAlignment="1" applyProtection="1"/>
    <xf numFmtId="0" fontId="40" fillId="22" borderId="0" xfId="177" applyFont="1" applyFill="1"/>
    <xf numFmtId="0" fontId="60" fillId="0" borderId="0" xfId="0" applyFont="1" applyAlignment="1">
      <alignment vertical="center"/>
    </xf>
    <xf numFmtId="1" fontId="61" fillId="22" borderId="0" xfId="173" applyNumberFormat="1" applyFont="1" applyFill="1"/>
    <xf numFmtId="1" fontId="40" fillId="22" borderId="0" xfId="173" applyNumberFormat="1" applyFont="1" applyFill="1"/>
    <xf numFmtId="0" fontId="40" fillId="22" borderId="0" xfId="163" applyFont="1" applyFill="1"/>
    <xf numFmtId="0" fontId="61" fillId="22" borderId="0" xfId="177" applyFont="1" applyFill="1"/>
    <xf numFmtId="0" fontId="62" fillId="22" borderId="0" xfId="79" applyFont="1" applyFill="1" applyAlignment="1" applyProtection="1"/>
    <xf numFmtId="0" fontId="58" fillId="22" borderId="0" xfId="173" applyFont="1" applyFill="1"/>
    <xf numFmtId="0" fontId="40" fillId="22" borderId="0" xfId="173" applyFont="1" applyFill="1" applyAlignment="1"/>
    <xf numFmtId="2" fontId="40" fillId="22" borderId="0" xfId="173" applyNumberFormat="1" applyFont="1" applyFill="1" applyAlignment="1">
      <alignment horizontal="left" wrapText="1"/>
    </xf>
    <xf numFmtId="0" fontId="46" fillId="22" borderId="0" xfId="173" applyFont="1" applyFill="1" applyAlignment="1">
      <alignment horizontal="centerContinuous"/>
    </xf>
    <xf numFmtId="0" fontId="46" fillId="22" borderId="31" xfId="178" applyFont="1" applyFill="1" applyBorder="1" applyAlignment="1">
      <alignment horizontal="centerContinuous" vertical="center"/>
    </xf>
    <xf numFmtId="0" fontId="63" fillId="22" borderId="15" xfId="178" applyFont="1" applyFill="1" applyBorder="1" applyAlignment="1">
      <alignment horizontal="centerContinuous" vertical="center"/>
    </xf>
    <xf numFmtId="0" fontId="63" fillId="22" borderId="30" xfId="178" applyFont="1" applyFill="1" applyBorder="1" applyAlignment="1">
      <alignment horizontal="centerContinuous" vertical="center"/>
    </xf>
    <xf numFmtId="0" fontId="46" fillId="22" borderId="21" xfId="178" applyFont="1" applyFill="1" applyBorder="1" applyAlignment="1">
      <alignment horizontal="centerContinuous" vertical="center"/>
    </xf>
    <xf numFmtId="0" fontId="46" fillId="22" borderId="20" xfId="178" applyFont="1" applyFill="1" applyBorder="1" applyAlignment="1">
      <alignment horizontal="centerContinuous" vertical="center"/>
    </xf>
    <xf numFmtId="49" fontId="46" fillId="22" borderId="27" xfId="173" applyNumberFormat="1" applyFont="1" applyFill="1" applyBorder="1" applyAlignment="1">
      <alignment horizontal="centerContinuous" vertical="center"/>
    </xf>
    <xf numFmtId="49" fontId="46" fillId="22" borderId="28" xfId="173" applyNumberFormat="1" applyFont="1" applyFill="1" applyBorder="1" applyAlignment="1">
      <alignment horizontal="centerContinuous" vertical="center"/>
    </xf>
    <xf numFmtId="49" fontId="46" fillId="22" borderId="29" xfId="173" applyNumberFormat="1" applyFont="1" applyFill="1" applyBorder="1" applyAlignment="1">
      <alignment horizontal="centerContinuous" vertical="center"/>
    </xf>
    <xf numFmtId="49" fontId="40" fillId="22" borderId="0" xfId="173" applyNumberFormat="1" applyFont="1" applyFill="1"/>
    <xf numFmtId="3" fontId="46" fillId="22" borderId="0" xfId="173" applyNumberFormat="1" applyFont="1" applyFill="1" applyBorder="1" applyAlignment="1">
      <alignment horizontal="center" vertical="center"/>
    </xf>
    <xf numFmtId="0" fontId="54" fillId="22" borderId="24" xfId="173" applyFont="1" applyFill="1" applyBorder="1" applyAlignment="1">
      <alignment vertical="center" wrapText="1"/>
    </xf>
    <xf numFmtId="0" fontId="56" fillId="22" borderId="22" xfId="173" applyFont="1" applyFill="1" applyBorder="1" applyAlignment="1">
      <alignment horizontal="left" vertical="top" wrapText="1"/>
    </xf>
    <xf numFmtId="0" fontId="57" fillId="22" borderId="22" xfId="173" applyFont="1" applyFill="1" applyBorder="1" applyAlignment="1">
      <alignment horizontal="left" vertical="top" wrapText="1"/>
    </xf>
    <xf numFmtId="0" fontId="46" fillId="22" borderId="19" xfId="173" applyFont="1" applyFill="1" applyBorder="1" applyAlignment="1">
      <alignment horizontal="right" vertical="center"/>
    </xf>
    <xf numFmtId="168" fontId="58" fillId="22" borderId="12" xfId="173" applyNumberFormat="1" applyFont="1" applyFill="1" applyBorder="1" applyAlignment="1">
      <alignment horizontal="center" vertical="center"/>
    </xf>
    <xf numFmtId="168" fontId="58" fillId="22" borderId="0" xfId="173" applyNumberFormat="1" applyFont="1" applyFill="1" applyBorder="1" applyAlignment="1">
      <alignment horizontal="center" vertical="center"/>
    </xf>
    <xf numFmtId="0" fontId="55" fillId="22" borderId="22" xfId="173" applyFont="1" applyFill="1" applyBorder="1" applyAlignment="1">
      <alignment vertical="center" wrapText="1"/>
    </xf>
    <xf numFmtId="0" fontId="59" fillId="22" borderId="24" xfId="173" applyFont="1" applyFill="1" applyBorder="1" applyAlignment="1">
      <alignment vertical="center" wrapText="1"/>
    </xf>
    <xf numFmtId="168" fontId="58" fillId="22" borderId="25" xfId="173" applyNumberFormat="1" applyFont="1" applyFill="1" applyBorder="1" applyAlignment="1">
      <alignment horizontal="center" vertical="center"/>
    </xf>
    <xf numFmtId="168" fontId="58" fillId="22" borderId="11" xfId="173" applyNumberFormat="1" applyFont="1" applyFill="1" applyBorder="1" applyAlignment="1">
      <alignment horizontal="center" vertical="center"/>
    </xf>
    <xf numFmtId="168" fontId="56" fillId="22" borderId="0" xfId="173" applyNumberFormat="1" applyFont="1" applyFill="1" applyBorder="1" applyAlignment="1">
      <alignment horizontal="center" vertical="center"/>
    </xf>
    <xf numFmtId="0" fontId="46" fillId="22" borderId="24" xfId="173" applyFont="1" applyFill="1" applyBorder="1" applyAlignment="1">
      <alignment wrapText="1"/>
    </xf>
    <xf numFmtId="0" fontId="54" fillId="22" borderId="24" xfId="173" applyFont="1" applyFill="1" applyBorder="1" applyAlignment="1">
      <alignment wrapText="1"/>
    </xf>
    <xf numFmtId="1" fontId="46" fillId="22" borderId="25" xfId="173" applyNumberFormat="1" applyFont="1" applyFill="1" applyBorder="1" applyAlignment="1">
      <alignment horizontal="center"/>
    </xf>
    <xf numFmtId="1" fontId="46" fillId="22" borderId="11" xfId="173" applyNumberFormat="1" applyFont="1" applyFill="1" applyBorder="1" applyAlignment="1">
      <alignment horizontal="center"/>
    </xf>
    <xf numFmtId="0" fontId="64" fillId="22" borderId="0" xfId="173" applyFont="1" applyFill="1"/>
    <xf numFmtId="0" fontId="40" fillId="22" borderId="0" xfId="0" applyFont="1" applyFill="1" applyAlignment="1"/>
    <xf numFmtId="0" fontId="55" fillId="22" borderId="24" xfId="0" applyFont="1" applyFill="1" applyBorder="1" applyAlignment="1">
      <alignment horizontal="center" vertical="center"/>
    </xf>
    <xf numFmtId="0" fontId="46" fillId="22" borderId="22" xfId="0" applyFont="1" applyFill="1" applyBorder="1" applyAlignment="1">
      <alignment horizontal="center"/>
    </xf>
    <xf numFmtId="0" fontId="54" fillId="22" borderId="22" xfId="0" applyFont="1" applyFill="1" applyBorder="1" applyAlignment="1">
      <alignment horizontal="center"/>
    </xf>
    <xf numFmtId="1" fontId="46" fillId="22" borderId="0" xfId="0" applyNumberFormat="1" applyFont="1" applyFill="1" applyBorder="1" applyAlignment="1"/>
    <xf numFmtId="3" fontId="46" fillId="22" borderId="0" xfId="0" applyNumberFormat="1" applyFont="1" applyFill="1" applyBorder="1" applyAlignment="1"/>
    <xf numFmtId="3" fontId="46" fillId="22" borderId="19" xfId="0" applyNumberFormat="1" applyFont="1" applyFill="1" applyBorder="1" applyAlignment="1"/>
    <xf numFmtId="3" fontId="46" fillId="28" borderId="19" xfId="0" applyNumberFormat="1" applyFont="1" applyFill="1" applyBorder="1" applyAlignment="1"/>
    <xf numFmtId="0" fontId="46" fillId="22" borderId="0" xfId="0" applyFont="1" applyFill="1" applyAlignment="1"/>
    <xf numFmtId="0" fontId="40" fillId="22" borderId="22" xfId="0" applyFont="1" applyFill="1" applyBorder="1" applyAlignment="1"/>
    <xf numFmtId="0" fontId="55" fillId="22" borderId="22" xfId="0" applyFont="1" applyFill="1" applyBorder="1" applyAlignment="1"/>
    <xf numFmtId="1" fontId="40" fillId="22" borderId="0" xfId="0" applyNumberFormat="1" applyFont="1" applyFill="1" applyBorder="1" applyAlignment="1"/>
    <xf numFmtId="3" fontId="40" fillId="22" borderId="0" xfId="0" applyNumberFormat="1" applyFont="1" applyFill="1" applyBorder="1" applyAlignment="1"/>
    <xf numFmtId="0" fontId="40" fillId="28" borderId="0" xfId="0" applyFont="1" applyFill="1" applyBorder="1" applyAlignment="1"/>
    <xf numFmtId="0" fontId="46" fillId="22" borderId="22" xfId="0" applyFont="1" applyFill="1" applyBorder="1" applyAlignment="1">
      <alignment vertical="center"/>
    </xf>
    <xf numFmtId="0" fontId="54" fillId="22" borderId="22" xfId="0" applyFont="1" applyFill="1" applyBorder="1" applyAlignment="1">
      <alignment vertical="center"/>
    </xf>
    <xf numFmtId="3" fontId="46" fillId="28" borderId="0" xfId="0" applyNumberFormat="1" applyFont="1" applyFill="1" applyBorder="1" applyAlignment="1"/>
    <xf numFmtId="0" fontId="46" fillId="22" borderId="24" xfId="0" applyFont="1" applyFill="1" applyBorder="1" applyAlignment="1">
      <alignment vertical="center"/>
    </xf>
    <xf numFmtId="0" fontId="54" fillId="22" borderId="24" xfId="0" applyFont="1" applyFill="1" applyBorder="1" applyAlignment="1">
      <alignment vertical="center"/>
    </xf>
    <xf numFmtId="1" fontId="40" fillId="22" borderId="12" xfId="0" applyNumberFormat="1" applyFont="1" applyFill="1" applyBorder="1" applyAlignment="1"/>
    <xf numFmtId="1" fontId="40" fillId="22" borderId="19" xfId="0" applyNumberFormat="1" applyFont="1" applyFill="1" applyBorder="1" applyAlignment="1"/>
    <xf numFmtId="0" fontId="40" fillId="22" borderId="19" xfId="0" applyFont="1" applyFill="1" applyBorder="1" applyAlignment="1"/>
    <xf numFmtId="0" fontId="40" fillId="22" borderId="22" xfId="0" applyFont="1" applyFill="1" applyBorder="1" applyAlignment="1">
      <alignment horizontal="left"/>
    </xf>
    <xf numFmtId="0" fontId="55" fillId="22" borderId="22" xfId="0" applyFont="1" applyFill="1" applyBorder="1" applyAlignment="1">
      <alignment horizontal="left"/>
    </xf>
    <xf numFmtId="168" fontId="40" fillId="22" borderId="0" xfId="0" applyNumberFormat="1" applyFont="1" applyFill="1" applyBorder="1" applyAlignment="1">
      <alignment horizontal="right"/>
    </xf>
    <xf numFmtId="168" fontId="40" fillId="22" borderId="12" xfId="0" applyNumberFormat="1" applyFont="1" applyFill="1" applyBorder="1" applyAlignment="1">
      <alignment horizontal="right"/>
    </xf>
    <xf numFmtId="0" fontId="40" fillId="22" borderId="24" xfId="0" applyFont="1" applyFill="1" applyBorder="1" applyAlignment="1"/>
    <xf numFmtId="0" fontId="55" fillId="22" borderId="24" xfId="0" applyFont="1" applyFill="1" applyBorder="1" applyAlignment="1"/>
    <xf numFmtId="168" fontId="40" fillId="22" borderId="11" xfId="0" applyNumberFormat="1" applyFont="1" applyFill="1" applyBorder="1" applyAlignment="1">
      <alignment horizontal="right"/>
    </xf>
    <xf numFmtId="168" fontId="40" fillId="22" borderId="25" xfId="0" applyNumberFormat="1" applyFont="1" applyFill="1" applyBorder="1" applyAlignment="1">
      <alignment horizontal="right"/>
    </xf>
    <xf numFmtId="0" fontId="56" fillId="22" borderId="22" xfId="0" applyFont="1" applyFill="1" applyBorder="1" applyAlignment="1">
      <alignment horizontal="left" wrapText="1"/>
    </xf>
    <xf numFmtId="0" fontId="57" fillId="22" borderId="22" xfId="0" applyFont="1" applyFill="1" applyBorder="1" applyAlignment="1">
      <alignment horizontal="left" wrapText="1"/>
    </xf>
    <xf numFmtId="168" fontId="58" fillId="22" borderId="0" xfId="0" applyNumberFormat="1" applyFont="1" applyFill="1" applyBorder="1" applyAlignment="1">
      <alignment horizontal="right"/>
    </xf>
    <xf numFmtId="168" fontId="58" fillId="22" borderId="12" xfId="0" applyNumberFormat="1" applyFont="1" applyFill="1" applyBorder="1" applyAlignment="1">
      <alignment horizontal="right"/>
    </xf>
    <xf numFmtId="168" fontId="58" fillId="22" borderId="21" xfId="0" applyNumberFormat="1" applyFont="1" applyFill="1" applyBorder="1" applyAlignment="1">
      <alignment horizontal="right"/>
    </xf>
    <xf numFmtId="168" fontId="58" fillId="22" borderId="19" xfId="0" applyNumberFormat="1" applyFont="1" applyFill="1" applyBorder="1" applyAlignment="1">
      <alignment horizontal="right"/>
    </xf>
    <xf numFmtId="0" fontId="58" fillId="22" borderId="19" xfId="0" applyFont="1" applyFill="1" applyBorder="1" applyAlignment="1"/>
    <xf numFmtId="0" fontId="58" fillId="22" borderId="0" xfId="0" applyFont="1" applyFill="1" applyAlignment="1"/>
    <xf numFmtId="168" fontId="58" fillId="22" borderId="22" xfId="0" applyNumberFormat="1" applyFont="1" applyFill="1" applyBorder="1" applyAlignment="1">
      <alignment horizontal="left"/>
    </xf>
    <xf numFmtId="168" fontId="59" fillId="22" borderId="22" xfId="0" applyNumberFormat="1" applyFont="1" applyFill="1" applyBorder="1" applyAlignment="1">
      <alignment horizontal="left"/>
    </xf>
    <xf numFmtId="0" fontId="58" fillId="22" borderId="0" xfId="0" applyFont="1" applyFill="1" applyBorder="1" applyAlignment="1"/>
    <xf numFmtId="0" fontId="58" fillId="22" borderId="22" xfId="0" applyFont="1" applyFill="1" applyBorder="1" applyAlignment="1"/>
    <xf numFmtId="0" fontId="59" fillId="22" borderId="22" xfId="0" applyFont="1" applyFill="1" applyBorder="1" applyAlignment="1"/>
    <xf numFmtId="0" fontId="40" fillId="22" borderId="11" xfId="0" applyFont="1" applyFill="1" applyBorder="1" applyAlignment="1"/>
    <xf numFmtId="1" fontId="40" fillId="22" borderId="0" xfId="0" applyNumberFormat="1" applyFont="1" applyFill="1" applyAlignment="1"/>
    <xf numFmtId="0" fontId="59" fillId="22" borderId="0" xfId="0" applyFont="1" applyFill="1" applyBorder="1" applyAlignment="1"/>
    <xf numFmtId="0" fontId="65" fillId="22" borderId="0" xfId="79" applyFont="1" applyFill="1" applyAlignment="1" applyProtection="1"/>
    <xf numFmtId="0" fontId="46" fillId="22" borderId="0" xfId="0" applyFont="1" applyFill="1" applyAlignment="1">
      <alignment horizontal="left"/>
    </xf>
    <xf numFmtId="168" fontId="40" fillId="22" borderId="0" xfId="0" applyNumberFormat="1" applyFont="1" applyFill="1" applyAlignment="1"/>
    <xf numFmtId="1" fontId="46" fillId="22" borderId="31" xfId="0" applyNumberFormat="1" applyFont="1" applyFill="1" applyBorder="1" applyAlignment="1">
      <alignment horizontal="centerContinuous" vertical="center"/>
    </xf>
    <xf numFmtId="1" fontId="46" fillId="22" borderId="29" xfId="0" applyNumberFormat="1" applyFont="1" applyFill="1" applyBorder="1" applyAlignment="1">
      <alignment horizontal="centerContinuous" vertical="center"/>
    </xf>
    <xf numFmtId="1" fontId="46" fillId="22" borderId="28" xfId="0" applyNumberFormat="1" applyFont="1" applyFill="1" applyBorder="1" applyAlignment="1">
      <alignment horizontal="centerContinuous" vertical="center"/>
    </xf>
    <xf numFmtId="0" fontId="40" fillId="22" borderId="30" xfId="0" applyFont="1" applyFill="1" applyBorder="1" applyAlignment="1">
      <alignment horizontal="centerContinuous" vertical="center"/>
    </xf>
    <xf numFmtId="0" fontId="40" fillId="22" borderId="15" xfId="0" applyFont="1" applyFill="1" applyBorder="1" applyAlignment="1">
      <alignment horizontal="centerContinuous" vertical="center"/>
    </xf>
    <xf numFmtId="0" fontId="40" fillId="22" borderId="18" xfId="0" applyFont="1" applyFill="1" applyBorder="1" applyAlignment="1">
      <alignment horizontal="centerContinuous" vertical="center"/>
    </xf>
    <xf numFmtId="0" fontId="46" fillId="22" borderId="31" xfId="0" applyFont="1" applyFill="1" applyBorder="1" applyAlignment="1">
      <alignment horizontal="centerContinuous" vertical="center"/>
    </xf>
    <xf numFmtId="0" fontId="63" fillId="22" borderId="30" xfId="0" applyFont="1" applyFill="1" applyBorder="1" applyAlignment="1">
      <alignment horizontal="centerContinuous" vertical="center"/>
    </xf>
    <xf numFmtId="0" fontId="46" fillId="22" borderId="30" xfId="0" applyFont="1" applyFill="1" applyBorder="1" applyAlignment="1">
      <alignment horizontal="centerContinuous" vertical="center"/>
    </xf>
    <xf numFmtId="0" fontId="46" fillId="22" borderId="15" xfId="0" applyFont="1" applyFill="1" applyBorder="1" applyAlignment="1">
      <alignment horizontal="centerContinuous" vertical="center"/>
    </xf>
    <xf numFmtId="1" fontId="46" fillId="22" borderId="22" xfId="0" applyNumberFormat="1" applyFont="1" applyFill="1" applyBorder="1"/>
    <xf numFmtId="1" fontId="54" fillId="22" borderId="22" xfId="0" applyNumberFormat="1" applyFont="1" applyFill="1" applyBorder="1"/>
    <xf numFmtId="1" fontId="54" fillId="22" borderId="21" xfId="0" applyNumberFormat="1" applyFont="1" applyFill="1" applyBorder="1"/>
    <xf numFmtId="3" fontId="46" fillId="22" borderId="19" xfId="0" applyNumberFormat="1" applyFont="1" applyFill="1" applyBorder="1"/>
    <xf numFmtId="1" fontId="57" fillId="22" borderId="12" xfId="0" applyNumberFormat="1" applyFont="1" applyFill="1" applyBorder="1"/>
    <xf numFmtId="3" fontId="46" fillId="22" borderId="0" xfId="0" applyNumberFormat="1" applyFont="1" applyFill="1" applyBorder="1"/>
    <xf numFmtId="1" fontId="58" fillId="22" borderId="22" xfId="0" applyNumberFormat="1" applyFont="1" applyFill="1" applyBorder="1" applyAlignment="1">
      <alignment horizontal="center"/>
    </xf>
    <xf numFmtId="1" fontId="59" fillId="22" borderId="22" xfId="0" applyNumberFormat="1" applyFont="1" applyFill="1" applyBorder="1" applyAlignment="1">
      <alignment horizontal="center"/>
    </xf>
    <xf numFmtId="0" fontId="59" fillId="22" borderId="12" xfId="173" applyFont="1" applyFill="1" applyBorder="1" applyAlignment="1">
      <alignment horizontal="center" vertical="center"/>
    </xf>
    <xf numFmtId="3" fontId="40" fillId="22" borderId="12" xfId="0" applyNumberFormat="1" applyFont="1" applyFill="1" applyBorder="1"/>
    <xf numFmtId="3" fontId="40" fillId="22" borderId="0" xfId="0" applyNumberFormat="1" applyFont="1" applyFill="1" applyBorder="1"/>
    <xf numFmtId="0" fontId="40" fillId="22" borderId="22" xfId="173" applyFont="1" applyFill="1" applyBorder="1" applyAlignment="1">
      <alignment vertical="center" wrapText="1"/>
    </xf>
    <xf numFmtId="0" fontId="55" fillId="22" borderId="12" xfId="173" applyFont="1" applyFill="1" applyBorder="1" applyAlignment="1">
      <alignment wrapText="1"/>
    </xf>
    <xf numFmtId="1" fontId="40" fillId="22" borderId="0" xfId="0" applyNumberFormat="1" applyFont="1" applyFill="1"/>
    <xf numFmtId="1" fontId="40" fillId="22" borderId="22" xfId="173" applyNumberFormat="1" applyFont="1" applyFill="1" applyBorder="1" applyAlignment="1">
      <alignment vertical="center" wrapText="1"/>
    </xf>
    <xf numFmtId="1" fontId="54" fillId="22" borderId="22" xfId="173" applyNumberFormat="1" applyFont="1" applyFill="1" applyBorder="1" applyAlignment="1">
      <alignment vertical="center" wrapText="1"/>
    </xf>
    <xf numFmtId="1" fontId="40" fillId="22" borderId="22" xfId="0" applyNumberFormat="1" applyFont="1" applyFill="1" applyBorder="1"/>
    <xf numFmtId="1" fontId="55" fillId="22" borderId="22" xfId="0" applyNumberFormat="1" applyFont="1" applyFill="1" applyBorder="1"/>
    <xf numFmtId="1" fontId="55" fillId="22" borderId="12" xfId="0" applyNumberFormat="1" applyFont="1" applyFill="1" applyBorder="1"/>
    <xf numFmtId="1" fontId="54" fillId="22" borderId="12" xfId="0" applyNumberFormat="1" applyFont="1" applyFill="1" applyBorder="1"/>
    <xf numFmtId="1" fontId="57" fillId="22" borderId="24" xfId="0" applyNumberFormat="1" applyFont="1" applyFill="1" applyBorder="1" applyAlignment="1">
      <alignment horizontal="center"/>
    </xf>
    <xf numFmtId="1" fontId="57" fillId="22" borderId="25" xfId="0" applyNumberFormat="1" applyFont="1" applyFill="1" applyBorder="1" applyAlignment="1">
      <alignment horizontal="center"/>
    </xf>
    <xf numFmtId="0" fontId="58" fillId="22" borderId="0" xfId="0" applyFont="1" applyFill="1"/>
    <xf numFmtId="0" fontId="55" fillId="22" borderId="0" xfId="0" applyFont="1" applyFill="1"/>
    <xf numFmtId="1" fontId="58" fillId="22" borderId="0" xfId="0" applyNumberFormat="1" applyFont="1" applyFill="1" applyBorder="1"/>
    <xf numFmtId="1" fontId="58" fillId="22" borderId="0" xfId="0" applyNumberFormat="1" applyFont="1" applyFill="1"/>
    <xf numFmtId="1" fontId="58" fillId="22" borderId="0" xfId="0" applyNumberFormat="1" applyFont="1" applyFill="1" applyBorder="1" applyAlignment="1">
      <alignment horizontal="left"/>
    </xf>
    <xf numFmtId="1" fontId="57" fillId="22" borderId="0" xfId="0" applyNumberFormat="1" applyFont="1" applyFill="1" applyBorder="1" applyAlignment="1">
      <alignment horizontal="left"/>
    </xf>
    <xf numFmtId="0" fontId="58" fillId="22" borderId="0" xfId="0" applyFont="1" applyFill="1" applyBorder="1"/>
    <xf numFmtId="0" fontId="62" fillId="28" borderId="0" xfId="79" applyFont="1" applyFill="1" applyAlignment="1" applyProtection="1"/>
    <xf numFmtId="0" fontId="63" fillId="22" borderId="0" xfId="0" applyFont="1" applyFill="1"/>
    <xf numFmtId="0" fontId="51" fillId="22" borderId="0" xfId="0" applyFont="1" applyFill="1"/>
    <xf numFmtId="3" fontId="46" fillId="22" borderId="21" xfId="0" applyNumberFormat="1" applyFont="1" applyFill="1" applyBorder="1"/>
    <xf numFmtId="0" fontId="46" fillId="22" borderId="0" xfId="0" applyFont="1" applyFill="1"/>
    <xf numFmtId="3" fontId="46" fillId="22" borderId="12" xfId="0" applyNumberFormat="1" applyFont="1" applyFill="1" applyBorder="1"/>
    <xf numFmtId="3" fontId="46" fillId="0" borderId="0" xfId="0" applyNumberFormat="1" applyFont="1" applyFill="1" applyBorder="1"/>
    <xf numFmtId="1" fontId="54" fillId="22" borderId="20" xfId="0" applyNumberFormat="1" applyFont="1" applyFill="1" applyBorder="1"/>
    <xf numFmtId="1" fontId="55" fillId="22" borderId="0" xfId="0" applyNumberFormat="1" applyFont="1" applyFill="1" applyBorder="1"/>
    <xf numFmtId="0" fontId="55" fillId="22" borderId="0" xfId="0" applyFont="1" applyFill="1" applyBorder="1"/>
    <xf numFmtId="0" fontId="46" fillId="22" borderId="0" xfId="0" applyFont="1" applyFill="1" applyAlignment="1">
      <alignment horizontal="centerContinuous"/>
    </xf>
    <xf numFmtId="3" fontId="46" fillId="28" borderId="21" xfId="0" applyNumberFormat="1" applyFont="1" applyFill="1" applyBorder="1"/>
    <xf numFmtId="3" fontId="46" fillId="28" borderId="19" xfId="0" applyNumberFormat="1" applyFont="1" applyFill="1" applyBorder="1"/>
    <xf numFmtId="0" fontId="40" fillId="22" borderId="22" xfId="0" applyFont="1" applyFill="1" applyBorder="1"/>
    <xf numFmtId="0" fontId="55" fillId="22" borderId="22" xfId="0" applyFont="1" applyFill="1" applyBorder="1"/>
    <xf numFmtId="3" fontId="46" fillId="28" borderId="12" xfId="0" applyNumberFormat="1" applyFont="1" applyFill="1" applyBorder="1"/>
    <xf numFmtId="3" fontId="46" fillId="28" borderId="0" xfId="0" applyNumberFormat="1" applyFont="1" applyFill="1" applyBorder="1"/>
    <xf numFmtId="0" fontId="46" fillId="22" borderId="22" xfId="0" applyFont="1" applyFill="1" applyBorder="1"/>
    <xf numFmtId="0" fontId="54" fillId="22" borderId="22" xfId="0" applyFont="1" applyFill="1" applyBorder="1"/>
    <xf numFmtId="0" fontId="46" fillId="22" borderId="22" xfId="0" applyFont="1" applyFill="1" applyBorder="1" applyAlignment="1">
      <alignment wrapText="1"/>
    </xf>
    <xf numFmtId="0" fontId="54" fillId="22" borderId="22" xfId="0" applyFont="1" applyFill="1" applyBorder="1" applyAlignment="1">
      <alignment wrapText="1"/>
    </xf>
    <xf numFmtId="0" fontId="46" fillId="22" borderId="24" xfId="0" applyFont="1" applyFill="1" applyBorder="1"/>
    <xf numFmtId="0" fontId="54" fillId="22" borderId="24" xfId="0" applyFont="1" applyFill="1" applyBorder="1"/>
    <xf numFmtId="0" fontId="40" fillId="22" borderId="21" xfId="0" applyFont="1" applyFill="1" applyBorder="1"/>
    <xf numFmtId="0" fontId="40" fillId="22" borderId="19" xfId="0" applyFont="1" applyFill="1" applyBorder="1"/>
    <xf numFmtId="0" fontId="40" fillId="22" borderId="24" xfId="0" applyFont="1" applyFill="1" applyBorder="1"/>
    <xf numFmtId="0" fontId="55" fillId="22" borderId="24" xfId="0" applyFont="1" applyFill="1" applyBorder="1"/>
    <xf numFmtId="0" fontId="56" fillId="22" borderId="22" xfId="0" applyFont="1" applyFill="1" applyBorder="1" applyAlignment="1">
      <alignment wrapText="1"/>
    </xf>
    <xf numFmtId="0" fontId="57" fillId="22" borderId="22" xfId="0" applyFont="1" applyFill="1" applyBorder="1" applyAlignment="1">
      <alignment wrapText="1"/>
    </xf>
    <xf numFmtId="0" fontId="58" fillId="22" borderId="19" xfId="0" applyFont="1" applyFill="1" applyBorder="1"/>
    <xf numFmtId="0" fontId="58" fillId="22" borderId="22" xfId="0" applyFont="1" applyFill="1" applyBorder="1"/>
    <xf numFmtId="0" fontId="59" fillId="22" borderId="22" xfId="0" applyFont="1" applyFill="1" applyBorder="1"/>
    <xf numFmtId="0" fontId="40" fillId="22" borderId="11" xfId="0" applyFont="1" applyFill="1" applyBorder="1"/>
    <xf numFmtId="0" fontId="68" fillId="22" borderId="0" xfId="0" applyFont="1" applyFill="1"/>
    <xf numFmtId="0" fontId="61" fillId="22" borderId="0" xfId="0" applyFont="1" applyFill="1"/>
    <xf numFmtId="1" fontId="61" fillId="22" borderId="0" xfId="0" applyNumberFormat="1" applyFont="1" applyFill="1" applyBorder="1"/>
    <xf numFmtId="168" fontId="46" fillId="22" borderId="0" xfId="0" applyNumberFormat="1" applyFont="1" applyFill="1"/>
    <xf numFmtId="1" fontId="46" fillId="22" borderId="20" xfId="0" applyNumberFormat="1" applyFont="1" applyFill="1" applyBorder="1"/>
    <xf numFmtId="1" fontId="55" fillId="22" borderId="22" xfId="173" applyNumberFormat="1" applyFont="1" applyFill="1" applyBorder="1" applyAlignment="1">
      <alignment vertical="center" wrapText="1"/>
    </xf>
    <xf numFmtId="3" fontId="58" fillId="22" borderId="11" xfId="0" applyNumberFormat="1" applyFont="1" applyFill="1" applyBorder="1"/>
    <xf numFmtId="1" fontId="59" fillId="22" borderId="0" xfId="0" applyNumberFormat="1" applyFont="1" applyFill="1" applyBorder="1"/>
    <xf numFmtId="3" fontId="58" fillId="22" borderId="0" xfId="0" applyNumberFormat="1" applyFont="1" applyFill="1"/>
    <xf numFmtId="0" fontId="40" fillId="22" borderId="0" xfId="178" applyFont="1" applyFill="1"/>
    <xf numFmtId="0" fontId="46" fillId="28" borderId="0" xfId="178" applyFont="1" applyFill="1"/>
    <xf numFmtId="3" fontId="46" fillId="28" borderId="0" xfId="178" applyNumberFormat="1" applyFont="1" applyFill="1"/>
    <xf numFmtId="0" fontId="69" fillId="28" borderId="0" xfId="178" applyFont="1" applyFill="1"/>
    <xf numFmtId="0" fontId="46" fillId="22" borderId="0" xfId="168" applyFont="1" applyFill="1" applyBorder="1" applyAlignment="1">
      <alignment vertical="top"/>
    </xf>
    <xf numFmtId="0" fontId="69" fillId="22" borderId="0" xfId="178" applyFont="1" applyFill="1"/>
    <xf numFmtId="0" fontId="40" fillId="22" borderId="0" xfId="176" applyFont="1" applyFill="1" applyAlignment="1">
      <alignment horizontal="left"/>
    </xf>
    <xf numFmtId="3" fontId="40" fillId="22" borderId="0" xfId="178" applyNumberFormat="1" applyFont="1" applyFill="1"/>
    <xf numFmtId="0" fontId="70" fillId="22" borderId="0" xfId="178" applyFont="1" applyFill="1"/>
    <xf numFmtId="3" fontId="71" fillId="22" borderId="0" xfId="178" applyNumberFormat="1" applyFont="1" applyFill="1"/>
    <xf numFmtId="0" fontId="46" fillId="22" borderId="30" xfId="162" applyFont="1" applyFill="1" applyBorder="1" applyAlignment="1">
      <alignment horizontal="centerContinuous" vertical="center"/>
    </xf>
    <xf numFmtId="0" fontId="56" fillId="22" borderId="15" xfId="178" applyFont="1" applyFill="1" applyBorder="1" applyAlignment="1">
      <alignment horizontal="centerContinuous" vertical="center"/>
    </xf>
    <xf numFmtId="0" fontId="46" fillId="22" borderId="31" xfId="162" applyFont="1" applyFill="1" applyBorder="1" applyAlignment="1">
      <alignment horizontal="centerContinuous" vertical="center"/>
    </xf>
    <xf numFmtId="0" fontId="40" fillId="22" borderId="30" xfId="178" applyFont="1" applyFill="1" applyBorder="1" applyAlignment="1">
      <alignment horizontal="centerContinuous" vertical="center"/>
    </xf>
    <xf numFmtId="0" fontId="46" fillId="22" borderId="0" xfId="178" applyFont="1" applyFill="1"/>
    <xf numFmtId="0" fontId="54" fillId="22" borderId="21" xfId="166" applyFont="1" applyFill="1" applyBorder="1" applyAlignment="1">
      <alignment horizontal="left" vertical="center"/>
    </xf>
    <xf numFmtId="0" fontId="54" fillId="22" borderId="20" xfId="166" applyFont="1" applyFill="1" applyBorder="1" applyAlignment="1">
      <alignment horizontal="left" vertical="center"/>
    </xf>
    <xf numFmtId="3" fontId="46" fillId="22" borderId="21" xfId="171" applyNumberFormat="1" applyFont="1" applyFill="1" applyBorder="1" applyAlignment="1">
      <alignment horizontal="right" vertical="center"/>
    </xf>
    <xf numFmtId="3" fontId="46" fillId="22" borderId="19" xfId="171" applyNumberFormat="1" applyFont="1" applyFill="1" applyBorder="1" applyAlignment="1">
      <alignment horizontal="right" vertical="center"/>
    </xf>
    <xf numFmtId="3" fontId="46" fillId="22" borderId="18" xfId="171" applyNumberFormat="1" applyFont="1" applyFill="1" applyBorder="1" applyAlignment="1">
      <alignment horizontal="right" vertical="center"/>
    </xf>
    <xf numFmtId="0" fontId="59" fillId="22" borderId="22" xfId="166" applyFont="1" applyFill="1" applyBorder="1" applyAlignment="1">
      <alignment horizontal="left" vertical="center"/>
    </xf>
    <xf numFmtId="3" fontId="40" fillId="22" borderId="12" xfId="171" applyNumberFormat="1" applyFont="1" applyFill="1" applyBorder="1" applyAlignment="1">
      <alignment horizontal="right" vertical="center"/>
    </xf>
    <xf numFmtId="3" fontId="40" fillId="22" borderId="0" xfId="171" applyNumberFormat="1" applyFont="1" applyFill="1" applyBorder="1" applyAlignment="1">
      <alignment horizontal="right" vertical="center"/>
    </xf>
    <xf numFmtId="3" fontId="40" fillId="22" borderId="23" xfId="171" applyNumberFormat="1" applyFont="1" applyFill="1" applyBorder="1" applyAlignment="1">
      <alignment horizontal="right" vertical="center"/>
    </xf>
    <xf numFmtId="177" fontId="54" fillId="22" borderId="12" xfId="166" applyNumberFormat="1" applyFont="1" applyFill="1" applyBorder="1" applyAlignment="1">
      <alignment horizontal="left" indent="1"/>
    </xf>
    <xf numFmtId="177" fontId="54" fillId="22" borderId="22" xfId="166" applyNumberFormat="1" applyFont="1" applyFill="1" applyBorder="1" applyAlignment="1">
      <alignment horizontal="left" indent="1"/>
    </xf>
    <xf numFmtId="177" fontId="55" fillId="22" borderId="12" xfId="166" applyNumberFormat="1" applyFont="1" applyFill="1" applyBorder="1" applyAlignment="1">
      <alignment horizontal="left" indent="1"/>
    </xf>
    <xf numFmtId="177" fontId="59" fillId="22" borderId="22" xfId="166" applyNumberFormat="1" applyFont="1" applyFill="1" applyBorder="1" applyAlignment="1">
      <alignment horizontal="left" indent="1"/>
    </xf>
    <xf numFmtId="0" fontId="56" fillId="22" borderId="20" xfId="166" applyFont="1" applyFill="1" applyBorder="1" applyAlignment="1">
      <alignment horizontal="left" vertical="center"/>
    </xf>
    <xf numFmtId="0" fontId="57" fillId="22" borderId="18" xfId="166" applyFont="1" applyFill="1" applyBorder="1" applyAlignment="1">
      <alignment horizontal="left" vertical="center"/>
    </xf>
    <xf numFmtId="0" fontId="40" fillId="22" borderId="12" xfId="178" applyFont="1" applyFill="1" applyBorder="1"/>
    <xf numFmtId="0" fontId="40" fillId="22" borderId="0" xfId="178" applyFont="1" applyFill="1" applyBorder="1"/>
    <xf numFmtId="0" fontId="40" fillId="22" borderId="23" xfId="178" applyFont="1" applyFill="1" applyBorder="1"/>
    <xf numFmtId="0" fontId="40" fillId="22" borderId="21" xfId="178" applyFont="1" applyFill="1" applyBorder="1"/>
    <xf numFmtId="0" fontId="40" fillId="22" borderId="19" xfId="178" applyFont="1" applyFill="1" applyBorder="1"/>
    <xf numFmtId="0" fontId="40" fillId="22" borderId="18" xfId="178" applyFont="1" applyFill="1" applyBorder="1"/>
    <xf numFmtId="0" fontId="58" fillId="22" borderId="22" xfId="166" applyFont="1" applyFill="1" applyBorder="1" applyAlignment="1">
      <alignment horizontal="left" vertical="center"/>
    </xf>
    <xf numFmtId="0" fontId="59" fillId="22" borderId="23" xfId="166" applyFont="1" applyFill="1" applyBorder="1" applyAlignment="1">
      <alignment horizontal="left" vertical="center"/>
    </xf>
    <xf numFmtId="178" fontId="58" fillId="22" borderId="12" xfId="167" applyNumberFormat="1" applyFont="1" applyFill="1" applyBorder="1" applyAlignment="1">
      <alignment horizontal="right"/>
    </xf>
    <xf numFmtId="178" fontId="58" fillId="22" borderId="0" xfId="167" applyNumberFormat="1" applyFont="1" applyFill="1" applyBorder="1" applyAlignment="1">
      <alignment horizontal="right"/>
    </xf>
    <xf numFmtId="178" fontId="58" fillId="22" borderId="23" xfId="167" applyNumberFormat="1" applyFont="1" applyFill="1" applyBorder="1" applyAlignment="1">
      <alignment horizontal="right"/>
    </xf>
    <xf numFmtId="168" fontId="58" fillId="22" borderId="12" xfId="178" applyNumberFormat="1" applyFont="1" applyFill="1" applyBorder="1"/>
    <xf numFmtId="168" fontId="58" fillId="22" borderId="23" xfId="178" applyNumberFormat="1" applyFont="1" applyFill="1" applyBorder="1"/>
    <xf numFmtId="0" fontId="46" fillId="22" borderId="22" xfId="166" applyFont="1" applyFill="1" applyBorder="1" applyAlignment="1">
      <alignment horizontal="left" vertical="center"/>
    </xf>
    <xf numFmtId="177" fontId="59" fillId="22" borderId="23" xfId="166" applyNumberFormat="1" applyFont="1" applyFill="1" applyBorder="1" applyAlignment="1">
      <alignment horizontal="left" indent="1"/>
    </xf>
    <xf numFmtId="0" fontId="58" fillId="22" borderId="24" xfId="166" applyFont="1" applyFill="1" applyBorder="1" applyAlignment="1">
      <alignment horizontal="left" vertical="center"/>
    </xf>
    <xf numFmtId="175" fontId="40" fillId="22" borderId="21" xfId="111" applyNumberFormat="1" applyFont="1" applyFill="1" applyBorder="1" applyAlignment="1">
      <alignment horizontal="right"/>
    </xf>
    <xf numFmtId="175" fontId="40" fillId="22" borderId="19" xfId="111" applyNumberFormat="1" applyFont="1" applyFill="1" applyBorder="1" applyAlignment="1">
      <alignment horizontal="right"/>
    </xf>
    <xf numFmtId="176" fontId="58" fillId="22" borderId="12" xfId="111" applyNumberFormat="1" applyFont="1" applyFill="1" applyBorder="1" applyAlignment="1">
      <alignment horizontal="right"/>
    </xf>
    <xf numFmtId="176" fontId="58" fillId="22" borderId="0" xfId="111" applyNumberFormat="1" applyFont="1" applyFill="1" applyBorder="1" applyAlignment="1">
      <alignment horizontal="right"/>
    </xf>
    <xf numFmtId="176" fontId="58" fillId="22" borderId="23" xfId="111" applyNumberFormat="1" applyFont="1" applyFill="1" applyBorder="1" applyAlignment="1">
      <alignment horizontal="right"/>
    </xf>
    <xf numFmtId="3" fontId="46" fillId="22" borderId="21" xfId="178" applyNumberFormat="1" applyFont="1" applyFill="1" applyBorder="1"/>
    <xf numFmtId="3" fontId="46" fillId="22" borderId="19" xfId="178" applyNumberFormat="1" applyFont="1" applyFill="1" applyBorder="1"/>
    <xf numFmtId="3" fontId="46" fillId="22" borderId="18" xfId="178" applyNumberFormat="1" applyFont="1" applyFill="1" applyBorder="1"/>
    <xf numFmtId="3" fontId="40" fillId="22" borderId="12" xfId="178" applyNumberFormat="1" applyFont="1" applyFill="1" applyBorder="1"/>
    <xf numFmtId="3" fontId="40" fillId="22" borderId="0" xfId="178" applyNumberFormat="1" applyFont="1" applyFill="1" applyBorder="1"/>
    <xf numFmtId="3" fontId="40" fillId="22" borderId="23" xfId="178" applyNumberFormat="1" applyFont="1" applyFill="1" applyBorder="1"/>
    <xf numFmtId="177" fontId="59" fillId="22" borderId="12" xfId="166" applyNumberFormat="1" applyFont="1" applyFill="1" applyBorder="1" applyAlignment="1">
      <alignment horizontal="left" indent="1"/>
    </xf>
    <xf numFmtId="168" fontId="58" fillId="22" borderId="0" xfId="178" applyNumberFormat="1" applyFont="1" applyFill="1" applyBorder="1"/>
    <xf numFmtId="168" fontId="58" fillId="22" borderId="25" xfId="178" applyNumberFormat="1" applyFont="1" applyFill="1" applyBorder="1"/>
    <xf numFmtId="168" fontId="58" fillId="22" borderId="11" xfId="178" applyNumberFormat="1" applyFont="1" applyFill="1" applyBorder="1"/>
    <xf numFmtId="168" fontId="58" fillId="22" borderId="26" xfId="178" applyNumberFormat="1" applyFont="1" applyFill="1" applyBorder="1"/>
    <xf numFmtId="3" fontId="46" fillId="28" borderId="19" xfId="171" applyNumberFormat="1" applyFont="1" applyFill="1" applyBorder="1" applyAlignment="1">
      <alignment horizontal="right" vertical="center"/>
    </xf>
    <xf numFmtId="0" fontId="55" fillId="22" borderId="22" xfId="166" applyFont="1" applyFill="1" applyBorder="1" applyAlignment="1">
      <alignment horizontal="left" vertical="center"/>
    </xf>
    <xf numFmtId="1" fontId="40" fillId="22" borderId="0" xfId="178" applyNumberFormat="1" applyFont="1" applyFill="1" applyBorder="1"/>
    <xf numFmtId="177" fontId="55" fillId="22" borderId="22" xfId="166" applyNumberFormat="1" applyFont="1" applyFill="1" applyBorder="1" applyAlignment="1">
      <alignment horizontal="left" indent="1"/>
    </xf>
    <xf numFmtId="3" fontId="40" fillId="28" borderId="0" xfId="171" applyNumberFormat="1" applyFont="1" applyFill="1" applyBorder="1" applyAlignment="1">
      <alignment horizontal="right" vertical="center"/>
    </xf>
    <xf numFmtId="1" fontId="40" fillId="28" borderId="0" xfId="178" applyNumberFormat="1" applyFont="1" applyFill="1" applyBorder="1"/>
    <xf numFmtId="3" fontId="40" fillId="28" borderId="0" xfId="178" applyNumberFormat="1" applyFont="1" applyFill="1" applyBorder="1"/>
    <xf numFmtId="177" fontId="46" fillId="22" borderId="22" xfId="166" applyNumberFormat="1" applyFont="1" applyFill="1" applyBorder="1" applyAlignment="1">
      <alignment horizontal="left" indent="1"/>
    </xf>
    <xf numFmtId="177" fontId="54" fillId="22" borderId="20" xfId="166" applyNumberFormat="1" applyFont="1" applyFill="1" applyBorder="1" applyAlignment="1">
      <alignment horizontal="left" indent="1"/>
    </xf>
    <xf numFmtId="177" fontId="58" fillId="22" borderId="22" xfId="166" applyNumberFormat="1" applyFont="1" applyFill="1" applyBorder="1" applyAlignment="1">
      <alignment horizontal="left" indent="1"/>
    </xf>
    <xf numFmtId="177" fontId="54" fillId="22" borderId="21" xfId="166" applyNumberFormat="1" applyFont="1" applyFill="1" applyBorder="1" applyAlignment="1">
      <alignment horizontal="left" indent="1"/>
    </xf>
    <xf numFmtId="177" fontId="46" fillId="22" borderId="20" xfId="166" applyNumberFormat="1" applyFont="1" applyFill="1" applyBorder="1" applyAlignment="1">
      <alignment horizontal="left" indent="1"/>
    </xf>
    <xf numFmtId="0" fontId="59" fillId="22" borderId="19" xfId="165" applyFont="1" applyFill="1" applyBorder="1"/>
    <xf numFmtId="0" fontId="52" fillId="22" borderId="0" xfId="177" applyFont="1" applyFill="1" applyBorder="1"/>
    <xf numFmtId="1" fontId="73" fillId="22" borderId="30" xfId="179" applyNumberFormat="1" applyFont="1" applyFill="1" applyBorder="1" applyAlignment="1">
      <alignment horizontal="center" vertical="center" wrapText="1"/>
    </xf>
    <xf numFmtId="0" fontId="46" fillId="22" borderId="0" xfId="170" applyFont="1" applyFill="1" applyBorder="1" applyAlignment="1">
      <alignment horizontal="center" vertical="center" wrapText="1"/>
    </xf>
    <xf numFmtId="0" fontId="46" fillId="22" borderId="20" xfId="162" applyFont="1" applyFill="1" applyBorder="1" applyAlignment="1">
      <alignment horizontal="center" vertical="center" wrapText="1"/>
    </xf>
    <xf numFmtId="0" fontId="53" fillId="22" borderId="20" xfId="162" applyFont="1" applyFill="1" applyBorder="1" applyAlignment="1">
      <alignment horizontal="center" vertical="center" wrapText="1"/>
    </xf>
    <xf numFmtId="0" fontId="53" fillId="28" borderId="20" xfId="162" applyFont="1" applyFill="1" applyBorder="1" applyAlignment="1">
      <alignment horizontal="center" vertical="center" wrapText="1"/>
    </xf>
    <xf numFmtId="0" fontId="58" fillId="22" borderId="20" xfId="162" applyFont="1" applyFill="1" applyBorder="1" applyAlignment="1">
      <alignment horizontal="center" vertical="center" wrapText="1"/>
    </xf>
    <xf numFmtId="0" fontId="58" fillId="0" borderId="0" xfId="162" applyFont="1" applyFill="1" applyBorder="1" applyAlignment="1">
      <alignment horizontal="center" vertical="center" wrapText="1"/>
    </xf>
    <xf numFmtId="0" fontId="46" fillId="22" borderId="20" xfId="170" applyFont="1" applyFill="1" applyBorder="1" applyAlignment="1">
      <alignment horizontal="left" vertical="center"/>
    </xf>
    <xf numFmtId="0" fontId="54" fillId="22" borderId="21" xfId="170" applyFont="1" applyFill="1" applyBorder="1" applyAlignment="1">
      <alignment horizontal="left" vertical="center"/>
    </xf>
    <xf numFmtId="3" fontId="46" fillId="22" borderId="21" xfId="171" applyNumberFormat="1" applyFont="1" applyFill="1" applyBorder="1" applyAlignment="1">
      <alignment horizontal="center" vertical="center"/>
    </xf>
    <xf numFmtId="3" fontId="46" fillId="22" borderId="19" xfId="171" applyNumberFormat="1" applyFont="1" applyFill="1" applyBorder="1" applyAlignment="1">
      <alignment horizontal="center" vertical="center"/>
    </xf>
    <xf numFmtId="3" fontId="53" fillId="22" borderId="19" xfId="171" applyNumberFormat="1" applyFont="1" applyFill="1" applyBorder="1" applyAlignment="1">
      <alignment horizontal="center" vertical="center"/>
    </xf>
    <xf numFmtId="168" fontId="58" fillId="22" borderId="18" xfId="173" applyNumberFormat="1" applyFont="1" applyFill="1" applyBorder="1" applyAlignment="1">
      <alignment horizontal="center" vertical="center"/>
    </xf>
    <xf numFmtId="168" fontId="58" fillId="22" borderId="19" xfId="173" applyNumberFormat="1" applyFont="1" applyFill="1" applyBorder="1" applyAlignment="1">
      <alignment horizontal="center" vertical="center"/>
    </xf>
    <xf numFmtId="0" fontId="58" fillId="22" borderId="22" xfId="0" applyFont="1" applyFill="1" applyBorder="1" applyAlignment="1">
      <alignment horizontal="left" wrapText="1"/>
    </xf>
    <xf numFmtId="0" fontId="59" fillId="22" borderId="12" xfId="0" applyFont="1" applyFill="1" applyBorder="1" applyAlignment="1">
      <alignment horizontal="left" wrapText="1"/>
    </xf>
    <xf numFmtId="0" fontId="59" fillId="22" borderId="22" xfId="0" applyFont="1" applyFill="1" applyBorder="1" applyAlignment="1">
      <alignment horizontal="left" wrapText="1"/>
    </xf>
    <xf numFmtId="168" fontId="58" fillId="22" borderId="23" xfId="173" applyNumberFormat="1" applyFont="1" applyFill="1" applyBorder="1" applyAlignment="1">
      <alignment horizontal="center" vertical="center"/>
    </xf>
    <xf numFmtId="168" fontId="56" fillId="22" borderId="22" xfId="173" applyNumberFormat="1" applyFont="1" applyFill="1" applyBorder="1" applyAlignment="1">
      <alignment vertical="center"/>
    </xf>
    <xf numFmtId="168" fontId="57" fillId="22" borderId="12" xfId="173" applyNumberFormat="1" applyFont="1" applyFill="1" applyBorder="1" applyAlignment="1">
      <alignment vertical="center"/>
    </xf>
    <xf numFmtId="168" fontId="46" fillId="22" borderId="12" xfId="173" applyNumberFormat="1" applyFont="1" applyFill="1" applyBorder="1" applyAlignment="1">
      <alignment horizontal="center" vertical="center"/>
    </xf>
    <xf numFmtId="168" fontId="46" fillId="22" borderId="0" xfId="173" applyNumberFormat="1" applyFont="1" applyFill="1" applyBorder="1" applyAlignment="1">
      <alignment horizontal="center" vertical="center"/>
    </xf>
    <xf numFmtId="0" fontId="46" fillId="22" borderId="22" xfId="170" applyFont="1" applyFill="1" applyBorder="1" applyAlignment="1">
      <alignment horizontal="left" vertical="center" wrapText="1"/>
    </xf>
    <xf numFmtId="0" fontId="54" fillId="22" borderId="12" xfId="170" applyFont="1" applyFill="1" applyBorder="1" applyAlignment="1">
      <alignment horizontal="left" vertical="center" wrapText="1"/>
    </xf>
    <xf numFmtId="3" fontId="46" fillId="22" borderId="12" xfId="171" applyNumberFormat="1" applyFont="1" applyFill="1" applyBorder="1" applyAlignment="1">
      <alignment horizontal="center" vertical="center"/>
    </xf>
    <xf numFmtId="3" fontId="46" fillId="22" borderId="0" xfId="171" applyNumberFormat="1" applyFont="1" applyFill="1" applyBorder="1" applyAlignment="1">
      <alignment horizontal="center" vertical="center"/>
    </xf>
    <xf numFmtId="1" fontId="46" fillId="22" borderId="0" xfId="173" applyNumberFormat="1" applyFont="1" applyFill="1" applyBorder="1" applyAlignment="1">
      <alignment horizontal="center" vertical="center"/>
    </xf>
    <xf numFmtId="1" fontId="46" fillId="22" borderId="12" xfId="0" applyNumberFormat="1" applyFont="1" applyFill="1" applyBorder="1" applyAlignment="1">
      <alignment horizontal="center" vertical="center"/>
    </xf>
    <xf numFmtId="1" fontId="46" fillId="22" borderId="0" xfId="0" applyNumberFormat="1" applyFont="1" applyFill="1" applyBorder="1" applyAlignment="1">
      <alignment horizontal="center" vertical="center"/>
    </xf>
    <xf numFmtId="0" fontId="58" fillId="22" borderId="24" xfId="0" applyFont="1" applyFill="1" applyBorder="1" applyAlignment="1">
      <alignment horizontal="left" wrapText="1"/>
    </xf>
    <xf numFmtId="0" fontId="59" fillId="22" borderId="25" xfId="0" applyFont="1" applyFill="1" applyBorder="1" applyAlignment="1">
      <alignment horizontal="left" wrapText="1"/>
    </xf>
    <xf numFmtId="0" fontId="59" fillId="22" borderId="24" xfId="0" applyFont="1" applyFill="1" applyBorder="1" applyAlignment="1">
      <alignment horizontal="left" wrapText="1"/>
    </xf>
    <xf numFmtId="168" fontId="58" fillId="22" borderId="26" xfId="173" applyNumberFormat="1" applyFont="1" applyFill="1" applyBorder="1" applyAlignment="1">
      <alignment horizontal="center" vertical="center"/>
    </xf>
    <xf numFmtId="1" fontId="46" fillId="22" borderId="0" xfId="179" applyNumberFormat="1" applyFont="1" applyFill="1" applyBorder="1" applyAlignment="1">
      <alignment horizontal="center" vertical="center" wrapText="1"/>
    </xf>
    <xf numFmtId="0" fontId="54" fillId="22" borderId="19" xfId="170" applyFont="1" applyFill="1" applyBorder="1" applyAlignment="1">
      <alignment horizontal="left" vertical="center"/>
    </xf>
    <xf numFmtId="0" fontId="59" fillId="22" borderId="0" xfId="0" applyFont="1" applyFill="1" applyBorder="1" applyAlignment="1">
      <alignment horizontal="left" wrapText="1"/>
    </xf>
    <xf numFmtId="168" fontId="57" fillId="22" borderId="0" xfId="173" applyNumberFormat="1" applyFont="1" applyFill="1" applyBorder="1" applyAlignment="1">
      <alignment vertical="center"/>
    </xf>
    <xf numFmtId="0" fontId="54" fillId="22" borderId="0" xfId="170" applyFont="1" applyFill="1" applyBorder="1" applyAlignment="1">
      <alignment horizontal="left" vertical="center" wrapText="1"/>
    </xf>
    <xf numFmtId="0" fontId="46" fillId="22" borderId="22" xfId="170" applyFont="1" applyFill="1" applyBorder="1" applyAlignment="1">
      <alignment horizontal="left" vertical="center"/>
    </xf>
    <xf numFmtId="0" fontId="74" fillId="22" borderId="0" xfId="162" applyFont="1" applyFill="1" applyBorder="1" applyAlignment="1">
      <alignment horizontal="center" vertical="center" wrapText="1"/>
    </xf>
    <xf numFmtId="1" fontId="46" fillId="28" borderId="0" xfId="0" applyNumberFormat="1" applyFont="1" applyFill="1" applyBorder="1" applyAlignment="1">
      <alignment horizontal="center" vertical="center"/>
    </xf>
    <xf numFmtId="3" fontId="46" fillId="28" borderId="0" xfId="171" applyNumberFormat="1" applyFont="1" applyFill="1" applyBorder="1" applyAlignment="1">
      <alignment horizontal="center" vertical="center"/>
    </xf>
    <xf numFmtId="174" fontId="46" fillId="28" borderId="0" xfId="171" applyNumberFormat="1" applyFont="1" applyFill="1" applyBorder="1" applyAlignment="1">
      <alignment horizontal="center" vertical="center"/>
    </xf>
    <xf numFmtId="0" fontId="59" fillId="22" borderId="11" xfId="0" applyFont="1" applyFill="1" applyBorder="1" applyAlignment="1">
      <alignment horizontal="left" wrapText="1"/>
    </xf>
    <xf numFmtId="0" fontId="58" fillId="22" borderId="0" xfId="165" applyFont="1" applyFill="1" applyBorder="1"/>
    <xf numFmtId="0" fontId="59" fillId="22" borderId="0" xfId="182" applyFont="1" applyFill="1"/>
    <xf numFmtId="0" fontId="55" fillId="22" borderId="0" xfId="182" applyFont="1" applyFill="1"/>
    <xf numFmtId="169" fontId="55" fillId="22" borderId="0" xfId="164" applyNumberFormat="1" applyFont="1" applyFill="1" applyBorder="1" applyAlignment="1" applyProtection="1"/>
    <xf numFmtId="169" fontId="40" fillId="22" borderId="0" xfId="164" applyNumberFormat="1" applyFont="1" applyFill="1" applyBorder="1" applyAlignment="1" applyProtection="1"/>
    <xf numFmtId="169" fontId="51" fillId="22" borderId="0" xfId="164" applyNumberFormat="1" applyFont="1" applyFill="1" applyBorder="1" applyAlignment="1" applyProtection="1"/>
    <xf numFmtId="169" fontId="51" fillId="28" borderId="0" xfId="164" applyNumberFormat="1" applyFont="1" applyFill="1" applyBorder="1" applyAlignment="1" applyProtection="1"/>
    <xf numFmtId="169" fontId="52" fillId="28" borderId="0" xfId="164" applyNumberFormat="1" applyFont="1" applyFill="1" applyBorder="1" applyAlignment="1" applyProtection="1"/>
    <xf numFmtId="169" fontId="50" fillId="28" borderId="0" xfId="164" applyNumberFormat="1" applyFont="1" applyFill="1" applyBorder="1" applyAlignment="1" applyProtection="1"/>
    <xf numFmtId="0" fontId="51" fillId="28" borderId="0" xfId="0" applyFont="1" applyFill="1" applyBorder="1"/>
    <xf numFmtId="0" fontId="51" fillId="22" borderId="0" xfId="0" applyFont="1" applyFill="1" applyBorder="1"/>
    <xf numFmtId="0" fontId="40" fillId="22" borderId="0" xfId="177" applyFont="1" applyFill="1" applyBorder="1"/>
    <xf numFmtId="169" fontId="55" fillId="22" borderId="0" xfId="164" applyNumberFormat="1" applyFont="1" applyFill="1" applyAlignment="1" applyProtection="1"/>
    <xf numFmtId="0" fontId="50" fillId="28" borderId="0" xfId="163" applyFont="1" applyFill="1" applyBorder="1"/>
    <xf numFmtId="0" fontId="73" fillId="22" borderId="0" xfId="170" applyFont="1" applyFill="1"/>
    <xf numFmtId="0" fontId="46" fillId="22" borderId="0" xfId="170" applyFont="1" applyFill="1" applyAlignment="1">
      <alignment horizontal="center"/>
    </xf>
    <xf numFmtId="168" fontId="56" fillId="22" borderId="0" xfId="170" applyNumberFormat="1" applyFont="1" applyFill="1" applyAlignment="1">
      <alignment horizontal="center"/>
    </xf>
    <xf numFmtId="3" fontId="69" fillId="22" borderId="0" xfId="178" applyNumberFormat="1" applyFont="1" applyFill="1"/>
    <xf numFmtId="0" fontId="69" fillId="22" borderId="0" xfId="170" applyFont="1" applyFill="1"/>
    <xf numFmtId="0" fontId="75" fillId="22" borderId="0" xfId="170" applyFont="1" applyFill="1"/>
    <xf numFmtId="3" fontId="46" fillId="22" borderId="0" xfId="170" applyNumberFormat="1" applyFont="1" applyFill="1" applyAlignment="1">
      <alignment horizontal="center"/>
    </xf>
    <xf numFmtId="0" fontId="73" fillId="28" borderId="0" xfId="170" applyFont="1" applyFill="1"/>
    <xf numFmtId="168" fontId="76" fillId="28" borderId="0" xfId="170" applyNumberFormat="1" applyFont="1" applyFill="1" applyAlignment="1">
      <alignment horizontal="center"/>
    </xf>
    <xf numFmtId="0" fontId="53" fillId="28" borderId="0" xfId="170" applyFont="1" applyFill="1"/>
    <xf numFmtId="0" fontId="49" fillId="28" borderId="0" xfId="170" applyFont="1" applyFill="1"/>
    <xf numFmtId="3" fontId="46" fillId="22" borderId="0" xfId="170" applyNumberFormat="1" applyFont="1" applyFill="1"/>
    <xf numFmtId="2" fontId="69" fillId="22" borderId="0" xfId="170" applyNumberFormat="1" applyFont="1" applyFill="1"/>
    <xf numFmtId="2" fontId="73" fillId="22" borderId="0" xfId="170" applyNumberFormat="1" applyFont="1" applyFill="1"/>
    <xf numFmtId="0" fontId="63" fillId="22" borderId="0" xfId="170" applyFont="1" applyFill="1"/>
    <xf numFmtId="174" fontId="46" fillId="22" borderId="0" xfId="170" applyNumberFormat="1" applyFont="1" applyFill="1"/>
    <xf numFmtId="0" fontId="40" fillId="22" borderId="0" xfId="170" applyFont="1" applyFill="1"/>
    <xf numFmtId="0" fontId="46" fillId="28" borderId="0" xfId="170" applyFont="1" applyFill="1"/>
    <xf numFmtId="0" fontId="46" fillId="28" borderId="0" xfId="170" applyFont="1" applyFill="1" applyAlignment="1">
      <alignment horizontal="center"/>
    </xf>
    <xf numFmtId="3" fontId="63" fillId="22" borderId="0" xfId="170" applyNumberFormat="1" applyFont="1" applyFill="1"/>
    <xf numFmtId="3" fontId="63" fillId="28" borderId="0" xfId="170" applyNumberFormat="1" applyFont="1" applyFill="1"/>
    <xf numFmtId="168" fontId="74" fillId="22" borderId="0" xfId="170" applyNumberFormat="1" applyFont="1" applyFill="1"/>
    <xf numFmtId="168" fontId="74" fillId="28" borderId="0" xfId="170" applyNumberFormat="1" applyFont="1" applyFill="1"/>
    <xf numFmtId="168" fontId="72" fillId="28" borderId="0" xfId="170" applyNumberFormat="1" applyFont="1" applyFill="1"/>
    <xf numFmtId="168" fontId="77" fillId="28" borderId="0" xfId="170" applyNumberFormat="1" applyFont="1" applyFill="1"/>
    <xf numFmtId="168" fontId="58" fillId="22" borderId="0" xfId="170" applyNumberFormat="1" applyFont="1" applyFill="1"/>
    <xf numFmtId="168" fontId="73" fillId="22" borderId="0" xfId="170" applyNumberFormat="1" applyFont="1" applyFill="1"/>
    <xf numFmtId="168" fontId="73" fillId="28" borderId="0" xfId="170" applyNumberFormat="1" applyFont="1" applyFill="1"/>
    <xf numFmtId="168" fontId="53" fillId="28" borderId="0" xfId="170" applyNumberFormat="1" applyFont="1" applyFill="1"/>
    <xf numFmtId="168" fontId="49" fillId="28" borderId="0" xfId="170" applyNumberFormat="1" applyFont="1" applyFill="1"/>
    <xf numFmtId="168" fontId="46" fillId="22" borderId="0" xfId="170" applyNumberFormat="1" applyFont="1" applyFill="1"/>
    <xf numFmtId="1" fontId="73" fillId="22" borderId="0" xfId="170" applyNumberFormat="1" applyFont="1" applyFill="1"/>
    <xf numFmtId="1" fontId="73" fillId="28" borderId="0" xfId="170" applyNumberFormat="1" applyFont="1" applyFill="1"/>
    <xf numFmtId="1" fontId="53" fillId="28" borderId="0" xfId="170" applyNumberFormat="1" applyFont="1" applyFill="1"/>
    <xf numFmtId="1" fontId="49" fillId="28" borderId="0" xfId="170" applyNumberFormat="1" applyFont="1" applyFill="1"/>
    <xf numFmtId="1" fontId="46" fillId="22" borderId="0" xfId="170" applyNumberFormat="1" applyFont="1" applyFill="1"/>
    <xf numFmtId="0" fontId="58" fillId="22" borderId="0" xfId="172" applyFont="1" applyFill="1"/>
    <xf numFmtId="0" fontId="40" fillId="22" borderId="0" xfId="172" applyFont="1" applyFill="1"/>
    <xf numFmtId="0" fontId="77" fillId="22" borderId="0" xfId="172" applyFont="1" applyFill="1"/>
    <xf numFmtId="0" fontId="50" fillId="22" borderId="0" xfId="172" applyFont="1" applyFill="1"/>
    <xf numFmtId="0" fontId="46" fillId="28" borderId="20" xfId="162" applyFont="1" applyFill="1" applyBorder="1" applyAlignment="1">
      <alignment horizontal="center" vertical="center" wrapText="1"/>
    </xf>
    <xf numFmtId="0" fontId="50" fillId="28" borderId="0" xfId="172" applyFont="1" applyFill="1"/>
    <xf numFmtId="0" fontId="53" fillId="0" borderId="20" xfId="162" applyFont="1" applyFill="1" applyBorder="1" applyAlignment="1">
      <alignment horizontal="center" vertical="center" wrapText="1"/>
    </xf>
    <xf numFmtId="174" fontId="58" fillId="22" borderId="12" xfId="173" applyNumberFormat="1" applyFont="1" applyFill="1" applyBorder="1" applyAlignment="1">
      <alignment horizontal="center" vertical="center"/>
    </xf>
    <xf numFmtId="174" fontId="58" fillId="22" borderId="0" xfId="173" applyNumberFormat="1" applyFont="1" applyFill="1" applyBorder="1" applyAlignment="1">
      <alignment horizontal="center" vertical="center"/>
    </xf>
    <xf numFmtId="174" fontId="46" fillId="22" borderId="12" xfId="173" applyNumberFormat="1" applyFont="1" applyFill="1" applyBorder="1" applyAlignment="1">
      <alignment horizontal="center" vertical="center"/>
    </xf>
    <xf numFmtId="174" fontId="46" fillId="22" borderId="0" xfId="173" applyNumberFormat="1" applyFont="1" applyFill="1" applyBorder="1" applyAlignment="1">
      <alignment horizontal="center" vertical="center"/>
    </xf>
    <xf numFmtId="174" fontId="58" fillId="22" borderId="25" xfId="173" applyNumberFormat="1" applyFont="1" applyFill="1" applyBorder="1" applyAlignment="1">
      <alignment horizontal="center" vertical="center"/>
    </xf>
    <xf numFmtId="174" fontId="58" fillId="22" borderId="11" xfId="173" applyNumberFormat="1" applyFont="1" applyFill="1" applyBorder="1" applyAlignment="1">
      <alignment horizontal="center" vertical="center"/>
    </xf>
    <xf numFmtId="3" fontId="53" fillId="22" borderId="0" xfId="171" applyNumberFormat="1" applyFont="1" applyFill="1" applyBorder="1" applyAlignment="1">
      <alignment horizontal="center" vertical="center"/>
    </xf>
    <xf numFmtId="174" fontId="46" fillId="22" borderId="0" xfId="171" applyNumberFormat="1" applyFont="1" applyFill="1" applyBorder="1" applyAlignment="1">
      <alignment horizontal="center" vertical="center"/>
    </xf>
    <xf numFmtId="174" fontId="40" fillId="22" borderId="0" xfId="173" applyNumberFormat="1" applyFont="1" applyFill="1" applyBorder="1" applyAlignment="1">
      <alignment horizontal="center" vertical="center"/>
    </xf>
    <xf numFmtId="0" fontId="58" fillId="22" borderId="0" xfId="182" applyFont="1" applyFill="1"/>
    <xf numFmtId="0" fontId="40" fillId="22" borderId="0" xfId="182" applyFont="1" applyFill="1"/>
    <xf numFmtId="0" fontId="78" fillId="22" borderId="0" xfId="177" applyFont="1" applyFill="1" applyBorder="1"/>
    <xf numFmtId="0" fontId="78" fillId="22" borderId="0" xfId="177" applyFont="1" applyFill="1"/>
    <xf numFmtId="169" fontId="78" fillId="22" borderId="0" xfId="164" applyNumberFormat="1" applyFont="1" applyFill="1" applyAlignment="1" applyProtection="1"/>
    <xf numFmtId="169" fontId="78" fillId="22" borderId="0" xfId="164" applyNumberFormat="1" applyFont="1" applyFill="1" applyBorder="1" applyAlignment="1" applyProtection="1"/>
    <xf numFmtId="169" fontId="52" fillId="22" borderId="0" xfId="164" applyNumberFormat="1" applyFont="1" applyFill="1" applyBorder="1" applyAlignment="1" applyProtection="1"/>
    <xf numFmtId="0" fontId="79" fillId="22" borderId="0" xfId="79" applyFont="1" applyFill="1" applyBorder="1" applyAlignment="1" applyProtection="1"/>
    <xf numFmtId="0" fontId="56" fillId="22" borderId="0" xfId="170" applyFont="1" applyFill="1" applyBorder="1"/>
    <xf numFmtId="3" fontId="70" fillId="22" borderId="0" xfId="178" applyNumberFormat="1" applyFont="1" applyFill="1"/>
    <xf numFmtId="0" fontId="80" fillId="22" borderId="0" xfId="170" applyFont="1" applyFill="1" applyBorder="1"/>
    <xf numFmtId="0" fontId="56" fillId="22" borderId="0" xfId="170" applyFont="1" applyFill="1" applyBorder="1" applyAlignment="1">
      <alignment horizontal="center"/>
    </xf>
    <xf numFmtId="168" fontId="56" fillId="22" borderId="0" xfId="170" applyNumberFormat="1" applyFont="1" applyFill="1" applyBorder="1" applyAlignment="1">
      <alignment horizontal="center"/>
    </xf>
    <xf numFmtId="0" fontId="46" fillId="22" borderId="0" xfId="173" applyFont="1" applyFill="1" applyBorder="1"/>
    <xf numFmtId="0" fontId="46" fillId="22" borderId="0" xfId="170" applyFont="1" applyFill="1" applyBorder="1"/>
    <xf numFmtId="3" fontId="46" fillId="22" borderId="0" xfId="170" applyNumberFormat="1" applyFont="1" applyFill="1" applyBorder="1"/>
    <xf numFmtId="1" fontId="46" fillId="22" borderId="0" xfId="173" applyNumberFormat="1" applyFont="1" applyFill="1" applyBorder="1"/>
    <xf numFmtId="0" fontId="79" fillId="22" borderId="0" xfId="173" applyFont="1" applyFill="1" applyBorder="1"/>
    <xf numFmtId="0" fontId="40" fillId="22" borderId="0" xfId="176" applyFont="1" applyFill="1" applyBorder="1" applyAlignment="1">
      <alignment horizontal="left"/>
    </xf>
    <xf numFmtId="3" fontId="46" fillId="22" borderId="0" xfId="173" applyNumberFormat="1" applyFont="1" applyFill="1" applyBorder="1"/>
    <xf numFmtId="3" fontId="69" fillId="22" borderId="0" xfId="173" applyNumberFormat="1" applyFont="1" applyFill="1" applyBorder="1"/>
    <xf numFmtId="1" fontId="46" fillId="22" borderId="0" xfId="170" applyNumberFormat="1" applyFont="1" applyFill="1" applyBorder="1"/>
    <xf numFmtId="0" fontId="40" fillId="22" borderId="11" xfId="173" applyFont="1" applyFill="1" applyBorder="1"/>
    <xf numFmtId="3" fontId="46" fillId="22" borderId="11" xfId="173" applyNumberFormat="1" applyFont="1" applyFill="1" applyBorder="1"/>
    <xf numFmtId="0" fontId="46" fillId="22" borderId="11" xfId="173" applyFont="1" applyFill="1" applyBorder="1"/>
    <xf numFmtId="3" fontId="46" fillId="22" borderId="11" xfId="170" applyNumberFormat="1" applyFont="1" applyFill="1" applyBorder="1"/>
    <xf numFmtId="3" fontId="69" fillId="22" borderId="0" xfId="170" applyNumberFormat="1" applyFont="1" applyFill="1"/>
    <xf numFmtId="168" fontId="58" fillId="22" borderId="0" xfId="170" applyNumberFormat="1" applyFont="1" applyFill="1" applyBorder="1"/>
    <xf numFmtId="168" fontId="46" fillId="22" borderId="0" xfId="170" applyNumberFormat="1" applyFont="1" applyFill="1" applyBorder="1"/>
    <xf numFmtId="1" fontId="49" fillId="22" borderId="0" xfId="170" applyNumberFormat="1" applyFont="1" applyFill="1" applyBorder="1"/>
    <xf numFmtId="0" fontId="46" fillId="22" borderId="12" xfId="170" applyFont="1" applyFill="1" applyBorder="1"/>
    <xf numFmtId="0" fontId="46" fillId="22" borderId="0" xfId="170" applyFont="1" applyFill="1" applyBorder="1" applyAlignment="1">
      <alignment horizontal="center"/>
    </xf>
    <xf numFmtId="0" fontId="49" fillId="22" borderId="0" xfId="170" applyFont="1" applyFill="1" applyBorder="1"/>
    <xf numFmtId="0" fontId="40" fillId="22" borderId="0" xfId="64" applyFont="1" applyFill="1"/>
    <xf numFmtId="0" fontId="40" fillId="22" borderId="0" xfId="64" applyFont="1" applyFill="1" applyBorder="1"/>
    <xf numFmtId="3" fontId="40" fillId="22" borderId="19" xfId="64" applyNumberFormat="1" applyFont="1" applyFill="1" applyBorder="1" applyAlignment="1">
      <alignment horizontal="center" vertical="center"/>
    </xf>
    <xf numFmtId="3" fontId="40" fillId="22" borderId="0" xfId="64" applyNumberFormat="1" applyFont="1" applyFill="1" applyBorder="1" applyAlignment="1">
      <alignment horizontal="center" vertical="center"/>
    </xf>
    <xf numFmtId="0" fontId="40" fillId="22" borderId="0" xfId="64" applyFont="1" applyFill="1" applyAlignment="1">
      <alignment horizontal="centerContinuous"/>
    </xf>
    <xf numFmtId="0" fontId="58" fillId="22" borderId="0" xfId="64" applyFont="1" applyFill="1" applyAlignment="1">
      <alignment horizontal="centerContinuous"/>
    </xf>
    <xf numFmtId="0" fontId="55" fillId="22" borderId="0" xfId="177" applyFont="1" applyFill="1" applyBorder="1"/>
    <xf numFmtId="0" fontId="55" fillId="22" borderId="0" xfId="172" applyFont="1" applyFill="1" applyBorder="1"/>
    <xf numFmtId="0" fontId="58" fillId="22" borderId="0" xfId="64" applyFont="1" applyFill="1"/>
    <xf numFmtId="0" fontId="46" fillId="22" borderId="0" xfId="64" applyFont="1" applyFill="1"/>
    <xf numFmtId="0" fontId="46" fillId="22" borderId="0" xfId="64" applyFont="1" applyFill="1" applyAlignment="1">
      <alignment horizontal="right"/>
    </xf>
    <xf numFmtId="0" fontId="46" fillId="22" borderId="0" xfId="64" applyFont="1" applyFill="1" applyAlignment="1">
      <alignment horizontal="centerContinuous"/>
    </xf>
    <xf numFmtId="0" fontId="56" fillId="22" borderId="0" xfId="64" applyFont="1" applyFill="1" applyAlignment="1">
      <alignment horizontal="centerContinuous"/>
    </xf>
    <xf numFmtId="0" fontId="40" fillId="22" borderId="0" xfId="64" applyFont="1" applyFill="1" applyAlignment="1">
      <alignment horizontal="right"/>
    </xf>
    <xf numFmtId="0" fontId="81" fillId="22" borderId="0" xfId="79" applyFont="1" applyFill="1" applyAlignment="1" applyProtection="1"/>
    <xf numFmtId="0" fontId="83" fillId="22" borderId="0" xfId="172" applyFont="1" applyFill="1"/>
    <xf numFmtId="0" fontId="82" fillId="22" borderId="0" xfId="172" applyFont="1" applyFill="1"/>
    <xf numFmtId="0" fontId="84" fillId="22" borderId="0" xfId="172" applyFont="1" applyFill="1"/>
    <xf numFmtId="0" fontId="82" fillId="22" borderId="0" xfId="172" applyFont="1" applyFill="1" applyAlignment="1"/>
    <xf numFmtId="0" fontId="82" fillId="22" borderId="0" xfId="0" applyFont="1" applyFill="1"/>
    <xf numFmtId="0" fontId="85" fillId="22" borderId="0" xfId="172" applyFont="1" applyFill="1"/>
    <xf numFmtId="0" fontId="85" fillId="28" borderId="0" xfId="172" applyFont="1" applyFill="1"/>
    <xf numFmtId="0" fontId="85" fillId="22" borderId="0" xfId="172" applyFont="1" applyFill="1" applyBorder="1"/>
    <xf numFmtId="0" fontId="46" fillId="22" borderId="31" xfId="171" applyFont="1" applyFill="1" applyBorder="1" applyAlignment="1">
      <alignment horizontal="centerContinuous" vertical="center"/>
    </xf>
    <xf numFmtId="0" fontId="46" fillId="22" borderId="30" xfId="171" applyFont="1" applyFill="1" applyBorder="1" applyAlignment="1">
      <alignment horizontal="centerContinuous" vertical="center"/>
    </xf>
    <xf numFmtId="0" fontId="46" fillId="22" borderId="15" xfId="171" applyFont="1" applyFill="1" applyBorder="1" applyAlignment="1">
      <alignment horizontal="centerContinuous" vertical="center"/>
    </xf>
    <xf numFmtId="0" fontId="46" fillId="22" borderId="0" xfId="171" applyFont="1" applyFill="1" applyBorder="1" applyAlignment="1">
      <alignment horizontal="centerContinuous" vertical="center"/>
    </xf>
    <xf numFmtId="49" fontId="46" fillId="0" borderId="3" xfId="173" applyNumberFormat="1" applyFont="1" applyFill="1" applyBorder="1" applyAlignment="1">
      <alignment horizontal="center" vertical="center"/>
    </xf>
    <xf numFmtId="0" fontId="58" fillId="28" borderId="0" xfId="162" applyFont="1" applyFill="1" applyBorder="1" applyAlignment="1">
      <alignment horizontal="center" vertical="center" wrapText="1"/>
    </xf>
    <xf numFmtId="0" fontId="52" fillId="28" borderId="0" xfId="0" applyFont="1" applyFill="1"/>
    <xf numFmtId="0" fontId="86" fillId="28" borderId="0" xfId="172" applyFont="1" applyFill="1"/>
    <xf numFmtId="0" fontId="77" fillId="22" borderId="0" xfId="172" applyFont="1" applyFill="1" applyBorder="1" applyAlignment="1">
      <alignment horizontal="center" vertical="center" wrapText="1"/>
    </xf>
    <xf numFmtId="0" fontId="87" fillId="22" borderId="0" xfId="172" applyFont="1" applyFill="1" applyAlignment="1">
      <alignment wrapText="1"/>
    </xf>
    <xf numFmtId="168" fontId="58" fillId="22" borderId="0" xfId="162" applyNumberFormat="1" applyFont="1" applyFill="1" applyBorder="1" applyAlignment="1">
      <alignment horizontal="center" vertical="center" wrapText="1"/>
    </xf>
    <xf numFmtId="1" fontId="40" fillId="22" borderId="0" xfId="180" applyNumberFormat="1" applyFont="1" applyFill="1" applyBorder="1" applyAlignment="1">
      <alignment horizontal="center" vertical="center"/>
    </xf>
    <xf numFmtId="0" fontId="87" fillId="22" borderId="0" xfId="172" applyFont="1" applyFill="1"/>
    <xf numFmtId="3" fontId="40" fillId="28" borderId="0" xfId="64" applyNumberFormat="1" applyFont="1" applyFill="1" applyBorder="1" applyAlignment="1">
      <alignment horizontal="center" vertical="center"/>
    </xf>
    <xf numFmtId="0" fontId="59" fillId="22" borderId="0" xfId="165" applyFont="1" applyFill="1" applyBorder="1"/>
    <xf numFmtId="169" fontId="50" fillId="22" borderId="0" xfId="164" applyNumberFormat="1" applyFont="1" applyFill="1" applyBorder="1" applyAlignment="1" applyProtection="1"/>
    <xf numFmtId="0" fontId="40" fillId="22" borderId="0" xfId="172" applyFont="1" applyFill="1" applyBorder="1"/>
    <xf numFmtId="0" fontId="55" fillId="22" borderId="0" xfId="177" applyFont="1" applyFill="1"/>
    <xf numFmtId="168" fontId="58" fillId="22" borderId="0" xfId="0" applyNumberFormat="1" applyFont="1" applyFill="1" applyBorder="1" applyAlignment="1">
      <alignment horizontal="center" vertical="center"/>
    </xf>
    <xf numFmtId="0" fontId="50" fillId="28" borderId="0" xfId="163" applyFont="1" applyFill="1"/>
    <xf numFmtId="0" fontId="46" fillId="28" borderId="21" xfId="171" applyFont="1" applyFill="1" applyBorder="1" applyAlignment="1">
      <alignment horizontal="centerContinuous" vertical="center"/>
    </xf>
    <xf numFmtId="49" fontId="46" fillId="28" borderId="3" xfId="173" applyNumberFormat="1" applyFont="1" applyFill="1" applyBorder="1" applyAlignment="1">
      <alignment horizontal="center" vertical="center"/>
    </xf>
    <xf numFmtId="3" fontId="40" fillId="28" borderId="19" xfId="64" applyNumberFormat="1" applyFont="1" applyFill="1" applyBorder="1" applyAlignment="1">
      <alignment horizontal="center" vertical="center"/>
    </xf>
    <xf numFmtId="1" fontId="40" fillId="28" borderId="0" xfId="174" applyNumberFormat="1" applyFont="1" applyFill="1" applyBorder="1" applyAlignment="1">
      <alignment horizontal="center" vertical="center"/>
    </xf>
    <xf numFmtId="1" fontId="78" fillId="28" borderId="0" xfId="180" applyNumberFormat="1" applyFont="1" applyFill="1" applyBorder="1" applyAlignment="1">
      <alignment horizontal="left" vertical="center"/>
    </xf>
    <xf numFmtId="1" fontId="52" fillId="28" borderId="0" xfId="174" applyNumberFormat="1" applyFont="1" applyFill="1" applyBorder="1" applyAlignment="1">
      <alignment horizontal="center" vertical="center"/>
    </xf>
    <xf numFmtId="3" fontId="52" fillId="28" borderId="0" xfId="64" applyNumberFormat="1" applyFont="1" applyFill="1" applyBorder="1" applyAlignment="1">
      <alignment horizontal="center" vertical="center"/>
    </xf>
    <xf numFmtId="0" fontId="58" fillId="28" borderId="0" xfId="165" applyFont="1" applyFill="1" applyBorder="1"/>
    <xf numFmtId="169" fontId="40" fillId="28" borderId="0" xfId="164" applyNumberFormat="1" applyFont="1" applyFill="1" applyBorder="1" applyAlignment="1" applyProtection="1"/>
    <xf numFmtId="169" fontId="55" fillId="28" borderId="0" xfId="164" applyNumberFormat="1" applyFont="1" applyFill="1" applyBorder="1" applyAlignment="1" applyProtection="1"/>
    <xf numFmtId="0" fontId="59" fillId="28" borderId="0" xfId="165" applyFont="1" applyFill="1" applyBorder="1"/>
    <xf numFmtId="1" fontId="59" fillId="28" borderId="0" xfId="173" applyNumberFormat="1" applyFont="1" applyFill="1" applyBorder="1" applyAlignment="1">
      <alignment horizontal="left" vertical="center"/>
    </xf>
    <xf numFmtId="0" fontId="40" fillId="28" borderId="0" xfId="173" applyFont="1" applyFill="1"/>
    <xf numFmtId="0" fontId="40" fillId="28" borderId="0" xfId="173" applyFont="1" applyFill="1" applyBorder="1"/>
    <xf numFmtId="0" fontId="40" fillId="28" borderId="0" xfId="177" applyFont="1" applyFill="1"/>
    <xf numFmtId="1" fontId="52" fillId="28" borderId="0" xfId="180" applyNumberFormat="1" applyFont="1" applyFill="1" applyBorder="1" applyAlignment="1">
      <alignment horizontal="left" vertical="center"/>
    </xf>
    <xf numFmtId="0" fontId="70" fillId="28" borderId="0" xfId="172" applyFont="1" applyFill="1" applyAlignment="1"/>
    <xf numFmtId="0" fontId="70" fillId="28" borderId="0" xfId="172" applyFont="1" applyFill="1"/>
    <xf numFmtId="0" fontId="52" fillId="28" borderId="0" xfId="172" applyFont="1" applyFill="1"/>
    <xf numFmtId="169" fontId="40" fillId="28" borderId="0" xfId="164" applyNumberFormat="1" applyFont="1" applyFill="1" applyAlignment="1" applyProtection="1"/>
    <xf numFmtId="169" fontId="55" fillId="28" borderId="0" xfId="164" applyNumberFormat="1" applyFont="1" applyFill="1" applyAlignment="1" applyProtection="1"/>
    <xf numFmtId="169" fontId="61" fillId="28" borderId="0" xfId="164" applyNumberFormat="1" applyFont="1" applyFill="1" applyAlignment="1" applyProtection="1"/>
    <xf numFmtId="0" fontId="78" fillId="28" borderId="0" xfId="173" applyFont="1" applyFill="1"/>
    <xf numFmtId="1" fontId="61" fillId="28" borderId="0" xfId="173" applyNumberFormat="1" applyFont="1" applyFill="1"/>
    <xf numFmtId="1" fontId="40" fillId="28" borderId="0" xfId="173" applyNumberFormat="1" applyFont="1" applyFill="1"/>
    <xf numFmtId="1" fontId="40" fillId="28" borderId="0" xfId="173" applyNumberFormat="1" applyFont="1" applyFill="1" applyBorder="1"/>
    <xf numFmtId="0" fontId="40" fillId="28" borderId="0" xfId="163" applyFont="1" applyFill="1" applyBorder="1"/>
    <xf numFmtId="0" fontId="40" fillId="28" borderId="0" xfId="163" applyFont="1" applyFill="1" applyBorder="1" applyAlignment="1"/>
    <xf numFmtId="0" fontId="40" fillId="28" borderId="0" xfId="163" applyFont="1" applyFill="1" applyAlignment="1"/>
    <xf numFmtId="0" fontId="40" fillId="28" borderId="0" xfId="163" applyFont="1" applyFill="1"/>
    <xf numFmtId="0" fontId="52" fillId="28" borderId="0" xfId="163" applyFont="1" applyFill="1"/>
    <xf numFmtId="0" fontId="40" fillId="28" borderId="0" xfId="172" applyFont="1" applyFill="1"/>
    <xf numFmtId="0" fontId="55" fillId="28" borderId="0" xfId="172" applyFont="1" applyFill="1"/>
    <xf numFmtId="0" fontId="40" fillId="28" borderId="0" xfId="172" applyFont="1" applyFill="1" applyBorder="1"/>
    <xf numFmtId="0" fontId="40" fillId="28" borderId="0" xfId="172" applyFont="1" applyFill="1" applyBorder="1" applyAlignment="1"/>
    <xf numFmtId="0" fontId="40" fillId="28" borderId="0" xfId="172" applyFont="1" applyFill="1" applyAlignment="1"/>
    <xf numFmtId="0" fontId="70" fillId="28" borderId="0" xfId="172" applyFont="1" applyFill="1" applyBorder="1"/>
    <xf numFmtId="49" fontId="46" fillId="28" borderId="0" xfId="173" applyNumberFormat="1" applyFont="1" applyFill="1" applyBorder="1" applyAlignment="1">
      <alignment horizontal="center" vertical="center"/>
    </xf>
    <xf numFmtId="173" fontId="40" fillId="28" borderId="0" xfId="180" applyNumberFormat="1" applyFont="1" applyFill="1" applyBorder="1"/>
    <xf numFmtId="0" fontId="40" fillId="28" borderId="0" xfId="176" applyFont="1" applyFill="1" applyAlignment="1">
      <alignment horizontal="left"/>
    </xf>
    <xf numFmtId="3" fontId="71" fillId="28" borderId="0" xfId="178" applyNumberFormat="1" applyFont="1" applyFill="1" applyBorder="1"/>
    <xf numFmtId="0" fontId="40" fillId="28" borderId="0" xfId="180" applyFont="1" applyFill="1" applyBorder="1"/>
    <xf numFmtId="3" fontId="40" fillId="28" borderId="0" xfId="172" applyNumberFormat="1" applyFont="1" applyFill="1" applyBorder="1"/>
    <xf numFmtId="0" fontId="52" fillId="28" borderId="0" xfId="172" applyFont="1" applyFill="1" applyBorder="1"/>
    <xf numFmtId="173" fontId="40" fillId="28" borderId="0" xfId="180" applyNumberFormat="1" applyFont="1" applyFill="1"/>
    <xf numFmtId="173" fontId="55" fillId="28" borderId="0" xfId="180" applyNumberFormat="1" applyFont="1" applyFill="1"/>
    <xf numFmtId="1" fontId="40" fillId="28" borderId="0" xfId="174" applyNumberFormat="1" applyFont="1" applyFill="1" applyBorder="1"/>
    <xf numFmtId="173" fontId="40" fillId="28" borderId="0" xfId="180" applyNumberFormat="1" applyFont="1" applyFill="1" applyBorder="1" applyAlignment="1"/>
    <xf numFmtId="0" fontId="58" fillId="28" borderId="0" xfId="176" applyFont="1" applyFill="1" applyAlignment="1">
      <alignment horizontal="left"/>
    </xf>
    <xf numFmtId="0" fontId="59" fillId="28" borderId="0" xfId="176" applyFont="1" applyFill="1" applyAlignment="1">
      <alignment horizontal="left"/>
    </xf>
    <xf numFmtId="0" fontId="40" fillId="28" borderId="0" xfId="180" applyFont="1" applyFill="1"/>
    <xf numFmtId="0" fontId="40" fillId="28" borderId="0" xfId="180" applyFont="1" applyFill="1" applyBorder="1" applyAlignment="1"/>
    <xf numFmtId="1" fontId="40" fillId="28" borderId="0" xfId="172" applyNumberFormat="1" applyFont="1" applyFill="1" applyAlignment="1"/>
    <xf numFmtId="1" fontId="40" fillId="28" borderId="0" xfId="172" applyNumberFormat="1" applyFont="1" applyFill="1"/>
    <xf numFmtId="0" fontId="50" fillId="28" borderId="0" xfId="172" applyFont="1" applyFill="1" applyBorder="1"/>
    <xf numFmtId="0" fontId="77" fillId="28" borderId="0" xfId="172" applyFont="1" applyFill="1" applyBorder="1" applyAlignment="1">
      <alignment horizontal="center" vertical="center" wrapText="1"/>
    </xf>
    <xf numFmtId="0" fontId="77" fillId="28" borderId="0" xfId="172" applyFont="1" applyFill="1" applyAlignment="1">
      <alignment wrapText="1"/>
    </xf>
    <xf numFmtId="0" fontId="77" fillId="28" borderId="0" xfId="172" applyFont="1" applyFill="1" applyAlignment="1"/>
    <xf numFmtId="0" fontId="70" fillId="22" borderId="0" xfId="64" applyFont="1" applyFill="1" applyAlignment="1">
      <alignment horizontal="centerContinuous"/>
    </xf>
    <xf numFmtId="3" fontId="40" fillId="22" borderId="0" xfId="172" applyNumberFormat="1" applyFont="1" applyFill="1"/>
    <xf numFmtId="0" fontId="40" fillId="22" borderId="0" xfId="172" applyFont="1" applyFill="1" applyAlignment="1"/>
    <xf numFmtId="173" fontId="40" fillId="22" borderId="0" xfId="180" applyNumberFormat="1" applyFont="1" applyFill="1"/>
    <xf numFmtId="1" fontId="40" fillId="22" borderId="0" xfId="180" applyNumberFormat="1" applyFont="1" applyFill="1" applyBorder="1"/>
    <xf numFmtId="173" fontId="40" fillId="22" borderId="0" xfId="180" applyNumberFormat="1" applyFont="1" applyFill="1" applyAlignment="1"/>
    <xf numFmtId="0" fontId="50" fillId="22" borderId="0" xfId="172" applyFont="1" applyFill="1" applyBorder="1"/>
    <xf numFmtId="0" fontId="85" fillId="22" borderId="0" xfId="0" applyFont="1" applyFill="1"/>
    <xf numFmtId="0" fontId="49" fillId="22" borderId="0" xfId="171" applyFont="1" applyFill="1" applyBorder="1" applyAlignment="1">
      <alignment horizontal="centerContinuous" vertical="center"/>
    </xf>
    <xf numFmtId="0" fontId="77" fillId="28" borderId="0" xfId="162" applyFont="1" applyFill="1" applyBorder="1" applyAlignment="1">
      <alignment horizontal="center" vertical="center" wrapText="1"/>
    </xf>
    <xf numFmtId="168" fontId="77" fillId="22" borderId="0" xfId="162" applyNumberFormat="1" applyFont="1" applyFill="1" applyBorder="1" applyAlignment="1">
      <alignment horizontal="center" vertical="center" wrapText="1"/>
    </xf>
    <xf numFmtId="168" fontId="77" fillId="22" borderId="0" xfId="0" applyNumberFormat="1" applyFont="1" applyFill="1" applyBorder="1" applyAlignment="1">
      <alignment horizontal="center" vertical="center"/>
    </xf>
    <xf numFmtId="1" fontId="50" fillId="28" borderId="0" xfId="172" applyNumberFormat="1" applyFont="1" applyFill="1"/>
    <xf numFmtId="168" fontId="91" fillId="28" borderId="0" xfId="173" applyNumberFormat="1" applyFont="1" applyFill="1" applyBorder="1" applyAlignment="1">
      <alignment horizontal="center" vertical="center"/>
    </xf>
    <xf numFmtId="168" fontId="91" fillId="28" borderId="0" xfId="173" applyNumberFormat="1" applyFont="1" applyFill="1" applyBorder="1" applyAlignment="1">
      <alignment horizontal="center" vertical="center" wrapText="1"/>
    </xf>
    <xf numFmtId="0" fontId="40" fillId="22" borderId="22" xfId="173" applyFont="1" applyFill="1" applyBorder="1" applyAlignment="1">
      <alignment wrapText="1"/>
    </xf>
    <xf numFmtId="1" fontId="40" fillId="22" borderId="22" xfId="173" applyNumberFormat="1" applyFont="1" applyFill="1" applyBorder="1" applyAlignment="1">
      <alignment wrapText="1"/>
    </xf>
    <xf numFmtId="174" fontId="58" fillId="28" borderId="0" xfId="173" applyNumberFormat="1" applyFont="1" applyFill="1" applyBorder="1" applyAlignment="1">
      <alignment horizontal="center" vertical="center"/>
    </xf>
    <xf numFmtId="174" fontId="46" fillId="28" borderId="0" xfId="173" applyNumberFormat="1" applyFont="1" applyFill="1" applyBorder="1" applyAlignment="1">
      <alignment horizontal="center" vertical="center"/>
    </xf>
    <xf numFmtId="3" fontId="53" fillId="28" borderId="19" xfId="171" applyNumberFormat="1" applyFont="1" applyFill="1" applyBorder="1" applyAlignment="1">
      <alignment horizontal="center" vertical="center"/>
    </xf>
    <xf numFmtId="168" fontId="58" fillId="28" borderId="18" xfId="173" applyNumberFormat="1" applyFont="1" applyFill="1" applyBorder="1" applyAlignment="1">
      <alignment horizontal="center" vertical="center"/>
    </xf>
    <xf numFmtId="173" fontId="70" fillId="22" borderId="0" xfId="180" applyNumberFormat="1" applyFont="1" applyFill="1"/>
    <xf numFmtId="0" fontId="53" fillId="22" borderId="0" xfId="0" applyFont="1" applyFill="1" applyBorder="1"/>
    <xf numFmtId="0" fontId="86" fillId="22" borderId="0" xfId="0" applyFont="1" applyFill="1"/>
    <xf numFmtId="0" fontId="52" fillId="22" borderId="0" xfId="172" applyFont="1" applyFill="1"/>
    <xf numFmtId="0" fontId="53" fillId="22" borderId="0" xfId="171" applyFont="1" applyFill="1" applyBorder="1" applyAlignment="1">
      <alignment horizontal="centerContinuous" vertical="center"/>
    </xf>
    <xf numFmtId="0" fontId="72" fillId="28" borderId="0" xfId="162" applyFont="1" applyFill="1" applyBorder="1" applyAlignment="1">
      <alignment horizontal="center" vertical="center" wrapText="1"/>
    </xf>
    <xf numFmtId="168" fontId="72" fillId="22" borderId="0" xfId="162" applyNumberFormat="1" applyFont="1" applyFill="1" applyBorder="1" applyAlignment="1">
      <alignment horizontal="center" vertical="center" wrapText="1"/>
    </xf>
    <xf numFmtId="168" fontId="72" fillId="22" borderId="0" xfId="0" applyNumberFormat="1" applyFont="1" applyFill="1" applyBorder="1" applyAlignment="1">
      <alignment horizontal="center" vertical="center"/>
    </xf>
    <xf numFmtId="0" fontId="72" fillId="28" borderId="0" xfId="169" applyFont="1" applyFill="1"/>
    <xf numFmtId="0" fontId="46" fillId="22" borderId="18" xfId="178" applyFont="1" applyFill="1" applyBorder="1" applyAlignment="1">
      <alignment horizontal="centerContinuous" vertical="center"/>
    </xf>
    <xf numFmtId="0" fontId="40" fillId="22" borderId="21" xfId="0" applyFont="1" applyFill="1" applyBorder="1" applyAlignment="1"/>
    <xf numFmtId="0" fontId="67" fillId="28" borderId="0" xfId="169" applyFont="1" applyFill="1" applyAlignment="1">
      <alignment horizontal="left"/>
    </xf>
    <xf numFmtId="0" fontId="52" fillId="28" borderId="0" xfId="169" applyFont="1" applyFill="1"/>
    <xf numFmtId="1" fontId="90" fillId="28" borderId="23" xfId="169" applyNumberFormat="1" applyFont="1" applyFill="1" applyBorder="1" applyAlignment="1" applyProtection="1">
      <alignment wrapText="1"/>
    </xf>
    <xf numFmtId="169" fontId="78" fillId="28" borderId="0" xfId="164" applyNumberFormat="1" applyFont="1" applyFill="1" applyAlignment="1" applyProtection="1"/>
    <xf numFmtId="0" fontId="46" fillId="28" borderId="31" xfId="171" applyFont="1" applyFill="1" applyBorder="1" applyAlignment="1">
      <alignment horizontal="centerContinuous" vertical="center"/>
    </xf>
    <xf numFmtId="0" fontId="46" fillId="28" borderId="3" xfId="171" applyFont="1" applyFill="1" applyBorder="1" applyAlignment="1">
      <alignment horizontal="centerContinuous" vertical="center"/>
    </xf>
    <xf numFmtId="0" fontId="93" fillId="22" borderId="0" xfId="171" applyFont="1" applyFill="1" applyBorder="1" applyAlignment="1">
      <alignment horizontal="centerContinuous" vertical="center"/>
    </xf>
    <xf numFmtId="0" fontId="95" fillId="22" borderId="0" xfId="0" applyFont="1" applyFill="1"/>
    <xf numFmtId="0" fontId="94" fillId="22" borderId="0" xfId="172" applyFont="1" applyFill="1"/>
    <xf numFmtId="0" fontId="94" fillId="22" borderId="0" xfId="0" applyFont="1" applyFill="1"/>
    <xf numFmtId="0" fontId="96" fillId="28" borderId="0" xfId="162" applyFont="1" applyFill="1" applyBorder="1" applyAlignment="1">
      <alignment horizontal="center" vertical="center" wrapText="1"/>
    </xf>
    <xf numFmtId="168" fontId="96" fillId="22" borderId="0" xfId="162" applyNumberFormat="1" applyFont="1" applyFill="1" applyBorder="1" applyAlignment="1">
      <alignment horizontal="center" vertical="center" wrapText="1"/>
    </xf>
    <xf numFmtId="168" fontId="96" fillId="22" borderId="0" xfId="0" applyNumberFormat="1" applyFont="1" applyFill="1" applyBorder="1" applyAlignment="1">
      <alignment horizontal="center" vertical="center"/>
    </xf>
    <xf numFmtId="169" fontId="94" fillId="22" borderId="0" xfId="164" applyNumberFormat="1" applyFont="1" applyFill="1" applyBorder="1" applyAlignment="1" applyProtection="1"/>
    <xf numFmtId="0" fontId="70" fillId="22" borderId="0" xfId="64" applyFont="1" applyFill="1"/>
    <xf numFmtId="0" fontId="54" fillId="22" borderId="19" xfId="64" applyFont="1" applyFill="1" applyBorder="1" applyAlignment="1">
      <alignment horizontal="centerContinuous" vertical="center"/>
    </xf>
    <xf numFmtId="0" fontId="54" fillId="22" borderId="20" xfId="0" applyFont="1" applyFill="1" applyBorder="1" applyAlignment="1">
      <alignment horizontal="center" vertical="center"/>
    </xf>
    <xf numFmtId="0" fontId="54" fillId="22" borderId="24" xfId="0" applyFont="1" applyFill="1" applyBorder="1" applyAlignment="1">
      <alignment horizontal="center" vertical="center"/>
    </xf>
    <xf numFmtId="1" fontId="58" fillId="28" borderId="19" xfId="169" applyNumberFormat="1" applyFont="1" applyFill="1" applyBorder="1" applyAlignment="1" applyProtection="1">
      <alignment wrapText="1"/>
    </xf>
    <xf numFmtId="1" fontId="56" fillId="28" borderId="12" xfId="169" applyNumberFormat="1" applyFont="1" applyFill="1" applyBorder="1" applyAlignment="1" applyProtection="1">
      <alignment wrapText="1"/>
    </xf>
    <xf numFmtId="1" fontId="56" fillId="28" borderId="0" xfId="169" applyNumberFormat="1" applyFont="1" applyFill="1" applyBorder="1" applyAlignment="1" applyProtection="1">
      <alignment wrapText="1"/>
    </xf>
    <xf numFmtId="1" fontId="58" fillId="28" borderId="12" xfId="169" applyNumberFormat="1" applyFont="1" applyFill="1" applyBorder="1" applyAlignment="1" applyProtection="1">
      <alignment wrapText="1"/>
    </xf>
    <xf numFmtId="1" fontId="58" fillId="28" borderId="0" xfId="169" applyNumberFormat="1" applyFont="1" applyFill="1" applyBorder="1" applyAlignment="1" applyProtection="1">
      <alignment wrapText="1"/>
    </xf>
    <xf numFmtId="1" fontId="58" fillId="28" borderId="11" xfId="169" applyNumberFormat="1" applyFont="1" applyFill="1" applyBorder="1" applyAlignment="1" applyProtection="1">
      <alignment wrapText="1"/>
    </xf>
    <xf numFmtId="0" fontId="97" fillId="28" borderId="3" xfId="172" applyFont="1" applyFill="1" applyBorder="1" applyAlignment="1">
      <alignment horizontal="center" vertical="center" wrapText="1"/>
    </xf>
    <xf numFmtId="0" fontId="97" fillId="28" borderId="0" xfId="172" applyFont="1" applyFill="1" applyBorder="1" applyAlignment="1">
      <alignment horizontal="center" vertical="center" wrapText="1"/>
    </xf>
    <xf numFmtId="0" fontId="49" fillId="22" borderId="0" xfId="170" applyFont="1" applyFill="1"/>
    <xf numFmtId="168" fontId="98" fillId="28" borderId="0" xfId="170" applyNumberFormat="1" applyFont="1" applyFill="1" applyAlignment="1">
      <alignment horizontal="center"/>
    </xf>
    <xf numFmtId="168" fontId="77" fillId="22" borderId="0" xfId="170" applyNumberFormat="1" applyFont="1" applyFill="1"/>
    <xf numFmtId="168" fontId="49" fillId="22" borderId="0" xfId="170" applyNumberFormat="1" applyFont="1" applyFill="1"/>
    <xf numFmtId="1" fontId="49" fillId="22" borderId="0" xfId="170" applyNumberFormat="1" applyFont="1" applyFill="1"/>
    <xf numFmtId="3" fontId="49" fillId="22" borderId="0" xfId="170" applyNumberFormat="1" applyFont="1" applyFill="1"/>
    <xf numFmtId="173" fontId="70" fillId="22" borderId="0" xfId="180" applyNumberFormat="1" applyFont="1" applyFill="1" applyAlignment="1"/>
    <xf numFmtId="173" fontId="69" fillId="28" borderId="0" xfId="180" applyNumberFormat="1" applyFont="1" applyFill="1" applyBorder="1" applyAlignment="1"/>
    <xf numFmtId="0" fontId="99" fillId="22" borderId="0" xfId="170" applyFont="1" applyFill="1" applyAlignment="1">
      <alignment horizontal="center"/>
    </xf>
    <xf numFmtId="0" fontId="54" fillId="22" borderId="12" xfId="173" applyFont="1" applyFill="1" applyBorder="1" applyAlignment="1">
      <alignment vertical="center" wrapText="1"/>
    </xf>
    <xf numFmtId="168" fontId="58" fillId="22" borderId="0" xfId="64" applyNumberFormat="1" applyFont="1" applyFill="1" applyBorder="1" applyAlignment="1">
      <alignment horizontal="center" vertical="center" wrapText="1"/>
    </xf>
    <xf numFmtId="168" fontId="58" fillId="22" borderId="11" xfId="64" applyNumberFormat="1" applyFont="1" applyFill="1" applyBorder="1" applyAlignment="1">
      <alignment horizontal="center" vertical="center" wrapText="1"/>
    </xf>
    <xf numFmtId="174" fontId="58" fillId="22" borderId="0" xfId="64" applyNumberFormat="1" applyFont="1" applyFill="1" applyBorder="1" applyAlignment="1">
      <alignment horizontal="center" vertical="center"/>
    </xf>
    <xf numFmtId="0" fontId="72" fillId="22" borderId="20" xfId="162" applyFont="1" applyFill="1" applyBorder="1" applyAlignment="1">
      <alignment horizontal="center" vertical="center" wrapText="1"/>
    </xf>
    <xf numFmtId="0" fontId="46" fillId="22" borderId="15" xfId="178" applyFont="1" applyFill="1" applyBorder="1" applyAlignment="1">
      <alignment horizontal="centerContinuous" vertical="center"/>
    </xf>
    <xf numFmtId="0" fontId="46" fillId="28" borderId="19" xfId="173" applyFont="1" applyFill="1" applyBorder="1" applyAlignment="1">
      <alignment horizontal="right" vertical="center"/>
    </xf>
    <xf numFmtId="0" fontId="54" fillId="22" borderId="21" xfId="173" applyFont="1" applyFill="1" applyBorder="1" applyAlignment="1">
      <alignment horizontal="left" vertical="center"/>
    </xf>
    <xf numFmtId="3" fontId="46" fillId="28" borderId="19" xfId="173" applyNumberFormat="1" applyFont="1" applyFill="1" applyBorder="1" applyAlignment="1">
      <alignment horizontal="right" vertical="center"/>
    </xf>
    <xf numFmtId="0" fontId="57" fillId="22" borderId="21" xfId="0" applyFont="1" applyFill="1" applyBorder="1" applyAlignment="1">
      <alignment horizontal="left" vertical="center" wrapText="1"/>
    </xf>
    <xf numFmtId="0" fontId="59" fillId="22" borderId="12" xfId="173" applyFont="1" applyFill="1" applyBorder="1" applyAlignment="1">
      <alignment horizontal="left" vertical="center" wrapText="1"/>
    </xf>
    <xf numFmtId="0" fontId="59" fillId="22" borderId="12" xfId="173" applyFont="1" applyFill="1" applyBorder="1" applyAlignment="1">
      <alignment vertical="center" wrapText="1"/>
    </xf>
    <xf numFmtId="0" fontId="55" fillId="22" borderId="12" xfId="173" applyFont="1" applyFill="1" applyBorder="1" applyAlignment="1">
      <alignment vertical="center" wrapText="1"/>
    </xf>
    <xf numFmtId="0" fontId="46" fillId="22" borderId="21" xfId="173" applyFont="1" applyFill="1" applyBorder="1" applyAlignment="1">
      <alignment horizontal="center" vertical="center"/>
    </xf>
    <xf numFmtId="0" fontId="46" fillId="22" borderId="19" xfId="173" applyFont="1" applyFill="1" applyBorder="1" applyAlignment="1">
      <alignment horizontal="center" vertical="center"/>
    </xf>
    <xf numFmtId="0" fontId="57" fillId="22" borderId="12" xfId="173" applyFont="1" applyFill="1" applyBorder="1" applyAlignment="1">
      <alignment horizontal="left" vertical="center" wrapText="1"/>
    </xf>
    <xf numFmtId="0" fontId="54" fillId="22" borderId="25" xfId="173" applyFont="1" applyFill="1" applyBorder="1" applyAlignment="1">
      <alignment wrapText="1"/>
    </xf>
    <xf numFmtId="168" fontId="58" fillId="22" borderId="21" xfId="173" applyNumberFormat="1" applyFont="1" applyFill="1" applyBorder="1" applyAlignment="1">
      <alignment horizontal="center" vertical="center"/>
    </xf>
    <xf numFmtId="49" fontId="40" fillId="22" borderId="21" xfId="173" applyNumberFormat="1" applyFont="1" applyFill="1" applyBorder="1" applyAlignment="1">
      <alignment horizontal="centerContinuous" vertical="center"/>
    </xf>
    <xf numFmtId="0" fontId="54" fillId="22" borderId="12" xfId="0" applyFont="1" applyFill="1" applyBorder="1" applyAlignment="1">
      <alignment horizontal="left"/>
    </xf>
    <xf numFmtId="0" fontId="55" fillId="22" borderId="12" xfId="0" applyFont="1" applyFill="1" applyBorder="1" applyAlignment="1"/>
    <xf numFmtId="0" fontId="54" fillId="22" borderId="12" xfId="0" applyFont="1" applyFill="1" applyBorder="1" applyAlignment="1"/>
    <xf numFmtId="0" fontId="54" fillId="22" borderId="25" xfId="0" applyFont="1" applyFill="1" applyBorder="1" applyAlignment="1"/>
    <xf numFmtId="1" fontId="46" fillId="22" borderId="21" xfId="0" applyNumberFormat="1" applyFont="1" applyFill="1" applyBorder="1" applyAlignment="1"/>
    <xf numFmtId="1" fontId="46" fillId="22" borderId="19" xfId="0" applyNumberFormat="1" applyFont="1" applyFill="1" applyBorder="1" applyAlignment="1"/>
    <xf numFmtId="1" fontId="46" fillId="22" borderId="12" xfId="0" applyNumberFormat="1" applyFont="1" applyFill="1" applyBorder="1" applyAlignment="1"/>
    <xf numFmtId="0" fontId="57" fillId="22" borderId="12" xfId="0" applyFont="1" applyFill="1" applyBorder="1" applyAlignment="1">
      <alignment horizontal="left" vertical="center" wrapText="1"/>
    </xf>
    <xf numFmtId="0" fontId="55" fillId="22" borderId="12" xfId="0" applyFont="1" applyFill="1" applyBorder="1" applyAlignment="1">
      <alignment horizontal="left"/>
    </xf>
    <xf numFmtId="0" fontId="55" fillId="22" borderId="25" xfId="0" applyFont="1" applyFill="1" applyBorder="1" applyAlignment="1"/>
    <xf numFmtId="0" fontId="59" fillId="22" borderId="12" xfId="0" applyFont="1" applyFill="1" applyBorder="1" applyAlignment="1">
      <alignment horizontal="left"/>
    </xf>
    <xf numFmtId="168" fontId="59" fillId="22" borderId="12" xfId="0" applyNumberFormat="1" applyFont="1" applyFill="1" applyBorder="1" applyAlignment="1">
      <alignment horizontal="left"/>
    </xf>
    <xf numFmtId="0" fontId="59" fillId="22" borderId="12" xfId="0" applyFont="1" applyFill="1" applyBorder="1" applyAlignment="1"/>
    <xf numFmtId="0" fontId="55" fillId="22" borderId="12" xfId="0" applyFont="1" applyFill="1" applyBorder="1"/>
    <xf numFmtId="0" fontId="57" fillId="22" borderId="12" xfId="0" applyFont="1" applyFill="1" applyBorder="1" applyAlignment="1"/>
    <xf numFmtId="0" fontId="55" fillId="22" borderId="25" xfId="0" applyFont="1" applyFill="1" applyBorder="1"/>
    <xf numFmtId="0" fontId="54" fillId="22" borderId="12" xfId="173" applyFont="1" applyFill="1" applyBorder="1" applyAlignment="1">
      <alignment wrapText="1"/>
    </xf>
    <xf numFmtId="1" fontId="57" fillId="22" borderId="25" xfId="0" applyNumberFormat="1" applyFont="1" applyFill="1" applyBorder="1" applyAlignment="1">
      <alignment horizontal="left"/>
    </xf>
    <xf numFmtId="3" fontId="58" fillId="22" borderId="25" xfId="0" applyNumberFormat="1" applyFont="1" applyFill="1" applyBorder="1"/>
    <xf numFmtId="0" fontId="46" fillId="22" borderId="0" xfId="171" applyFont="1" applyFill="1" applyBorder="1" applyAlignment="1">
      <alignment horizontal="center" vertical="center"/>
    </xf>
    <xf numFmtId="9" fontId="58" fillId="22" borderId="0" xfId="162" applyNumberFormat="1" applyFont="1" applyFill="1" applyBorder="1" applyAlignment="1">
      <alignment horizontal="center" vertical="center" wrapText="1"/>
    </xf>
    <xf numFmtId="0" fontId="100" fillId="28" borderId="0" xfId="172" applyFont="1" applyFill="1"/>
    <xf numFmtId="0" fontId="98" fillId="22" borderId="0" xfId="170" applyFont="1" applyFill="1" applyBorder="1"/>
    <xf numFmtId="168" fontId="77" fillId="22" borderId="0" xfId="170" applyNumberFormat="1" applyFont="1" applyFill="1" applyBorder="1"/>
    <xf numFmtId="168" fontId="49" fillId="22" borderId="0" xfId="170" applyNumberFormat="1" applyFont="1" applyFill="1" applyBorder="1"/>
    <xf numFmtId="0" fontId="49" fillId="28" borderId="0" xfId="171" applyFont="1" applyFill="1" applyBorder="1" applyAlignment="1">
      <alignment horizontal="centerContinuous" vertical="center"/>
    </xf>
    <xf numFmtId="168" fontId="77" fillId="28" borderId="0" xfId="162" applyNumberFormat="1" applyFont="1" applyFill="1" applyBorder="1" applyAlignment="1">
      <alignment horizontal="center" vertical="center" wrapText="1"/>
    </xf>
    <xf numFmtId="174" fontId="58" fillId="22" borderId="23" xfId="173" applyNumberFormat="1" applyFont="1" applyFill="1" applyBorder="1" applyAlignment="1">
      <alignment horizontal="center" vertical="center"/>
    </xf>
    <xf numFmtId="3" fontId="46" fillId="22" borderId="23" xfId="171" applyNumberFormat="1" applyFont="1" applyFill="1" applyBorder="1" applyAlignment="1">
      <alignment horizontal="center" vertical="center"/>
    </xf>
    <xf numFmtId="174" fontId="58" fillId="22" borderId="26" xfId="173" applyNumberFormat="1" applyFont="1" applyFill="1" applyBorder="1" applyAlignment="1">
      <alignment horizontal="center" vertical="center"/>
    </xf>
    <xf numFmtId="3" fontId="46" fillId="28" borderId="19" xfId="171" applyNumberFormat="1" applyFont="1" applyFill="1" applyBorder="1" applyAlignment="1">
      <alignment horizontal="center" vertical="center"/>
    </xf>
    <xf numFmtId="168" fontId="46" fillId="22" borderId="23" xfId="173" applyNumberFormat="1" applyFont="1" applyFill="1" applyBorder="1" applyAlignment="1">
      <alignment horizontal="center" vertical="center"/>
    </xf>
    <xf numFmtId="1" fontId="46" fillId="22" borderId="23" xfId="0" applyNumberFormat="1" applyFont="1" applyFill="1" applyBorder="1" applyAlignment="1">
      <alignment horizontal="center" vertical="center"/>
    </xf>
    <xf numFmtId="3" fontId="53" fillId="28" borderId="18" xfId="171" applyNumberFormat="1" applyFont="1" applyFill="1" applyBorder="1" applyAlignment="1">
      <alignment horizontal="center" vertical="center"/>
    </xf>
    <xf numFmtId="0" fontId="46" fillId="22" borderId="0" xfId="64" applyFont="1" applyFill="1" applyBorder="1"/>
    <xf numFmtId="1" fontId="40" fillId="28" borderId="22" xfId="180" applyNumberFormat="1" applyFont="1" applyFill="1" applyBorder="1" applyAlignment="1">
      <alignment horizontal="left" vertical="center"/>
    </xf>
    <xf numFmtId="174" fontId="58" fillId="28" borderId="11" xfId="173" applyNumberFormat="1" applyFont="1" applyFill="1" applyBorder="1" applyAlignment="1">
      <alignment horizontal="center" vertical="center"/>
    </xf>
    <xf numFmtId="3" fontId="40" fillId="22" borderId="0" xfId="172" applyNumberFormat="1" applyFont="1" applyFill="1" applyAlignment="1"/>
    <xf numFmtId="0" fontId="49" fillId="22" borderId="0" xfId="171" applyFont="1" applyFill="1" applyBorder="1" applyAlignment="1">
      <alignment horizontal="center" vertical="center"/>
    </xf>
    <xf numFmtId="0" fontId="55" fillId="28" borderId="0" xfId="172" applyFont="1" applyFill="1" applyBorder="1"/>
    <xf numFmtId="3" fontId="40" fillId="28" borderId="0" xfId="172" applyNumberFormat="1" applyFont="1" applyFill="1" applyBorder="1" applyAlignment="1"/>
    <xf numFmtId="1" fontId="52" fillId="22" borderId="0" xfId="180" applyNumberFormat="1" applyFont="1" applyFill="1" applyBorder="1" applyAlignment="1">
      <alignment horizontal="left" vertical="center"/>
    </xf>
    <xf numFmtId="1" fontId="58" fillId="22" borderId="24" xfId="0" applyNumberFormat="1" applyFont="1" applyFill="1" applyBorder="1" applyAlignment="1">
      <alignment horizontal="center"/>
    </xf>
    <xf numFmtId="3" fontId="40" fillId="28" borderId="0" xfId="0" applyNumberFormat="1" applyFont="1" applyFill="1" applyBorder="1"/>
    <xf numFmtId="0" fontId="60" fillId="28" borderId="0" xfId="0" applyFont="1" applyFill="1" applyAlignment="1">
      <alignment vertical="center"/>
    </xf>
    <xf numFmtId="1" fontId="58" fillId="28" borderId="0" xfId="169" applyNumberFormat="1" applyFont="1" applyFill="1" applyBorder="1" applyAlignment="1" applyProtection="1">
      <alignment horizontal="center" wrapText="1"/>
    </xf>
    <xf numFmtId="1" fontId="58" fillId="28" borderId="12" xfId="169" applyNumberFormat="1" applyFont="1" applyFill="1" applyBorder="1" applyAlignment="1" applyProtection="1">
      <alignment horizontal="center" wrapText="1"/>
    </xf>
    <xf numFmtId="1" fontId="54" fillId="22" borderId="12" xfId="169" applyNumberFormat="1" applyFont="1" applyFill="1" applyBorder="1" applyAlignment="1" applyProtection="1">
      <alignment horizontal="left" wrapText="1" indent="1"/>
    </xf>
    <xf numFmtId="1" fontId="57" fillId="22" borderId="12" xfId="169" applyNumberFormat="1" applyFont="1" applyFill="1" applyBorder="1" applyAlignment="1" applyProtection="1">
      <alignment horizontal="left" wrapText="1" indent="1"/>
    </xf>
    <xf numFmtId="1" fontId="57" fillId="22" borderId="25" xfId="169" applyNumberFormat="1" applyFont="1" applyFill="1" applyBorder="1" applyAlignment="1" applyProtection="1">
      <alignment horizontal="left" wrapText="1" indent="1"/>
    </xf>
    <xf numFmtId="0" fontId="40" fillId="28" borderId="0" xfId="0" applyFont="1" applyFill="1" applyAlignment="1">
      <alignment horizontal="left" wrapText="1"/>
    </xf>
    <xf numFmtId="3" fontId="40" fillId="22" borderId="12" xfId="64" applyNumberFormat="1" applyFont="1" applyFill="1" applyBorder="1" applyAlignment="1">
      <alignment horizontal="center" vertical="center"/>
    </xf>
    <xf numFmtId="49" fontId="40" fillId="28" borderId="20" xfId="173" applyNumberFormat="1" applyFont="1" applyFill="1" applyBorder="1" applyAlignment="1">
      <alignment horizontal="center" vertical="center"/>
    </xf>
    <xf numFmtId="49" fontId="40" fillId="28" borderId="20" xfId="173" applyNumberFormat="1" applyFont="1" applyFill="1" applyBorder="1" applyAlignment="1">
      <alignment horizontal="centerContinuous" vertical="center"/>
    </xf>
    <xf numFmtId="49" fontId="40" fillId="28" borderId="21" xfId="173" applyNumberFormat="1" applyFont="1" applyFill="1" applyBorder="1" applyAlignment="1">
      <alignment horizontal="center" vertical="center"/>
    </xf>
    <xf numFmtId="0" fontId="102" fillId="0" borderId="0" xfId="0" applyFont="1"/>
    <xf numFmtId="0" fontId="50" fillId="22" borderId="0" xfId="172" applyFont="1" applyFill="1" applyAlignment="1"/>
    <xf numFmtId="0" fontId="58" fillId="22" borderId="0" xfId="177" applyFont="1" applyFill="1" applyBorder="1"/>
    <xf numFmtId="0" fontId="69" fillId="22" borderId="0" xfId="170" applyFont="1" applyFill="1" applyAlignment="1">
      <alignment horizontal="center"/>
    </xf>
    <xf numFmtId="0" fontId="40" fillId="0" borderId="0" xfId="0" applyFont="1"/>
    <xf numFmtId="1" fontId="46" fillId="22" borderId="18" xfId="64" applyNumberFormat="1" applyFont="1" applyFill="1" applyBorder="1" applyAlignment="1">
      <alignment horizontal="center" vertical="center" wrapText="1"/>
    </xf>
    <xf numFmtId="0" fontId="70" fillId="22" borderId="0" xfId="64" applyFont="1" applyFill="1" applyBorder="1"/>
    <xf numFmtId="0" fontId="40" fillId="28" borderId="0" xfId="177" applyFont="1" applyFill="1" applyBorder="1"/>
    <xf numFmtId="1" fontId="78" fillId="28" borderId="0" xfId="173" applyNumberFormat="1" applyFont="1" applyFill="1"/>
    <xf numFmtId="0" fontId="94" fillId="28" borderId="0" xfId="163" applyFont="1" applyFill="1"/>
    <xf numFmtId="0" fontId="49" fillId="28" borderId="0" xfId="170" applyFont="1" applyFill="1" applyBorder="1"/>
    <xf numFmtId="0" fontId="40" fillId="28" borderId="0" xfId="0" applyFont="1" applyFill="1"/>
    <xf numFmtId="49" fontId="40" fillId="22" borderId="15" xfId="173" applyNumberFormat="1" applyFont="1" applyFill="1" applyBorder="1" applyAlignment="1">
      <alignment horizontal="center" vertical="center"/>
    </xf>
    <xf numFmtId="3" fontId="46" fillId="28" borderId="11" xfId="0" applyNumberFormat="1" applyFont="1" applyFill="1" applyBorder="1"/>
    <xf numFmtId="3" fontId="46" fillId="22" borderId="0" xfId="0" applyNumberFormat="1" applyFont="1" applyFill="1"/>
    <xf numFmtId="0" fontId="54" fillId="22" borderId="19" xfId="64" applyFont="1" applyFill="1" applyBorder="1" applyAlignment="1">
      <alignment horizontal="left" vertical="center"/>
    </xf>
    <xf numFmtId="168" fontId="58" fillId="22" borderId="19" xfId="64" applyNumberFormat="1" applyFont="1" applyFill="1" applyBorder="1" applyAlignment="1">
      <alignment horizontal="center" vertical="center" wrapText="1"/>
    </xf>
    <xf numFmtId="168" fontId="40" fillId="22" borderId="0" xfId="64" applyNumberFormat="1" applyFont="1" applyFill="1" applyAlignment="1">
      <alignment horizontal="centerContinuous"/>
    </xf>
    <xf numFmtId="174" fontId="77" fillId="22" borderId="0" xfId="64" applyNumberFormat="1" applyFont="1" applyFill="1" applyBorder="1" applyAlignment="1">
      <alignment horizontal="center" vertical="center"/>
    </xf>
    <xf numFmtId="0" fontId="85" fillId="22" borderId="0" xfId="172" applyFont="1" applyFill="1" applyAlignment="1"/>
    <xf numFmtId="173" fontId="50" fillId="22" borderId="0" xfId="180" applyNumberFormat="1" applyFont="1" applyFill="1" applyAlignment="1"/>
    <xf numFmtId="9" fontId="77" fillId="22" borderId="0" xfId="162" applyNumberFormat="1" applyFont="1" applyFill="1" applyBorder="1" applyAlignment="1">
      <alignment horizontal="center" vertical="center" wrapText="1"/>
    </xf>
    <xf numFmtId="3" fontId="50" fillId="22" borderId="0" xfId="64" applyNumberFormat="1" applyFont="1" applyFill="1" applyBorder="1" applyAlignment="1">
      <alignment horizontal="center" vertical="center"/>
    </xf>
    <xf numFmtId="0" fontId="50" fillId="28" borderId="0" xfId="163" applyFont="1" applyFill="1" applyAlignment="1"/>
    <xf numFmtId="3" fontId="53" fillId="28" borderId="0" xfId="171" applyNumberFormat="1" applyFont="1" applyFill="1" applyBorder="1" applyAlignment="1">
      <alignment horizontal="center" vertical="center"/>
    </xf>
    <xf numFmtId="1" fontId="52" fillId="28" borderId="23" xfId="180" applyNumberFormat="1" applyFont="1" applyFill="1" applyBorder="1" applyAlignment="1">
      <alignment horizontal="left" vertical="center"/>
    </xf>
    <xf numFmtId="3" fontId="40" fillId="28" borderId="12" xfId="64" applyNumberFormat="1" applyFont="1" applyFill="1" applyBorder="1" applyAlignment="1">
      <alignment horizontal="center" vertical="center"/>
    </xf>
    <xf numFmtId="1" fontId="46" fillId="22" borderId="11" xfId="173" applyNumberFormat="1" applyFont="1" applyFill="1" applyBorder="1" applyAlignment="1">
      <alignment horizontal="right" vertical="center"/>
    </xf>
    <xf numFmtId="3" fontId="53" fillId="28" borderId="0" xfId="173" applyNumberFormat="1" applyFont="1" applyFill="1" applyBorder="1" applyAlignment="1">
      <alignment horizontal="right" vertical="center"/>
    </xf>
    <xf numFmtId="0" fontId="105" fillId="22" borderId="0" xfId="79" applyFont="1" applyFill="1" applyAlignment="1" applyProtection="1"/>
    <xf numFmtId="1" fontId="72" fillId="22" borderId="0" xfId="0" applyNumberFormat="1" applyFont="1" applyFill="1" applyBorder="1"/>
    <xf numFmtId="0" fontId="72" fillId="22" borderId="0" xfId="0" applyFont="1" applyFill="1" applyBorder="1"/>
    <xf numFmtId="0" fontId="46" fillId="22" borderId="3" xfId="178" applyFont="1" applyFill="1" applyBorder="1" applyAlignment="1">
      <alignment horizontal="centerContinuous" vertical="center"/>
    </xf>
    <xf numFmtId="3" fontId="40" fillId="22" borderId="0" xfId="0" applyNumberFormat="1" applyFont="1" applyFill="1"/>
    <xf numFmtId="3" fontId="40" fillId="22" borderId="12" xfId="0" applyNumberFormat="1" applyFont="1" applyFill="1" applyBorder="1" applyAlignment="1">
      <alignment horizontal="center"/>
    </xf>
    <xf numFmtId="3" fontId="40" fillId="22" borderId="0" xfId="0" applyNumberFormat="1" applyFont="1" applyFill="1" applyBorder="1" applyAlignment="1">
      <alignment horizontal="center"/>
    </xf>
    <xf numFmtId="3" fontId="58" fillId="0" borderId="11" xfId="0" applyNumberFormat="1" applyFont="1" applyFill="1" applyBorder="1"/>
    <xf numFmtId="1" fontId="40" fillId="28" borderId="0" xfId="0" applyNumberFormat="1" applyFont="1" applyFill="1"/>
    <xf numFmtId="3" fontId="40" fillId="28" borderId="12" xfId="0" applyNumberFormat="1" applyFont="1" applyFill="1" applyBorder="1"/>
    <xf numFmtId="3" fontId="40" fillId="28" borderId="0" xfId="0" applyNumberFormat="1" applyFont="1" applyFill="1" applyBorder="1" applyAlignment="1">
      <alignment horizontal="right"/>
    </xf>
    <xf numFmtId="0" fontId="40" fillId="28" borderId="0" xfId="0" applyFont="1" applyFill="1" applyAlignment="1"/>
    <xf numFmtId="0" fontId="53" fillId="28" borderId="0" xfId="0" applyFont="1" applyFill="1" applyBorder="1"/>
    <xf numFmtId="0" fontId="52" fillId="22" borderId="0" xfId="173" applyFont="1" applyFill="1" applyBorder="1" applyAlignment="1"/>
    <xf numFmtId="0" fontId="52" fillId="28" borderId="0" xfId="173" applyFont="1" applyFill="1" applyBorder="1" applyAlignment="1"/>
    <xf numFmtId="3" fontId="82" fillId="22" borderId="0" xfId="172" applyNumberFormat="1" applyFont="1" applyFill="1"/>
    <xf numFmtId="49" fontId="53" fillId="0" borderId="3" xfId="173" applyNumberFormat="1" applyFont="1" applyFill="1" applyBorder="1" applyAlignment="1">
      <alignment horizontal="center" vertical="center"/>
    </xf>
    <xf numFmtId="49" fontId="53" fillId="28" borderId="3" xfId="173" applyNumberFormat="1" applyFont="1" applyFill="1" applyBorder="1" applyAlignment="1">
      <alignment horizontal="center" vertical="center"/>
    </xf>
    <xf numFmtId="3" fontId="58" fillId="28" borderId="11" xfId="0" applyNumberFormat="1" applyFont="1" applyFill="1" applyBorder="1"/>
    <xf numFmtId="1" fontId="46" fillId="22" borderId="0" xfId="0" applyNumberFormat="1" applyFont="1" applyFill="1" applyBorder="1"/>
    <xf numFmtId="0" fontId="40" fillId="22" borderId="0" xfId="173" applyFont="1" applyFill="1" applyBorder="1"/>
    <xf numFmtId="3" fontId="52" fillId="28" borderId="0" xfId="178" applyNumberFormat="1" applyFont="1" applyFill="1" applyBorder="1"/>
    <xf numFmtId="1" fontId="40" fillId="28" borderId="22" xfId="180" applyNumberFormat="1" applyFont="1" applyFill="1" applyBorder="1" applyAlignment="1">
      <alignment horizontal="left" vertical="center" wrapText="1"/>
    </xf>
    <xf numFmtId="1" fontId="52" fillId="28" borderId="0" xfId="180" applyNumberFormat="1" applyFont="1" applyFill="1" applyBorder="1" applyAlignment="1">
      <alignment horizontal="left" vertical="center" wrapText="1"/>
    </xf>
    <xf numFmtId="3" fontId="46" fillId="22" borderId="19" xfId="64" applyNumberFormat="1" applyFont="1" applyFill="1" applyBorder="1" applyAlignment="1">
      <alignment horizontal="center" vertical="center"/>
    </xf>
    <xf numFmtId="0" fontId="102" fillId="0" borderId="0" xfId="0" applyFont="1" applyBorder="1"/>
    <xf numFmtId="1" fontId="52" fillId="22" borderId="0" xfId="0" applyNumberFormat="1" applyFont="1" applyFill="1" applyBorder="1" applyAlignment="1">
      <alignment vertical="center"/>
    </xf>
    <xf numFmtId="0" fontId="40" fillId="22" borderId="22" xfId="64" applyFont="1" applyFill="1" applyBorder="1" applyAlignment="1">
      <alignment horizontal="center" vertical="center"/>
    </xf>
    <xf numFmtId="0" fontId="82" fillId="22" borderId="0" xfId="172" applyFont="1" applyFill="1" applyBorder="1"/>
    <xf numFmtId="3" fontId="40" fillId="22" borderId="19" xfId="0" applyNumberFormat="1" applyFont="1" applyFill="1" applyBorder="1" applyAlignment="1"/>
    <xf numFmtId="49" fontId="40" fillId="22" borderId="18" xfId="173" applyNumberFormat="1" applyFont="1" applyFill="1" applyBorder="1" applyAlignment="1">
      <alignment horizontal="center" vertical="center"/>
    </xf>
    <xf numFmtId="3" fontId="46" fillId="0" borderId="19" xfId="0" applyNumberFormat="1" applyFont="1" applyFill="1" applyBorder="1"/>
    <xf numFmtId="3" fontId="46" fillId="0" borderId="0" xfId="173" applyNumberFormat="1" applyFont="1" applyFill="1" applyBorder="1" applyAlignment="1">
      <alignment horizontal="right" vertical="center"/>
    </xf>
    <xf numFmtId="0" fontId="50" fillId="28" borderId="0" xfId="172" applyFont="1" applyFill="1" applyAlignment="1"/>
    <xf numFmtId="1" fontId="50" fillId="28" borderId="0" xfId="172" applyNumberFormat="1" applyFont="1" applyFill="1" applyAlignment="1"/>
    <xf numFmtId="0" fontId="50" fillId="28" borderId="0" xfId="0" applyFont="1" applyFill="1" applyBorder="1" applyAlignment="1"/>
    <xf numFmtId="3" fontId="40" fillId="28" borderId="0" xfId="198" applyNumberFormat="1" applyFont="1" applyFill="1" applyBorder="1"/>
    <xf numFmtId="0" fontId="59" fillId="22" borderId="25" xfId="0" applyFont="1" applyFill="1" applyBorder="1" applyAlignment="1"/>
    <xf numFmtId="3" fontId="40" fillId="0" borderId="0" xfId="0" applyNumberFormat="1" applyFont="1" applyFill="1" applyBorder="1"/>
    <xf numFmtId="177" fontId="59" fillId="22" borderId="0" xfId="166" applyNumberFormat="1" applyFont="1" applyFill="1" applyBorder="1" applyAlignment="1">
      <alignment horizontal="left" indent="1"/>
    </xf>
    <xf numFmtId="177" fontId="54" fillId="22" borderId="0" xfId="166" applyNumberFormat="1" applyFont="1" applyFill="1" applyBorder="1" applyAlignment="1">
      <alignment horizontal="left" indent="1"/>
    </xf>
    <xf numFmtId="0" fontId="55" fillId="22" borderId="0" xfId="166" applyFont="1" applyFill="1" applyBorder="1" applyAlignment="1">
      <alignment horizontal="left" vertical="center"/>
    </xf>
    <xf numFmtId="0" fontId="59" fillId="22" borderId="0" xfId="166" applyFont="1" applyFill="1" applyBorder="1" applyAlignment="1">
      <alignment horizontal="left" vertical="center"/>
    </xf>
    <xf numFmtId="0" fontId="54" fillId="22" borderId="19" xfId="166" applyFont="1" applyFill="1" applyBorder="1" applyAlignment="1">
      <alignment horizontal="left" vertical="center"/>
    </xf>
    <xf numFmtId="0" fontId="58" fillId="22" borderId="12" xfId="178" applyFont="1" applyFill="1" applyBorder="1"/>
    <xf numFmtId="0" fontId="59" fillId="22" borderId="0" xfId="173" applyFont="1" applyFill="1" applyBorder="1" applyAlignment="1">
      <alignment horizontal="left" vertical="center" wrapText="1"/>
    </xf>
    <xf numFmtId="0" fontId="57" fillId="22" borderId="21" xfId="166" applyFont="1" applyFill="1" applyBorder="1" applyAlignment="1">
      <alignment horizontal="left" vertical="center"/>
    </xf>
    <xf numFmtId="0" fontId="57" fillId="22" borderId="19" xfId="0" applyFont="1" applyFill="1" applyBorder="1" applyAlignment="1">
      <alignment horizontal="left" vertical="center" wrapText="1"/>
    </xf>
    <xf numFmtId="0" fontId="40" fillId="22" borderId="19" xfId="161" applyFont="1" applyFill="1" applyBorder="1"/>
    <xf numFmtId="0" fontId="59" fillId="22" borderId="12" xfId="166" applyFont="1" applyFill="1" applyBorder="1" applyAlignment="1">
      <alignment horizontal="left" vertical="center"/>
    </xf>
    <xf numFmtId="3" fontId="58" fillId="22" borderId="12" xfId="171" applyNumberFormat="1" applyFont="1" applyFill="1" applyBorder="1" applyAlignment="1">
      <alignment horizontal="right" vertical="center"/>
    </xf>
    <xf numFmtId="3" fontId="58" fillId="22" borderId="0" xfId="171" applyNumberFormat="1" applyFont="1" applyFill="1" applyBorder="1" applyAlignment="1">
      <alignment horizontal="right" vertical="center"/>
    </xf>
    <xf numFmtId="3" fontId="58" fillId="22" borderId="23" xfId="171" applyNumberFormat="1" applyFont="1" applyFill="1" applyBorder="1" applyAlignment="1">
      <alignment horizontal="right" vertical="center"/>
    </xf>
    <xf numFmtId="3" fontId="58" fillId="22" borderId="26" xfId="171" applyNumberFormat="1" applyFont="1" applyFill="1" applyBorder="1" applyAlignment="1">
      <alignment horizontal="right" vertical="center"/>
    </xf>
    <xf numFmtId="0" fontId="58" fillId="22" borderId="0" xfId="178" applyFont="1" applyFill="1" applyBorder="1"/>
    <xf numFmtId="0" fontId="58" fillId="22" borderId="22" xfId="178" applyFont="1" applyFill="1" applyBorder="1"/>
    <xf numFmtId="3" fontId="58" fillId="22" borderId="12" xfId="178" applyNumberFormat="1" applyFont="1" applyFill="1" applyBorder="1"/>
    <xf numFmtId="3" fontId="58" fillId="22" borderId="0" xfId="178" applyNumberFormat="1" applyFont="1" applyFill="1" applyBorder="1"/>
    <xf numFmtId="3" fontId="58" fillId="22" borderId="23" xfId="178" applyNumberFormat="1" applyFont="1" applyFill="1" applyBorder="1"/>
    <xf numFmtId="0" fontId="54" fillId="22" borderId="19" xfId="166" applyFont="1" applyFill="1" applyBorder="1" applyAlignment="1">
      <alignment horizontal="left" vertical="center" wrapText="1"/>
    </xf>
    <xf numFmtId="3" fontId="72" fillId="28" borderId="0" xfId="171" applyNumberFormat="1" applyFont="1" applyFill="1" applyBorder="1" applyAlignment="1">
      <alignment horizontal="right" vertical="center"/>
    </xf>
    <xf numFmtId="3" fontId="58" fillId="28" borderId="0" xfId="171" applyNumberFormat="1" applyFont="1" applyFill="1" applyBorder="1" applyAlignment="1">
      <alignment horizontal="right" vertical="center"/>
    </xf>
    <xf numFmtId="1" fontId="58" fillId="28" borderId="0" xfId="0" applyNumberFormat="1" applyFont="1" applyFill="1" applyBorder="1"/>
    <xf numFmtId="1" fontId="58" fillId="22" borderId="0" xfId="178" applyNumberFormat="1" applyFont="1" applyFill="1" applyBorder="1"/>
    <xf numFmtId="1" fontId="58" fillId="28" borderId="0" xfId="178" applyNumberFormat="1" applyFont="1" applyFill="1" applyBorder="1"/>
    <xf numFmtId="3" fontId="58" fillId="28" borderId="0" xfId="178" applyNumberFormat="1" applyFont="1" applyFill="1" applyBorder="1"/>
    <xf numFmtId="3" fontId="72" fillId="22" borderId="0" xfId="171" applyNumberFormat="1" applyFont="1" applyFill="1" applyBorder="1" applyAlignment="1">
      <alignment horizontal="right" vertical="center"/>
    </xf>
    <xf numFmtId="1" fontId="46" fillId="22" borderId="19" xfId="0" applyNumberFormat="1" applyFont="1" applyFill="1" applyBorder="1"/>
    <xf numFmtId="3" fontId="72" fillId="22" borderId="12" xfId="171" applyNumberFormat="1" applyFont="1" applyFill="1" applyBorder="1" applyAlignment="1">
      <alignment horizontal="right" vertical="center"/>
    </xf>
    <xf numFmtId="177" fontId="55" fillId="22" borderId="0" xfId="166" applyNumberFormat="1" applyFont="1" applyFill="1" applyBorder="1" applyAlignment="1">
      <alignment horizontal="left" indent="1"/>
    </xf>
    <xf numFmtId="0" fontId="58" fillId="22" borderId="0" xfId="178" applyFont="1" applyFill="1"/>
    <xf numFmtId="3" fontId="58" fillId="28" borderId="12" xfId="171" applyNumberFormat="1" applyFont="1" applyFill="1" applyBorder="1" applyAlignment="1">
      <alignment horizontal="right" vertical="center"/>
    </xf>
    <xf numFmtId="3" fontId="72" fillId="28" borderId="0" xfId="178" applyNumberFormat="1" applyFont="1" applyFill="1" applyBorder="1"/>
    <xf numFmtId="3" fontId="58" fillId="22" borderId="11" xfId="171" applyNumberFormat="1" applyFont="1" applyFill="1" applyBorder="1" applyAlignment="1">
      <alignment horizontal="right" vertical="center"/>
    </xf>
    <xf numFmtId="177" fontId="54" fillId="22" borderId="19" xfId="166" applyNumberFormat="1" applyFont="1" applyFill="1" applyBorder="1" applyAlignment="1">
      <alignment horizontal="left" indent="1"/>
    </xf>
    <xf numFmtId="0" fontId="57" fillId="22" borderId="20" xfId="166" applyFont="1" applyFill="1" applyBorder="1" applyAlignment="1">
      <alignment horizontal="left" vertical="center"/>
    </xf>
    <xf numFmtId="0" fontId="46" fillId="22" borderId="20" xfId="166" applyFont="1" applyFill="1" applyBorder="1" applyAlignment="1">
      <alignment horizontal="left" vertical="center"/>
    </xf>
    <xf numFmtId="3" fontId="58" fillId="22" borderId="11" xfId="178" applyNumberFormat="1" applyFont="1" applyFill="1" applyBorder="1"/>
    <xf numFmtId="176" fontId="58" fillId="22" borderId="11" xfId="111" applyNumberFormat="1" applyFont="1" applyFill="1" applyBorder="1" applyAlignment="1">
      <alignment horizontal="right"/>
    </xf>
    <xf numFmtId="176" fontId="58" fillId="22" borderId="26" xfId="111" applyNumberFormat="1" applyFont="1" applyFill="1" applyBorder="1" applyAlignment="1">
      <alignment horizontal="right"/>
    </xf>
    <xf numFmtId="3" fontId="46" fillId="28" borderId="21" xfId="171" applyNumberFormat="1" applyFont="1" applyFill="1" applyBorder="1" applyAlignment="1">
      <alignment horizontal="right" vertical="center"/>
    </xf>
    <xf numFmtId="3" fontId="40" fillId="28" borderId="12" xfId="171" applyNumberFormat="1" applyFont="1" applyFill="1" applyBorder="1" applyAlignment="1">
      <alignment horizontal="right" vertical="center"/>
    </xf>
    <xf numFmtId="3" fontId="58" fillId="28" borderId="23" xfId="171" applyNumberFormat="1" applyFont="1" applyFill="1" applyBorder="1" applyAlignment="1">
      <alignment horizontal="right" vertical="center"/>
    </xf>
    <xf numFmtId="3" fontId="72" fillId="28" borderId="12" xfId="171" applyNumberFormat="1" applyFont="1" applyFill="1" applyBorder="1" applyAlignment="1">
      <alignment horizontal="right" vertical="center"/>
    </xf>
    <xf numFmtId="0" fontId="58" fillId="28" borderId="22" xfId="166" applyFont="1" applyFill="1" applyBorder="1" applyAlignment="1">
      <alignment horizontal="left" vertical="center"/>
    </xf>
    <xf numFmtId="0" fontId="46" fillId="22" borderId="19" xfId="178" applyFont="1" applyFill="1" applyBorder="1" applyAlignment="1">
      <alignment horizontal="centerContinuous" vertical="center"/>
    </xf>
    <xf numFmtId="1" fontId="55" fillId="22" borderId="12" xfId="169" applyNumberFormat="1" applyFont="1" applyFill="1" applyBorder="1" applyAlignment="1" applyProtection="1">
      <alignment wrapText="1"/>
    </xf>
    <xf numFmtId="1" fontId="55" fillId="28" borderId="23" xfId="169" applyNumberFormat="1" applyFont="1" applyFill="1" applyBorder="1" applyAlignment="1" applyProtection="1">
      <alignment wrapText="1"/>
    </xf>
    <xf numFmtId="0" fontId="81" fillId="28" borderId="0" xfId="79" applyFont="1" applyFill="1" applyAlignment="1" applyProtection="1"/>
    <xf numFmtId="0" fontId="110" fillId="28" borderId="0" xfId="169" applyFont="1" applyFill="1" applyAlignment="1"/>
    <xf numFmtId="0" fontId="110" fillId="28" borderId="0" xfId="169" applyFont="1" applyFill="1"/>
    <xf numFmtId="0" fontId="110" fillId="28" borderId="0" xfId="169" applyFont="1" applyFill="1" applyAlignment="1">
      <alignment horizontal="right"/>
    </xf>
    <xf numFmtId="0" fontId="111" fillId="28" borderId="0" xfId="169" applyFont="1" applyFill="1"/>
    <xf numFmtId="0" fontId="89" fillId="28" borderId="0" xfId="169" applyFont="1" applyFill="1" applyAlignment="1">
      <alignment horizontal="left"/>
    </xf>
    <xf numFmtId="1" fontId="26" fillId="28" borderId="0" xfId="169" applyNumberFormat="1" applyFont="1" applyFill="1" applyAlignment="1">
      <alignment horizontal="left"/>
    </xf>
    <xf numFmtId="0" fontId="26" fillId="28" borderId="0" xfId="169" applyFont="1" applyFill="1" applyAlignment="1">
      <alignment horizontal="left"/>
    </xf>
    <xf numFmtId="0" fontId="52" fillId="28" borderId="0" xfId="169" applyFont="1" applyFill="1" applyAlignment="1">
      <alignment horizontal="left"/>
    </xf>
    <xf numFmtId="0" fontId="67" fillId="28" borderId="0" xfId="169" applyFont="1" applyFill="1" applyAlignment="1"/>
    <xf numFmtId="0" fontId="89" fillId="28" borderId="0" xfId="169" applyFont="1" applyFill="1" applyAlignment="1"/>
    <xf numFmtId="0" fontId="67" fillId="28" borderId="0" xfId="169" applyFont="1" applyFill="1" applyAlignment="1">
      <alignment horizontal="centerContinuous"/>
    </xf>
    <xf numFmtId="0" fontId="67" fillId="28" borderId="0" xfId="169" applyFont="1" applyFill="1" applyAlignment="1">
      <alignment horizontal="right"/>
    </xf>
    <xf numFmtId="0" fontId="89" fillId="28" borderId="0" xfId="169" applyFont="1" applyFill="1" applyAlignment="1">
      <alignment horizontal="right"/>
    </xf>
    <xf numFmtId="0" fontId="89" fillId="28" borderId="0" xfId="169" applyFont="1" applyFill="1" applyAlignment="1">
      <alignment horizontal="centerContinuous"/>
    </xf>
    <xf numFmtId="0" fontId="26" fillId="28" borderId="0" xfId="169" applyFont="1" applyFill="1"/>
    <xf numFmtId="1" fontId="54" fillId="28" borderId="21" xfId="169" applyNumberFormat="1" applyFont="1" applyFill="1" applyBorder="1" applyAlignment="1" applyProtection="1">
      <alignment horizontal="center" vertical="center"/>
      <protection locked="0"/>
    </xf>
    <xf numFmtId="1" fontId="54" fillId="28" borderId="18" xfId="169" applyNumberFormat="1" applyFont="1" applyFill="1" applyBorder="1" applyAlignment="1" applyProtection="1">
      <alignment horizontal="center" vertical="center"/>
      <protection locked="0"/>
    </xf>
    <xf numFmtId="0" fontId="53" fillId="28" borderId="31" xfId="169" applyFont="1" applyFill="1" applyBorder="1" applyAlignment="1">
      <alignment horizontal="centerContinuous" vertical="center"/>
    </xf>
    <xf numFmtId="0" fontId="53" fillId="28" borderId="30" xfId="169" applyFont="1" applyFill="1" applyBorder="1" applyAlignment="1">
      <alignment horizontal="centerContinuous" vertical="center"/>
    </xf>
    <xf numFmtId="0" fontId="0" fillId="0" borderId="30" xfId="0" applyBorder="1" applyAlignment="1">
      <alignment horizontal="centerContinuous" vertical="center"/>
    </xf>
    <xf numFmtId="0" fontId="0" fillId="0" borderId="15" xfId="0" applyBorder="1" applyAlignment="1">
      <alignment horizontal="centerContinuous" vertical="center"/>
    </xf>
    <xf numFmtId="0" fontId="0" fillId="28" borderId="30" xfId="0" applyFill="1" applyBorder="1" applyAlignment="1">
      <alignment horizontal="centerContinuous" vertical="center"/>
    </xf>
    <xf numFmtId="0" fontId="0" fillId="28" borderId="15" xfId="0" applyFill="1" applyBorder="1" applyAlignment="1">
      <alignment horizontal="centerContinuous" vertical="center"/>
    </xf>
    <xf numFmtId="0" fontId="67" fillId="28" borderId="31" xfId="169" applyFont="1" applyFill="1" applyBorder="1" applyAlignment="1">
      <alignment horizontal="centerContinuous" vertical="center"/>
    </xf>
    <xf numFmtId="0" fontId="67" fillId="28" borderId="30" xfId="169" applyFont="1" applyFill="1" applyBorder="1" applyAlignment="1">
      <alignment horizontal="centerContinuous" vertical="center"/>
    </xf>
    <xf numFmtId="0" fontId="26" fillId="28" borderId="0" xfId="169" applyFont="1" applyFill="1" applyAlignment="1">
      <alignment vertical="center"/>
    </xf>
    <xf numFmtId="1" fontId="54" fillId="28" borderId="12" xfId="169" applyNumberFormat="1" applyFont="1" applyFill="1" applyBorder="1" applyAlignment="1" applyProtection="1">
      <alignment horizontal="center" vertical="center"/>
      <protection locked="0"/>
    </xf>
    <xf numFmtId="1" fontId="54" fillId="28" borderId="23" xfId="169" applyNumberFormat="1" applyFont="1" applyFill="1" applyBorder="1" applyAlignment="1" applyProtection="1">
      <alignment horizontal="center" vertical="center"/>
      <protection locked="0"/>
    </xf>
    <xf numFmtId="1" fontId="67" fillId="28" borderId="30" xfId="169" applyNumberFormat="1" applyFont="1" applyFill="1" applyBorder="1" applyAlignment="1" applyProtection="1">
      <alignment horizontal="center" vertical="center"/>
      <protection locked="0"/>
    </xf>
    <xf numFmtId="0" fontId="26" fillId="28" borderId="30" xfId="0" applyFont="1" applyFill="1" applyBorder="1" applyAlignment="1">
      <alignment horizontal="center" vertical="center"/>
    </xf>
    <xf numFmtId="0" fontId="66" fillId="28" borderId="30" xfId="0" applyFont="1" applyFill="1" applyBorder="1" applyAlignment="1">
      <alignment horizontal="center" vertical="center"/>
    </xf>
    <xf numFmtId="1" fontId="67" fillId="28" borderId="31" xfId="169" applyNumberFormat="1" applyFont="1" applyFill="1" applyBorder="1" applyAlignment="1" applyProtection="1">
      <alignment horizontal="center" vertical="center"/>
      <protection locked="0"/>
    </xf>
    <xf numFmtId="0" fontId="66" fillId="28" borderId="15" xfId="0" applyFont="1" applyFill="1" applyBorder="1" applyAlignment="1">
      <alignment horizontal="center" vertical="center"/>
    </xf>
    <xf numFmtId="1" fontId="67" fillId="28" borderId="25" xfId="169" applyNumberFormat="1" applyFont="1" applyFill="1" applyBorder="1" applyAlignment="1" applyProtection="1">
      <alignment horizontal="center" vertical="center"/>
      <protection locked="0"/>
    </xf>
    <xf numFmtId="0" fontId="26" fillId="28" borderId="11" xfId="0" applyFont="1" applyFill="1" applyBorder="1" applyAlignment="1">
      <alignment horizontal="center" vertical="center"/>
    </xf>
    <xf numFmtId="0" fontId="66" fillId="28" borderId="26" xfId="0" applyFont="1" applyFill="1" applyBorder="1" applyAlignment="1">
      <alignment horizontal="center" vertical="center"/>
    </xf>
    <xf numFmtId="0" fontId="26" fillId="28" borderId="31" xfId="0" applyFont="1" applyFill="1" applyBorder="1" applyAlignment="1">
      <alignment horizontal="centerContinuous" vertical="center"/>
    </xf>
    <xf numFmtId="0" fontId="26" fillId="28" borderId="30" xfId="0" applyFont="1" applyFill="1" applyBorder="1" applyAlignment="1">
      <alignment horizontal="centerContinuous" vertical="center"/>
    </xf>
    <xf numFmtId="0" fontId="26" fillId="28" borderId="15" xfId="0" applyFont="1" applyFill="1" applyBorder="1" applyAlignment="1">
      <alignment horizontal="centerContinuous" vertical="center"/>
    </xf>
    <xf numFmtId="0" fontId="26" fillId="28" borderId="25" xfId="0" applyFont="1" applyFill="1" applyBorder="1" applyAlignment="1">
      <alignment horizontal="centerContinuous" vertical="center"/>
    </xf>
    <xf numFmtId="0" fontId="26" fillId="28" borderId="11" xfId="0" applyFont="1" applyFill="1" applyBorder="1" applyAlignment="1">
      <alignment horizontal="centerContinuous" vertical="center"/>
    </xf>
    <xf numFmtId="0" fontId="26" fillId="28" borderId="26" xfId="0" applyFont="1" applyFill="1" applyBorder="1" applyAlignment="1">
      <alignment horizontal="centerContinuous" vertical="center"/>
    </xf>
    <xf numFmtId="0" fontId="26" fillId="28" borderId="31" xfId="169" applyFont="1" applyFill="1" applyBorder="1" applyAlignment="1">
      <alignment horizontal="centerContinuous" vertical="center"/>
    </xf>
    <xf numFmtId="0" fontId="26" fillId="28" borderId="30" xfId="169" applyFont="1" applyFill="1" applyBorder="1" applyAlignment="1">
      <alignment horizontal="centerContinuous" vertical="center"/>
    </xf>
    <xf numFmtId="0" fontId="26" fillId="28" borderId="15" xfId="169" applyFont="1" applyFill="1" applyBorder="1" applyAlignment="1">
      <alignment horizontal="centerContinuous" vertical="center"/>
    </xf>
    <xf numFmtId="1" fontId="54" fillId="28" borderId="25" xfId="169" applyNumberFormat="1" applyFont="1" applyFill="1" applyBorder="1" applyAlignment="1" applyProtection="1">
      <alignment horizontal="center"/>
      <protection locked="0"/>
    </xf>
    <xf numFmtId="1" fontId="54" fillId="28" borderId="26" xfId="169" applyNumberFormat="1" applyFont="1" applyFill="1" applyBorder="1" applyAlignment="1" applyProtection="1">
      <alignment horizontal="center"/>
      <protection locked="0"/>
    </xf>
    <xf numFmtId="1" fontId="67" fillId="28" borderId="0" xfId="169" applyNumberFormat="1" applyFont="1" applyFill="1" applyBorder="1" applyAlignment="1" applyProtection="1">
      <alignment horizontal="center" vertical="center"/>
      <protection locked="0"/>
    </xf>
    <xf numFmtId="1" fontId="67" fillId="28" borderId="20" xfId="169" applyNumberFormat="1" applyFont="1" applyFill="1" applyBorder="1" applyAlignment="1" applyProtection="1">
      <alignment horizontal="center" vertical="center" wrapText="1"/>
      <protection locked="0"/>
    </xf>
    <xf numFmtId="1" fontId="89" fillId="28" borderId="20" xfId="169" applyNumberFormat="1" applyFont="1" applyFill="1" applyBorder="1" applyAlignment="1" applyProtection="1">
      <alignment horizontal="center" vertical="center" wrapText="1"/>
      <protection locked="0"/>
    </xf>
    <xf numFmtId="1" fontId="67" fillId="28" borderId="12" xfId="169" applyNumberFormat="1" applyFont="1" applyFill="1" applyBorder="1" applyAlignment="1" applyProtection="1">
      <alignment horizontal="center" vertical="center"/>
      <protection locked="0"/>
    </xf>
    <xf numFmtId="1" fontId="67" fillId="28" borderId="21" xfId="169" applyNumberFormat="1" applyFont="1" applyFill="1" applyBorder="1" applyAlignment="1" applyProtection="1">
      <alignment horizontal="center" vertical="center"/>
      <protection locked="0"/>
    </xf>
    <xf numFmtId="0" fontId="112" fillId="28" borderId="0" xfId="169" applyFont="1" applyFill="1" applyProtection="1">
      <protection locked="0"/>
    </xf>
    <xf numFmtId="1" fontId="113" fillId="28" borderId="0" xfId="169" applyNumberFormat="1" applyFont="1" applyFill="1" applyBorder="1" applyAlignment="1" applyProtection="1">
      <alignment wrapText="1"/>
    </xf>
    <xf numFmtId="0" fontId="113" fillId="28" borderId="21" xfId="0" applyFont="1" applyFill="1" applyBorder="1"/>
    <xf numFmtId="1" fontId="114" fillId="28" borderId="21" xfId="169" applyNumberFormat="1" applyFont="1" applyFill="1" applyBorder="1" applyAlignment="1" applyProtection="1">
      <alignment wrapText="1"/>
    </xf>
    <xf numFmtId="1" fontId="114" fillId="28" borderId="19" xfId="169" applyNumberFormat="1" applyFont="1" applyFill="1" applyBorder="1" applyAlignment="1" applyProtection="1">
      <alignment wrapText="1"/>
    </xf>
    <xf numFmtId="1" fontId="114" fillId="28" borderId="19" xfId="169" applyNumberFormat="1" applyFont="1" applyFill="1" applyBorder="1" applyAlignment="1" applyProtection="1">
      <alignment horizontal="right" wrapText="1"/>
    </xf>
    <xf numFmtId="1" fontId="115" fillId="28" borderId="19" xfId="169" applyNumberFormat="1" applyFont="1" applyFill="1" applyBorder="1" applyAlignment="1" applyProtection="1">
      <alignment horizontal="right" wrapText="1"/>
    </xf>
    <xf numFmtId="0" fontId="116" fillId="28" borderId="19" xfId="169" applyFont="1" applyFill="1" applyBorder="1"/>
    <xf numFmtId="0" fontId="116" fillId="28" borderId="21" xfId="169" applyFont="1" applyFill="1" applyBorder="1"/>
    <xf numFmtId="0" fontId="116" fillId="28" borderId="0" xfId="169" applyFont="1" applyFill="1"/>
    <xf numFmtId="1" fontId="117" fillId="28" borderId="0" xfId="169" applyNumberFormat="1" applyFont="1" applyFill="1" applyBorder="1" applyAlignment="1" applyProtection="1">
      <alignment wrapText="1"/>
    </xf>
    <xf numFmtId="1" fontId="117" fillId="28" borderId="12" xfId="169" applyNumberFormat="1" applyFont="1" applyFill="1" applyBorder="1" applyAlignment="1" applyProtection="1">
      <alignment wrapText="1"/>
    </xf>
    <xf numFmtId="1" fontId="67" fillId="28" borderId="12" xfId="169" applyNumberFormat="1" applyFont="1" applyFill="1" applyBorder="1" applyAlignment="1" applyProtection="1">
      <alignment wrapText="1"/>
    </xf>
    <xf numFmtId="1" fontId="67" fillId="28" borderId="0" xfId="169" applyNumberFormat="1" applyFont="1" applyFill="1" applyBorder="1" applyAlignment="1" applyProtection="1">
      <alignment wrapText="1"/>
    </xf>
    <xf numFmtId="1" fontId="89" fillId="28" borderId="0" xfId="169" applyNumberFormat="1" applyFont="1" applyFill="1" applyBorder="1" applyAlignment="1" applyProtection="1">
      <alignment wrapText="1"/>
    </xf>
    <xf numFmtId="1" fontId="67" fillId="28" borderId="0" xfId="169" applyNumberFormat="1" applyFont="1" applyFill="1" applyBorder="1" applyAlignment="1" applyProtection="1">
      <alignment horizontal="right" wrapText="1"/>
    </xf>
    <xf numFmtId="1" fontId="89" fillId="28" borderId="0" xfId="169" applyNumberFormat="1" applyFont="1" applyFill="1" applyBorder="1" applyAlignment="1" applyProtection="1">
      <alignment horizontal="right" wrapText="1"/>
    </xf>
    <xf numFmtId="0" fontId="116" fillId="28" borderId="0" xfId="169" applyFont="1" applyFill="1" applyBorder="1"/>
    <xf numFmtId="0" fontId="116" fillId="28" borderId="12" xfId="169" applyFont="1" applyFill="1" applyBorder="1"/>
    <xf numFmtId="1" fontId="117" fillId="28" borderId="0" xfId="169" applyNumberFormat="1" applyFont="1" applyFill="1" applyBorder="1" applyAlignment="1" applyProtection="1">
      <alignment horizontal="left" wrapText="1" indent="1"/>
    </xf>
    <xf numFmtId="1" fontId="117" fillId="28" borderId="12" xfId="169" applyNumberFormat="1" applyFont="1" applyFill="1" applyBorder="1" applyAlignment="1" applyProtection="1">
      <alignment horizontal="left" wrapText="1" indent="1"/>
    </xf>
    <xf numFmtId="1" fontId="89" fillId="28" borderId="23" xfId="169" applyNumberFormat="1" applyFont="1" applyFill="1" applyBorder="1" applyAlignment="1" applyProtection="1">
      <alignment wrapText="1"/>
    </xf>
    <xf numFmtId="1" fontId="54" fillId="22" borderId="0" xfId="169" applyNumberFormat="1" applyFont="1" applyFill="1" applyBorder="1" applyAlignment="1" applyProtection="1">
      <alignment horizontal="left" wrapText="1" indent="1"/>
    </xf>
    <xf numFmtId="1" fontId="57" fillId="22" borderId="0" xfId="169" applyNumberFormat="1" applyFont="1" applyFill="1" applyBorder="1" applyAlignment="1" applyProtection="1">
      <alignment horizontal="left" wrapText="1" indent="1"/>
    </xf>
    <xf numFmtId="1" fontId="89" fillId="28" borderId="12" xfId="169" applyNumberFormat="1" applyFont="1" applyFill="1" applyBorder="1" applyAlignment="1" applyProtection="1">
      <alignment wrapText="1"/>
    </xf>
    <xf numFmtId="0" fontId="118" fillId="28" borderId="0" xfId="169" applyFont="1" applyFill="1"/>
    <xf numFmtId="1" fontId="57" fillId="22" borderId="11" xfId="169" applyNumberFormat="1" applyFont="1" applyFill="1" applyBorder="1" applyAlignment="1" applyProtection="1">
      <alignment horizontal="left" wrapText="1" indent="1"/>
    </xf>
    <xf numFmtId="1" fontId="89" fillId="28" borderId="25" xfId="169" applyNumberFormat="1" applyFont="1" applyFill="1" applyBorder="1" applyAlignment="1" applyProtection="1">
      <alignment wrapText="1"/>
    </xf>
    <xf numFmtId="1" fontId="89" fillId="28" borderId="11" xfId="169" applyNumberFormat="1" applyFont="1" applyFill="1" applyBorder="1" applyAlignment="1" applyProtection="1">
      <alignment wrapText="1"/>
    </xf>
    <xf numFmtId="1" fontId="113" fillId="28" borderId="23" xfId="169" applyNumberFormat="1" applyFont="1" applyFill="1" applyBorder="1" applyAlignment="1" applyProtection="1">
      <alignment wrapText="1"/>
    </xf>
    <xf numFmtId="1" fontId="113" fillId="28" borderId="20" xfId="169" applyNumberFormat="1" applyFont="1" applyFill="1" applyBorder="1" applyAlignment="1" applyProtection="1">
      <alignment wrapText="1"/>
    </xf>
    <xf numFmtId="1" fontId="114" fillId="28" borderId="12" xfId="169" applyNumberFormat="1" applyFont="1" applyFill="1" applyBorder="1" applyAlignment="1" applyProtection="1">
      <alignment wrapText="1"/>
    </xf>
    <xf numFmtId="1" fontId="114" fillId="28" borderId="0" xfId="169" applyNumberFormat="1" applyFont="1" applyFill="1" applyBorder="1" applyAlignment="1" applyProtection="1">
      <alignment wrapText="1"/>
    </xf>
    <xf numFmtId="1" fontId="115" fillId="28" borderId="0" xfId="169" applyNumberFormat="1" applyFont="1" applyFill="1" applyBorder="1" applyAlignment="1" applyProtection="1">
      <alignment wrapText="1"/>
    </xf>
    <xf numFmtId="1" fontId="114" fillId="28" borderId="0" xfId="169" applyNumberFormat="1" applyFont="1" applyFill="1" applyBorder="1" applyAlignment="1" applyProtection="1">
      <alignment horizontal="right" wrapText="1"/>
    </xf>
    <xf numFmtId="1" fontId="115" fillId="28" borderId="0" xfId="169" applyNumberFormat="1" applyFont="1" applyFill="1" applyBorder="1" applyAlignment="1" applyProtection="1">
      <alignment horizontal="right" wrapText="1"/>
    </xf>
    <xf numFmtId="1" fontId="115" fillId="28" borderId="23" xfId="169" applyNumberFormat="1" applyFont="1" applyFill="1" applyBorder="1" applyAlignment="1" applyProtection="1">
      <alignment horizontal="right" wrapText="1"/>
    </xf>
    <xf numFmtId="1" fontId="115" fillId="28" borderId="19" xfId="169" applyNumberFormat="1" applyFont="1" applyFill="1" applyBorder="1" applyAlignment="1" applyProtection="1">
      <alignment wrapText="1"/>
    </xf>
    <xf numFmtId="1" fontId="115" fillId="28" borderId="18" xfId="169" applyNumberFormat="1" applyFont="1" applyFill="1" applyBorder="1" applyAlignment="1" applyProtection="1">
      <alignment horizontal="right" wrapText="1"/>
    </xf>
    <xf numFmtId="1" fontId="116" fillId="28" borderId="0" xfId="169" applyNumberFormat="1" applyFont="1" applyFill="1" applyBorder="1"/>
    <xf numFmtId="0" fontId="92" fillId="28" borderId="12" xfId="169" applyFont="1" applyFill="1" applyBorder="1"/>
    <xf numFmtId="0" fontId="92" fillId="28" borderId="0" xfId="169" applyFont="1" applyFill="1" applyBorder="1"/>
    <xf numFmtId="0" fontId="92" fillId="28" borderId="21" xfId="169" applyFont="1" applyFill="1" applyBorder="1"/>
    <xf numFmtId="0" fontId="92" fillId="28" borderId="19" xfId="169" applyFont="1" applyFill="1" applyBorder="1"/>
    <xf numFmtId="1" fontId="116" fillId="28" borderId="19" xfId="169" applyNumberFormat="1" applyFont="1" applyFill="1" applyBorder="1"/>
    <xf numFmtId="1" fontId="113" fillId="28" borderId="22" xfId="169" applyNumberFormat="1" applyFont="1" applyFill="1" applyBorder="1" applyAlignment="1" applyProtection="1">
      <alignment wrapText="1"/>
    </xf>
    <xf numFmtId="1" fontId="117" fillId="28" borderId="23" xfId="169" applyNumberFormat="1" applyFont="1" applyFill="1" applyBorder="1" applyAlignment="1" applyProtection="1">
      <alignment horizontal="left" wrapText="1" indent="1"/>
    </xf>
    <xf numFmtId="1" fontId="117" fillId="28" borderId="22" xfId="169" applyNumberFormat="1" applyFont="1" applyFill="1" applyBorder="1" applyAlignment="1" applyProtection="1">
      <alignment horizontal="left" wrapText="1" indent="1"/>
    </xf>
    <xf numFmtId="1" fontId="67" fillId="0" borderId="0" xfId="169" applyNumberFormat="1" applyFont="1" applyFill="1" applyBorder="1" applyAlignment="1" applyProtection="1">
      <alignment wrapText="1"/>
    </xf>
    <xf numFmtId="0" fontId="26" fillId="28" borderId="0" xfId="169" applyFont="1" applyFill="1" applyAlignment="1">
      <alignment horizontal="right"/>
    </xf>
    <xf numFmtId="1" fontId="67" fillId="28" borderId="0" xfId="169" applyNumberFormat="1" applyFont="1" applyFill="1" applyBorder="1" applyAlignment="1" applyProtection="1">
      <alignment horizontal="left" wrapText="1" indent="1"/>
    </xf>
    <xf numFmtId="1" fontId="67" fillId="28" borderId="0" xfId="169" applyNumberFormat="1" applyFont="1" applyFill="1" applyBorder="1" applyAlignment="1" applyProtection="1">
      <alignment horizontal="right" wrapText="1" indent="1"/>
    </xf>
    <xf numFmtId="1" fontId="89" fillId="28" borderId="0" xfId="169" applyNumberFormat="1" applyFont="1" applyFill="1" applyBorder="1" applyAlignment="1" applyProtection="1">
      <alignment horizontal="right" wrapText="1" indent="1"/>
    </xf>
    <xf numFmtId="1" fontId="89" fillId="28" borderId="23" xfId="169" applyNumberFormat="1" applyFont="1" applyFill="1" applyBorder="1" applyAlignment="1" applyProtection="1">
      <alignment horizontal="right" wrapText="1" indent="1"/>
    </xf>
    <xf numFmtId="0" fontId="52" fillId="28" borderId="12" xfId="169" applyFont="1" applyFill="1" applyBorder="1" applyAlignment="1">
      <alignment horizontal="right"/>
    </xf>
    <xf numFmtId="0" fontId="26" fillId="28" borderId="0" xfId="169" applyFont="1" applyFill="1" applyBorder="1" applyAlignment="1">
      <alignment horizontal="right"/>
    </xf>
    <xf numFmtId="0" fontId="52" fillId="28" borderId="0" xfId="169" applyFont="1" applyFill="1" applyBorder="1" applyAlignment="1">
      <alignment horizontal="right"/>
    </xf>
    <xf numFmtId="0" fontId="26" fillId="28" borderId="12" xfId="169" applyFont="1" applyFill="1" applyBorder="1" applyAlignment="1">
      <alignment horizontal="right"/>
    </xf>
    <xf numFmtId="1" fontId="117" fillId="28" borderId="23" xfId="169" applyNumberFormat="1" applyFont="1" applyFill="1" applyBorder="1" applyAlignment="1" applyProtection="1">
      <alignment wrapText="1"/>
    </xf>
    <xf numFmtId="0" fontId="117" fillId="28" borderId="22" xfId="0" applyFont="1" applyFill="1" applyBorder="1" applyAlignment="1"/>
    <xf numFmtId="1" fontId="89" fillId="28" borderId="23" xfId="169" applyNumberFormat="1" applyFont="1" applyFill="1" applyBorder="1" applyAlignment="1" applyProtection="1">
      <alignment horizontal="right" wrapText="1"/>
    </xf>
    <xf numFmtId="0" fontId="119" fillId="28" borderId="0" xfId="169" applyFont="1" applyFill="1"/>
    <xf numFmtId="1" fontId="117" fillId="28" borderId="22" xfId="169" applyNumberFormat="1" applyFont="1" applyFill="1" applyBorder="1" applyAlignment="1" applyProtection="1">
      <alignment wrapText="1"/>
    </xf>
    <xf numFmtId="0" fontId="67" fillId="28" borderId="0" xfId="169" applyFont="1" applyFill="1"/>
    <xf numFmtId="0" fontId="90" fillId="28" borderId="22" xfId="0" applyFont="1" applyFill="1" applyBorder="1" applyAlignment="1">
      <alignment horizontal="left"/>
    </xf>
    <xf numFmtId="1" fontId="66" fillId="28" borderId="12" xfId="169" applyNumberFormat="1" applyFont="1" applyFill="1" applyBorder="1" applyAlignment="1" applyProtection="1">
      <alignment wrapText="1"/>
    </xf>
    <xf numFmtId="1" fontId="66" fillId="28" borderId="0" xfId="169" applyNumberFormat="1" applyFont="1" applyFill="1" applyBorder="1" applyAlignment="1" applyProtection="1">
      <alignment wrapText="1"/>
    </xf>
    <xf numFmtId="1" fontId="66" fillId="28" borderId="0" xfId="169" applyNumberFormat="1" applyFont="1" applyFill="1" applyBorder="1" applyAlignment="1" applyProtection="1">
      <alignment horizontal="right" wrapText="1"/>
    </xf>
    <xf numFmtId="1" fontId="66" fillId="28" borderId="23" xfId="169" applyNumberFormat="1" applyFont="1" applyFill="1" applyBorder="1" applyAlignment="1" applyProtection="1">
      <alignment horizontal="right" wrapText="1"/>
    </xf>
    <xf numFmtId="0" fontId="72" fillId="28" borderId="12" xfId="169" applyFont="1" applyFill="1" applyBorder="1"/>
    <xf numFmtId="0" fontId="66" fillId="28" borderId="0" xfId="169" applyFont="1" applyFill="1" applyBorder="1"/>
    <xf numFmtId="0" fontId="72" fillId="28" borderId="0" xfId="169" applyFont="1" applyFill="1" applyBorder="1"/>
    <xf numFmtId="1" fontId="66" fillId="28" borderId="23" xfId="169" applyNumberFormat="1" applyFont="1" applyFill="1" applyBorder="1" applyAlignment="1" applyProtection="1">
      <alignment wrapText="1"/>
    </xf>
    <xf numFmtId="0" fontId="66" fillId="28" borderId="0" xfId="169" applyFont="1" applyFill="1"/>
    <xf numFmtId="0" fontId="89" fillId="28" borderId="0" xfId="169" applyFont="1" applyFill="1"/>
    <xf numFmtId="0" fontId="66" fillId="0" borderId="0" xfId="169" applyFont="1" applyFill="1" applyBorder="1"/>
    <xf numFmtId="1" fontId="90" fillId="28" borderId="22" xfId="169" applyNumberFormat="1" applyFont="1" applyFill="1" applyBorder="1" applyAlignment="1" applyProtection="1">
      <alignment wrapText="1"/>
    </xf>
    <xf numFmtId="0" fontId="90" fillId="28" borderId="24" xfId="0" applyFont="1" applyFill="1" applyBorder="1" applyAlignment="1">
      <alignment horizontal="left"/>
    </xf>
    <xf numFmtId="1" fontId="58" fillId="28" borderId="25" xfId="169" applyNumberFormat="1" applyFont="1" applyFill="1" applyBorder="1" applyAlignment="1" applyProtection="1">
      <alignment horizontal="center" wrapText="1"/>
    </xf>
    <xf numFmtId="1" fontId="58" fillId="28" borderId="11" xfId="169" applyNumberFormat="1" applyFont="1" applyFill="1" applyBorder="1" applyAlignment="1" applyProtection="1">
      <alignment horizontal="center" wrapText="1"/>
    </xf>
    <xf numFmtId="1" fontId="66" fillId="28" borderId="11" xfId="169" applyNumberFormat="1" applyFont="1" applyFill="1" applyBorder="1" applyAlignment="1" applyProtection="1">
      <alignment wrapText="1"/>
    </xf>
    <xf numFmtId="1" fontId="66" fillId="28" borderId="11" xfId="169" applyNumberFormat="1" applyFont="1" applyFill="1" applyBorder="1" applyAlignment="1" applyProtection="1">
      <alignment horizontal="right" wrapText="1"/>
    </xf>
    <xf numFmtId="1" fontId="66" fillId="28" borderId="26" xfId="169" applyNumberFormat="1" applyFont="1" applyFill="1" applyBorder="1" applyAlignment="1" applyProtection="1">
      <alignment horizontal="right" wrapText="1"/>
    </xf>
    <xf numFmtId="1" fontId="66" fillId="28" borderId="25" xfId="169" applyNumberFormat="1" applyFont="1" applyFill="1" applyBorder="1" applyAlignment="1" applyProtection="1">
      <alignment wrapText="1"/>
    </xf>
    <xf numFmtId="1" fontId="78" fillId="28" borderId="22" xfId="169" applyNumberFormat="1" applyFont="1" applyFill="1" applyBorder="1" applyAlignment="1" applyProtection="1">
      <alignment wrapText="1"/>
    </xf>
    <xf numFmtId="1" fontId="26" fillId="28" borderId="12" xfId="169" applyNumberFormat="1" applyFont="1" applyFill="1" applyBorder="1" applyAlignment="1" applyProtection="1">
      <alignment wrapText="1"/>
    </xf>
    <xf numFmtId="1" fontId="26" fillId="28" borderId="0" xfId="169" applyNumberFormat="1" applyFont="1" applyFill="1" applyBorder="1" applyAlignment="1" applyProtection="1">
      <alignment wrapText="1"/>
    </xf>
    <xf numFmtId="1" fontId="117" fillId="28" borderId="25" xfId="169" applyNumberFormat="1" applyFont="1" applyFill="1" applyBorder="1" applyAlignment="1" applyProtection="1">
      <alignment wrapText="1"/>
    </xf>
    <xf numFmtId="1" fontId="117" fillId="28" borderId="24" xfId="169" applyNumberFormat="1" applyFont="1" applyFill="1" applyBorder="1" applyAlignment="1" applyProtection="1">
      <alignment wrapText="1"/>
    </xf>
    <xf numFmtId="1" fontId="67" fillId="28" borderId="25" xfId="169" applyNumberFormat="1" applyFont="1" applyFill="1" applyBorder="1" applyAlignment="1" applyProtection="1">
      <alignment wrapText="1"/>
    </xf>
    <xf numFmtId="1" fontId="67" fillId="28" borderId="11" xfId="169" applyNumberFormat="1" applyFont="1" applyFill="1" applyBorder="1" applyAlignment="1" applyProtection="1">
      <alignment wrapText="1"/>
    </xf>
    <xf numFmtId="1" fontId="67" fillId="28" borderId="23" xfId="169" applyNumberFormat="1" applyFont="1" applyFill="1" applyBorder="1" applyAlignment="1" applyProtection="1">
      <alignment wrapText="1"/>
    </xf>
    <xf numFmtId="1" fontId="58" fillId="28" borderId="21" xfId="169" applyNumberFormat="1" applyFont="1" applyFill="1" applyBorder="1" applyAlignment="1" applyProtection="1">
      <alignment wrapText="1"/>
    </xf>
    <xf numFmtId="1" fontId="40" fillId="28" borderId="19" xfId="169" applyNumberFormat="1" applyFont="1" applyFill="1" applyBorder="1"/>
    <xf numFmtId="1" fontId="66" fillId="28" borderId="21" xfId="169" applyNumberFormat="1" applyFont="1" applyFill="1" applyBorder="1" applyAlignment="1" applyProtection="1">
      <alignment wrapText="1"/>
    </xf>
    <xf numFmtId="1" fontId="66" fillId="28" borderId="19" xfId="169" applyNumberFormat="1" applyFont="1" applyFill="1" applyBorder="1" applyAlignment="1" applyProtection="1">
      <alignment wrapText="1"/>
    </xf>
    <xf numFmtId="0" fontId="120" fillId="28" borderId="21" xfId="169" applyFont="1" applyFill="1" applyBorder="1"/>
    <xf numFmtId="1" fontId="26" fillId="28" borderId="19" xfId="169" applyNumberFormat="1" applyFont="1" applyFill="1" applyBorder="1"/>
    <xf numFmtId="0" fontId="120" fillId="28" borderId="19" xfId="169" applyFont="1" applyFill="1" applyBorder="1"/>
    <xf numFmtId="0" fontId="120" fillId="28" borderId="0" xfId="169" applyFont="1" applyFill="1"/>
    <xf numFmtId="1" fontId="121" fillId="28" borderId="23" xfId="169" applyNumberFormat="1" applyFont="1" applyFill="1" applyBorder="1" applyAlignment="1" applyProtection="1">
      <alignment horizontal="left" wrapText="1" indent="1"/>
    </xf>
    <xf numFmtId="1" fontId="90" fillId="28" borderId="23" xfId="169" applyNumberFormat="1" applyFont="1" applyFill="1" applyBorder="1" applyAlignment="1" applyProtection="1">
      <alignment horizontal="center" wrapText="1"/>
    </xf>
    <xf numFmtId="0" fontId="78" fillId="28" borderId="22" xfId="0" applyFont="1" applyFill="1" applyBorder="1" applyAlignment="1">
      <alignment horizontal="left" indent="4"/>
    </xf>
    <xf numFmtId="0" fontId="90" fillId="28" borderId="22" xfId="0" applyFont="1" applyFill="1" applyBorder="1" applyAlignment="1">
      <alignment horizontal="left" indent="4"/>
    </xf>
    <xf numFmtId="1" fontId="90" fillId="28" borderId="12" xfId="169" applyNumberFormat="1" applyFont="1" applyFill="1" applyBorder="1" applyAlignment="1" applyProtection="1">
      <alignment wrapText="1"/>
    </xf>
    <xf numFmtId="0" fontId="120" fillId="28" borderId="12" xfId="169" applyFont="1" applyFill="1" applyBorder="1"/>
    <xf numFmtId="1" fontId="26" fillId="28" borderId="0" xfId="169" applyNumberFormat="1" applyFont="1" applyFill="1" applyBorder="1"/>
    <xf numFmtId="0" fontId="120" fillId="28" borderId="0" xfId="169" applyFont="1" applyFill="1" applyBorder="1"/>
    <xf numFmtId="1" fontId="56" fillId="0" borderId="0" xfId="169" applyNumberFormat="1" applyFont="1" applyFill="1" applyBorder="1" applyAlignment="1" applyProtection="1">
      <alignment wrapText="1"/>
    </xf>
    <xf numFmtId="0" fontId="122" fillId="28" borderId="0" xfId="169" applyFont="1" applyFill="1"/>
    <xf numFmtId="1" fontId="66" fillId="28" borderId="0" xfId="169" applyNumberFormat="1" applyFont="1" applyFill="1" applyBorder="1" applyAlignment="1" applyProtection="1">
      <alignment horizontal="center" wrapText="1"/>
    </xf>
    <xf numFmtId="1" fontId="120" fillId="28" borderId="0" xfId="169" applyNumberFormat="1" applyFont="1" applyFill="1"/>
    <xf numFmtId="1" fontId="90" fillId="28" borderId="11" xfId="169" applyNumberFormat="1" applyFont="1" applyFill="1" applyBorder="1" applyAlignment="1" applyProtection="1">
      <alignment wrapText="1"/>
    </xf>
    <xf numFmtId="1" fontId="90" fillId="28" borderId="25" xfId="169" applyNumberFormat="1" applyFont="1" applyFill="1" applyBorder="1" applyAlignment="1" applyProtection="1">
      <alignment wrapText="1"/>
    </xf>
    <xf numFmtId="1" fontId="58" fillId="28" borderId="25" xfId="169" applyNumberFormat="1" applyFont="1" applyFill="1" applyBorder="1" applyAlignment="1" applyProtection="1">
      <alignment wrapText="1"/>
    </xf>
    <xf numFmtId="0" fontId="72" fillId="28" borderId="25" xfId="169" applyFont="1" applyFill="1" applyBorder="1"/>
    <xf numFmtId="0" fontId="66" fillId="28" borderId="11" xfId="169" applyFont="1" applyFill="1" applyBorder="1"/>
    <xf numFmtId="0" fontId="72" fillId="28" borderId="11" xfId="169" applyFont="1" applyFill="1" applyBorder="1"/>
    <xf numFmtId="1" fontId="59" fillId="28" borderId="0" xfId="169" applyNumberFormat="1" applyFont="1" applyFill="1" applyBorder="1" applyAlignment="1" applyProtection="1">
      <alignment wrapText="1"/>
    </xf>
    <xf numFmtId="0" fontId="58" fillId="28" borderId="0" xfId="165" applyFont="1" applyFill="1"/>
    <xf numFmtId="0" fontId="59" fillId="28" borderId="0" xfId="165" applyFont="1" applyFill="1"/>
    <xf numFmtId="0" fontId="66" fillId="28" borderId="0" xfId="169" applyFont="1" applyFill="1" applyBorder="1" applyAlignment="1"/>
    <xf numFmtId="0" fontId="26" fillId="28" borderId="0" xfId="169" applyFont="1" applyFill="1" applyBorder="1"/>
    <xf numFmtId="0" fontId="66" fillId="28" borderId="0" xfId="169" applyFont="1" applyFill="1" applyBorder="1" applyAlignment="1">
      <alignment horizontal="right"/>
    </xf>
    <xf numFmtId="0" fontId="61" fillId="28" borderId="0" xfId="177" applyFont="1" applyFill="1" applyBorder="1"/>
    <xf numFmtId="0" fontId="61" fillId="28" borderId="0" xfId="177" applyFont="1" applyFill="1"/>
    <xf numFmtId="0" fontId="90" fillId="28" borderId="0" xfId="169" applyFont="1" applyFill="1"/>
    <xf numFmtId="0" fontId="101" fillId="28" borderId="0" xfId="0" applyFont="1" applyFill="1" applyAlignment="1">
      <alignment horizontal="left" wrapText="1"/>
    </xf>
    <xf numFmtId="0" fontId="26" fillId="28" borderId="0" xfId="169" applyFont="1" applyFill="1" applyAlignment="1"/>
    <xf numFmtId="0" fontId="66" fillId="28" borderId="0" xfId="169" applyFont="1" applyFill="1" applyAlignment="1"/>
    <xf numFmtId="0" fontId="66" fillId="28" borderId="0" xfId="169" applyFont="1" applyFill="1" applyAlignment="1">
      <alignment horizontal="right"/>
    </xf>
    <xf numFmtId="1" fontId="67" fillId="28" borderId="18" xfId="169" applyNumberFormat="1" applyFont="1" applyFill="1" applyBorder="1" applyAlignment="1" applyProtection="1">
      <alignment horizontal="center" vertical="center"/>
      <protection locked="0"/>
    </xf>
    <xf numFmtId="1" fontId="67" fillId="28" borderId="23" xfId="169" applyNumberFormat="1" applyFont="1" applyFill="1" applyBorder="1" applyAlignment="1" applyProtection="1">
      <alignment horizontal="center" vertical="center"/>
      <protection locked="0"/>
    </xf>
    <xf numFmtId="1" fontId="67" fillId="28" borderId="23" xfId="169" applyNumberFormat="1" applyFont="1" applyFill="1" applyBorder="1" applyAlignment="1" applyProtection="1">
      <alignment horizontal="center"/>
      <protection locked="0"/>
    </xf>
    <xf numFmtId="1" fontId="67" fillId="28" borderId="18" xfId="169" applyNumberFormat="1" applyFont="1" applyFill="1" applyBorder="1" applyAlignment="1" applyProtection="1">
      <alignment wrapText="1"/>
    </xf>
    <xf numFmtId="1" fontId="89" fillId="28" borderId="26" xfId="169" applyNumberFormat="1" applyFont="1" applyFill="1" applyBorder="1" applyAlignment="1" applyProtection="1">
      <alignment wrapText="1"/>
    </xf>
    <xf numFmtId="1" fontId="72" fillId="28" borderId="23" xfId="169" applyNumberFormat="1" applyFont="1" applyFill="1" applyBorder="1" applyAlignment="1" applyProtection="1">
      <alignment wrapText="1"/>
    </xf>
    <xf numFmtId="1" fontId="26" fillId="28" borderId="23" xfId="169" applyNumberFormat="1" applyFont="1" applyFill="1" applyBorder="1" applyAlignment="1" applyProtection="1">
      <alignment wrapText="1"/>
    </xf>
    <xf numFmtId="1" fontId="67" fillId="28" borderId="26" xfId="169" applyNumberFormat="1" applyFont="1" applyFill="1" applyBorder="1" applyAlignment="1" applyProtection="1">
      <alignment wrapText="1"/>
    </xf>
    <xf numFmtId="1" fontId="66" fillId="28" borderId="23" xfId="169" applyNumberFormat="1" applyFont="1" applyFill="1" applyBorder="1" applyAlignment="1" applyProtection="1">
      <alignment horizontal="left" wrapText="1"/>
    </xf>
    <xf numFmtId="1" fontId="67" fillId="28" borderId="21" xfId="169" applyNumberFormat="1" applyFont="1" applyFill="1" applyBorder="1" applyAlignment="1" applyProtection="1">
      <alignment horizontal="center" vertical="center" wrapText="1"/>
      <protection locked="0"/>
    </xf>
    <xf numFmtId="3" fontId="46" fillId="28" borderId="19" xfId="178" applyNumberFormat="1" applyFont="1" applyFill="1" applyBorder="1"/>
    <xf numFmtId="0" fontId="53" fillId="22" borderId="20" xfId="64" applyFont="1" applyFill="1" applyBorder="1" applyAlignment="1">
      <alignment horizontal="center" vertical="center"/>
    </xf>
    <xf numFmtId="1" fontId="40" fillId="22" borderId="0" xfId="64" applyNumberFormat="1" applyFont="1" applyFill="1" applyBorder="1" applyAlignment="1">
      <alignment horizontal="center" vertical="center"/>
    </xf>
    <xf numFmtId="3" fontId="40" fillId="28" borderId="11" xfId="64" applyNumberFormat="1" applyFont="1" applyFill="1" applyBorder="1" applyAlignment="1">
      <alignment horizontal="center" vertical="center"/>
    </xf>
    <xf numFmtId="3" fontId="40" fillId="28" borderId="25" xfId="64" applyNumberFormat="1" applyFont="1" applyFill="1" applyBorder="1" applyAlignment="1">
      <alignment horizontal="center" vertical="center"/>
    </xf>
    <xf numFmtId="1" fontId="40" fillId="28" borderId="24" xfId="180" applyNumberFormat="1" applyFont="1" applyFill="1" applyBorder="1" applyAlignment="1">
      <alignment horizontal="left" vertical="center"/>
    </xf>
    <xf numFmtId="1" fontId="59" fillId="28" borderId="23" xfId="169" applyNumberFormat="1" applyFont="1" applyFill="1" applyBorder="1" applyAlignment="1" applyProtection="1">
      <alignment wrapText="1"/>
    </xf>
    <xf numFmtId="0" fontId="59" fillId="28" borderId="12" xfId="0" applyFont="1" applyFill="1" applyBorder="1" applyAlignment="1">
      <alignment horizontal="left" indent="4"/>
    </xf>
    <xf numFmtId="0" fontId="49" fillId="22" borderId="0" xfId="0" applyFont="1" applyFill="1" applyBorder="1" applyAlignment="1"/>
    <xf numFmtId="0" fontId="50" fillId="22" borderId="0" xfId="79" applyFont="1" applyFill="1" applyBorder="1" applyAlignment="1" applyProtection="1"/>
    <xf numFmtId="0" fontId="50" fillId="22" borderId="0" xfId="79" applyFont="1" applyFill="1" applyBorder="1" applyAlignment="1" applyProtection="1">
      <alignment horizontal="left"/>
    </xf>
    <xf numFmtId="0" fontId="49" fillId="22" borderId="0" xfId="0" applyFont="1" applyFill="1" applyBorder="1" applyAlignment="1">
      <alignment horizontal="left"/>
    </xf>
    <xf numFmtId="0" fontId="50" fillId="22" borderId="0" xfId="0" applyFont="1" applyFill="1" applyBorder="1" applyAlignment="1"/>
    <xf numFmtId="0" fontId="50" fillId="22" borderId="0" xfId="0" applyFont="1" applyFill="1" applyBorder="1"/>
    <xf numFmtId="0" fontId="50" fillId="22" borderId="0" xfId="176" applyFont="1" applyFill="1" applyAlignment="1">
      <alignment horizontal="left"/>
    </xf>
    <xf numFmtId="0" fontId="50" fillId="28" borderId="0" xfId="176" applyFont="1" applyFill="1" applyAlignment="1">
      <alignment horizontal="left"/>
    </xf>
    <xf numFmtId="0" fontId="50" fillId="22" borderId="0" xfId="173" applyFont="1" applyFill="1"/>
    <xf numFmtId="173" fontId="50" fillId="22" borderId="0" xfId="180" applyNumberFormat="1" applyFont="1" applyFill="1"/>
    <xf numFmtId="0" fontId="50" fillId="28" borderId="0" xfId="173" applyFont="1" applyFill="1"/>
    <xf numFmtId="173" fontId="50" fillId="28" borderId="0" xfId="180" applyNumberFormat="1" applyFont="1" applyFill="1"/>
    <xf numFmtId="0" fontId="124" fillId="28" borderId="0" xfId="0" applyFont="1" applyFill="1"/>
    <xf numFmtId="168" fontId="58" fillId="28" borderId="23" xfId="173" applyNumberFormat="1" applyFont="1" applyFill="1" applyBorder="1" applyAlignment="1">
      <alignment horizontal="center" vertical="center"/>
    </xf>
    <xf numFmtId="168" fontId="58" fillId="28" borderId="26" xfId="173" applyNumberFormat="1" applyFont="1" applyFill="1" applyBorder="1" applyAlignment="1">
      <alignment horizontal="center" vertical="center"/>
    </xf>
    <xf numFmtId="179" fontId="125" fillId="28" borderId="0" xfId="0" applyNumberFormat="1" applyFont="1" applyFill="1" applyBorder="1" applyAlignment="1">
      <alignment horizontal="right" vertical="center"/>
    </xf>
    <xf numFmtId="49" fontId="46" fillId="22" borderId="20" xfId="173" applyNumberFormat="1" applyFont="1" applyFill="1" applyBorder="1" applyAlignment="1">
      <alignment horizontal="center" vertical="center"/>
    </xf>
    <xf numFmtId="49" fontId="46" fillId="28" borderId="20" xfId="173" applyNumberFormat="1" applyFont="1" applyFill="1" applyBorder="1" applyAlignment="1">
      <alignment horizontal="center" vertical="center"/>
    </xf>
    <xf numFmtId="49" fontId="46" fillId="0" borderId="20" xfId="173" applyNumberFormat="1" applyFont="1" applyFill="1" applyBorder="1" applyAlignment="1">
      <alignment horizontal="center" vertical="center"/>
    </xf>
    <xf numFmtId="0" fontId="40" fillId="22" borderId="0" xfId="239" applyFont="1" applyFill="1"/>
    <xf numFmtId="0" fontId="40" fillId="22" borderId="22" xfId="178" applyFont="1" applyFill="1" applyBorder="1" applyAlignment="1">
      <alignment horizontal="centerContinuous" vertical="center"/>
    </xf>
    <xf numFmtId="0" fontId="40" fillId="22" borderId="0" xfId="178" applyFont="1" applyFill="1" applyBorder="1" applyAlignment="1">
      <alignment horizontal="centerContinuous" vertical="center"/>
    </xf>
    <xf numFmtId="0" fontId="40" fillId="22" borderId="22" xfId="0" applyFont="1" applyFill="1" applyBorder="1" applyAlignment="1">
      <alignment horizontal="centerContinuous" vertical="center"/>
    </xf>
    <xf numFmtId="3" fontId="46" fillId="0" borderId="19" xfId="173" applyNumberFormat="1" applyFont="1" applyFill="1" applyBorder="1" applyAlignment="1">
      <alignment horizontal="right" vertical="center"/>
    </xf>
    <xf numFmtId="49" fontId="40" fillId="22" borderId="31" xfId="173" applyNumberFormat="1" applyFont="1" applyFill="1" applyBorder="1" applyAlignment="1">
      <alignment horizontal="center" vertical="center"/>
    </xf>
    <xf numFmtId="0" fontId="54" fillId="22" borderId="18" xfId="64" applyFont="1" applyFill="1" applyBorder="1" applyAlignment="1">
      <alignment horizontal="centerContinuous" vertical="center"/>
    </xf>
    <xf numFmtId="174" fontId="58" fillId="28" borderId="0" xfId="64" applyNumberFormat="1" applyFont="1" applyFill="1" applyBorder="1" applyAlignment="1">
      <alignment horizontal="center" vertical="center"/>
    </xf>
    <xf numFmtId="174" fontId="58" fillId="28" borderId="11" xfId="64" applyNumberFormat="1" applyFont="1" applyFill="1" applyBorder="1" applyAlignment="1">
      <alignment horizontal="center" vertical="center"/>
    </xf>
    <xf numFmtId="176" fontId="58" fillId="22" borderId="25" xfId="111" applyNumberFormat="1" applyFont="1" applyFill="1" applyBorder="1" applyAlignment="1">
      <alignment horizontal="right"/>
    </xf>
    <xf numFmtId="0" fontId="57" fillId="22" borderId="19" xfId="166" applyFont="1" applyFill="1" applyBorder="1" applyAlignment="1">
      <alignment horizontal="left" vertical="center"/>
    </xf>
    <xf numFmtId="0" fontId="59" fillId="22" borderId="25" xfId="166" applyFont="1" applyFill="1" applyBorder="1" applyAlignment="1">
      <alignment horizontal="left" vertical="center"/>
    </xf>
    <xf numFmtId="0" fontId="40" fillId="22" borderId="24" xfId="64" applyFont="1" applyFill="1" applyBorder="1" applyAlignment="1">
      <alignment horizontal="center" vertical="center"/>
    </xf>
    <xf numFmtId="3" fontId="40" fillId="22" borderId="11" xfId="64" applyNumberFormat="1" applyFont="1" applyFill="1" applyBorder="1" applyAlignment="1">
      <alignment horizontal="center" vertical="center"/>
    </xf>
    <xf numFmtId="1" fontId="52" fillId="22" borderId="23" xfId="180" applyNumberFormat="1" applyFont="1" applyFill="1" applyBorder="1" applyAlignment="1">
      <alignment horizontal="left" vertical="center"/>
    </xf>
    <xf numFmtId="0" fontId="26" fillId="28" borderId="25" xfId="169" applyFont="1" applyFill="1" applyBorder="1" applyAlignment="1">
      <alignment horizontal="centerContinuous" vertical="center"/>
    </xf>
    <xf numFmtId="0" fontId="26" fillId="28" borderId="11" xfId="169" applyFont="1" applyFill="1" applyBorder="1" applyAlignment="1">
      <alignment horizontal="centerContinuous" vertical="center"/>
    </xf>
    <xf numFmtId="0" fontId="26" fillId="28" borderId="26" xfId="169" applyFont="1" applyFill="1" applyBorder="1" applyAlignment="1">
      <alignment horizontal="centerContinuous" vertical="center"/>
    </xf>
    <xf numFmtId="1" fontId="67" fillId="28" borderId="3" xfId="169" applyNumberFormat="1" applyFont="1" applyFill="1" applyBorder="1" applyAlignment="1" applyProtection="1">
      <alignment horizontal="center" vertical="center" wrapText="1"/>
      <protection locked="0"/>
    </xf>
    <xf numFmtId="1" fontId="92" fillId="28" borderId="0" xfId="169" applyNumberFormat="1" applyFont="1" applyFill="1" applyBorder="1"/>
    <xf numFmtId="3" fontId="53" fillId="28" borderId="0" xfId="0" applyNumberFormat="1" applyFont="1" applyFill="1" applyBorder="1"/>
    <xf numFmtId="0" fontId="49" fillId="28" borderId="0" xfId="0" applyFont="1" applyFill="1" applyBorder="1" applyAlignment="1"/>
    <xf numFmtId="0" fontId="50" fillId="28" borderId="0" xfId="79" applyFont="1" applyFill="1" applyBorder="1" applyAlignment="1" applyProtection="1"/>
    <xf numFmtId="0" fontId="50" fillId="28" borderId="0" xfId="79" applyFont="1" applyFill="1" applyBorder="1" applyAlignment="1" applyProtection="1">
      <alignment horizontal="left"/>
    </xf>
    <xf numFmtId="0" fontId="49" fillId="28" borderId="0" xfId="0" applyFont="1" applyFill="1" applyBorder="1" applyAlignment="1">
      <alignment horizontal="left"/>
    </xf>
    <xf numFmtId="174" fontId="58" fillId="28" borderId="18" xfId="64" applyNumberFormat="1" applyFont="1" applyFill="1" applyBorder="1" applyAlignment="1">
      <alignment horizontal="center" vertical="center"/>
    </xf>
    <xf numFmtId="0" fontId="69" fillId="28" borderId="0" xfId="170" applyFont="1" applyFill="1"/>
    <xf numFmtId="0" fontId="40" fillId="22" borderId="24" xfId="0" applyFont="1" applyFill="1" applyBorder="1" applyAlignment="1">
      <alignment horizontal="centerContinuous" vertical="center"/>
    </xf>
    <xf numFmtId="0" fontId="40" fillId="22" borderId="25" xfId="0" applyFont="1" applyFill="1" applyBorder="1" applyAlignment="1">
      <alignment horizontal="centerContinuous" vertical="center"/>
    </xf>
    <xf numFmtId="3" fontId="46" fillId="28" borderId="11" xfId="0" applyNumberFormat="1" applyFont="1" applyFill="1" applyBorder="1" applyAlignment="1"/>
    <xf numFmtId="3" fontId="53" fillId="22" borderId="0" xfId="0" applyNumberFormat="1" applyFont="1" applyFill="1" applyBorder="1"/>
    <xf numFmtId="3" fontId="53" fillId="28" borderId="19" xfId="0" applyNumberFormat="1" applyFont="1" applyFill="1" applyBorder="1"/>
    <xf numFmtId="3" fontId="56" fillId="28" borderId="11" xfId="0" applyNumberFormat="1" applyFont="1" applyFill="1" applyBorder="1"/>
    <xf numFmtId="1" fontId="106" fillId="28" borderId="11" xfId="0" applyNumberFormat="1" applyFont="1" applyFill="1" applyBorder="1"/>
    <xf numFmtId="0" fontId="116" fillId="28" borderId="11" xfId="169" applyFont="1" applyFill="1" applyBorder="1"/>
    <xf numFmtId="0" fontId="118" fillId="28" borderId="11" xfId="169" applyFont="1" applyFill="1" applyBorder="1"/>
    <xf numFmtId="1" fontId="78" fillId="22" borderId="0" xfId="173" applyNumberFormat="1" applyFont="1" applyFill="1"/>
    <xf numFmtId="0" fontId="126" fillId="0" borderId="0" xfId="0" applyFont="1" applyAlignment="1">
      <alignment vertical="center"/>
    </xf>
    <xf numFmtId="0" fontId="52" fillId="22" borderId="0" xfId="177" applyFont="1" applyFill="1"/>
    <xf numFmtId="3" fontId="46" fillId="28" borderId="21" xfId="64" applyNumberFormat="1" applyFont="1" applyFill="1" applyBorder="1" applyAlignment="1">
      <alignment horizontal="center" vertical="center"/>
    </xf>
    <xf numFmtId="3" fontId="46" fillId="28" borderId="19" xfId="64" applyNumberFormat="1" applyFont="1" applyFill="1" applyBorder="1" applyAlignment="1">
      <alignment horizontal="center" vertical="center"/>
    </xf>
    <xf numFmtId="0" fontId="58" fillId="0" borderId="31" xfId="162" applyFont="1" applyFill="1" applyBorder="1" applyAlignment="1">
      <alignment horizontal="center" vertical="center" wrapText="1"/>
    </xf>
    <xf numFmtId="0" fontId="58" fillId="0" borderId="15" xfId="162" applyFont="1" applyFill="1" applyBorder="1" applyAlignment="1">
      <alignment horizontal="center" vertical="center" wrapText="1"/>
    </xf>
    <xf numFmtId="174" fontId="72" fillId="28" borderId="18" xfId="171" applyNumberFormat="1" applyFont="1" applyFill="1" applyBorder="1" applyAlignment="1">
      <alignment horizontal="center" vertical="center"/>
    </xf>
    <xf numFmtId="174" fontId="72" fillId="28" borderId="23" xfId="171" applyNumberFormat="1" applyFont="1" applyFill="1" applyBorder="1" applyAlignment="1">
      <alignment horizontal="center" vertical="center"/>
    </xf>
    <xf numFmtId="0" fontId="58" fillId="0" borderId="20" xfId="162" applyFont="1" applyFill="1" applyBorder="1" applyAlignment="1">
      <alignment horizontal="center" vertical="center" wrapText="1"/>
    </xf>
    <xf numFmtId="0" fontId="69" fillId="22" borderId="0" xfId="171" applyFont="1" applyFill="1" applyBorder="1" applyAlignment="1">
      <alignment horizontal="center" vertical="center"/>
    </xf>
    <xf numFmtId="3" fontId="40" fillId="22" borderId="25" xfId="64" applyNumberFormat="1" applyFont="1" applyFill="1" applyBorder="1" applyAlignment="1">
      <alignment horizontal="center" vertical="center"/>
    </xf>
    <xf numFmtId="3" fontId="58" fillId="22" borderId="25" xfId="171" applyNumberFormat="1" applyFont="1" applyFill="1" applyBorder="1" applyAlignment="1">
      <alignment horizontal="right" vertical="center"/>
    </xf>
    <xf numFmtId="1" fontId="67" fillId="28" borderId="31" xfId="169" applyNumberFormat="1" applyFont="1" applyFill="1" applyBorder="1" applyAlignment="1" applyProtection="1">
      <alignment horizontal="center" vertical="center" wrapText="1"/>
      <protection locked="0"/>
    </xf>
    <xf numFmtId="0" fontId="127" fillId="28" borderId="0" xfId="169" applyFont="1" applyFill="1"/>
    <xf numFmtId="0" fontId="128" fillId="28" borderId="0" xfId="169" applyFont="1" applyFill="1" applyAlignment="1">
      <alignment horizontal="left"/>
    </xf>
    <xf numFmtId="0" fontId="128" fillId="28" borderId="0" xfId="169" applyFont="1" applyFill="1"/>
    <xf numFmtId="0" fontId="129" fillId="28" borderId="0" xfId="169" applyFont="1" applyFill="1"/>
    <xf numFmtId="1" fontId="129" fillId="28" borderId="0" xfId="169" applyNumberFormat="1" applyFont="1" applyFill="1"/>
    <xf numFmtId="0" fontId="116" fillId="28" borderId="18" xfId="169" applyFont="1" applyFill="1" applyBorder="1"/>
    <xf numFmtId="0" fontId="116" fillId="28" borderId="23" xfId="169" applyFont="1" applyFill="1" applyBorder="1"/>
    <xf numFmtId="0" fontId="118" fillId="28" borderId="0" xfId="169" applyFont="1" applyFill="1" applyBorder="1"/>
    <xf numFmtId="0" fontId="118" fillId="28" borderId="23" xfId="169" applyFont="1" applyFill="1" applyBorder="1"/>
    <xf numFmtId="0" fontId="118" fillId="28" borderId="26" xfId="169" applyFont="1" applyFill="1" applyBorder="1"/>
    <xf numFmtId="0" fontId="26" fillId="28" borderId="23" xfId="169" applyFont="1" applyFill="1" applyBorder="1" applyAlignment="1">
      <alignment horizontal="right"/>
    </xf>
    <xf numFmtId="1" fontId="66" fillId="28" borderId="26" xfId="169" applyNumberFormat="1" applyFont="1" applyFill="1" applyBorder="1" applyAlignment="1" applyProtection="1">
      <alignment wrapText="1"/>
    </xf>
    <xf numFmtId="0" fontId="116" fillId="28" borderId="26" xfId="169" applyFont="1" applyFill="1" applyBorder="1"/>
    <xf numFmtId="0" fontId="120" fillId="28" borderId="23" xfId="169" applyFont="1" applyFill="1" applyBorder="1"/>
    <xf numFmtId="0" fontId="66" fillId="28" borderId="26" xfId="169" applyFont="1" applyFill="1" applyBorder="1"/>
    <xf numFmtId="0" fontId="40" fillId="28" borderId="0" xfId="64" applyFont="1" applyFill="1"/>
    <xf numFmtId="0" fontId="49" fillId="22" borderId="0" xfId="0" applyFont="1" applyFill="1" applyBorder="1"/>
    <xf numFmtId="0" fontId="50" fillId="22" borderId="0" xfId="173" applyFont="1" applyFill="1" applyBorder="1" applyAlignment="1"/>
    <xf numFmtId="0" fontId="53" fillId="28" borderId="0" xfId="0" applyFont="1" applyFill="1" applyBorder="1" applyAlignment="1"/>
    <xf numFmtId="0" fontId="52" fillId="28" borderId="0" xfId="79" applyFont="1" applyFill="1" applyBorder="1" applyAlignment="1" applyProtection="1">
      <alignment horizontal="left"/>
    </xf>
    <xf numFmtId="0" fontId="52" fillId="28" borderId="0" xfId="0" applyFont="1" applyFill="1" applyBorder="1" applyAlignment="1"/>
    <xf numFmtId="174" fontId="58" fillId="22" borderId="23" xfId="64" applyNumberFormat="1" applyFont="1" applyFill="1" applyBorder="1" applyAlignment="1">
      <alignment horizontal="center" vertical="center"/>
    </xf>
    <xf numFmtId="174" fontId="58" fillId="22" borderId="11" xfId="64" applyNumberFormat="1" applyFont="1" applyFill="1" applyBorder="1" applyAlignment="1">
      <alignment horizontal="center" vertical="center"/>
    </xf>
    <xf numFmtId="174" fontId="58" fillId="22" borderId="26" xfId="64" applyNumberFormat="1" applyFont="1" applyFill="1" applyBorder="1" applyAlignment="1">
      <alignment horizontal="center" vertical="center"/>
    </xf>
    <xf numFmtId="0" fontId="40" fillId="22" borderId="24" xfId="178" applyFont="1" applyFill="1" applyBorder="1" applyAlignment="1">
      <alignment horizontal="centerContinuous" vertical="center"/>
    </xf>
    <xf numFmtId="1" fontId="46" fillId="22" borderId="30" xfId="179" applyNumberFormat="1" applyFont="1" applyFill="1" applyBorder="1" applyAlignment="1">
      <alignment horizontal="center" vertical="center" wrapText="1"/>
    </xf>
    <xf numFmtId="0" fontId="46" fillId="28" borderId="31" xfId="162" applyFont="1" applyFill="1" applyBorder="1" applyAlignment="1">
      <alignment horizontal="centerContinuous" vertical="center"/>
    </xf>
    <xf numFmtId="0" fontId="40" fillId="28" borderId="30" xfId="178" applyFont="1" applyFill="1" applyBorder="1" applyAlignment="1">
      <alignment horizontal="centerContinuous" vertical="center"/>
    </xf>
    <xf numFmtId="3" fontId="58" fillId="28" borderId="25" xfId="171" applyNumberFormat="1" applyFont="1" applyFill="1" applyBorder="1" applyAlignment="1">
      <alignment horizontal="right" vertical="center"/>
    </xf>
    <xf numFmtId="3" fontId="58" fillId="28" borderId="11" xfId="171" applyNumberFormat="1" applyFont="1" applyFill="1" applyBorder="1" applyAlignment="1">
      <alignment horizontal="right" vertical="center"/>
    </xf>
    <xf numFmtId="3" fontId="58" fillId="22" borderId="25" xfId="178" applyNumberFormat="1" applyFont="1" applyFill="1" applyBorder="1"/>
    <xf numFmtId="3" fontId="52" fillId="22" borderId="23" xfId="178" applyNumberFormat="1" applyFont="1" applyFill="1" applyBorder="1"/>
    <xf numFmtId="3" fontId="72" fillId="22" borderId="23" xfId="178" applyNumberFormat="1" applyFont="1" applyFill="1" applyBorder="1"/>
    <xf numFmtId="0" fontId="55" fillId="22" borderId="11" xfId="166" applyFont="1" applyFill="1" applyBorder="1" applyAlignment="1">
      <alignment horizontal="left" vertical="center"/>
    </xf>
    <xf numFmtId="177" fontId="59" fillId="22" borderId="25" xfId="166" applyNumberFormat="1" applyFont="1" applyFill="1" applyBorder="1" applyAlignment="1">
      <alignment horizontal="left" indent="1"/>
    </xf>
    <xf numFmtId="0" fontId="72" fillId="22" borderId="0" xfId="165" applyFont="1" applyFill="1" applyBorder="1"/>
    <xf numFmtId="177" fontId="59" fillId="22" borderId="24" xfId="166" applyNumberFormat="1" applyFont="1" applyFill="1" applyBorder="1" applyAlignment="1">
      <alignment horizontal="left" indent="1"/>
    </xf>
    <xf numFmtId="0" fontId="59" fillId="22" borderId="11" xfId="166" applyFont="1" applyFill="1" applyBorder="1" applyAlignment="1">
      <alignment horizontal="left" vertical="center"/>
    </xf>
    <xf numFmtId="174" fontId="72" fillId="28" borderId="26" xfId="171" applyNumberFormat="1" applyFont="1" applyFill="1" applyBorder="1" applyAlignment="1">
      <alignment horizontal="center" vertical="center"/>
    </xf>
    <xf numFmtId="0" fontId="77" fillId="0" borderId="0" xfId="162" applyFont="1" applyFill="1" applyBorder="1" applyAlignment="1">
      <alignment horizontal="center" vertical="center" wrapText="1"/>
    </xf>
    <xf numFmtId="0" fontId="49" fillId="22" borderId="0" xfId="170" applyFont="1" applyFill="1" applyBorder="1" applyAlignment="1">
      <alignment horizontal="center"/>
    </xf>
    <xf numFmtId="0" fontId="50" fillId="22" borderId="0" xfId="172" applyFont="1" applyFill="1" applyBorder="1" applyAlignment="1"/>
    <xf numFmtId="0" fontId="49" fillId="22" borderId="0" xfId="172" applyFont="1" applyFill="1" applyAlignment="1"/>
    <xf numFmtId="173" fontId="50" fillId="22" borderId="0" xfId="180" applyNumberFormat="1" applyFont="1" applyFill="1" applyBorder="1" applyAlignment="1"/>
    <xf numFmtId="0" fontId="49" fillId="28" borderId="0" xfId="171" applyFont="1" applyFill="1" applyBorder="1" applyAlignment="1">
      <alignment horizontal="center" vertical="center"/>
    </xf>
    <xf numFmtId="0" fontId="77" fillId="28" borderId="0" xfId="162" applyFont="1" applyFill="1" applyBorder="1" applyAlignment="1">
      <alignment horizontal="center" vertical="center" wrapText="1"/>
    </xf>
    <xf numFmtId="49" fontId="49" fillId="28" borderId="0" xfId="173" applyNumberFormat="1" applyFont="1" applyFill="1" applyBorder="1" applyAlignment="1">
      <alignment horizontal="center" vertical="center"/>
    </xf>
    <xf numFmtId="1" fontId="52" fillId="28" borderId="19" xfId="64" applyNumberFormat="1" applyFont="1" applyFill="1" applyBorder="1" applyAlignment="1">
      <alignment horizontal="centerContinuous" vertical="center"/>
    </xf>
    <xf numFmtId="49" fontId="40" fillId="28" borderId="19" xfId="173" applyNumberFormat="1" applyFont="1" applyFill="1" applyBorder="1" applyAlignment="1">
      <alignment horizontal="center" vertical="center"/>
    </xf>
    <xf numFmtId="3" fontId="49" fillId="22" borderId="0" xfId="64" applyNumberFormat="1" applyFont="1" applyFill="1" applyBorder="1" applyAlignment="1">
      <alignment horizontal="center" vertical="center"/>
    </xf>
    <xf numFmtId="174" fontId="58" fillId="28" borderId="23" xfId="64" applyNumberFormat="1" applyFont="1" applyFill="1" applyBorder="1" applyAlignment="1">
      <alignment horizontal="center" vertical="center"/>
    </xf>
    <xf numFmtId="0" fontId="85" fillId="22" borderId="0" xfId="172" applyFont="1" applyFill="1" applyBorder="1" applyAlignment="1"/>
    <xf numFmtId="0" fontId="50" fillId="28" borderId="0" xfId="163" applyFont="1" applyFill="1" applyBorder="1" applyAlignment="1"/>
    <xf numFmtId="3" fontId="52" fillId="28" borderId="12" xfId="64" applyNumberFormat="1" applyFont="1" applyFill="1" applyBorder="1" applyAlignment="1">
      <alignment horizontal="center" vertical="center"/>
    </xf>
    <xf numFmtId="1" fontId="40" fillId="28" borderId="11" xfId="0" applyNumberFormat="1" applyFont="1" applyFill="1" applyBorder="1"/>
    <xf numFmtId="174" fontId="58" fillId="28" borderId="26" xfId="64" applyNumberFormat="1" applyFont="1" applyFill="1" applyBorder="1" applyAlignment="1">
      <alignment horizontal="center" vertical="center"/>
    </xf>
    <xf numFmtId="3" fontId="40" fillId="22" borderId="18" xfId="64" applyNumberFormat="1" applyFont="1" applyFill="1" applyBorder="1" applyAlignment="1">
      <alignment horizontal="center" vertical="center"/>
    </xf>
    <xf numFmtId="3" fontId="40" fillId="22" borderId="23" xfId="64" applyNumberFormat="1" applyFont="1" applyFill="1" applyBorder="1" applyAlignment="1">
      <alignment horizontal="center" vertical="center"/>
    </xf>
    <xf numFmtId="1" fontId="55" fillId="22" borderId="12" xfId="180" applyNumberFormat="1" applyFont="1" applyFill="1" applyBorder="1" applyAlignment="1">
      <alignment horizontal="left" vertical="center"/>
    </xf>
    <xf numFmtId="1" fontId="52" fillId="22" borderId="11" xfId="180" applyNumberFormat="1" applyFont="1" applyFill="1" applyBorder="1" applyAlignment="1">
      <alignment horizontal="left" vertical="center"/>
    </xf>
    <xf numFmtId="1" fontId="40" fillId="22" borderId="11" xfId="180" applyNumberFormat="1" applyFont="1" applyFill="1" applyBorder="1" applyAlignment="1">
      <alignment horizontal="center" vertical="center"/>
    </xf>
    <xf numFmtId="0" fontId="54" fillId="22" borderId="21" xfId="64" applyFont="1" applyFill="1" applyBorder="1" applyAlignment="1">
      <alignment horizontal="centerContinuous" vertical="center"/>
    </xf>
    <xf numFmtId="1" fontId="55" fillId="22" borderId="25" xfId="180" applyNumberFormat="1" applyFont="1" applyFill="1" applyBorder="1" applyAlignment="1">
      <alignment horizontal="left" vertical="center"/>
    </xf>
    <xf numFmtId="178" fontId="58" fillId="22" borderId="25" xfId="167" applyNumberFormat="1" applyFont="1" applyFill="1" applyBorder="1" applyAlignment="1">
      <alignment horizontal="right"/>
    </xf>
    <xf numFmtId="178" fontId="58" fillId="22" borderId="11" xfId="167" applyNumberFormat="1" applyFont="1" applyFill="1" applyBorder="1" applyAlignment="1">
      <alignment horizontal="right"/>
    </xf>
    <xf numFmtId="3" fontId="58" fillId="22" borderId="26" xfId="178" applyNumberFormat="1" applyFont="1" applyFill="1" applyBorder="1"/>
    <xf numFmtId="3" fontId="46" fillId="28" borderId="18" xfId="171" applyNumberFormat="1" applyFont="1" applyFill="1" applyBorder="1" applyAlignment="1">
      <alignment horizontal="right" vertical="center"/>
    </xf>
    <xf numFmtId="3" fontId="40" fillId="28" borderId="23" xfId="171" applyNumberFormat="1" applyFont="1" applyFill="1" applyBorder="1" applyAlignment="1">
      <alignment horizontal="right" vertical="center"/>
    </xf>
    <xf numFmtId="0" fontId="55" fillId="22" borderId="0" xfId="64" applyFont="1" applyFill="1" applyBorder="1" applyAlignment="1">
      <alignment horizontal="centerContinuous" vertical="center"/>
    </xf>
    <xf numFmtId="0" fontId="55" fillId="22" borderId="0" xfId="64" applyFont="1" applyFill="1" applyBorder="1" applyAlignment="1">
      <alignment horizontal="left" vertical="center"/>
    </xf>
    <xf numFmtId="1" fontId="40" fillId="22" borderId="23" xfId="64" applyNumberFormat="1" applyFont="1" applyFill="1" applyBorder="1" applyAlignment="1">
      <alignment horizontal="center" vertical="center" wrapText="1"/>
    </xf>
    <xf numFmtId="1" fontId="40" fillId="22" borderId="26" xfId="64" applyNumberFormat="1" applyFont="1" applyFill="1" applyBorder="1" applyAlignment="1">
      <alignment horizontal="center" vertical="center" wrapText="1"/>
    </xf>
    <xf numFmtId="0" fontId="40" fillId="22" borderId="22" xfId="64" applyFont="1" applyFill="1" applyBorder="1" applyAlignment="1">
      <alignment horizontal="center" vertical="center" wrapText="1"/>
    </xf>
    <xf numFmtId="0" fontId="40" fillId="22" borderId="24" xfId="64" applyFont="1" applyFill="1" applyBorder="1" applyAlignment="1">
      <alignment horizontal="center" vertical="center" wrapText="1"/>
    </xf>
    <xf numFmtId="0" fontId="52" fillId="22" borderId="22" xfId="64" applyFont="1" applyFill="1" applyBorder="1" applyAlignment="1">
      <alignment horizontal="left" vertical="center"/>
    </xf>
    <xf numFmtId="0" fontId="52" fillId="22" borderId="22" xfId="64" applyFont="1" applyFill="1" applyBorder="1" applyAlignment="1">
      <alignment horizontal="left" vertical="center" wrapText="1"/>
    </xf>
    <xf numFmtId="0" fontId="52" fillId="22" borderId="24" xfId="64" applyFont="1" applyFill="1" applyBorder="1" applyAlignment="1">
      <alignment horizontal="left" vertical="center"/>
    </xf>
    <xf numFmtId="1" fontId="50" fillId="28" borderId="0" xfId="172" applyNumberFormat="1" applyFont="1" applyFill="1" applyBorder="1"/>
    <xf numFmtId="0" fontId="85" fillId="22" borderId="0" xfId="0" applyFont="1" applyFill="1" applyBorder="1"/>
    <xf numFmtId="1" fontId="129" fillId="28" borderId="11" xfId="169" applyNumberFormat="1" applyFont="1" applyFill="1" applyBorder="1"/>
    <xf numFmtId="1" fontId="129" fillId="28" borderId="0" xfId="169" applyNumberFormat="1" applyFont="1" applyFill="1" applyBorder="1"/>
    <xf numFmtId="0" fontId="127" fillId="28" borderId="11" xfId="169" applyFont="1" applyFill="1" applyBorder="1"/>
    <xf numFmtId="0" fontId="130" fillId="0" borderId="0" xfId="0" applyFont="1" applyAlignment="1">
      <alignment vertical="center"/>
    </xf>
    <xf numFmtId="0" fontId="131" fillId="0" borderId="0" xfId="0" applyFont="1" applyAlignment="1">
      <alignment vertical="center"/>
    </xf>
    <xf numFmtId="2" fontId="52" fillId="22" borderId="0" xfId="79" applyNumberFormat="1" applyFont="1" applyFill="1" applyBorder="1" applyAlignment="1" applyProtection="1">
      <alignment horizontal="left"/>
    </xf>
    <xf numFmtId="0" fontId="52" fillId="22" borderId="0" xfId="79" applyFont="1" applyFill="1" applyBorder="1" applyAlignment="1" applyProtection="1">
      <alignment horizontal="left"/>
    </xf>
    <xf numFmtId="0" fontId="53" fillId="22" borderId="0" xfId="0" applyFont="1" applyFill="1" applyBorder="1" applyAlignment="1"/>
    <xf numFmtId="0" fontId="48" fillId="28" borderId="0" xfId="79" applyFont="1" applyFill="1" applyBorder="1" applyAlignment="1" applyProtection="1">
      <alignment horizontal="left"/>
    </xf>
    <xf numFmtId="2" fontId="48" fillId="28" borderId="0" xfId="79" applyNumberFormat="1" applyFont="1" applyFill="1" applyBorder="1" applyAlignment="1" applyProtection="1">
      <alignment horizontal="left"/>
    </xf>
    <xf numFmtId="2" fontId="53" fillId="22" borderId="0" xfId="79" applyNumberFormat="1" applyFont="1" applyFill="1" applyBorder="1" applyAlignment="1" applyProtection="1">
      <alignment horizontal="left"/>
    </xf>
    <xf numFmtId="0" fontId="40" fillId="22" borderId="0" xfId="0" applyFont="1" applyFill="1" applyAlignment="1">
      <alignment horizontal="left"/>
    </xf>
    <xf numFmtId="2" fontId="52" fillId="28" borderId="0" xfId="79" applyNumberFormat="1" applyFont="1" applyFill="1" applyBorder="1" applyAlignment="1" applyProtection="1">
      <alignment horizontal="left"/>
    </xf>
    <xf numFmtId="0" fontId="53" fillId="28" borderId="0" xfId="0" applyFont="1" applyFill="1"/>
    <xf numFmtId="2" fontId="53" fillId="28" borderId="0" xfId="79" applyNumberFormat="1" applyFont="1" applyFill="1" applyBorder="1" applyAlignment="1" applyProtection="1">
      <alignment horizontal="left"/>
    </xf>
    <xf numFmtId="0" fontId="53" fillId="28" borderId="0" xfId="79" applyFont="1" applyFill="1" applyBorder="1" applyAlignment="1" applyProtection="1">
      <alignment horizontal="left"/>
    </xf>
    <xf numFmtId="0" fontId="73" fillId="22" borderId="0" xfId="0" applyFont="1" applyFill="1" applyAlignment="1"/>
    <xf numFmtId="0" fontId="73" fillId="22" borderId="0" xfId="0" applyFont="1" applyFill="1" applyAlignment="1">
      <alignment horizontal="left"/>
    </xf>
    <xf numFmtId="0" fontId="51" fillId="22" borderId="0" xfId="0" applyFont="1" applyFill="1" applyAlignment="1"/>
    <xf numFmtId="0" fontId="51" fillId="22" borderId="0" xfId="0" applyFont="1" applyFill="1" applyAlignment="1">
      <alignment horizontal="left"/>
    </xf>
    <xf numFmtId="0" fontId="51" fillId="22" borderId="0" xfId="0" applyFont="1" applyFill="1" applyBorder="1" applyAlignment="1"/>
    <xf numFmtId="3" fontId="51" fillId="22" borderId="0" xfId="0" applyNumberFormat="1" applyFont="1" applyFill="1" applyAlignment="1">
      <alignment horizontal="left"/>
    </xf>
    <xf numFmtId="0" fontId="51" fillId="0" borderId="0" xfId="0" applyFont="1" applyAlignment="1"/>
    <xf numFmtId="0" fontId="46" fillId="22" borderId="20" xfId="0" applyFont="1" applyFill="1" applyBorder="1"/>
    <xf numFmtId="0" fontId="54" fillId="22" borderId="21" xfId="0" applyFont="1" applyFill="1" applyBorder="1"/>
    <xf numFmtId="0" fontId="46" fillId="22" borderId="31" xfId="0" applyFont="1" applyFill="1" applyBorder="1" applyAlignment="1">
      <alignment horizontal="centerContinuous"/>
    </xf>
    <xf numFmtId="0" fontId="46" fillId="22" borderId="30" xfId="0" applyFont="1" applyFill="1" applyBorder="1" applyAlignment="1">
      <alignment horizontal="centerContinuous"/>
    </xf>
    <xf numFmtId="0" fontId="46" fillId="22" borderId="15" xfId="0" applyFont="1" applyFill="1" applyBorder="1" applyAlignment="1">
      <alignment horizontal="centerContinuous"/>
    </xf>
    <xf numFmtId="0" fontId="46" fillId="22" borderId="22" xfId="0" applyFont="1" applyFill="1" applyBorder="1" applyAlignment="1">
      <alignment horizontal="justify" vertical="top" wrapText="1"/>
    </xf>
    <xf numFmtId="0" fontId="54" fillId="22" borderId="22" xfId="0" applyFont="1" applyFill="1" applyBorder="1" applyAlignment="1">
      <alignment horizontal="justify" vertical="top" wrapText="1"/>
    </xf>
    <xf numFmtId="0" fontId="46" fillId="22" borderId="20" xfId="0" applyFont="1" applyFill="1" applyBorder="1" applyAlignment="1">
      <alignment horizontal="center" wrapText="1"/>
    </xf>
    <xf numFmtId="0" fontId="46" fillId="22" borderId="22" xfId="0" applyFont="1" applyFill="1" applyBorder="1" applyAlignment="1">
      <alignment horizontal="center" wrapText="1"/>
    </xf>
    <xf numFmtId="0" fontId="46" fillId="22" borderId="18" xfId="0" applyFont="1" applyFill="1" applyBorder="1" applyAlignment="1">
      <alignment horizontal="center"/>
    </xf>
    <xf numFmtId="0" fontId="46" fillId="22" borderId="18" xfId="0" applyFont="1" applyFill="1" applyBorder="1" applyAlignment="1">
      <alignment horizontal="center" wrapText="1"/>
    </xf>
    <xf numFmtId="0" fontId="46" fillId="22" borderId="20" xfId="0" applyFont="1" applyFill="1" applyBorder="1" applyAlignment="1">
      <alignment horizontal="center"/>
    </xf>
    <xf numFmtId="0" fontId="46" fillId="22" borderId="23" xfId="0" applyFont="1" applyFill="1" applyBorder="1" applyAlignment="1">
      <alignment horizontal="center"/>
    </xf>
    <xf numFmtId="0" fontId="46" fillId="22" borderId="20" xfId="0" applyFont="1" applyFill="1" applyBorder="1" applyAlignment="1">
      <alignment horizontal="left" indent="1"/>
    </xf>
    <xf numFmtId="0" fontId="54" fillId="22" borderId="20" xfId="0" applyFont="1" applyFill="1" applyBorder="1" applyAlignment="1">
      <alignment horizontal="left" indent="2"/>
    </xf>
    <xf numFmtId="0" fontId="54" fillId="22" borderId="18" xfId="0" applyFont="1" applyFill="1" applyBorder="1" applyAlignment="1">
      <alignment horizontal="left" indent="2"/>
    </xf>
    <xf numFmtId="0" fontId="46" fillId="22" borderId="19" xfId="0" applyFont="1" applyFill="1" applyBorder="1" applyAlignment="1">
      <alignment horizontal="center" wrapText="1"/>
    </xf>
    <xf numFmtId="0" fontId="46" fillId="22" borderId="21" xfId="0" applyFont="1" applyFill="1" applyBorder="1" applyAlignment="1">
      <alignment horizontal="center" wrapText="1"/>
    </xf>
    <xf numFmtId="3" fontId="46" fillId="22" borderId="21" xfId="0" applyNumberFormat="1" applyFont="1" applyFill="1" applyBorder="1" applyAlignment="1">
      <alignment wrapText="1"/>
    </xf>
    <xf numFmtId="3" fontId="46" fillId="22" borderId="19" xfId="0" applyNumberFormat="1" applyFont="1" applyFill="1" applyBorder="1" applyAlignment="1">
      <alignment wrapText="1"/>
    </xf>
    <xf numFmtId="3" fontId="46" fillId="22" borderId="18" xfId="0" applyNumberFormat="1" applyFont="1" applyFill="1" applyBorder="1" applyAlignment="1">
      <alignment wrapText="1"/>
    </xf>
    <xf numFmtId="3" fontId="46" fillId="28" borderId="21" xfId="0" applyNumberFormat="1" applyFont="1" applyFill="1" applyBorder="1" applyAlignment="1">
      <alignment wrapText="1"/>
    </xf>
    <xf numFmtId="3" fontId="46" fillId="28" borderId="19" xfId="0" applyNumberFormat="1" applyFont="1" applyFill="1" applyBorder="1" applyAlignment="1">
      <alignment wrapText="1"/>
    </xf>
    <xf numFmtId="3" fontId="46" fillId="28" borderId="18" xfId="0" applyNumberFormat="1" applyFont="1" applyFill="1" applyBorder="1" applyAlignment="1">
      <alignment wrapText="1"/>
    </xf>
    <xf numFmtId="3" fontId="46" fillId="28" borderId="18" xfId="0" applyNumberFormat="1" applyFont="1" applyFill="1" applyBorder="1"/>
    <xf numFmtId="0" fontId="46" fillId="22" borderId="21" xfId="0" applyFont="1" applyFill="1" applyBorder="1"/>
    <xf numFmtId="0" fontId="46" fillId="22" borderId="19" xfId="0" applyFont="1" applyFill="1" applyBorder="1"/>
    <xf numFmtId="0" fontId="46" fillId="22" borderId="18" xfId="0" applyFont="1" applyFill="1" applyBorder="1"/>
    <xf numFmtId="0" fontId="46" fillId="22" borderId="22" xfId="0" applyFont="1" applyFill="1" applyBorder="1" applyAlignment="1">
      <alignment horizontal="left"/>
    </xf>
    <xf numFmtId="0" fontId="54" fillId="22" borderId="22" xfId="0" applyFont="1" applyFill="1" applyBorder="1" applyAlignment="1">
      <alignment horizontal="left"/>
    </xf>
    <xf numFmtId="3" fontId="54" fillId="22" borderId="23" xfId="0" applyNumberFormat="1" applyFont="1" applyFill="1" applyBorder="1" applyAlignment="1">
      <alignment horizontal="left"/>
    </xf>
    <xf numFmtId="0" fontId="46" fillId="22" borderId="0" xfId="0" applyFont="1" applyFill="1" applyBorder="1" applyAlignment="1">
      <alignment horizontal="center" wrapText="1"/>
    </xf>
    <xf numFmtId="0" fontId="46" fillId="22" borderId="12" xfId="0" applyFont="1" applyFill="1" applyBorder="1" applyAlignment="1">
      <alignment horizontal="center" wrapText="1"/>
    </xf>
    <xf numFmtId="0" fontId="46" fillId="22" borderId="23" xfId="0" applyFont="1" applyFill="1" applyBorder="1" applyAlignment="1">
      <alignment horizontal="center" wrapText="1"/>
    </xf>
    <xf numFmtId="3" fontId="46" fillId="22" borderId="12" xfId="0" applyNumberFormat="1" applyFont="1" applyFill="1" applyBorder="1" applyAlignment="1">
      <alignment wrapText="1"/>
    </xf>
    <xf numFmtId="3" fontId="46" fillId="22" borderId="0" xfId="0" applyNumberFormat="1" applyFont="1" applyFill="1" applyBorder="1" applyAlignment="1">
      <alignment wrapText="1"/>
    </xf>
    <xf numFmtId="3" fontId="46" fillId="22" borderId="12" xfId="0" applyNumberFormat="1" applyFont="1" applyFill="1" applyBorder="1" applyAlignment="1">
      <alignment horizontal="right" wrapText="1"/>
    </xf>
    <xf numFmtId="3" fontId="46" fillId="22" borderId="0" xfId="0" applyNumberFormat="1" applyFont="1" applyFill="1" applyBorder="1" applyAlignment="1">
      <alignment horizontal="right" wrapText="1"/>
    </xf>
    <xf numFmtId="3" fontId="46" fillId="22" borderId="23" xfId="0" applyNumberFormat="1" applyFont="1" applyFill="1" applyBorder="1" applyAlignment="1">
      <alignment horizontal="right" wrapText="1"/>
    </xf>
    <xf numFmtId="3" fontId="46" fillId="28" borderId="12" xfId="0" applyNumberFormat="1" applyFont="1" applyFill="1" applyBorder="1" applyAlignment="1">
      <alignment horizontal="right" wrapText="1"/>
    </xf>
    <xf numFmtId="3" fontId="46" fillId="28" borderId="0" xfId="0" applyNumberFormat="1" applyFont="1" applyFill="1" applyBorder="1" applyAlignment="1">
      <alignment horizontal="right" wrapText="1"/>
    </xf>
    <xf numFmtId="3" fontId="46" fillId="28" borderId="23" xfId="0" applyNumberFormat="1" applyFont="1" applyFill="1" applyBorder="1" applyAlignment="1">
      <alignment horizontal="right" wrapText="1"/>
    </xf>
    <xf numFmtId="3" fontId="46" fillId="28" borderId="0" xfId="0" applyNumberFormat="1" applyFont="1" applyFill="1" applyBorder="1" applyAlignment="1">
      <alignment horizontal="right"/>
    </xf>
    <xf numFmtId="3" fontId="46" fillId="28" borderId="23" xfId="0" applyNumberFormat="1" applyFont="1" applyFill="1" applyBorder="1" applyAlignment="1">
      <alignment horizontal="right"/>
    </xf>
    <xf numFmtId="3" fontId="46" fillId="28" borderId="12" xfId="0" applyNumberFormat="1" applyFont="1" applyFill="1" applyBorder="1" applyAlignment="1">
      <alignment horizontal="right"/>
    </xf>
    <xf numFmtId="0" fontId="46" fillId="22" borderId="12" xfId="0" applyFont="1" applyFill="1" applyBorder="1"/>
    <xf numFmtId="3" fontId="46" fillId="22" borderId="23" xfId="0" applyNumberFormat="1" applyFont="1" applyFill="1" applyBorder="1"/>
    <xf numFmtId="0" fontId="58" fillId="22" borderId="22" xfId="0" applyFont="1" applyFill="1" applyBorder="1" applyAlignment="1">
      <alignment horizontal="center" wrapText="1"/>
    </xf>
    <xf numFmtId="0" fontId="59" fillId="22" borderId="22" xfId="0" applyFont="1" applyFill="1" applyBorder="1" applyAlignment="1">
      <alignment horizontal="center" wrapText="1"/>
    </xf>
    <xf numFmtId="0" fontId="59" fillId="22" borderId="23" xfId="0" applyFont="1" applyFill="1" applyBorder="1" applyAlignment="1">
      <alignment horizontal="center" wrapText="1"/>
    </xf>
    <xf numFmtId="0" fontId="40" fillId="22" borderId="0" xfId="0" applyFont="1" applyFill="1" applyBorder="1" applyAlignment="1">
      <alignment horizontal="center" wrapText="1"/>
    </xf>
    <xf numFmtId="0" fontId="40" fillId="22" borderId="12" xfId="0" applyFont="1" applyFill="1" applyBorder="1" applyAlignment="1">
      <alignment horizontal="center" wrapText="1"/>
    </xf>
    <xf numFmtId="0" fontId="40" fillId="22" borderId="23" xfId="0" applyFont="1" applyFill="1" applyBorder="1" applyAlignment="1">
      <alignment horizontal="center" wrapText="1"/>
    </xf>
    <xf numFmtId="3" fontId="40" fillId="22" borderId="12" xfId="0" applyNumberFormat="1" applyFont="1" applyFill="1" applyBorder="1" applyAlignment="1">
      <alignment horizontal="right"/>
    </xf>
    <xf numFmtId="3" fontId="40" fillId="22" borderId="0" xfId="0" applyNumberFormat="1" applyFont="1" applyFill="1" applyBorder="1" applyAlignment="1">
      <alignment horizontal="right"/>
    </xf>
    <xf numFmtId="3" fontId="40" fillId="22" borderId="23" xfId="0" applyNumberFormat="1" applyFont="1" applyFill="1" applyBorder="1" applyAlignment="1">
      <alignment horizontal="right"/>
    </xf>
    <xf numFmtId="3" fontId="40" fillId="28" borderId="12" xfId="0" applyNumberFormat="1" applyFont="1" applyFill="1" applyBorder="1" applyAlignment="1">
      <alignment horizontal="right"/>
    </xf>
    <xf numFmtId="3" fontId="40" fillId="28" borderId="23" xfId="0" applyNumberFormat="1" applyFont="1" applyFill="1" applyBorder="1" applyAlignment="1">
      <alignment horizontal="right"/>
    </xf>
    <xf numFmtId="0" fontId="46" fillId="22" borderId="12" xfId="0" applyFont="1" applyFill="1" applyBorder="1" applyAlignment="1">
      <alignment horizontal="right"/>
    </xf>
    <xf numFmtId="0" fontId="59" fillId="22" borderId="22" xfId="0" applyFont="1" applyFill="1" applyBorder="1" applyAlignment="1">
      <alignment wrapText="1"/>
    </xf>
    <xf numFmtId="0" fontId="59" fillId="22" borderId="23" xfId="0" applyFont="1" applyFill="1" applyBorder="1" applyAlignment="1">
      <alignment horizontal="left" wrapText="1"/>
    </xf>
    <xf numFmtId="0" fontId="58" fillId="22" borderId="0" xfId="0" applyFont="1" applyFill="1" applyBorder="1" applyAlignment="1">
      <alignment horizontal="center" wrapText="1"/>
    </xf>
    <xf numFmtId="0" fontId="58" fillId="22" borderId="12" xfId="0" applyFont="1" applyFill="1" applyBorder="1" applyAlignment="1">
      <alignment horizontal="center" wrapText="1"/>
    </xf>
    <xf numFmtId="0" fontId="58" fillId="22" borderId="23" xfId="0" applyFont="1" applyFill="1" applyBorder="1" applyAlignment="1">
      <alignment horizontal="center" wrapText="1"/>
    </xf>
    <xf numFmtId="3" fontId="58" fillId="22" borderId="12" xfId="0" applyNumberFormat="1" applyFont="1" applyFill="1" applyBorder="1"/>
    <xf numFmtId="3" fontId="58" fillId="22" borderId="0" xfId="0" applyNumberFormat="1" applyFont="1" applyFill="1" applyBorder="1"/>
    <xf numFmtId="3" fontId="58" fillId="22" borderId="12" xfId="0" applyNumberFormat="1" applyFont="1" applyFill="1" applyBorder="1" applyAlignment="1">
      <alignment horizontal="right"/>
    </xf>
    <xf numFmtId="3" fontId="58" fillId="22" borderId="0" xfId="0" applyNumberFormat="1" applyFont="1" applyFill="1" applyBorder="1" applyAlignment="1">
      <alignment horizontal="right"/>
    </xf>
    <xf numFmtId="3" fontId="58" fillId="22" borderId="23" xfId="0" applyNumberFormat="1" applyFont="1" applyFill="1" applyBorder="1" applyAlignment="1">
      <alignment horizontal="right"/>
    </xf>
    <xf numFmtId="3" fontId="58" fillId="28" borderId="12" xfId="0" applyNumberFormat="1" applyFont="1" applyFill="1" applyBorder="1" applyAlignment="1">
      <alignment horizontal="right"/>
    </xf>
    <xf numFmtId="3" fontId="58" fillId="28" borderId="0" xfId="0" applyNumberFormat="1" applyFont="1" applyFill="1" applyBorder="1" applyAlignment="1">
      <alignment horizontal="right"/>
    </xf>
    <xf numFmtId="3" fontId="58" fillId="28" borderId="23" xfId="0" applyNumberFormat="1" applyFont="1" applyFill="1" applyBorder="1" applyAlignment="1">
      <alignment horizontal="right"/>
    </xf>
    <xf numFmtId="0" fontId="58" fillId="22" borderId="12" xfId="0" applyFont="1" applyFill="1" applyBorder="1" applyAlignment="1">
      <alignment horizontal="right" wrapText="1"/>
    </xf>
    <xf numFmtId="0" fontId="58" fillId="22" borderId="0" xfId="0" applyFont="1" applyFill="1" applyBorder="1" applyAlignment="1">
      <alignment horizontal="right" wrapText="1"/>
    </xf>
    <xf numFmtId="0" fontId="58" fillId="22" borderId="23" xfId="0" applyFont="1" applyFill="1" applyBorder="1" applyAlignment="1">
      <alignment horizontal="right" wrapText="1"/>
    </xf>
    <xf numFmtId="0" fontId="46" fillId="22" borderId="22" xfId="0" applyFont="1" applyFill="1" applyBorder="1" applyAlignment="1">
      <alignment horizontal="left" indent="1"/>
    </xf>
    <xf numFmtId="0" fontId="54" fillId="22" borderId="22" xfId="0" applyFont="1" applyFill="1" applyBorder="1" applyAlignment="1">
      <alignment horizontal="left" indent="2"/>
    </xf>
    <xf numFmtId="0" fontId="54" fillId="22" borderId="23" xfId="0" applyFont="1" applyFill="1" applyBorder="1" applyAlignment="1">
      <alignment horizontal="left" indent="2"/>
    </xf>
    <xf numFmtId="0" fontId="54" fillId="22" borderId="23" xfId="0" applyFont="1" applyFill="1" applyBorder="1" applyAlignment="1">
      <alignment horizontal="left"/>
    </xf>
    <xf numFmtId="3" fontId="58" fillId="22" borderId="12" xfId="0" applyNumberFormat="1" applyFont="1" applyFill="1" applyBorder="1" applyAlignment="1">
      <alignment horizontal="right" wrapText="1"/>
    </xf>
    <xf numFmtId="0" fontId="90" fillId="22" borderId="23" xfId="0" applyFont="1" applyFill="1" applyBorder="1" applyAlignment="1">
      <alignment horizontal="left" wrapText="1"/>
    </xf>
    <xf numFmtId="3" fontId="58" fillId="28" borderId="12" xfId="0" applyNumberFormat="1" applyFont="1" applyFill="1" applyBorder="1"/>
    <xf numFmtId="0" fontId="90" fillId="22" borderId="23" xfId="0" applyFont="1" applyFill="1" applyBorder="1" applyAlignment="1">
      <alignment horizontal="center" wrapText="1"/>
    </xf>
    <xf numFmtId="3" fontId="46" fillId="22" borderId="0" xfId="0" applyNumberFormat="1" applyFont="1" applyFill="1" applyBorder="1" applyAlignment="1">
      <alignment horizontal="right"/>
    </xf>
    <xf numFmtId="0" fontId="46" fillId="22" borderId="23" xfId="0" applyFont="1" applyFill="1" applyBorder="1"/>
    <xf numFmtId="0" fontId="90" fillId="22" borderId="26" xfId="0" applyFont="1" applyFill="1" applyBorder="1" applyAlignment="1">
      <alignment horizontal="left" wrapText="1"/>
    </xf>
    <xf numFmtId="0" fontId="58" fillId="22" borderId="11" xfId="0" applyFont="1" applyFill="1" applyBorder="1" applyAlignment="1">
      <alignment horizontal="center" wrapText="1"/>
    </xf>
    <xf numFmtId="0" fontId="58" fillId="22" borderId="25" xfId="0" applyFont="1" applyFill="1" applyBorder="1" applyAlignment="1">
      <alignment horizontal="center" wrapText="1"/>
    </xf>
    <xf numFmtId="0" fontId="58" fillId="22" borderId="26" xfId="0" applyFont="1" applyFill="1" applyBorder="1" applyAlignment="1">
      <alignment horizontal="center" wrapText="1"/>
    </xf>
    <xf numFmtId="3" fontId="58" fillId="22" borderId="25" xfId="0" applyNumberFormat="1" applyFont="1" applyFill="1" applyBorder="1" applyAlignment="1">
      <alignment horizontal="right"/>
    </xf>
    <xf numFmtId="3" fontId="58" fillId="22" borderId="11" xfId="0" applyNumberFormat="1" applyFont="1" applyFill="1" applyBorder="1" applyAlignment="1">
      <alignment horizontal="right"/>
    </xf>
    <xf numFmtId="3" fontId="58" fillId="22" borderId="26" xfId="0" applyNumberFormat="1" applyFont="1" applyFill="1" applyBorder="1" applyAlignment="1">
      <alignment horizontal="right"/>
    </xf>
    <xf numFmtId="3" fontId="58" fillId="28" borderId="25" xfId="0" applyNumberFormat="1" applyFont="1" applyFill="1" applyBorder="1" applyAlignment="1">
      <alignment horizontal="right"/>
    </xf>
    <xf numFmtId="3" fontId="58" fillId="28" borderId="11" xfId="0" applyNumberFormat="1" applyFont="1" applyFill="1" applyBorder="1" applyAlignment="1">
      <alignment horizontal="right"/>
    </xf>
    <xf numFmtId="3" fontId="58" fillId="28" borderId="26" xfId="0" applyNumberFormat="1" applyFont="1" applyFill="1" applyBorder="1" applyAlignment="1">
      <alignment horizontal="right"/>
    </xf>
    <xf numFmtId="0" fontId="58" fillId="22" borderId="11" xfId="0" applyFont="1" applyFill="1" applyBorder="1"/>
    <xf numFmtId="3" fontId="40" fillId="28" borderId="25" xfId="0" applyNumberFormat="1" applyFont="1" applyFill="1" applyBorder="1" applyAlignment="1">
      <alignment horizontal="right"/>
    </xf>
    <xf numFmtId="3" fontId="40" fillId="28" borderId="11" xfId="0" applyNumberFormat="1" applyFont="1" applyFill="1" applyBorder="1" applyAlignment="1">
      <alignment horizontal="right"/>
    </xf>
    <xf numFmtId="0" fontId="40" fillId="22" borderId="25" xfId="0" applyFont="1" applyFill="1" applyBorder="1" applyAlignment="1">
      <alignment horizontal="right"/>
    </xf>
    <xf numFmtId="3" fontId="49" fillId="28" borderId="0" xfId="0" applyNumberFormat="1" applyFont="1" applyFill="1"/>
    <xf numFmtId="0" fontId="49" fillId="28" borderId="0" xfId="0" applyFont="1" applyFill="1"/>
    <xf numFmtId="0" fontId="50" fillId="28" borderId="0" xfId="0" applyFont="1" applyFill="1" applyAlignment="1">
      <alignment wrapText="1"/>
    </xf>
    <xf numFmtId="0" fontId="73" fillId="28" borderId="0" xfId="0" applyFont="1" applyFill="1" applyAlignment="1"/>
    <xf numFmtId="0" fontId="73" fillId="28" borderId="0" xfId="0" applyFont="1" applyFill="1" applyAlignment="1">
      <alignment horizontal="left"/>
    </xf>
    <xf numFmtId="0" fontId="46" fillId="28" borderId="0" xfId="0" applyFont="1" applyFill="1" applyAlignment="1"/>
    <xf numFmtId="0" fontId="2" fillId="28" borderId="0" xfId="0" applyFont="1" applyFill="1"/>
    <xf numFmtId="180" fontId="46" fillId="28" borderId="0" xfId="268" applyNumberFormat="1" applyFont="1" applyFill="1" applyBorder="1" applyAlignment="1">
      <alignment horizontal="left"/>
    </xf>
    <xf numFmtId="1" fontId="2" fillId="28" borderId="0" xfId="0" applyNumberFormat="1" applyFont="1" applyFill="1"/>
    <xf numFmtId="180" fontId="40" fillId="28" borderId="0" xfId="268" applyNumberFormat="1" applyFont="1" applyFill="1" applyBorder="1" applyAlignment="1"/>
    <xf numFmtId="0" fontId="46" fillId="28" borderId="20" xfId="269" applyFont="1" applyFill="1" applyBorder="1" applyAlignment="1">
      <alignment horizontal="center"/>
    </xf>
    <xf numFmtId="0" fontId="46" fillId="28" borderId="31" xfId="269" applyFont="1" applyFill="1" applyBorder="1" applyAlignment="1">
      <alignment horizontal="centerContinuous"/>
    </xf>
    <xf numFmtId="0" fontId="46" fillId="28" borderId="30" xfId="269" applyFont="1" applyFill="1" applyBorder="1" applyAlignment="1">
      <alignment horizontal="centerContinuous"/>
    </xf>
    <xf numFmtId="0" fontId="46" fillId="28" borderId="15" xfId="269" applyFont="1" applyFill="1" applyBorder="1" applyAlignment="1">
      <alignment horizontal="centerContinuous"/>
    </xf>
    <xf numFmtId="0" fontId="46" fillId="28" borderId="3" xfId="269" applyFont="1" applyFill="1" applyBorder="1" applyAlignment="1">
      <alignment horizontal="centerContinuous"/>
    </xf>
    <xf numFmtId="0" fontId="46" fillId="28" borderId="20" xfId="269" applyFont="1" applyFill="1" applyBorder="1" applyAlignment="1">
      <alignment horizontal="centerContinuous"/>
    </xf>
    <xf numFmtId="0" fontId="134" fillId="28" borderId="0" xfId="270" applyFont="1" applyFill="1" applyAlignment="1">
      <alignment horizontal="left" vertical="top"/>
    </xf>
    <xf numFmtId="0" fontId="60" fillId="28" borderId="0" xfId="270" applyFont="1" applyFill="1" applyAlignment="1">
      <alignment horizontal="center"/>
    </xf>
    <xf numFmtId="0" fontId="135" fillId="28" borderId="0" xfId="270" applyFont="1" applyFill="1" applyBorder="1" applyAlignment="1">
      <alignment wrapText="1"/>
    </xf>
    <xf numFmtId="1" fontId="53" fillId="28" borderId="0" xfId="0" applyNumberFormat="1" applyFont="1" applyFill="1"/>
    <xf numFmtId="1" fontId="52" fillId="28" borderId="0" xfId="0" applyNumberFormat="1" applyFont="1" applyFill="1"/>
    <xf numFmtId="0" fontId="60" fillId="28" borderId="0" xfId="270" applyFont="1" applyFill="1" applyBorder="1" applyAlignment="1">
      <alignment horizontal="center" wrapText="1"/>
    </xf>
    <xf numFmtId="2" fontId="52" fillId="28" borderId="0" xfId="0" applyNumberFormat="1" applyFont="1" applyFill="1"/>
    <xf numFmtId="0" fontId="53" fillId="28" borderId="0" xfId="270" applyFont="1" applyFill="1" applyAlignment="1">
      <alignment horizontal="left" vertical="top"/>
    </xf>
    <xf numFmtId="0" fontId="52" fillId="28" borderId="0" xfId="270" applyFont="1" applyFill="1" applyAlignment="1">
      <alignment horizontal="center"/>
    </xf>
    <xf numFmtId="1" fontId="53" fillId="28" borderId="20" xfId="0" applyNumberFormat="1" applyFont="1" applyFill="1" applyBorder="1"/>
    <xf numFmtId="1" fontId="52" fillId="28" borderId="22" xfId="0" applyNumberFormat="1" applyFont="1" applyFill="1" applyBorder="1"/>
    <xf numFmtId="1" fontId="53" fillId="28" borderId="22" xfId="0" applyNumberFormat="1" applyFont="1" applyFill="1" applyBorder="1"/>
    <xf numFmtId="1" fontId="52" fillId="28" borderId="22" xfId="0" applyNumberFormat="1" applyFont="1" applyFill="1" applyBorder="1" applyAlignment="1">
      <alignment wrapText="1"/>
    </xf>
    <xf numFmtId="1" fontId="53" fillId="28" borderId="0" xfId="0" applyNumberFormat="1" applyFont="1" applyFill="1" applyBorder="1"/>
    <xf numFmtId="0" fontId="72" fillId="28" borderId="0" xfId="0" applyFont="1" applyFill="1"/>
    <xf numFmtId="0" fontId="72" fillId="28" borderId="0" xfId="270" applyFont="1" applyFill="1" applyBorder="1" applyAlignment="1">
      <alignment wrapText="1"/>
    </xf>
    <xf numFmtId="0" fontId="53" fillId="28" borderId="30" xfId="269" applyFont="1" applyFill="1" applyBorder="1" applyAlignment="1">
      <alignment horizontal="centerContinuous"/>
    </xf>
    <xf numFmtId="0" fontId="53" fillId="28" borderId="31" xfId="269" applyFont="1" applyFill="1" applyBorder="1" applyAlignment="1">
      <alignment horizontal="centerContinuous"/>
    </xf>
    <xf numFmtId="0" fontId="53" fillId="28" borderId="15" xfId="269" applyFont="1" applyFill="1" applyBorder="1" applyAlignment="1">
      <alignment horizontal="centerContinuous"/>
    </xf>
    <xf numFmtId="0" fontId="53" fillId="28" borderId="3" xfId="269" applyFont="1" applyFill="1" applyBorder="1" applyAlignment="1">
      <alignment horizontal="centerContinuous"/>
    </xf>
    <xf numFmtId="0" fontId="53" fillId="28" borderId="20" xfId="269" applyFont="1" applyFill="1" applyBorder="1" applyAlignment="1">
      <alignment horizontal="centerContinuous"/>
    </xf>
    <xf numFmtId="0" fontId="52" fillId="28" borderId="0" xfId="270" applyFont="1" applyFill="1" applyBorder="1" applyAlignment="1">
      <alignment horizontal="center" wrapText="1"/>
    </xf>
    <xf numFmtId="0" fontId="46" fillId="28" borderId="24" xfId="269" applyFont="1" applyFill="1" applyBorder="1" applyAlignment="1">
      <alignment horizontal="centerContinuous"/>
    </xf>
    <xf numFmtId="0" fontId="53" fillId="28" borderId="19" xfId="269" applyFont="1" applyFill="1" applyBorder="1" applyAlignment="1">
      <alignment horizontal="centerContinuous"/>
    </xf>
    <xf numFmtId="0" fontId="53" fillId="28" borderId="18" xfId="269" applyFont="1" applyFill="1" applyBorder="1" applyAlignment="1">
      <alignment horizontal="centerContinuous"/>
    </xf>
    <xf numFmtId="0" fontId="53" fillId="28" borderId="11" xfId="269" applyFont="1" applyFill="1" applyBorder="1" applyAlignment="1">
      <alignment horizontal="centerContinuous"/>
    </xf>
    <xf numFmtId="0" fontId="53" fillId="28" borderId="26" xfId="269" applyFont="1" applyFill="1" applyBorder="1" applyAlignment="1">
      <alignment horizontal="centerContinuous"/>
    </xf>
    <xf numFmtId="0" fontId="52" fillId="28" borderId="22" xfId="270" applyFont="1" applyFill="1" applyBorder="1" applyAlignment="1">
      <alignment horizontal="left" wrapText="1"/>
    </xf>
    <xf numFmtId="1" fontId="53" fillId="28" borderId="21" xfId="0" applyNumberFormat="1" applyFont="1" applyFill="1" applyBorder="1"/>
    <xf numFmtId="1" fontId="52" fillId="28" borderId="12" xfId="0" applyNumberFormat="1" applyFont="1" applyFill="1" applyBorder="1"/>
    <xf numFmtId="1" fontId="53" fillId="28" borderId="12" xfId="0" applyNumberFormat="1" applyFont="1" applyFill="1" applyBorder="1"/>
    <xf numFmtId="1" fontId="53" fillId="28" borderId="19" xfId="0" applyNumberFormat="1" applyFont="1" applyFill="1" applyBorder="1"/>
    <xf numFmtId="1" fontId="53" fillId="28" borderId="18" xfId="0" applyNumberFormat="1" applyFont="1" applyFill="1" applyBorder="1"/>
    <xf numFmtId="1" fontId="52" fillId="28" borderId="0" xfId="0" applyNumberFormat="1" applyFont="1" applyFill="1" applyBorder="1"/>
    <xf numFmtId="1" fontId="53" fillId="28" borderId="23" xfId="0" applyNumberFormat="1" applyFont="1" applyFill="1" applyBorder="1"/>
    <xf numFmtId="1" fontId="52" fillId="28" borderId="23" xfId="0" applyNumberFormat="1" applyFont="1" applyFill="1" applyBorder="1"/>
    <xf numFmtId="1" fontId="52" fillId="28" borderId="25" xfId="0" applyNumberFormat="1" applyFont="1" applyFill="1" applyBorder="1"/>
    <xf numFmtId="1" fontId="52" fillId="28" borderId="24" xfId="0" applyNumberFormat="1" applyFont="1" applyFill="1" applyBorder="1"/>
    <xf numFmtId="1" fontId="52" fillId="28" borderId="11" xfId="0" applyNumberFormat="1" applyFont="1" applyFill="1" applyBorder="1"/>
    <xf numFmtId="1" fontId="52" fillId="28" borderId="26" xfId="0" applyNumberFormat="1" applyFont="1" applyFill="1" applyBorder="1"/>
    <xf numFmtId="0" fontId="46" fillId="28" borderId="21" xfId="269" applyFont="1" applyFill="1" applyBorder="1" applyAlignment="1">
      <alignment horizontal="center"/>
    </xf>
    <xf numFmtId="0" fontId="2" fillId="28" borderId="0" xfId="0" applyFont="1" applyFill="1" applyBorder="1"/>
    <xf numFmtId="0" fontId="2" fillId="28" borderId="21" xfId="0" applyFont="1" applyFill="1" applyBorder="1"/>
    <xf numFmtId="0" fontId="2" fillId="28" borderId="18" xfId="0" applyFont="1" applyFill="1" applyBorder="1"/>
    <xf numFmtId="0" fontId="46" fillId="28" borderId="22" xfId="164" applyFont="1" applyFill="1" applyBorder="1" applyAlignment="1">
      <alignment horizontal="left" indent="2"/>
    </xf>
    <xf numFmtId="0" fontId="46" fillId="28" borderId="22" xfId="269" applyFont="1" applyFill="1" applyBorder="1" applyAlignment="1">
      <alignment horizontal="left" wrapText="1" indent="3"/>
    </xf>
    <xf numFmtId="0" fontId="46" fillId="28" borderId="22" xfId="269" applyFont="1" applyFill="1" applyBorder="1" applyAlignment="1">
      <alignment horizontal="left" indent="3"/>
    </xf>
    <xf numFmtId="0" fontId="40" fillId="28" borderId="22" xfId="269" applyFont="1" applyFill="1" applyBorder="1" applyAlignment="1">
      <alignment horizontal="left" indent="4"/>
    </xf>
    <xf numFmtId="0" fontId="40" fillId="28" borderId="22" xfId="269" applyFont="1" applyFill="1" applyBorder="1" applyAlignment="1">
      <alignment horizontal="left" indent="5"/>
    </xf>
    <xf numFmtId="0" fontId="46" fillId="28" borderId="22" xfId="269" applyFont="1" applyFill="1" applyBorder="1" applyAlignment="1">
      <alignment horizontal="left" indent="4"/>
    </xf>
    <xf numFmtId="180" fontId="58" fillId="28" borderId="22" xfId="268" applyNumberFormat="1" applyFont="1" applyFill="1" applyBorder="1" applyAlignment="1" applyProtection="1">
      <alignment horizontal="left"/>
    </xf>
    <xf numFmtId="0" fontId="46" fillId="28" borderId="22" xfId="269" applyFont="1" applyFill="1" applyBorder="1" applyAlignment="1">
      <alignment horizontal="left" indent="6"/>
    </xf>
    <xf numFmtId="0" fontId="46" fillId="28" borderId="22" xfId="269" applyFont="1" applyFill="1" applyBorder="1" applyAlignment="1">
      <alignment horizontal="left" wrapText="1" indent="4"/>
    </xf>
    <xf numFmtId="0" fontId="40" fillId="28" borderId="22" xfId="164" applyFont="1" applyFill="1" applyBorder="1" applyAlignment="1">
      <alignment horizontal="left" wrapText="1" indent="7"/>
    </xf>
    <xf numFmtId="0" fontId="40" fillId="28" borderId="22" xfId="269" applyFont="1" applyFill="1" applyBorder="1" applyAlignment="1">
      <alignment horizontal="left" wrapText="1" indent="4"/>
    </xf>
    <xf numFmtId="0" fontId="46" fillId="28" borderId="24" xfId="269" applyFont="1" applyFill="1" applyBorder="1" applyAlignment="1">
      <alignment horizontal="left" wrapText="1" indent="3"/>
    </xf>
    <xf numFmtId="0" fontId="138" fillId="28" borderId="21" xfId="0" applyFont="1" applyFill="1" applyBorder="1"/>
    <xf numFmtId="0" fontId="139" fillId="28" borderId="22" xfId="164" applyFont="1" applyFill="1" applyBorder="1" applyAlignment="1">
      <alignment horizontal="left" indent="2"/>
    </xf>
    <xf numFmtId="0" fontId="139" fillId="28" borderId="22" xfId="269" applyFont="1" applyFill="1" applyBorder="1" applyAlignment="1">
      <alignment horizontal="left" wrapText="1" indent="3"/>
    </xf>
    <xf numFmtId="0" fontId="139" fillId="28" borderId="22" xfId="269" applyFont="1" applyFill="1" applyBorder="1" applyAlignment="1">
      <alignment horizontal="left" indent="3"/>
    </xf>
    <xf numFmtId="0" fontId="61" fillId="28" borderId="22" xfId="269" applyFont="1" applyFill="1" applyBorder="1" applyAlignment="1">
      <alignment horizontal="left" indent="4"/>
    </xf>
    <xf numFmtId="0" fontId="61" fillId="28" borderId="22" xfId="269" applyFont="1" applyFill="1" applyBorder="1" applyAlignment="1">
      <alignment horizontal="left" indent="5"/>
    </xf>
    <xf numFmtId="0" fontId="139" fillId="28" borderId="22" xfId="269" applyFont="1" applyFill="1" applyBorder="1" applyAlignment="1">
      <alignment horizontal="left" indent="4"/>
    </xf>
    <xf numFmtId="180" fontId="68" fillId="28" borderId="22" xfId="268" applyNumberFormat="1" applyFont="1" applyFill="1" applyBorder="1" applyAlignment="1" applyProtection="1">
      <alignment horizontal="left"/>
    </xf>
    <xf numFmtId="0" fontId="139" fillId="28" borderId="22" xfId="269" applyFont="1" applyFill="1" applyBorder="1" applyAlignment="1">
      <alignment horizontal="left" indent="6"/>
    </xf>
    <xf numFmtId="0" fontId="139" fillId="28" borderId="22" xfId="269" applyFont="1" applyFill="1" applyBorder="1" applyAlignment="1">
      <alignment horizontal="left" wrapText="1" indent="4"/>
    </xf>
    <xf numFmtId="0" fontId="61" fillId="28" borderId="22" xfId="164" applyFont="1" applyFill="1" applyBorder="1" applyAlignment="1">
      <alignment horizontal="left" wrapText="1" indent="7"/>
    </xf>
    <xf numFmtId="0" fontId="61" fillId="28" borderId="22" xfId="269" applyFont="1" applyFill="1" applyBorder="1" applyAlignment="1">
      <alignment horizontal="left" wrapText="1" indent="4"/>
    </xf>
    <xf numFmtId="0" fontId="139" fillId="28" borderId="24" xfId="269" applyFont="1" applyFill="1" applyBorder="1" applyAlignment="1">
      <alignment horizontal="left" wrapText="1" indent="3"/>
    </xf>
    <xf numFmtId="0" fontId="139" fillId="28" borderId="12" xfId="164" applyFont="1" applyFill="1" applyBorder="1" applyAlignment="1">
      <alignment horizontal="left" indent="2"/>
    </xf>
    <xf numFmtId="0" fontId="139" fillId="28" borderId="12" xfId="269" applyFont="1" applyFill="1" applyBorder="1" applyAlignment="1">
      <alignment horizontal="left" wrapText="1" indent="3"/>
    </xf>
    <xf numFmtId="0" fontId="139" fillId="28" borderId="12" xfId="269" applyFont="1" applyFill="1" applyBorder="1" applyAlignment="1">
      <alignment horizontal="left" indent="3"/>
    </xf>
    <xf numFmtId="0" fontId="61" fillId="28" borderId="12" xfId="269" applyFont="1" applyFill="1" applyBorder="1" applyAlignment="1">
      <alignment horizontal="left" indent="4"/>
    </xf>
    <xf numFmtId="0" fontId="61" fillId="28" borderId="12" xfId="269" applyFont="1" applyFill="1" applyBorder="1" applyAlignment="1">
      <alignment horizontal="left" indent="5"/>
    </xf>
    <xf numFmtId="0" fontId="139" fillId="28" borderId="12" xfId="269" applyFont="1" applyFill="1" applyBorder="1" applyAlignment="1">
      <alignment horizontal="left" indent="4"/>
    </xf>
    <xf numFmtId="180" fontId="68" fillId="28" borderId="12" xfId="268" applyNumberFormat="1" applyFont="1" applyFill="1" applyBorder="1" applyAlignment="1" applyProtection="1">
      <alignment horizontal="left"/>
    </xf>
    <xf numFmtId="0" fontId="139" fillId="28" borderId="12" xfId="269" applyFont="1" applyFill="1" applyBorder="1" applyAlignment="1">
      <alignment horizontal="left" indent="6"/>
    </xf>
    <xf numFmtId="0" fontId="139" fillId="28" borderId="12" xfId="269" applyFont="1" applyFill="1" applyBorder="1" applyAlignment="1">
      <alignment horizontal="left" wrapText="1" indent="4"/>
    </xf>
    <xf numFmtId="0" fontId="61" fillId="28" borderId="12" xfId="164" applyFont="1" applyFill="1" applyBorder="1" applyAlignment="1">
      <alignment horizontal="left" wrapText="1" indent="7"/>
    </xf>
    <xf numFmtId="0" fontId="61" fillId="28" borderId="12" xfId="269" applyFont="1" applyFill="1" applyBorder="1" applyAlignment="1">
      <alignment horizontal="left" wrapText="1" indent="4"/>
    </xf>
    <xf numFmtId="0" fontId="139" fillId="28" borderId="25" xfId="269" applyFont="1" applyFill="1" applyBorder="1" applyAlignment="1">
      <alignment horizontal="left" wrapText="1" indent="3"/>
    </xf>
    <xf numFmtId="0" fontId="136" fillId="0" borderId="22" xfId="269" applyFont="1" applyFill="1" applyBorder="1" applyAlignment="1">
      <alignment horizontal="center"/>
    </xf>
    <xf numFmtId="0" fontId="139" fillId="0" borderId="0" xfId="164" applyFont="1" applyFill="1" applyBorder="1" applyAlignment="1">
      <alignment horizontal="left" indent="2"/>
    </xf>
    <xf numFmtId="0" fontId="139" fillId="28" borderId="0" xfId="269" applyFont="1" applyFill="1" applyBorder="1" applyAlignment="1">
      <alignment horizontal="left" wrapText="1" indent="3"/>
    </xf>
    <xf numFmtId="0" fontId="139" fillId="28" borderId="0" xfId="269" applyFont="1" applyFill="1" applyBorder="1" applyAlignment="1">
      <alignment horizontal="left" indent="3"/>
    </xf>
    <xf numFmtId="0" fontId="61" fillId="28" borderId="0" xfId="269" applyFont="1" applyFill="1" applyBorder="1" applyAlignment="1">
      <alignment horizontal="left" indent="4"/>
    </xf>
    <xf numFmtId="0" fontId="61" fillId="28" borderId="0" xfId="269" applyFont="1" applyFill="1" applyBorder="1" applyAlignment="1">
      <alignment horizontal="left" indent="5"/>
    </xf>
    <xf numFmtId="0" fontId="139" fillId="28" borderId="0" xfId="269" applyFont="1" applyFill="1" applyBorder="1" applyAlignment="1">
      <alignment horizontal="left" indent="4"/>
    </xf>
    <xf numFmtId="180" fontId="68" fillId="28" borderId="0" xfId="268" applyNumberFormat="1" applyFont="1" applyFill="1" applyBorder="1" applyAlignment="1" applyProtection="1">
      <alignment horizontal="left"/>
    </xf>
    <xf numFmtId="0" fontId="139" fillId="28" borderId="0" xfId="269" applyFont="1" applyFill="1" applyBorder="1" applyAlignment="1">
      <alignment horizontal="left" indent="6"/>
    </xf>
    <xf numFmtId="0" fontId="139" fillId="28" borderId="0" xfId="269" applyFont="1" applyFill="1" applyBorder="1" applyAlignment="1">
      <alignment horizontal="left" wrapText="1" indent="4"/>
    </xf>
    <xf numFmtId="0" fontId="61" fillId="0" borderId="0" xfId="164" applyFont="1" applyFill="1" applyBorder="1" applyAlignment="1">
      <alignment horizontal="left" wrapText="1" indent="7"/>
    </xf>
    <xf numFmtId="0" fontId="61" fillId="28" borderId="0" xfId="164" applyFont="1" applyFill="1" applyBorder="1" applyAlignment="1">
      <alignment horizontal="left" wrapText="1" indent="7"/>
    </xf>
    <xf numFmtId="0" fontId="139" fillId="0" borderId="0" xfId="269" applyFont="1" applyFill="1" applyBorder="1" applyAlignment="1">
      <alignment horizontal="left" indent="3"/>
    </xf>
    <xf numFmtId="0" fontId="139" fillId="0" borderId="0" xfId="269" applyFont="1" applyFill="1" applyBorder="1" applyAlignment="1">
      <alignment horizontal="left" wrapText="1" indent="3"/>
    </xf>
    <xf numFmtId="0" fontId="61" fillId="0" borderId="0" xfId="269" applyFont="1" applyFill="1" applyBorder="1" applyAlignment="1">
      <alignment horizontal="left" wrapText="1" indent="4"/>
    </xf>
    <xf numFmtId="0" fontId="61" fillId="28" borderId="0" xfId="269" applyFont="1" applyFill="1" applyBorder="1" applyAlignment="1">
      <alignment horizontal="left" wrapText="1" indent="4"/>
    </xf>
    <xf numFmtId="0" fontId="61" fillId="0" borderId="0" xfId="269" applyFont="1" applyFill="1" applyBorder="1" applyAlignment="1">
      <alignment horizontal="left" indent="4"/>
    </xf>
    <xf numFmtId="0" fontId="139" fillId="0" borderId="0" xfId="269" applyFont="1" applyFill="1" applyBorder="1" applyAlignment="1">
      <alignment horizontal="left" wrapText="1" indent="4"/>
    </xf>
    <xf numFmtId="0" fontId="40" fillId="28" borderId="24" xfId="269" applyFont="1" applyFill="1" applyBorder="1" applyAlignment="1">
      <alignment horizontal="center"/>
    </xf>
    <xf numFmtId="0" fontId="2" fillId="28" borderId="20" xfId="0" applyFont="1" applyFill="1" applyBorder="1"/>
    <xf numFmtId="0" fontId="2" fillId="28" borderId="19" xfId="0" applyFont="1" applyFill="1" applyBorder="1"/>
    <xf numFmtId="1" fontId="40" fillId="28" borderId="12" xfId="0" applyNumberFormat="1" applyFont="1" applyFill="1" applyBorder="1"/>
    <xf numFmtId="1" fontId="40" fillId="28" borderId="23" xfId="0" applyNumberFormat="1" applyFont="1" applyFill="1" applyBorder="1"/>
    <xf numFmtId="0" fontId="40" fillId="28" borderId="12" xfId="0" applyFont="1" applyFill="1" applyBorder="1"/>
    <xf numFmtId="43" fontId="40" fillId="28" borderId="12" xfId="0" applyNumberFormat="1" applyFont="1" applyFill="1" applyBorder="1"/>
    <xf numFmtId="43" fontId="40" fillId="28" borderId="0" xfId="0" applyNumberFormat="1" applyFont="1" applyFill="1" applyBorder="1"/>
    <xf numFmtId="181" fontId="40" fillId="28" borderId="0" xfId="0" applyNumberFormat="1" applyFont="1" applyFill="1" applyBorder="1"/>
    <xf numFmtId="1" fontId="40" fillId="28" borderId="25" xfId="0" applyNumberFormat="1" applyFont="1" applyFill="1" applyBorder="1"/>
    <xf numFmtId="1" fontId="40" fillId="28" borderId="26" xfId="0" applyNumberFormat="1" applyFont="1" applyFill="1" applyBorder="1"/>
    <xf numFmtId="0" fontId="133" fillId="28" borderId="0" xfId="0" applyFont="1" applyFill="1" applyBorder="1" applyAlignment="1">
      <alignment horizontal="center"/>
    </xf>
    <xf numFmtId="0" fontId="46" fillId="28" borderId="0" xfId="269" applyFont="1" applyFill="1" applyBorder="1" applyAlignment="1">
      <alignment horizontal="centerContinuous"/>
    </xf>
    <xf numFmtId="0" fontId="46" fillId="28" borderId="3" xfId="269" applyFont="1" applyFill="1" applyBorder="1" applyAlignment="1">
      <alignment horizontal="center"/>
    </xf>
    <xf numFmtId="0" fontId="137" fillId="0" borderId="24" xfId="269" applyFont="1" applyFill="1" applyBorder="1" applyAlignment="1">
      <alignment horizontal="center"/>
    </xf>
    <xf numFmtId="0" fontId="46" fillId="28" borderId="22" xfId="164" applyFont="1" applyFill="1" applyBorder="1" applyAlignment="1">
      <alignment horizontal="left" wrapText="1" indent="2"/>
    </xf>
    <xf numFmtId="0" fontId="52" fillId="28" borderId="22" xfId="269" applyFont="1" applyFill="1" applyBorder="1" applyAlignment="1">
      <alignment horizontal="left" indent="4"/>
    </xf>
    <xf numFmtId="0" fontId="52" fillId="28" borderId="22" xfId="269" applyFont="1" applyFill="1" applyBorder="1" applyAlignment="1">
      <alignment horizontal="left" indent="5"/>
    </xf>
    <xf numFmtId="180" fontId="72" fillId="28" borderId="22" xfId="268" applyNumberFormat="1" applyFont="1" applyFill="1" applyBorder="1" applyAlignment="1" applyProtection="1">
      <alignment horizontal="left"/>
    </xf>
    <xf numFmtId="0" fontId="52" fillId="28" borderId="22" xfId="164" applyFont="1" applyFill="1" applyBorder="1" applyAlignment="1">
      <alignment horizontal="left" wrapText="1" indent="7"/>
    </xf>
    <xf numFmtId="0" fontId="53" fillId="28" borderId="22" xfId="269" applyFont="1" applyFill="1" applyBorder="1" applyAlignment="1">
      <alignment horizontal="left" indent="3"/>
    </xf>
    <xf numFmtId="0" fontId="46" fillId="28" borderId="24" xfId="164" applyFont="1" applyFill="1" applyBorder="1" applyAlignment="1">
      <alignment horizontal="left" wrapText="1" indent="2"/>
    </xf>
    <xf numFmtId="0" fontId="139" fillId="28" borderId="11" xfId="269" applyFont="1" applyFill="1" applyBorder="1" applyAlignment="1">
      <alignment horizontal="left" wrapText="1" indent="4"/>
    </xf>
    <xf numFmtId="0" fontId="40" fillId="28" borderId="21" xfId="0" applyFont="1" applyFill="1" applyBorder="1"/>
    <xf numFmtId="0" fontId="40" fillId="28" borderId="19" xfId="0" applyFont="1" applyFill="1" applyBorder="1"/>
    <xf numFmtId="0" fontId="40" fillId="28" borderId="18" xfId="0" applyFont="1" applyFill="1" applyBorder="1"/>
    <xf numFmtId="181" fontId="40" fillId="28" borderId="12" xfId="0" applyNumberFormat="1" applyFont="1" applyFill="1" applyBorder="1"/>
    <xf numFmtId="1" fontId="137" fillId="28" borderId="20" xfId="0" applyNumberFormat="1" applyFont="1" applyFill="1" applyBorder="1"/>
    <xf numFmtId="1" fontId="137" fillId="28" borderId="19" xfId="0" applyNumberFormat="1" applyFont="1" applyFill="1" applyBorder="1"/>
    <xf numFmtId="1" fontId="136" fillId="28" borderId="22" xfId="0" applyNumberFormat="1" applyFont="1" applyFill="1" applyBorder="1" applyAlignment="1">
      <alignment horizontal="left"/>
    </xf>
    <xf numFmtId="1" fontId="137" fillId="28" borderId="22" xfId="0" applyNumberFormat="1" applyFont="1" applyFill="1" applyBorder="1"/>
    <xf numFmtId="1" fontId="136" fillId="28" borderId="22" xfId="0" applyNumberFormat="1" applyFont="1" applyFill="1" applyBorder="1"/>
    <xf numFmtId="1" fontId="136" fillId="28" borderId="24" xfId="0" applyNumberFormat="1" applyFont="1" applyFill="1" applyBorder="1"/>
    <xf numFmtId="0" fontId="40" fillId="28" borderId="22" xfId="164" applyFont="1" applyFill="1" applyBorder="1" applyAlignment="1">
      <alignment horizontal="left" wrapText="1" indent="2"/>
    </xf>
    <xf numFmtId="0" fontId="141" fillId="28" borderId="0" xfId="79" applyFont="1" applyFill="1" applyAlignment="1" applyProtection="1"/>
    <xf numFmtId="0" fontId="49" fillId="28" borderId="0" xfId="172" applyFont="1" applyFill="1"/>
    <xf numFmtId="0" fontId="124" fillId="28" borderId="0" xfId="0" applyFont="1" applyFill="1" applyBorder="1"/>
    <xf numFmtId="0" fontId="60" fillId="28" borderId="0" xfId="270" applyFont="1" applyFill="1" applyBorder="1" applyAlignment="1">
      <alignment wrapText="1"/>
    </xf>
    <xf numFmtId="0" fontId="52" fillId="28" borderId="0" xfId="270" applyFont="1" applyFill="1" applyBorder="1" applyAlignment="1">
      <alignment wrapText="1"/>
    </xf>
    <xf numFmtId="1" fontId="139" fillId="28" borderId="20" xfId="0" applyNumberFormat="1" applyFont="1" applyFill="1" applyBorder="1"/>
    <xf numFmtId="1" fontId="61" fillId="28" borderId="22" xfId="0" applyNumberFormat="1" applyFont="1" applyFill="1" applyBorder="1"/>
    <xf numFmtId="0" fontId="68" fillId="22" borderId="22" xfId="0" applyFont="1" applyFill="1" applyBorder="1" applyAlignment="1">
      <alignment horizontal="center" wrapText="1"/>
    </xf>
    <xf numFmtId="1" fontId="139" fillId="28" borderId="22" xfId="0" applyNumberFormat="1" applyFont="1" applyFill="1" applyBorder="1"/>
    <xf numFmtId="1" fontId="139" fillId="28" borderId="22" xfId="169" applyNumberFormat="1" applyFont="1" applyFill="1" applyBorder="1" applyAlignment="1" applyProtection="1">
      <alignment wrapText="1"/>
    </xf>
    <xf numFmtId="0" fontId="61" fillId="28" borderId="22" xfId="270" applyFont="1" applyFill="1" applyBorder="1" applyAlignment="1">
      <alignment horizontal="left" wrapText="1"/>
    </xf>
    <xf numFmtId="1" fontId="61" fillId="22" borderId="22" xfId="180" applyNumberFormat="1" applyFont="1" applyFill="1" applyBorder="1" applyAlignment="1">
      <alignment horizontal="left"/>
    </xf>
    <xf numFmtId="1" fontId="61" fillId="22" borderId="22" xfId="180" applyNumberFormat="1" applyFont="1" applyFill="1" applyBorder="1" applyAlignment="1">
      <alignment horizontal="left" vertical="center"/>
    </xf>
    <xf numFmtId="1" fontId="61" fillId="28" borderId="24" xfId="0" applyNumberFormat="1" applyFont="1" applyFill="1" applyBorder="1"/>
    <xf numFmtId="1" fontId="61" fillId="22" borderId="24" xfId="180" applyNumberFormat="1" applyFont="1" applyFill="1" applyBorder="1" applyAlignment="1">
      <alignment horizontal="left" vertical="center"/>
    </xf>
    <xf numFmtId="0" fontId="40" fillId="22" borderId="0" xfId="0" applyFont="1" applyFill="1" applyAlignment="1">
      <alignment wrapText="1"/>
    </xf>
    <xf numFmtId="2" fontId="49" fillId="22" borderId="0" xfId="79" applyNumberFormat="1" applyFont="1" applyFill="1" applyBorder="1" applyAlignment="1" applyProtection="1">
      <alignment horizontal="left"/>
    </xf>
    <xf numFmtId="2" fontId="124" fillId="22" borderId="0" xfId="79" applyNumberFormat="1" applyFont="1" applyFill="1" applyBorder="1" applyAlignment="1" applyProtection="1">
      <alignment horizontal="left"/>
    </xf>
    <xf numFmtId="2" fontId="50" fillId="22" borderId="0" xfId="79" applyNumberFormat="1" applyFont="1" applyFill="1" applyBorder="1" applyAlignment="1" applyProtection="1">
      <alignment horizontal="left"/>
    </xf>
    <xf numFmtId="0" fontId="49" fillId="28" borderId="0" xfId="79" applyFont="1" applyFill="1" applyBorder="1" applyAlignment="1" applyProtection="1">
      <alignment horizontal="left"/>
    </xf>
    <xf numFmtId="1" fontId="46" fillId="28" borderId="12" xfId="0" applyNumberFormat="1" applyFont="1" applyFill="1" applyBorder="1"/>
    <xf numFmtId="1" fontId="46" fillId="28" borderId="0" xfId="0" applyNumberFormat="1" applyFont="1" applyFill="1" applyBorder="1"/>
    <xf numFmtId="1" fontId="46" fillId="28" borderId="23" xfId="0" applyNumberFormat="1" applyFont="1" applyFill="1" applyBorder="1"/>
    <xf numFmtId="0" fontId="53" fillId="22" borderId="20" xfId="64" applyFont="1" applyFill="1" applyBorder="1" applyAlignment="1">
      <alignment horizontal="left" vertical="center"/>
    </xf>
    <xf numFmtId="49" fontId="46" fillId="0" borderId="24" xfId="173" applyNumberFormat="1" applyFont="1" applyFill="1" applyBorder="1" applyAlignment="1">
      <alignment horizontal="center" vertical="center"/>
    </xf>
    <xf numFmtId="49" fontId="53" fillId="0" borderId="24" xfId="173" applyNumberFormat="1" applyFont="1" applyFill="1" applyBorder="1" applyAlignment="1">
      <alignment horizontal="center" vertical="center"/>
    </xf>
    <xf numFmtId="49" fontId="53" fillId="0" borderId="25" xfId="173" applyNumberFormat="1" applyFont="1" applyFill="1" applyBorder="1" applyAlignment="1">
      <alignment horizontal="center" vertical="center"/>
    </xf>
    <xf numFmtId="49" fontId="53" fillId="28" borderId="24" xfId="173" applyNumberFormat="1" applyFont="1" applyFill="1" applyBorder="1" applyAlignment="1">
      <alignment horizontal="center" vertical="center"/>
    </xf>
    <xf numFmtId="49" fontId="46" fillId="28" borderId="24" xfId="173" applyNumberFormat="1" applyFont="1" applyFill="1" applyBorder="1" applyAlignment="1">
      <alignment horizontal="center" vertical="center"/>
    </xf>
    <xf numFmtId="49" fontId="46" fillId="28" borderId="25" xfId="173" applyNumberFormat="1" applyFont="1" applyFill="1" applyBorder="1" applyAlignment="1">
      <alignment horizontal="center" vertical="center"/>
    </xf>
    <xf numFmtId="3" fontId="46" fillId="22" borderId="21" xfId="64" applyNumberFormat="1" applyFont="1" applyFill="1" applyBorder="1" applyAlignment="1">
      <alignment horizontal="center" vertical="center"/>
    </xf>
    <xf numFmtId="174" fontId="58" fillId="22" borderId="18" xfId="64" applyNumberFormat="1" applyFont="1" applyFill="1" applyBorder="1" applyAlignment="1">
      <alignment horizontal="center" vertical="center"/>
    </xf>
    <xf numFmtId="1" fontId="46" fillId="28" borderId="20" xfId="180" applyNumberFormat="1" applyFont="1" applyFill="1" applyBorder="1" applyAlignment="1">
      <alignment horizontal="left" vertical="center"/>
    </xf>
    <xf numFmtId="0" fontId="142" fillId="28" borderId="0" xfId="0" applyFont="1" applyFill="1"/>
    <xf numFmtId="0" fontId="58" fillId="28" borderId="0" xfId="0" applyFont="1" applyFill="1"/>
    <xf numFmtId="0" fontId="0" fillId="28" borderId="0" xfId="0" applyFont="1" applyFill="1"/>
    <xf numFmtId="0" fontId="50" fillId="0" borderId="0" xfId="0" applyFont="1" applyAlignment="1">
      <alignment vertical="center"/>
    </xf>
    <xf numFmtId="0" fontId="69" fillId="0" borderId="0" xfId="79" applyFont="1" applyFill="1" applyAlignment="1" applyProtection="1">
      <alignment horizontal="left"/>
    </xf>
    <xf numFmtId="0" fontId="49" fillId="0" borderId="0" xfId="0" applyFont="1" applyFill="1"/>
    <xf numFmtId="0" fontId="77" fillId="28" borderId="0" xfId="79" applyFont="1" applyFill="1" applyAlignment="1" applyProtection="1"/>
    <xf numFmtId="0" fontId="52" fillId="28" borderId="0" xfId="172" applyFont="1" applyFill="1" applyAlignment="1"/>
    <xf numFmtId="0" fontId="46" fillId="22" borderId="20" xfId="64" applyFont="1" applyFill="1" applyBorder="1" applyAlignment="1">
      <alignment horizontal="center" vertical="center" wrapText="1"/>
    </xf>
    <xf numFmtId="0" fontId="46" fillId="22" borderId="20" xfId="64" applyFont="1" applyFill="1" applyBorder="1" applyAlignment="1">
      <alignment horizontal="center" vertical="center"/>
    </xf>
    <xf numFmtId="0" fontId="54" fillId="22" borderId="20" xfId="64" applyFont="1" applyFill="1" applyBorder="1" applyAlignment="1">
      <alignment horizontal="center" vertical="center" wrapText="1"/>
    </xf>
    <xf numFmtId="0" fontId="54" fillId="22" borderId="20" xfId="64" applyFont="1" applyFill="1" applyBorder="1" applyAlignment="1">
      <alignment horizontal="center" vertical="center"/>
    </xf>
    <xf numFmtId="0" fontId="46" fillId="28" borderId="20" xfId="64" applyFont="1" applyFill="1" applyBorder="1" applyAlignment="1">
      <alignment horizontal="center" vertical="center"/>
    </xf>
    <xf numFmtId="0" fontId="54" fillId="22" borderId="20" xfId="64" applyFont="1" applyFill="1" applyBorder="1" applyAlignment="1">
      <alignment horizontal="centerContinuous" vertical="center"/>
    </xf>
    <xf numFmtId="0" fontId="58" fillId="22" borderId="21" xfId="64" applyFont="1" applyFill="1" applyBorder="1" applyAlignment="1">
      <alignment horizontal="center" vertical="center" wrapText="1"/>
    </xf>
    <xf numFmtId="0" fontId="46" fillId="22" borderId="18" xfId="64" applyFont="1" applyFill="1" applyBorder="1" applyAlignment="1">
      <alignment horizontal="center" vertical="center"/>
    </xf>
    <xf numFmtId="0" fontId="40" fillId="22" borderId="11" xfId="64" applyFont="1" applyFill="1" applyBorder="1"/>
    <xf numFmtId="0" fontId="61" fillId="22" borderId="11" xfId="64" applyFont="1" applyFill="1" applyBorder="1" applyAlignment="1">
      <alignment horizontal="left" vertical="center"/>
    </xf>
    <xf numFmtId="0" fontId="61" fillId="22" borderId="11" xfId="64" applyFont="1" applyFill="1" applyBorder="1"/>
    <xf numFmtId="49" fontId="46" fillId="28" borderId="19" xfId="173" applyNumberFormat="1" applyFont="1" applyFill="1" applyBorder="1" applyAlignment="1">
      <alignment horizontal="center" vertical="center"/>
    </xf>
    <xf numFmtId="1" fontId="40" fillId="28" borderId="11" xfId="174" applyNumberFormat="1" applyFont="1" applyFill="1" applyBorder="1" applyAlignment="1">
      <alignment horizontal="center" vertical="center"/>
    </xf>
    <xf numFmtId="49" fontId="53" fillId="0" borderId="20" xfId="173" applyNumberFormat="1" applyFont="1" applyFill="1" applyBorder="1" applyAlignment="1">
      <alignment horizontal="center" vertical="center"/>
    </xf>
    <xf numFmtId="49" fontId="53" fillId="28" borderId="20" xfId="173" applyNumberFormat="1" applyFont="1" applyFill="1" applyBorder="1" applyAlignment="1">
      <alignment horizontal="center" vertical="center"/>
    </xf>
    <xf numFmtId="49" fontId="46" fillId="28" borderId="22" xfId="173" applyNumberFormat="1" applyFont="1" applyFill="1" applyBorder="1" applyAlignment="1">
      <alignment horizontal="center" vertical="center"/>
    </xf>
    <xf numFmtId="1" fontId="52" fillId="28" borderId="22" xfId="180" applyNumberFormat="1" applyFont="1" applyFill="1" applyBorder="1" applyAlignment="1">
      <alignment horizontal="left" vertical="center"/>
    </xf>
    <xf numFmtId="174" fontId="72" fillId="28" borderId="0" xfId="64" applyNumberFormat="1" applyFont="1" applyFill="1" applyBorder="1" applyAlignment="1">
      <alignment horizontal="center" vertical="center"/>
    </xf>
    <xf numFmtId="174" fontId="72" fillId="28" borderId="23" xfId="64" applyNumberFormat="1" applyFont="1" applyFill="1" applyBorder="1" applyAlignment="1">
      <alignment horizontal="center" vertical="center"/>
    </xf>
    <xf numFmtId="3" fontId="52" fillId="28" borderId="23" xfId="64" applyNumberFormat="1" applyFont="1" applyFill="1" applyBorder="1" applyAlignment="1">
      <alignment horizontal="center" vertical="center"/>
    </xf>
    <xf numFmtId="0" fontId="53" fillId="28" borderId="3" xfId="269" applyFont="1" applyFill="1" applyBorder="1" applyAlignment="1">
      <alignment horizontal="center"/>
    </xf>
    <xf numFmtId="2" fontId="46" fillId="22" borderId="0" xfId="173" applyNumberFormat="1" applyFont="1" applyFill="1" applyAlignment="1">
      <alignment horizontal="left"/>
    </xf>
    <xf numFmtId="0" fontId="40" fillId="0" borderId="0" xfId="0" applyFont="1" applyAlignment="1"/>
    <xf numFmtId="2" fontId="46" fillId="22" borderId="0" xfId="0" applyNumberFormat="1" applyFont="1" applyFill="1" applyAlignment="1">
      <alignment horizontal="left"/>
    </xf>
    <xf numFmtId="2" fontId="40" fillId="22" borderId="0" xfId="0" applyNumberFormat="1" applyFont="1" applyFill="1" applyAlignment="1">
      <alignment horizontal="left"/>
    </xf>
    <xf numFmtId="0" fontId="40" fillId="22" borderId="0" xfId="0" applyFont="1" applyFill="1" applyAlignment="1">
      <alignment horizontal="left"/>
    </xf>
    <xf numFmtId="0" fontId="26" fillId="22" borderId="0" xfId="0" applyFont="1" applyFill="1" applyAlignment="1"/>
    <xf numFmtId="0" fontId="40" fillId="22" borderId="0" xfId="178" applyFont="1" applyFill="1" applyAlignment="1"/>
    <xf numFmtId="3" fontId="40" fillId="22" borderId="0" xfId="178" applyNumberFormat="1" applyFont="1" applyFill="1" applyAlignment="1"/>
    <xf numFmtId="3" fontId="69" fillId="22" borderId="0" xfId="178" applyNumberFormat="1" applyFont="1" applyFill="1" applyAlignment="1"/>
    <xf numFmtId="0" fontId="69" fillId="22" borderId="0" xfId="178" applyFont="1" applyFill="1" applyAlignment="1"/>
    <xf numFmtId="0" fontId="46" fillId="22" borderId="0" xfId="170" applyFont="1" applyFill="1" applyAlignment="1"/>
    <xf numFmtId="0" fontId="52" fillId="28" borderId="0" xfId="0" applyFont="1" applyFill="1" applyAlignment="1"/>
    <xf numFmtId="0" fontId="50" fillId="28" borderId="0" xfId="0" applyFont="1" applyFill="1" applyAlignment="1"/>
    <xf numFmtId="0" fontId="2" fillId="28" borderId="0" xfId="0" applyFont="1" applyFill="1" applyAlignment="1"/>
    <xf numFmtId="0" fontId="124" fillId="28" borderId="0" xfId="0" applyFont="1" applyFill="1" applyAlignment="1"/>
    <xf numFmtId="1" fontId="40" fillId="28" borderId="0" xfId="0" applyNumberFormat="1" applyFont="1" applyFill="1" applyAlignment="1"/>
    <xf numFmtId="0" fontId="46" fillId="28" borderId="0" xfId="172" applyFont="1" applyFill="1" applyAlignment="1"/>
    <xf numFmtId="0" fontId="55" fillId="28" borderId="0" xfId="172" applyFont="1" applyFill="1" applyAlignment="1"/>
    <xf numFmtId="0" fontId="88" fillId="22" borderId="0" xfId="172" applyFont="1" applyFill="1" applyAlignment="1"/>
    <xf numFmtId="0" fontId="46" fillId="22" borderId="0" xfId="172" applyFont="1" applyFill="1" applyAlignment="1"/>
    <xf numFmtId="3" fontId="70" fillId="22" borderId="0" xfId="172" applyNumberFormat="1" applyFont="1" applyFill="1" applyAlignment="1"/>
    <xf numFmtId="0" fontId="70" fillId="22" borderId="0" xfId="172" applyFont="1" applyFill="1" applyAlignment="1"/>
    <xf numFmtId="0" fontId="46" fillId="28" borderId="0" xfId="170" applyFont="1" applyFill="1" applyAlignment="1"/>
    <xf numFmtId="0" fontId="97" fillId="28" borderId="0" xfId="172" applyFont="1" applyFill="1" applyBorder="1" applyAlignment="1">
      <alignment horizontal="center" vertical="center"/>
    </xf>
    <xf numFmtId="0" fontId="77" fillId="28" borderId="0" xfId="162" applyFont="1" applyFill="1" applyBorder="1" applyAlignment="1">
      <alignment horizontal="center" vertical="center"/>
    </xf>
    <xf numFmtId="0" fontId="100" fillId="28" borderId="0" xfId="172" applyFont="1" applyFill="1" applyAlignment="1"/>
    <xf numFmtId="0" fontId="52" fillId="22" borderId="0" xfId="172" applyFont="1" applyFill="1" applyAlignment="1"/>
    <xf numFmtId="0" fontId="94" fillId="22" borderId="0" xfId="172" applyFont="1" applyFill="1" applyAlignment="1"/>
    <xf numFmtId="0" fontId="46" fillId="22" borderId="0" xfId="64" applyFont="1" applyFill="1" applyAlignment="1"/>
    <xf numFmtId="0" fontId="46" fillId="22" borderId="0" xfId="64" applyFont="1" applyFill="1" applyBorder="1" applyAlignment="1"/>
    <xf numFmtId="0" fontId="46" fillId="22" borderId="0" xfId="173" applyFont="1" applyFill="1" applyBorder="1" applyAlignment="1"/>
    <xf numFmtId="0" fontId="46" fillId="22" borderId="0" xfId="170" applyFont="1" applyFill="1" applyBorder="1" applyAlignment="1"/>
    <xf numFmtId="3" fontId="46" fillId="22" borderId="0" xfId="170" applyNumberFormat="1" applyFont="1" applyFill="1" applyBorder="1" applyAlignment="1"/>
    <xf numFmtId="3" fontId="69" fillId="22" borderId="0" xfId="170" applyNumberFormat="1" applyFont="1" applyFill="1" applyBorder="1" applyAlignment="1"/>
    <xf numFmtId="0" fontId="69" fillId="22" borderId="0" xfId="170" applyFont="1" applyFill="1" applyBorder="1" applyAlignment="1"/>
    <xf numFmtId="2" fontId="46" fillId="22" borderId="0" xfId="170" applyNumberFormat="1" applyFont="1" applyFill="1" applyBorder="1" applyAlignment="1"/>
    <xf numFmtId="0" fontId="63" fillId="22" borderId="0" xfId="170" applyFont="1" applyFill="1" applyAlignment="1"/>
    <xf numFmtId="0" fontId="69" fillId="22" borderId="0" xfId="170" applyFont="1" applyFill="1" applyAlignment="1"/>
    <xf numFmtId="2" fontId="69" fillId="22" borderId="0" xfId="170" applyNumberFormat="1" applyFont="1" applyFill="1" applyAlignment="1"/>
    <xf numFmtId="2" fontId="73" fillId="22" borderId="0" xfId="170" applyNumberFormat="1" applyFont="1" applyFill="1" applyAlignment="1"/>
    <xf numFmtId="0" fontId="73" fillId="22" borderId="0" xfId="170" applyFont="1" applyFill="1" applyAlignment="1"/>
    <xf numFmtId="1" fontId="46" fillId="22" borderId="0" xfId="173" applyNumberFormat="1" applyFont="1" applyFill="1" applyBorder="1" applyAlignment="1"/>
    <xf numFmtId="0" fontId="79" fillId="22" borderId="0" xfId="173" applyFont="1" applyFill="1" applyBorder="1" applyAlignment="1"/>
    <xf numFmtId="0" fontId="49" fillId="22" borderId="0" xfId="170" applyFont="1" applyFill="1" applyBorder="1" applyAlignment="1"/>
    <xf numFmtId="3" fontId="46" fillId="22" borderId="0" xfId="170" applyNumberFormat="1" applyFont="1" applyFill="1" applyAlignment="1"/>
    <xf numFmtId="174" fontId="46" fillId="22" borderId="0" xfId="170" applyNumberFormat="1" applyFont="1" applyFill="1" applyAlignment="1"/>
    <xf numFmtId="0" fontId="49" fillId="22" borderId="0" xfId="170" applyFont="1" applyFill="1" applyAlignment="1"/>
    <xf numFmtId="0" fontId="49" fillId="28" borderId="0" xfId="170" applyFont="1" applyFill="1" applyAlignment="1"/>
    <xf numFmtId="0" fontId="73" fillId="28" borderId="0" xfId="170" applyFont="1" applyFill="1" applyAlignment="1"/>
    <xf numFmtId="0" fontId="53" fillId="28" borderId="0" xfId="170" applyFont="1" applyFill="1" applyAlignment="1"/>
    <xf numFmtId="3" fontId="46" fillId="22" borderId="0" xfId="0" applyNumberFormat="1" applyFont="1" applyFill="1" applyAlignment="1"/>
    <xf numFmtId="0" fontId="77" fillId="28" borderId="0" xfId="162" applyFont="1" applyFill="1" applyBorder="1" applyAlignment="1">
      <alignment horizontal="center" vertical="center" wrapText="1"/>
    </xf>
    <xf numFmtId="1" fontId="46" fillId="22" borderId="31" xfId="179" applyNumberFormat="1" applyFont="1" applyFill="1" applyBorder="1" applyAlignment="1">
      <alignment horizontal="center" vertical="center" wrapText="1"/>
    </xf>
    <xf numFmtId="1" fontId="46" fillId="22" borderId="15" xfId="179" applyNumberFormat="1" applyFont="1" applyFill="1" applyBorder="1" applyAlignment="1">
      <alignment horizontal="center" vertical="center" wrapText="1"/>
    </xf>
    <xf numFmtId="0" fontId="58" fillId="0" borderId="25" xfId="162" applyFont="1" applyFill="1" applyBorder="1" applyAlignment="1">
      <alignment horizontal="center" vertical="center" wrapText="1"/>
    </xf>
    <xf numFmtId="0" fontId="58" fillId="0" borderId="26" xfId="162" applyFont="1" applyFill="1" applyBorder="1" applyAlignment="1">
      <alignment horizontal="center" vertical="center" wrapText="1"/>
    </xf>
    <xf numFmtId="3" fontId="40" fillId="22" borderId="21" xfId="64" applyNumberFormat="1" applyFont="1" applyFill="1" applyBorder="1" applyAlignment="1">
      <alignment horizontal="center" vertical="center"/>
    </xf>
    <xf numFmtId="3" fontId="40" fillId="22" borderId="26" xfId="64" applyNumberFormat="1" applyFont="1" applyFill="1" applyBorder="1" applyAlignment="1">
      <alignment horizontal="center" vertical="center"/>
    </xf>
    <xf numFmtId="0" fontId="52" fillId="28" borderId="0" xfId="163" applyFont="1" applyFill="1" applyBorder="1" applyAlignment="1"/>
    <xf numFmtId="0" fontId="52" fillId="28" borderId="0" xfId="163" applyFont="1" applyFill="1" applyAlignment="1"/>
    <xf numFmtId="0" fontId="53" fillId="22" borderId="0" xfId="170" applyFont="1" applyFill="1" applyAlignment="1">
      <alignment horizontal="center"/>
    </xf>
    <xf numFmtId="0" fontId="52" fillId="28" borderId="0" xfId="172" applyFont="1" applyFill="1" applyBorder="1" applyAlignment="1"/>
    <xf numFmtId="173" fontId="52" fillId="28" borderId="0" xfId="180" applyNumberFormat="1" applyFont="1" applyFill="1" applyBorder="1" applyAlignment="1"/>
    <xf numFmtId="0" fontId="52" fillId="28" borderId="0" xfId="180" applyFont="1" applyFill="1" applyBorder="1" applyAlignment="1"/>
    <xf numFmtId="3" fontId="53" fillId="28" borderId="18" xfId="64" applyNumberFormat="1" applyFont="1" applyFill="1" applyBorder="1" applyAlignment="1">
      <alignment horizontal="center" vertical="center"/>
    </xf>
    <xf numFmtId="3" fontId="52" fillId="28" borderId="26" xfId="64" applyNumberFormat="1" applyFont="1" applyFill="1" applyBorder="1" applyAlignment="1">
      <alignment horizontal="center" vertical="center"/>
    </xf>
    <xf numFmtId="1" fontId="52" fillId="28" borderId="0" xfId="172" applyNumberFormat="1" applyFont="1" applyFill="1" applyAlignment="1"/>
    <xf numFmtId="3" fontId="52" fillId="22" borderId="0" xfId="178" applyNumberFormat="1" applyFont="1" applyFill="1" applyBorder="1"/>
    <xf numFmtId="3" fontId="72" fillId="22" borderId="0" xfId="178" applyNumberFormat="1" applyFont="1" applyFill="1" applyBorder="1"/>
    <xf numFmtId="3" fontId="58" fillId="28" borderId="11" xfId="178" applyNumberFormat="1" applyFont="1" applyFill="1" applyBorder="1"/>
    <xf numFmtId="3" fontId="72" fillId="22" borderId="11" xfId="178" applyNumberFormat="1" applyFont="1" applyFill="1" applyBorder="1"/>
    <xf numFmtId="3" fontId="53" fillId="22" borderId="19" xfId="178" applyNumberFormat="1" applyFont="1" applyFill="1" applyBorder="1"/>
    <xf numFmtId="3" fontId="53" fillId="22" borderId="18" xfId="178" applyNumberFormat="1" applyFont="1" applyFill="1" applyBorder="1"/>
    <xf numFmtId="3" fontId="72" fillId="22" borderId="26" xfId="178" applyNumberFormat="1" applyFont="1" applyFill="1" applyBorder="1"/>
    <xf numFmtId="0" fontId="53" fillId="28" borderId="0" xfId="178" applyFont="1" applyFill="1"/>
    <xf numFmtId="0" fontId="53" fillId="22" borderId="0" xfId="178" applyFont="1" applyFill="1"/>
    <xf numFmtId="0" fontId="52" fillId="22" borderId="0" xfId="178" applyFont="1" applyFill="1"/>
    <xf numFmtId="0" fontId="52" fillId="22" borderId="0" xfId="178" applyFont="1" applyFill="1" applyAlignment="1"/>
    <xf numFmtId="0" fontId="53" fillId="22" borderId="0" xfId="170" applyFont="1" applyFill="1" applyAlignment="1"/>
    <xf numFmtId="0" fontId="53" fillId="22" borderId="0" xfId="178" applyFont="1" applyFill="1" applyAlignment="1"/>
    <xf numFmtId="168" fontId="52" fillId="22" borderId="0" xfId="178" applyNumberFormat="1" applyFont="1" applyFill="1"/>
    <xf numFmtId="3" fontId="52" fillId="22" borderId="0" xfId="178" applyNumberFormat="1" applyFont="1" applyFill="1"/>
    <xf numFmtId="0" fontId="72" fillId="22" borderId="0" xfId="178" applyFont="1" applyFill="1"/>
    <xf numFmtId="3" fontId="72" fillId="22" borderId="0" xfId="178" applyNumberFormat="1" applyFont="1" applyFill="1"/>
    <xf numFmtId="0" fontId="106" fillId="22" borderId="0" xfId="178" applyFont="1" applyFill="1"/>
    <xf numFmtId="3" fontId="53" fillId="22" borderId="0" xfId="178" applyNumberFormat="1" applyFont="1" applyFill="1"/>
    <xf numFmtId="0" fontId="52" fillId="22" borderId="0" xfId="178" applyFont="1" applyFill="1" applyBorder="1"/>
    <xf numFmtId="3" fontId="58" fillId="28" borderId="26" xfId="171" applyNumberFormat="1" applyFont="1" applyFill="1" applyBorder="1" applyAlignment="1">
      <alignment horizontal="right" vertical="center"/>
    </xf>
    <xf numFmtId="0" fontId="46" fillId="28" borderId="18" xfId="269" applyFont="1" applyFill="1" applyBorder="1" applyAlignment="1">
      <alignment horizontal="centerContinuous"/>
    </xf>
    <xf numFmtId="0" fontId="46" fillId="28" borderId="21" xfId="269" applyFont="1" applyFill="1" applyBorder="1" applyAlignment="1">
      <alignment horizontal="centerContinuous"/>
    </xf>
    <xf numFmtId="0" fontId="46" fillId="22" borderId="20" xfId="64" applyFont="1" applyFill="1" applyBorder="1" applyAlignment="1">
      <alignment horizontal="center" vertical="center" wrapText="1"/>
    </xf>
    <xf numFmtId="0" fontId="72" fillId="28" borderId="0" xfId="162" applyFont="1" applyFill="1" applyBorder="1" applyAlignment="1">
      <alignment horizontal="center" vertical="center" wrapText="1"/>
    </xf>
    <xf numFmtId="0" fontId="144" fillId="0" borderId="33" xfId="0" applyFont="1" applyBorder="1" applyAlignment="1">
      <alignment vertical="center" wrapText="1"/>
    </xf>
    <xf numFmtId="0" fontId="143" fillId="28" borderId="0" xfId="0" applyFont="1" applyFill="1" applyBorder="1" applyAlignment="1">
      <alignment horizontal="left" vertical="top" wrapText="1"/>
    </xf>
    <xf numFmtId="0" fontId="46" fillId="28" borderId="21" xfId="64" applyFont="1" applyFill="1" applyBorder="1" applyAlignment="1">
      <alignment horizontal="center" vertical="center" wrapText="1"/>
    </xf>
    <xf numFmtId="0" fontId="54" fillId="28" borderId="19" xfId="64" applyFont="1" applyFill="1" applyBorder="1" applyAlignment="1">
      <alignment horizontal="centerContinuous" vertical="center"/>
    </xf>
    <xf numFmtId="0" fontId="40" fillId="28" borderId="12" xfId="64" applyFont="1" applyFill="1" applyBorder="1" applyAlignment="1">
      <alignment horizontal="center" vertical="center"/>
    </xf>
    <xf numFmtId="0" fontId="52" fillId="28" borderId="12" xfId="64" applyFont="1" applyFill="1" applyBorder="1" applyAlignment="1">
      <alignment horizontal="center" vertical="center"/>
    </xf>
    <xf numFmtId="0" fontId="40" fillId="28" borderId="25" xfId="64" applyFont="1" applyFill="1" applyBorder="1" applyAlignment="1">
      <alignment horizontal="center" vertical="center"/>
    </xf>
    <xf numFmtId="1" fontId="52" fillId="28" borderId="11" xfId="180" applyNumberFormat="1" applyFont="1" applyFill="1" applyBorder="1" applyAlignment="1">
      <alignment horizontal="left" vertical="center"/>
    </xf>
    <xf numFmtId="0" fontId="54" fillId="28" borderId="21" xfId="64" applyFont="1" applyFill="1" applyBorder="1" applyAlignment="1">
      <alignment horizontal="centerContinuous" vertical="center"/>
    </xf>
    <xf numFmtId="0" fontId="54" fillId="28" borderId="18" xfId="64" applyFont="1" applyFill="1" applyBorder="1" applyAlignment="1">
      <alignment horizontal="centerContinuous" vertical="center"/>
    </xf>
    <xf numFmtId="1" fontId="55" fillId="28" borderId="12" xfId="180" applyNumberFormat="1" applyFont="1" applyFill="1" applyBorder="1" applyAlignment="1">
      <alignment horizontal="left" vertical="center"/>
    </xf>
    <xf numFmtId="1" fontId="78" fillId="28" borderId="12" xfId="180" applyNumberFormat="1" applyFont="1" applyFill="1" applyBorder="1" applyAlignment="1">
      <alignment horizontal="left" vertical="center"/>
    </xf>
    <xf numFmtId="1" fontId="52" fillId="28" borderId="23" xfId="175" applyNumberFormat="1" applyFont="1" applyFill="1" applyBorder="1" applyAlignment="1">
      <alignment horizontal="left" vertical="center"/>
    </xf>
    <xf numFmtId="1" fontId="52" fillId="28" borderId="23" xfId="181" applyNumberFormat="1" applyFont="1" applyFill="1" applyBorder="1"/>
    <xf numFmtId="0" fontId="52" fillId="28" borderId="23" xfId="172" applyFont="1" applyFill="1" applyBorder="1"/>
    <xf numFmtId="0" fontId="55" fillId="28" borderId="12" xfId="172" applyFont="1" applyFill="1" applyBorder="1"/>
    <xf numFmtId="1" fontId="52" fillId="28" borderId="23" xfId="175" applyNumberFormat="1" applyFont="1" applyFill="1" applyBorder="1" applyAlignment="1">
      <alignment horizontal="left" vertical="center" wrapText="1"/>
    </xf>
    <xf numFmtId="0" fontId="102" fillId="0" borderId="23" xfId="0" applyFont="1" applyBorder="1" applyAlignment="1">
      <alignment vertical="center" wrapText="1"/>
    </xf>
    <xf numFmtId="0" fontId="55" fillId="28" borderId="23" xfId="172" applyFont="1" applyFill="1" applyBorder="1"/>
    <xf numFmtId="0" fontId="107" fillId="0" borderId="23" xfId="0" applyFont="1" applyBorder="1" applyAlignment="1">
      <alignment vertical="center" wrapText="1"/>
    </xf>
    <xf numFmtId="0" fontId="52" fillId="28" borderId="23" xfId="64" applyFont="1" applyFill="1" applyBorder="1"/>
    <xf numFmtId="1" fontId="52" fillId="28" borderId="12" xfId="180" applyNumberFormat="1" applyFont="1" applyFill="1" applyBorder="1" applyAlignment="1">
      <alignment horizontal="left" vertical="center"/>
    </xf>
    <xf numFmtId="0" fontId="40" fillId="22" borderId="23" xfId="64" applyFont="1" applyFill="1" applyBorder="1"/>
    <xf numFmtId="1" fontId="52" fillId="22" borderId="23" xfId="0" applyNumberFormat="1" applyFont="1" applyFill="1" applyBorder="1" applyAlignment="1">
      <alignment vertical="center"/>
    </xf>
    <xf numFmtId="1" fontId="55" fillId="28" borderId="25" xfId="180" applyNumberFormat="1" applyFont="1" applyFill="1" applyBorder="1" applyAlignment="1">
      <alignment horizontal="left" vertical="center"/>
    </xf>
    <xf numFmtId="1" fontId="52" fillId="28" borderId="26" xfId="175" applyNumberFormat="1" applyFont="1" applyFill="1" applyBorder="1" applyAlignment="1">
      <alignment horizontal="left" vertical="center"/>
    </xf>
    <xf numFmtId="0" fontId="54" fillId="22" borderId="12" xfId="166" applyFont="1" applyFill="1" applyBorder="1" applyAlignment="1">
      <alignment horizontal="left" vertical="center"/>
    </xf>
    <xf numFmtId="178" fontId="58" fillId="22" borderId="26" xfId="167" applyNumberFormat="1" applyFont="1" applyFill="1" applyBorder="1" applyAlignment="1">
      <alignment horizontal="right"/>
    </xf>
    <xf numFmtId="1" fontId="40" fillId="22" borderId="23" xfId="0" applyNumberFormat="1" applyFont="1" applyFill="1" applyBorder="1"/>
    <xf numFmtId="3" fontId="72" fillId="28" borderId="23" xfId="171" applyNumberFormat="1" applyFont="1" applyFill="1" applyBorder="1" applyAlignment="1">
      <alignment horizontal="right" vertical="center"/>
    </xf>
    <xf numFmtId="3" fontId="40" fillId="28" borderId="23" xfId="178" applyNumberFormat="1" applyFont="1" applyFill="1" applyBorder="1"/>
    <xf numFmtId="3" fontId="58" fillId="28" borderId="23" xfId="178" applyNumberFormat="1" applyFont="1" applyFill="1" applyBorder="1"/>
    <xf numFmtId="3" fontId="72" fillId="28" borderId="23" xfId="178" applyNumberFormat="1" applyFont="1" applyFill="1" applyBorder="1"/>
    <xf numFmtId="3" fontId="67" fillId="22" borderId="19" xfId="171" applyNumberFormat="1" applyFont="1" applyFill="1" applyBorder="1" applyAlignment="1">
      <alignment horizontal="right"/>
    </xf>
    <xf numFmtId="3" fontId="67" fillId="22" borderId="19" xfId="171" applyNumberFormat="1" applyFont="1" applyFill="1" applyBorder="1"/>
    <xf numFmtId="3" fontId="67" fillId="28" borderId="19" xfId="171" applyNumberFormat="1" applyFont="1" applyFill="1" applyBorder="1"/>
    <xf numFmtId="0" fontId="40" fillId="28" borderId="0" xfId="178" applyFont="1" applyFill="1" applyBorder="1"/>
    <xf numFmtId="0" fontId="58" fillId="28" borderId="0" xfId="178" applyFont="1" applyFill="1" applyBorder="1"/>
    <xf numFmtId="3" fontId="46" fillId="28" borderId="23" xfId="171" applyNumberFormat="1" applyFont="1" applyFill="1" applyBorder="1" applyAlignment="1">
      <alignment horizontal="center" vertical="center"/>
    </xf>
    <xf numFmtId="1" fontId="46" fillId="22" borderId="23" xfId="173" applyNumberFormat="1" applyFont="1" applyFill="1" applyBorder="1" applyAlignment="1">
      <alignment horizontal="center" vertical="center"/>
    </xf>
    <xf numFmtId="0" fontId="58" fillId="0" borderId="3" xfId="162" applyFont="1" applyFill="1" applyBorder="1" applyAlignment="1">
      <alignment horizontal="center" vertical="center" wrapText="1"/>
    </xf>
    <xf numFmtId="0" fontId="55" fillId="22" borderId="12" xfId="173" applyFont="1" applyFill="1" applyBorder="1" applyAlignment="1">
      <alignment horizontal="left" vertical="center"/>
    </xf>
    <xf numFmtId="0" fontId="106" fillId="22" borderId="0" xfId="170" applyFont="1" applyFill="1" applyBorder="1"/>
    <xf numFmtId="0" fontId="53" fillId="22" borderId="0" xfId="170" applyFont="1" applyFill="1" applyBorder="1" applyAlignment="1"/>
    <xf numFmtId="0" fontId="53" fillId="22" borderId="0" xfId="170" applyFont="1" applyFill="1" applyBorder="1"/>
    <xf numFmtId="3" fontId="53" fillId="22" borderId="0" xfId="170" applyNumberFormat="1" applyFont="1" applyFill="1" applyBorder="1"/>
    <xf numFmtId="3" fontId="53" fillId="22" borderId="0" xfId="173" applyNumberFormat="1" applyFont="1" applyFill="1" applyBorder="1"/>
    <xf numFmtId="0" fontId="72" fillId="0" borderId="0" xfId="162" applyFont="1" applyFill="1" applyBorder="1" applyAlignment="1">
      <alignment horizontal="center" vertical="center" wrapText="1"/>
    </xf>
    <xf numFmtId="168" fontId="72" fillId="22" borderId="0" xfId="170" applyNumberFormat="1" applyFont="1" applyFill="1" applyBorder="1"/>
    <xf numFmtId="168" fontId="53" fillId="22" borderId="0" xfId="170" applyNumberFormat="1" applyFont="1" applyFill="1" applyBorder="1"/>
    <xf numFmtId="1" fontId="53" fillId="22" borderId="0" xfId="170" applyNumberFormat="1" applyFont="1" applyFill="1" applyBorder="1"/>
    <xf numFmtId="174" fontId="58" fillId="28" borderId="23" xfId="173" applyNumberFormat="1" applyFont="1" applyFill="1" applyBorder="1" applyAlignment="1">
      <alignment horizontal="center" vertical="center"/>
    </xf>
    <xf numFmtId="174" fontId="46" fillId="28" borderId="23" xfId="173" applyNumberFormat="1" applyFont="1" applyFill="1" applyBorder="1" applyAlignment="1">
      <alignment horizontal="center" vertical="center"/>
    </xf>
    <xf numFmtId="3" fontId="53" fillId="28" borderId="23" xfId="171" applyNumberFormat="1" applyFont="1" applyFill="1" applyBorder="1" applyAlignment="1">
      <alignment horizontal="center" vertical="center"/>
    </xf>
    <xf numFmtId="174" fontId="58" fillId="28" borderId="26" xfId="173" applyNumberFormat="1" applyFont="1" applyFill="1" applyBorder="1" applyAlignment="1">
      <alignment horizontal="center" vertical="center"/>
    </xf>
    <xf numFmtId="3" fontId="46" fillId="22" borderId="23" xfId="173" applyNumberFormat="1" applyFont="1" applyFill="1" applyBorder="1" applyAlignment="1">
      <alignment horizontal="center" vertical="center"/>
    </xf>
    <xf numFmtId="0" fontId="139" fillId="0" borderId="12" xfId="164" applyFont="1" applyFill="1" applyBorder="1" applyAlignment="1">
      <alignment horizontal="left" indent="2"/>
    </xf>
    <xf numFmtId="0" fontId="61" fillId="0" borderId="12" xfId="164" applyFont="1" applyFill="1" applyBorder="1" applyAlignment="1">
      <alignment horizontal="left" wrapText="1" indent="7"/>
    </xf>
    <xf numFmtId="0" fontId="139" fillId="0" borderId="12" xfId="269" applyFont="1" applyFill="1" applyBorder="1" applyAlignment="1">
      <alignment horizontal="left" indent="3"/>
    </xf>
    <xf numFmtId="0" fontId="139" fillId="0" borderId="12" xfId="269" applyFont="1" applyFill="1" applyBorder="1" applyAlignment="1">
      <alignment horizontal="left" wrapText="1" indent="3"/>
    </xf>
    <xf numFmtId="0" fontId="61" fillId="0" borderId="12" xfId="269" applyFont="1" applyFill="1" applyBorder="1" applyAlignment="1">
      <alignment horizontal="left" wrapText="1" indent="4"/>
    </xf>
    <xf numFmtId="0" fontId="61" fillId="0" borderId="12" xfId="269" applyFont="1" applyFill="1" applyBorder="1" applyAlignment="1">
      <alignment horizontal="left" indent="4"/>
    </xf>
    <xf numFmtId="0" fontId="139" fillId="0" borderId="12" xfId="269" applyFont="1" applyFill="1" applyBorder="1" applyAlignment="1">
      <alignment horizontal="left" wrapText="1" indent="4"/>
    </xf>
    <xf numFmtId="0" fontId="139" fillId="28" borderId="25" xfId="269" applyFont="1" applyFill="1" applyBorder="1" applyAlignment="1">
      <alignment horizontal="left" wrapText="1" indent="4"/>
    </xf>
    <xf numFmtId="0" fontId="140" fillId="22" borderId="12" xfId="0" applyFont="1" applyFill="1" applyBorder="1" applyAlignment="1">
      <alignment horizontal="center" wrapText="1"/>
    </xf>
    <xf numFmtId="1" fontId="137" fillId="28" borderId="0" xfId="169" applyNumberFormat="1" applyFont="1" applyFill="1" applyBorder="1" applyAlignment="1" applyProtection="1">
      <alignment wrapText="1"/>
    </xf>
    <xf numFmtId="1" fontId="136" fillId="22" borderId="0" xfId="180" applyNumberFormat="1" applyFont="1" applyFill="1" applyBorder="1" applyAlignment="1">
      <alignment horizontal="left"/>
    </xf>
    <xf numFmtId="1" fontId="136" fillId="22" borderId="0" xfId="180" applyNumberFormat="1" applyFont="1" applyFill="1" applyBorder="1" applyAlignment="1">
      <alignment horizontal="left" vertical="center"/>
    </xf>
    <xf numFmtId="1" fontId="136" fillId="22" borderId="11" xfId="180" applyNumberFormat="1" applyFont="1" applyFill="1" applyBorder="1" applyAlignment="1">
      <alignment horizontal="left" vertical="center"/>
    </xf>
    <xf numFmtId="0" fontId="53" fillId="28" borderId="24" xfId="269" applyFont="1" applyFill="1" applyBorder="1" applyAlignment="1">
      <alignment horizontal="centerContinuous"/>
    </xf>
    <xf numFmtId="0" fontId="40" fillId="22" borderId="12" xfId="0" applyFont="1" applyFill="1" applyBorder="1" applyAlignment="1">
      <alignment horizontal="right"/>
    </xf>
    <xf numFmtId="0" fontId="40" fillId="22" borderId="0" xfId="0" applyFont="1" applyFill="1" applyBorder="1" applyAlignment="1">
      <alignment horizontal="right"/>
    </xf>
    <xf numFmtId="0" fontId="40" fillId="22" borderId="23" xfId="0" applyFont="1" applyFill="1" applyBorder="1"/>
    <xf numFmtId="0" fontId="58" fillId="22" borderId="12" xfId="0" applyFont="1" applyFill="1" applyBorder="1"/>
    <xf numFmtId="0" fontId="58" fillId="22" borderId="23" xfId="0" applyFont="1" applyFill="1" applyBorder="1"/>
    <xf numFmtId="0" fontId="40" fillId="22" borderId="26" xfId="0" applyFont="1" applyFill="1" applyBorder="1"/>
    <xf numFmtId="3" fontId="40" fillId="22" borderId="0" xfId="173" applyNumberFormat="1" applyFont="1" applyFill="1"/>
    <xf numFmtId="0" fontId="40" fillId="0" borderId="0" xfId="0" applyFont="1" applyFill="1" applyAlignment="1"/>
    <xf numFmtId="3" fontId="40" fillId="28" borderId="0" xfId="0" applyNumberFormat="1" applyFont="1" applyFill="1"/>
    <xf numFmtId="1" fontId="66" fillId="28" borderId="0" xfId="169" applyNumberFormat="1" applyFont="1" applyFill="1" applyBorder="1"/>
    <xf numFmtId="1" fontId="66" fillId="28" borderId="11" xfId="169" applyNumberFormat="1" applyFont="1" applyFill="1" applyBorder="1"/>
    <xf numFmtId="1" fontId="122" fillId="28" borderId="0" xfId="169" applyNumberFormat="1" applyFont="1" applyFill="1"/>
    <xf numFmtId="49" fontId="40" fillId="22" borderId="0" xfId="173" applyNumberFormat="1" applyFont="1" applyFill="1" applyBorder="1"/>
    <xf numFmtId="49" fontId="40" fillId="22" borderId="0" xfId="173" applyNumberFormat="1" applyFont="1" applyFill="1" applyBorder="1" applyAlignment="1">
      <alignment horizontal="center" vertical="center"/>
    </xf>
    <xf numFmtId="2" fontId="145" fillId="22" borderId="0" xfId="79" applyNumberFormat="1" applyFont="1" applyFill="1" applyBorder="1" applyAlignment="1" applyProtection="1">
      <alignment horizontal="left"/>
    </xf>
    <xf numFmtId="0" fontId="49" fillId="28" borderId="0" xfId="0" applyFont="1" applyFill="1" applyBorder="1"/>
    <xf numFmtId="2" fontId="49" fillId="28" borderId="0" xfId="79" applyNumberFormat="1" applyFont="1" applyFill="1" applyBorder="1" applyAlignment="1" applyProtection="1">
      <alignment horizontal="left"/>
    </xf>
    <xf numFmtId="0" fontId="50" fillId="22" borderId="0" xfId="239" applyFont="1" applyFill="1"/>
    <xf numFmtId="168" fontId="77" fillId="22" borderId="0" xfId="239" applyNumberFormat="1" applyFont="1" applyFill="1" applyBorder="1" applyAlignment="1">
      <alignment horizontal="center" vertical="center" wrapText="1"/>
    </xf>
    <xf numFmtId="168" fontId="77" fillId="28" borderId="0" xfId="170" applyNumberFormat="1" applyFont="1" applyFill="1" applyBorder="1"/>
    <xf numFmtId="1" fontId="49" fillId="28" borderId="0" xfId="170" applyNumberFormat="1" applyFont="1" applyFill="1" applyBorder="1"/>
    <xf numFmtId="0" fontId="77" fillId="28" borderId="0" xfId="170" applyFont="1" applyFill="1"/>
    <xf numFmtId="168" fontId="50" fillId="22" borderId="0" xfId="170" applyNumberFormat="1" applyFont="1" applyFill="1" applyBorder="1"/>
    <xf numFmtId="0" fontId="49" fillId="22" borderId="0" xfId="170" applyFont="1" applyFill="1" applyAlignment="1">
      <alignment horizontal="center"/>
    </xf>
    <xf numFmtId="0" fontId="77" fillId="28" borderId="0" xfId="162" applyFont="1" applyFill="1" applyBorder="1" applyAlignment="1">
      <alignment vertical="center" wrapText="1"/>
    </xf>
    <xf numFmtId="0" fontId="46" fillId="22" borderId="20" xfId="178" applyFont="1" applyFill="1" applyBorder="1" applyAlignment="1">
      <alignment horizontal="center" vertical="top"/>
    </xf>
    <xf numFmtId="0" fontId="0" fillId="0" borderId="22" xfId="0" applyBorder="1" applyAlignment="1">
      <alignment horizontal="center" vertical="top"/>
    </xf>
    <xf numFmtId="0" fontId="46" fillId="22" borderId="20" xfId="184" applyFont="1" applyFill="1" applyBorder="1" applyAlignment="1">
      <alignment horizontal="center" vertical="center"/>
    </xf>
    <xf numFmtId="0" fontId="40" fillId="22" borderId="24" xfId="184" applyFont="1" applyFill="1" applyBorder="1" applyAlignment="1">
      <alignment horizontal="center" vertical="center"/>
    </xf>
    <xf numFmtId="0" fontId="54" fillId="22" borderId="20" xfId="184" applyFont="1" applyFill="1" applyBorder="1" applyAlignment="1">
      <alignment horizontal="center" vertical="center"/>
    </xf>
    <xf numFmtId="0" fontId="55" fillId="22" borderId="24" xfId="184" applyFont="1" applyFill="1" applyBorder="1" applyAlignment="1">
      <alignment horizontal="center" vertical="center"/>
    </xf>
    <xf numFmtId="0" fontId="46" fillId="22" borderId="22" xfId="178" applyFont="1" applyFill="1" applyBorder="1" applyAlignment="1">
      <alignment horizontal="center" vertical="top"/>
    </xf>
    <xf numFmtId="0" fontId="46" fillId="22" borderId="20" xfId="183" applyFont="1" applyFill="1" applyBorder="1" applyAlignment="1">
      <alignment horizontal="center" vertical="center"/>
    </xf>
    <xf numFmtId="0" fontId="40" fillId="22" borderId="24" xfId="183" applyFont="1" applyFill="1" applyBorder="1" applyAlignment="1">
      <alignment horizontal="center" vertical="center"/>
    </xf>
    <xf numFmtId="0" fontId="54" fillId="22" borderId="20" xfId="183" applyFont="1" applyFill="1" applyBorder="1" applyAlignment="1">
      <alignment horizontal="center" vertical="center"/>
    </xf>
    <xf numFmtId="0" fontId="55" fillId="22" borderId="24" xfId="183" applyFont="1" applyFill="1" applyBorder="1" applyAlignment="1">
      <alignment horizontal="center" vertical="center"/>
    </xf>
    <xf numFmtId="0" fontId="55" fillId="22" borderId="22" xfId="184" applyFont="1" applyFill="1" applyBorder="1" applyAlignment="1">
      <alignment horizontal="center" vertical="center"/>
    </xf>
    <xf numFmtId="0" fontId="46" fillId="22" borderId="31" xfId="178" applyFont="1" applyFill="1" applyBorder="1" applyAlignment="1">
      <alignment horizontal="center" vertical="center"/>
    </xf>
    <xf numFmtId="0" fontId="46" fillId="22" borderId="30" xfId="178" applyFont="1" applyFill="1" applyBorder="1" applyAlignment="1">
      <alignment horizontal="center" vertical="center"/>
    </xf>
    <xf numFmtId="0" fontId="46" fillId="22" borderId="15" xfId="178" applyFont="1" applyFill="1" applyBorder="1" applyAlignment="1">
      <alignment horizontal="center" vertical="center"/>
    </xf>
    <xf numFmtId="0" fontId="46" fillId="22" borderId="20" xfId="0" applyFont="1" applyFill="1" applyBorder="1" applyAlignment="1">
      <alignment horizontal="center" vertical="center"/>
    </xf>
    <xf numFmtId="0" fontId="46" fillId="22" borderId="24" xfId="0" applyFont="1" applyFill="1" applyBorder="1" applyAlignment="1">
      <alignment horizontal="center" vertical="center"/>
    </xf>
    <xf numFmtId="0" fontId="46" fillId="22" borderId="20" xfId="178" applyFont="1" applyFill="1" applyBorder="1" applyAlignment="1">
      <alignment horizontal="center" vertical="center"/>
    </xf>
    <xf numFmtId="0" fontId="46" fillId="22" borderId="24" xfId="178" applyFont="1" applyFill="1" applyBorder="1" applyAlignment="1">
      <alignment horizontal="center" vertical="center"/>
    </xf>
    <xf numFmtId="0" fontId="46" fillId="22" borderId="22" xfId="178" applyFont="1" applyFill="1" applyBorder="1" applyAlignment="1">
      <alignment horizontal="center" vertical="center"/>
    </xf>
    <xf numFmtId="0" fontId="46" fillId="22" borderId="21" xfId="178" applyFont="1" applyFill="1" applyBorder="1" applyAlignment="1">
      <alignment horizontal="center" vertical="center"/>
    </xf>
    <xf numFmtId="0" fontId="46" fillId="22" borderId="25" xfId="178" applyFont="1" applyFill="1" applyBorder="1" applyAlignment="1">
      <alignment horizontal="center" vertical="center"/>
    </xf>
    <xf numFmtId="0" fontId="46" fillId="22" borderId="12" xfId="178" applyFont="1" applyFill="1" applyBorder="1" applyAlignment="1">
      <alignment horizontal="center" vertical="center"/>
    </xf>
    <xf numFmtId="0" fontId="54" fillId="22" borderId="20" xfId="0" applyFont="1" applyFill="1" applyBorder="1" applyAlignment="1">
      <alignment horizontal="center" vertical="center"/>
    </xf>
    <xf numFmtId="0" fontId="55" fillId="0" borderId="24" xfId="0" applyFont="1" applyBorder="1" applyAlignment="1">
      <alignment vertical="center"/>
    </xf>
    <xf numFmtId="0" fontId="54" fillId="22" borderId="24" xfId="0" applyFont="1" applyFill="1" applyBorder="1" applyAlignment="1">
      <alignment horizontal="center" vertical="center"/>
    </xf>
    <xf numFmtId="0" fontId="55" fillId="0" borderId="24" xfId="0" applyFont="1" applyBorder="1" applyAlignment="1">
      <alignment horizontal="center" vertical="center"/>
    </xf>
    <xf numFmtId="166" fontId="46" fillId="22" borderId="20" xfId="80" applyFont="1" applyFill="1" applyBorder="1" applyAlignment="1">
      <alignment horizontal="center" vertical="center"/>
    </xf>
    <xf numFmtId="166" fontId="46" fillId="22" borderId="24" xfId="80" applyFont="1" applyFill="1" applyBorder="1" applyAlignment="1">
      <alignment horizontal="center" vertical="center"/>
    </xf>
    <xf numFmtId="166" fontId="54" fillId="22" borderId="20" xfId="80" applyFont="1" applyFill="1" applyBorder="1" applyAlignment="1">
      <alignment horizontal="center" vertical="center"/>
    </xf>
    <xf numFmtId="166" fontId="54" fillId="22" borderId="24" xfId="80" applyFont="1" applyFill="1" applyBorder="1" applyAlignment="1">
      <alignment horizontal="center" vertical="center"/>
    </xf>
    <xf numFmtId="0" fontId="55" fillId="0" borderId="22" xfId="0" applyFont="1" applyBorder="1" applyAlignment="1">
      <alignment vertical="center"/>
    </xf>
    <xf numFmtId="1" fontId="46" fillId="22" borderId="25" xfId="179" applyNumberFormat="1" applyFont="1" applyFill="1" applyBorder="1" applyAlignment="1">
      <alignment horizontal="center" vertical="center" wrapText="1"/>
    </xf>
    <xf numFmtId="1" fontId="46" fillId="22" borderId="11" xfId="179" applyNumberFormat="1" applyFont="1" applyFill="1" applyBorder="1" applyAlignment="1">
      <alignment horizontal="center" vertical="center" wrapText="1"/>
    </xf>
    <xf numFmtId="1" fontId="46" fillId="22" borderId="30" xfId="179" applyNumberFormat="1" applyFont="1" applyFill="1" applyBorder="1" applyAlignment="1">
      <alignment horizontal="center" vertical="center" wrapText="1"/>
    </xf>
    <xf numFmtId="1" fontId="46" fillId="22" borderId="15" xfId="179" applyNumberFormat="1" applyFont="1" applyFill="1" applyBorder="1" applyAlignment="1">
      <alignment horizontal="center" vertical="center" wrapText="1"/>
    </xf>
    <xf numFmtId="0" fontId="46" fillId="22" borderId="31" xfId="170" applyFont="1" applyFill="1" applyBorder="1" applyAlignment="1">
      <alignment horizontal="center" vertical="center" wrapText="1"/>
    </xf>
    <xf numFmtId="0" fontId="46" fillId="22" borderId="30" xfId="170" applyFont="1" applyFill="1" applyBorder="1" applyAlignment="1">
      <alignment horizontal="center" vertical="center" wrapText="1"/>
    </xf>
    <xf numFmtId="0" fontId="46" fillId="22" borderId="15" xfId="170" applyFont="1" applyFill="1" applyBorder="1" applyAlignment="1">
      <alignment horizontal="center" vertical="center" wrapText="1"/>
    </xf>
    <xf numFmtId="0" fontId="46" fillId="22" borderId="20" xfId="167" applyFont="1" applyFill="1" applyBorder="1" applyAlignment="1">
      <alignment horizontal="center" vertical="center"/>
    </xf>
    <xf numFmtId="0" fontId="46" fillId="22" borderId="22" xfId="167" applyFont="1" applyFill="1" applyBorder="1" applyAlignment="1">
      <alignment horizontal="center" vertical="center"/>
    </xf>
    <xf numFmtId="0" fontId="54" fillId="22" borderId="20" xfId="167" applyFont="1" applyFill="1" applyBorder="1" applyAlignment="1">
      <alignment horizontal="center" vertical="center"/>
    </xf>
    <xf numFmtId="0" fontId="54" fillId="22" borderId="24" xfId="167" applyFont="1" applyFill="1" applyBorder="1" applyAlignment="1">
      <alignment horizontal="center" vertical="center"/>
    </xf>
    <xf numFmtId="0" fontId="54" fillId="22" borderId="3" xfId="161" applyFont="1" applyFill="1" applyBorder="1" applyAlignment="1">
      <alignment horizontal="center" vertical="center"/>
    </xf>
    <xf numFmtId="0" fontId="54" fillId="22" borderId="20" xfId="91" applyFont="1" applyFill="1" applyBorder="1" applyAlignment="1">
      <alignment horizontal="center" vertical="center"/>
    </xf>
    <xf numFmtId="1" fontId="46" fillId="22" borderId="31" xfId="179" applyNumberFormat="1" applyFont="1" applyFill="1" applyBorder="1" applyAlignment="1">
      <alignment horizontal="center" vertical="center" wrapText="1"/>
    </xf>
    <xf numFmtId="0" fontId="46" fillId="22" borderId="24" xfId="167" applyFont="1" applyFill="1" applyBorder="1" applyAlignment="1">
      <alignment horizontal="center" vertical="center"/>
    </xf>
    <xf numFmtId="0" fontId="54" fillId="22" borderId="3" xfId="91" applyFont="1" applyFill="1" applyBorder="1" applyAlignment="1">
      <alignment horizontal="center" vertical="center"/>
    </xf>
    <xf numFmtId="0" fontId="46" fillId="22" borderId="31" xfId="171" applyFont="1" applyFill="1" applyBorder="1" applyAlignment="1">
      <alignment horizontal="center" vertical="center"/>
    </xf>
    <xf numFmtId="0" fontId="46" fillId="22" borderId="30" xfId="171" applyFont="1" applyFill="1" applyBorder="1" applyAlignment="1">
      <alignment horizontal="center" vertical="center"/>
    </xf>
    <xf numFmtId="0" fontId="46" fillId="22" borderId="15" xfId="171" applyFont="1" applyFill="1" applyBorder="1" applyAlignment="1">
      <alignment horizontal="center" vertical="center"/>
    </xf>
    <xf numFmtId="0" fontId="54" fillId="22" borderId="20" xfId="64" applyFont="1" applyFill="1" applyBorder="1" applyAlignment="1">
      <alignment horizontal="center" vertical="center"/>
    </xf>
    <xf numFmtId="0" fontId="54" fillId="22" borderId="22" xfId="64" applyFont="1" applyFill="1" applyBorder="1" applyAlignment="1">
      <alignment horizontal="center" vertical="center"/>
    </xf>
    <xf numFmtId="0" fontId="46" fillId="22" borderId="20" xfId="64" applyFont="1" applyFill="1" applyBorder="1" applyAlignment="1">
      <alignment horizontal="center" vertical="center" wrapText="1"/>
    </xf>
    <xf numFmtId="0" fontId="46" fillId="22" borderId="24" xfId="64" applyFont="1" applyFill="1" applyBorder="1" applyAlignment="1">
      <alignment horizontal="center" vertical="center" wrapText="1"/>
    </xf>
    <xf numFmtId="0" fontId="46" fillId="22" borderId="20" xfId="64" applyFont="1" applyFill="1" applyBorder="1" applyAlignment="1">
      <alignment horizontal="center" vertical="center"/>
    </xf>
    <xf numFmtId="0" fontId="46" fillId="22" borderId="24" xfId="64" applyFont="1" applyFill="1" applyBorder="1" applyAlignment="1">
      <alignment horizontal="center" vertical="center"/>
    </xf>
    <xf numFmtId="0" fontId="54" fillId="22" borderId="20" xfId="64" applyFont="1" applyFill="1" applyBorder="1" applyAlignment="1">
      <alignment horizontal="center" vertical="center" wrapText="1"/>
    </xf>
    <xf numFmtId="0" fontId="54" fillId="22" borderId="22" xfId="64" applyFont="1" applyFill="1" applyBorder="1" applyAlignment="1">
      <alignment horizontal="center" vertical="center" wrapText="1"/>
    </xf>
    <xf numFmtId="0" fontId="46" fillId="28" borderId="21" xfId="162" applyFont="1" applyFill="1" applyBorder="1" applyAlignment="1">
      <alignment horizontal="center" vertical="center" wrapText="1"/>
    </xf>
    <xf numFmtId="0" fontId="46" fillId="28" borderId="12" xfId="162" applyFont="1" applyFill="1" applyBorder="1" applyAlignment="1">
      <alignment horizontal="center" vertical="center" wrapText="1"/>
    </xf>
    <xf numFmtId="0" fontId="53" fillId="28" borderId="31" xfId="171" applyFont="1" applyFill="1" applyBorder="1" applyAlignment="1">
      <alignment horizontal="center" vertical="center"/>
    </xf>
    <xf numFmtId="0" fontId="53" fillId="28" borderId="30" xfId="171" applyFont="1" applyFill="1" applyBorder="1" applyAlignment="1">
      <alignment horizontal="center" vertical="center"/>
    </xf>
    <xf numFmtId="0" fontId="77" fillId="28" borderId="0" xfId="162" applyFont="1" applyFill="1" applyBorder="1" applyAlignment="1">
      <alignment horizontal="center" vertical="center" wrapText="1"/>
    </xf>
    <xf numFmtId="0" fontId="53" fillId="28" borderId="15" xfId="171" applyFont="1" applyFill="1" applyBorder="1" applyAlignment="1">
      <alignment horizontal="center" vertical="center"/>
    </xf>
    <xf numFmtId="0" fontId="58" fillId="28" borderId="20" xfId="162" applyFont="1" applyFill="1" applyBorder="1" applyAlignment="1">
      <alignment horizontal="center" vertical="center" wrapText="1"/>
    </xf>
    <xf numFmtId="0" fontId="58" fillId="28" borderId="24" xfId="162" applyFont="1" applyFill="1" applyBorder="1" applyAlignment="1">
      <alignment horizontal="center" vertical="center" wrapText="1"/>
    </xf>
    <xf numFmtId="0" fontId="46" fillId="28" borderId="20" xfId="162" applyFont="1" applyFill="1" applyBorder="1" applyAlignment="1">
      <alignment horizontal="center" vertical="center" wrapText="1"/>
    </xf>
    <xf numFmtId="0" fontId="46" fillId="28" borderId="22" xfId="162" applyFont="1" applyFill="1" applyBorder="1" applyAlignment="1">
      <alignment horizontal="center" vertical="center" wrapText="1"/>
    </xf>
    <xf numFmtId="0" fontId="58" fillId="28" borderId="22" xfId="162" applyFont="1" applyFill="1" applyBorder="1" applyAlignment="1">
      <alignment horizontal="center" vertical="center" wrapText="1"/>
    </xf>
    <xf numFmtId="0" fontId="46" fillId="28" borderId="20" xfId="64" applyFont="1" applyFill="1" applyBorder="1" applyAlignment="1">
      <alignment horizontal="center" vertical="center" wrapText="1"/>
    </xf>
    <xf numFmtId="0" fontId="46" fillId="28" borderId="22" xfId="64" applyFont="1" applyFill="1" applyBorder="1" applyAlignment="1">
      <alignment horizontal="center" vertical="center" wrapText="1"/>
    </xf>
    <xf numFmtId="0" fontId="46" fillId="28" borderId="20" xfId="64" applyFont="1" applyFill="1" applyBorder="1" applyAlignment="1">
      <alignment horizontal="center" vertical="center"/>
    </xf>
    <xf numFmtId="0" fontId="46" fillId="28" borderId="22" xfId="64" applyFont="1" applyFill="1" applyBorder="1" applyAlignment="1">
      <alignment horizontal="center" vertical="center"/>
    </xf>
    <xf numFmtId="0" fontId="54" fillId="28" borderId="20" xfId="64" applyFont="1" applyFill="1" applyBorder="1" applyAlignment="1">
      <alignment horizontal="center" vertical="center" wrapText="1"/>
    </xf>
    <xf numFmtId="0" fontId="54" fillId="28" borderId="22" xfId="64" applyFont="1" applyFill="1" applyBorder="1" applyAlignment="1">
      <alignment horizontal="center" vertical="center" wrapText="1"/>
    </xf>
    <xf numFmtId="0" fontId="54" fillId="28" borderId="20" xfId="64" applyFont="1" applyFill="1" applyBorder="1" applyAlignment="1">
      <alignment horizontal="center" vertical="center"/>
    </xf>
    <xf numFmtId="0" fontId="54" fillId="28" borderId="22" xfId="64" applyFont="1" applyFill="1" applyBorder="1" applyAlignment="1">
      <alignment horizontal="center" vertical="center"/>
    </xf>
    <xf numFmtId="0" fontId="46" fillId="28" borderId="31" xfId="171" applyFont="1" applyFill="1" applyBorder="1" applyAlignment="1">
      <alignment horizontal="center" vertical="center"/>
    </xf>
    <xf numFmtId="0" fontId="46" fillId="28" borderId="30" xfId="171" applyFont="1" applyFill="1" applyBorder="1" applyAlignment="1">
      <alignment horizontal="center" vertical="center"/>
    </xf>
    <xf numFmtId="0" fontId="46" fillId="28" borderId="15" xfId="171" applyFont="1" applyFill="1" applyBorder="1" applyAlignment="1">
      <alignment horizontal="center" vertical="center"/>
    </xf>
    <xf numFmtId="0" fontId="46" fillId="28" borderId="20" xfId="269" applyFont="1" applyFill="1" applyBorder="1" applyAlignment="1">
      <alignment horizontal="center" vertical="center"/>
    </xf>
    <xf numFmtId="0" fontId="46" fillId="28" borderId="24" xfId="269" applyFont="1" applyFill="1" applyBorder="1" applyAlignment="1">
      <alignment horizontal="center" vertical="center"/>
    </xf>
    <xf numFmtId="0" fontId="46" fillId="28" borderId="25" xfId="162" applyFont="1" applyFill="1" applyBorder="1" applyAlignment="1">
      <alignment horizontal="center" vertical="center" wrapText="1"/>
    </xf>
    <xf numFmtId="0" fontId="46" fillId="28" borderId="24" xfId="162" applyFont="1" applyFill="1" applyBorder="1" applyAlignment="1">
      <alignment horizontal="center" vertical="center" wrapText="1"/>
    </xf>
    <xf numFmtId="0" fontId="50" fillId="28" borderId="0" xfId="0" applyFont="1" applyFill="1" applyAlignment="1">
      <alignment horizontal="left" wrapText="1"/>
    </xf>
    <xf numFmtId="0" fontId="50" fillId="28" borderId="0" xfId="0" applyFont="1" applyFill="1" applyBorder="1" applyAlignment="1">
      <alignment horizontal="left" wrapText="1"/>
    </xf>
    <xf numFmtId="0" fontId="46" fillId="22" borderId="31" xfId="0" applyFont="1" applyFill="1" applyBorder="1" applyAlignment="1">
      <alignment horizontal="center"/>
    </xf>
    <xf numFmtId="0" fontId="46" fillId="22" borderId="30" xfId="0" applyFont="1" applyFill="1" applyBorder="1" applyAlignment="1">
      <alignment horizontal="center"/>
    </xf>
    <xf numFmtId="0" fontId="46" fillId="22" borderId="15" xfId="0" applyFont="1" applyFill="1" applyBorder="1" applyAlignment="1">
      <alignment horizontal="center"/>
    </xf>
    <xf numFmtId="0" fontId="46" fillId="22" borderId="31" xfId="0" applyFont="1" applyFill="1" applyBorder="1" applyAlignment="1">
      <alignment horizontal="center" wrapText="1"/>
    </xf>
    <xf numFmtId="0" fontId="46" fillId="22" borderId="30" xfId="0" applyFont="1" applyFill="1" applyBorder="1" applyAlignment="1">
      <alignment horizontal="center" wrapText="1"/>
    </xf>
    <xf numFmtId="0" fontId="40" fillId="22" borderId="19" xfId="0" applyFont="1" applyFill="1" applyBorder="1" applyAlignment="1">
      <alignment horizontal="left" wrapText="1"/>
    </xf>
    <xf numFmtId="0" fontId="40" fillId="22" borderId="0" xfId="0" applyFont="1" applyFill="1" applyBorder="1" applyAlignment="1">
      <alignment horizontal="left" wrapText="1"/>
    </xf>
    <xf numFmtId="0" fontId="53" fillId="22" borderId="21" xfId="178" applyFont="1" applyFill="1" applyBorder="1" applyAlignment="1">
      <alignment horizontal="center" vertical="center"/>
    </xf>
    <xf numFmtId="0" fontId="53" fillId="22" borderId="12" xfId="178" applyFont="1" applyFill="1" applyBorder="1" applyAlignment="1">
      <alignment horizontal="center" vertical="center"/>
    </xf>
    <xf numFmtId="0" fontId="53" fillId="22" borderId="20" xfId="178" applyFont="1" applyFill="1" applyBorder="1" applyAlignment="1">
      <alignment horizontal="center" vertical="center"/>
    </xf>
    <xf numFmtId="0" fontId="53" fillId="22" borderId="22" xfId="178" applyFont="1" applyFill="1" applyBorder="1" applyAlignment="1">
      <alignment horizontal="center" vertical="center"/>
    </xf>
    <xf numFmtId="0" fontId="53" fillId="22" borderId="18" xfId="178" applyFont="1" applyFill="1" applyBorder="1" applyAlignment="1">
      <alignment horizontal="center" vertical="center"/>
    </xf>
    <xf numFmtId="0" fontId="53" fillId="22" borderId="23" xfId="178" applyFont="1" applyFill="1" applyBorder="1" applyAlignment="1">
      <alignment horizontal="center" vertical="center"/>
    </xf>
    <xf numFmtId="0" fontId="53" fillId="22" borderId="31" xfId="178" applyFont="1" applyFill="1" applyBorder="1" applyAlignment="1">
      <alignment horizontal="center" vertical="center"/>
    </xf>
    <xf numFmtId="0" fontId="53" fillId="22" borderId="30" xfId="178" applyFont="1" applyFill="1" applyBorder="1" applyAlignment="1">
      <alignment horizontal="center" vertical="center"/>
    </xf>
    <xf numFmtId="0" fontId="53" fillId="22" borderId="15" xfId="178" applyFont="1" applyFill="1" applyBorder="1" applyAlignment="1">
      <alignment horizontal="center" vertical="center"/>
    </xf>
    <xf numFmtId="0" fontId="54" fillId="22" borderId="22" xfId="167" applyFont="1" applyFill="1" applyBorder="1" applyAlignment="1">
      <alignment horizontal="center" vertical="center"/>
    </xf>
    <xf numFmtId="0" fontId="53" fillId="22" borderId="24" xfId="178" applyFont="1" applyFill="1" applyBorder="1" applyAlignment="1">
      <alignment horizontal="center" vertical="center"/>
    </xf>
    <xf numFmtId="0" fontId="67" fillId="28" borderId="31" xfId="169" applyFont="1" applyFill="1" applyBorder="1" applyAlignment="1">
      <alignment horizontal="center" vertical="center"/>
    </xf>
    <xf numFmtId="0" fontId="67" fillId="28" borderId="30" xfId="169" applyFont="1" applyFill="1" applyBorder="1" applyAlignment="1">
      <alignment horizontal="center" vertical="center"/>
    </xf>
    <xf numFmtId="0" fontId="67" fillId="28" borderId="15" xfId="169" applyFont="1" applyFill="1" applyBorder="1" applyAlignment="1">
      <alignment horizontal="center" vertical="center"/>
    </xf>
    <xf numFmtId="1" fontId="67" fillId="28" borderId="19" xfId="169" applyNumberFormat="1" applyFont="1" applyFill="1" applyBorder="1" applyAlignment="1" applyProtection="1">
      <alignment horizontal="center" vertical="center"/>
      <protection locked="0"/>
    </xf>
    <xf numFmtId="0" fontId="26" fillId="28" borderId="19" xfId="0" applyFont="1" applyFill="1" applyBorder="1" applyAlignment="1">
      <alignment horizontal="center" vertical="center"/>
    </xf>
    <xf numFmtId="0" fontId="26" fillId="28" borderId="18" xfId="0" applyFont="1" applyFill="1" applyBorder="1" applyAlignment="1">
      <alignment horizontal="center" vertical="center"/>
    </xf>
  </cellXfs>
  <cellStyles count="271">
    <cellStyle name="100" xfId="1"/>
    <cellStyle name="20% - Accent1" xfId="2"/>
    <cellStyle name="20% - Accent1 2" xfId="247"/>
    <cellStyle name="20% - Accent2" xfId="3"/>
    <cellStyle name="20% - Accent2 2" xfId="248"/>
    <cellStyle name="20% - Accent3" xfId="4"/>
    <cellStyle name="20% - Accent3 2" xfId="249"/>
    <cellStyle name="20% - Accent4" xfId="5"/>
    <cellStyle name="20% - Accent4 2" xfId="250"/>
    <cellStyle name="20% - Accent5" xfId="6"/>
    <cellStyle name="20% - Accent5 2" xfId="251"/>
    <cellStyle name="20% - Accent6" xfId="7"/>
    <cellStyle name="20% - Accent6 2" xfId="252"/>
    <cellStyle name="20% - Акцент1" xfId="199"/>
    <cellStyle name="20% - Акцент2" xfId="200"/>
    <cellStyle name="20% - Акцент3" xfId="201"/>
    <cellStyle name="20% - Акцент4" xfId="202"/>
    <cellStyle name="20% - Акцент5" xfId="203"/>
    <cellStyle name="20% - Акцент6" xfId="204"/>
    <cellStyle name="40% - Accent1" xfId="8"/>
    <cellStyle name="40% - Accent1 2" xfId="253"/>
    <cellStyle name="40% - Accent2" xfId="9"/>
    <cellStyle name="40% - Accent2 2" xfId="254"/>
    <cellStyle name="40% - Accent3" xfId="10"/>
    <cellStyle name="40% - Accent3 2" xfId="255"/>
    <cellStyle name="40% - Accent4" xfId="11"/>
    <cellStyle name="40% - Accent4 2" xfId="256"/>
    <cellStyle name="40% - Accent5" xfId="12"/>
    <cellStyle name="40% - Accent5 2" xfId="257"/>
    <cellStyle name="40% - Accent6" xfId="13"/>
    <cellStyle name="40% - Accent6 2" xfId="258"/>
    <cellStyle name="40% - Акцент1" xfId="205"/>
    <cellStyle name="40% - Акцент2" xfId="206"/>
    <cellStyle name="40% - Акцент3" xfId="207"/>
    <cellStyle name="40% - Акцент4" xfId="208"/>
    <cellStyle name="40% - Акцент5" xfId="209"/>
    <cellStyle name="40% - Акцент6" xfId="210"/>
    <cellStyle name="60% - Accent1" xfId="14"/>
    <cellStyle name="60% - Accent2" xfId="15"/>
    <cellStyle name="60% - Accent3" xfId="16"/>
    <cellStyle name="60% - Accent4" xfId="17"/>
    <cellStyle name="60% - Accent5" xfId="18"/>
    <cellStyle name="60% - Accent6" xfId="19"/>
    <cellStyle name="60% - Акцент1" xfId="211"/>
    <cellStyle name="60% - Акцент2" xfId="212"/>
    <cellStyle name="60% - Акцент3" xfId="213"/>
    <cellStyle name="60% - Акцент4" xfId="214"/>
    <cellStyle name="60% - Акцент5" xfId="215"/>
    <cellStyle name="60% - Акцент6" xfId="216"/>
    <cellStyle name="Accent1" xfId="20"/>
    <cellStyle name="Accent2" xfId="21"/>
    <cellStyle name="Accent3" xfId="22"/>
    <cellStyle name="Accent4" xfId="23"/>
    <cellStyle name="Accent5" xfId="24"/>
    <cellStyle name="Accent6" xfId="25"/>
    <cellStyle name="Aeia?nnueea" xfId="26"/>
    <cellStyle name="Ãèïåðññûëêà" xfId="27"/>
    <cellStyle name="Bad" xfId="28"/>
    <cellStyle name="Calculation" xfId="29"/>
    <cellStyle name="Check Cell" xfId="30"/>
    <cellStyle name="clsAltData" xfId="31"/>
    <cellStyle name="clsColumnHeader" xfId="32"/>
    <cellStyle name="clsData" xfId="33"/>
    <cellStyle name="clsDefault" xfId="34"/>
    <cellStyle name="clsReportFooter" xfId="35"/>
    <cellStyle name="clsReportHeader" xfId="36"/>
    <cellStyle name="clsRowHeader" xfId="37"/>
    <cellStyle name="Comma [0]" xfId="38"/>
    <cellStyle name="Comma [0]䧟Лист3" xfId="39"/>
    <cellStyle name="Comma [0]䧟Лист3 2" xfId="40"/>
    <cellStyle name="Comma [0]䧟Лист3 2 2" xfId="241"/>
    <cellStyle name="Comma [0]䧟Лист3 3" xfId="240"/>
    <cellStyle name="Comma_Лист1" xfId="41"/>
    <cellStyle name="Currency [0]" xfId="42"/>
    <cellStyle name="Currency_Лист1" xfId="43"/>
    <cellStyle name="Date" xfId="44"/>
    <cellStyle name="Explanatory Text" xfId="45"/>
    <cellStyle name="Fixed" xfId="46"/>
    <cellStyle name="Good" xfId="47"/>
    <cellStyle name="Heading 1" xfId="48"/>
    <cellStyle name="Heading 2" xfId="49"/>
    <cellStyle name="Heading 3" xfId="50"/>
    <cellStyle name="Heading 4" xfId="51"/>
    <cellStyle name="Heading1" xfId="52"/>
    <cellStyle name="Heading2" xfId="53"/>
    <cellStyle name="Iau?iue_Eeno1" xfId="54"/>
    <cellStyle name="Îáû÷íûé_Tranche" xfId="55"/>
    <cellStyle name="Input" xfId="56"/>
    <cellStyle name="Ioe?uaaaoayny aeia?nnueea" xfId="57"/>
    <cellStyle name="Îòêðûâàâøàÿñÿ ãèïåðññûëêà" xfId="58"/>
    <cellStyle name="Linked Cell" xfId="59"/>
    <cellStyle name="Neutral" xfId="60"/>
    <cellStyle name="Normal" xfId="61"/>
    <cellStyle name="Normal 2" xfId="62"/>
    <cellStyle name="Normal 8" xfId="265"/>
    <cellStyle name="Normal_Book1" xfId="63"/>
    <cellStyle name="Normal_Лист2 (2)" xfId="64"/>
    <cellStyle name="Note" xfId="65"/>
    <cellStyle name="Ôèíàíñîâûé_Tranche" xfId="66"/>
    <cellStyle name="Output" xfId="67"/>
    <cellStyle name="S0" xfId="68"/>
    <cellStyle name="S1" xfId="69"/>
    <cellStyle name="S11" xfId="238"/>
    <cellStyle name="S2" xfId="70"/>
    <cellStyle name="S3" xfId="71"/>
    <cellStyle name="S4" xfId="72"/>
    <cellStyle name="S5" xfId="73"/>
    <cellStyle name="S6" xfId="74"/>
    <cellStyle name="Style 1" xfId="75"/>
    <cellStyle name="Title" xfId="76"/>
    <cellStyle name="Total" xfId="77"/>
    <cellStyle name="Total 2" xfId="242"/>
    <cellStyle name="Warning Text" xfId="78"/>
    <cellStyle name="Акцент1" xfId="217"/>
    <cellStyle name="Акцент2" xfId="218"/>
    <cellStyle name="Акцент3" xfId="219"/>
    <cellStyle name="Акцент4" xfId="220"/>
    <cellStyle name="Акцент5" xfId="221"/>
    <cellStyle name="Акцент6" xfId="222"/>
    <cellStyle name="Ввод " xfId="223"/>
    <cellStyle name="Відсотковий 2" xfId="259"/>
    <cellStyle name="Вывод" xfId="224"/>
    <cellStyle name="Вычисление" xfId="225"/>
    <cellStyle name="Гиперссылка 2" xfId="196"/>
    <cellStyle name="Гіперпосилання" xfId="79" builtinId="8"/>
    <cellStyle name="Гіперпосилання 2" xfId="226"/>
    <cellStyle name="Грошовий" xfId="80" builtinId="4"/>
    <cellStyle name="Заголовки до таблиць в бюлетень" xfId="81"/>
    <cellStyle name="Заголовок 1" xfId="82" builtinId="16" customBuiltin="1"/>
    <cellStyle name="Заголовок 2" xfId="83" builtinId="17" customBuiltin="1"/>
    <cellStyle name="Заголовок 3" xfId="84" builtinId="18" customBuiltin="1"/>
    <cellStyle name="Заголовок 4" xfId="85" builtinId="19" customBuiltin="1"/>
    <cellStyle name="Звичайний" xfId="0" builtinId="0"/>
    <cellStyle name="Звичайний 2" xfId="237"/>
    <cellStyle name="Звичайний 2 2" xfId="246"/>
    <cellStyle name="Звичайний 2 3" xfId="270"/>
    <cellStyle name="Звичайний 3" xfId="198"/>
    <cellStyle name="Звичайний 3 2" xfId="262"/>
    <cellStyle name="Звичайний 4" xfId="264"/>
    <cellStyle name="Итог" xfId="227"/>
    <cellStyle name="Контрольная ячейка" xfId="228"/>
    <cellStyle name="Название" xfId="229"/>
    <cellStyle name="Нейтральный" xfId="230"/>
    <cellStyle name="Обычный 10" xfId="86"/>
    <cellStyle name="Обычный 11" xfId="87"/>
    <cellStyle name="Обычный 12" xfId="88"/>
    <cellStyle name="Обычный 13" xfId="89"/>
    <cellStyle name="Обычный 14" xfId="90"/>
    <cellStyle name="Обычный 15" xfId="91"/>
    <cellStyle name="Обычный 16" xfId="92"/>
    <cellStyle name="Обычный 17" xfId="93"/>
    <cellStyle name="Обычный 18" xfId="94"/>
    <cellStyle name="Обычный 19" xfId="95"/>
    <cellStyle name="Обычный 2" xfId="96"/>
    <cellStyle name="Обычный 2 2" xfId="97"/>
    <cellStyle name="Обычный 2 2 2" xfId="98"/>
    <cellStyle name="Обычный 2 2 3" xfId="99"/>
    <cellStyle name="Обычный 2 2 4" xfId="100"/>
    <cellStyle name="Обычный 2 2 5" xfId="101"/>
    <cellStyle name="Обычный 2 2 6" xfId="102"/>
    <cellStyle name="Обычный 2 2 7" xfId="103"/>
    <cellStyle name="Обычный 2 2_ZB_3KV_2014" xfId="104"/>
    <cellStyle name="Обычный 2 3" xfId="105"/>
    <cellStyle name="Обычный 2 4" xfId="106"/>
    <cellStyle name="Обычный 2 5" xfId="107"/>
    <cellStyle name="Обычный 2 6" xfId="108"/>
    <cellStyle name="Обычный 2 7" xfId="109"/>
    <cellStyle name="Обычный 2_Borg_01_11_2012" xfId="110"/>
    <cellStyle name="Обычный 2_РЕГ.ВИД.Т+П  2014 рпб 6" xfId="111"/>
    <cellStyle name="Обычный 20" xfId="112"/>
    <cellStyle name="Обычный 21" xfId="113"/>
    <cellStyle name="Обычный 22" xfId="114"/>
    <cellStyle name="Обычный 23" xfId="115"/>
    <cellStyle name="Обычный 24" xfId="116"/>
    <cellStyle name="Обычный 25" xfId="117"/>
    <cellStyle name="Обычный 26" xfId="118"/>
    <cellStyle name="Обычный 27" xfId="119"/>
    <cellStyle name="Обычный 28" xfId="120"/>
    <cellStyle name="Обычный 29" xfId="121"/>
    <cellStyle name="Обычный 3" xfId="122"/>
    <cellStyle name="Обычный 3 2" xfId="123"/>
    <cellStyle name="Обычный 3 2 2" xfId="124"/>
    <cellStyle name="Обычный 3 2_borg01082010-prov_div" xfId="125"/>
    <cellStyle name="Обычный 3 3" xfId="243"/>
    <cellStyle name="Обычный 3 4" xfId="267"/>
    <cellStyle name="Обычный 3_ZB_3KV_2014" xfId="126"/>
    <cellStyle name="Обычный 30" xfId="127"/>
    <cellStyle name="Обычный 31" xfId="128"/>
    <cellStyle name="Обычный 32" xfId="129"/>
    <cellStyle name="Обычный 33" xfId="130"/>
    <cellStyle name="Обычный 34" xfId="131"/>
    <cellStyle name="Обычный 35" xfId="132"/>
    <cellStyle name="Обычный 36" xfId="133"/>
    <cellStyle name="Обычный 37" xfId="134"/>
    <cellStyle name="Обычный 38" xfId="135"/>
    <cellStyle name="Обычный 39" xfId="136"/>
    <cellStyle name="Обычный 4" xfId="137"/>
    <cellStyle name="Обычный 4 2" xfId="138"/>
    <cellStyle name="Обычный 4 2 2" xfId="263"/>
    <cellStyle name="Обычный 4 2 3" xfId="261"/>
    <cellStyle name="Обычный 4 3" xfId="260"/>
    <cellStyle name="Обычный 4_ZB_3KV_2014" xfId="139"/>
    <cellStyle name="Обычный 40" xfId="140"/>
    <cellStyle name="Обычный 41" xfId="141"/>
    <cellStyle name="Обычный 42" xfId="142"/>
    <cellStyle name="Обычный 43" xfId="197"/>
    <cellStyle name="Обычный 44 2" xfId="244"/>
    <cellStyle name="Обычный 45" xfId="143"/>
    <cellStyle name="Обычный 46" xfId="144"/>
    <cellStyle name="Обычный 47" xfId="145"/>
    <cellStyle name="Обычный 48" xfId="146"/>
    <cellStyle name="Обычный 49" xfId="147"/>
    <cellStyle name="Обычный 5" xfId="148"/>
    <cellStyle name="Обычный 5 2" xfId="149"/>
    <cellStyle name="Обычный 50" xfId="150"/>
    <cellStyle name="Обычный 51" xfId="151"/>
    <cellStyle name="Обычный 52" xfId="152"/>
    <cellStyle name="Обычный 53" xfId="153"/>
    <cellStyle name="Обычный 54" xfId="154"/>
    <cellStyle name="Обычный 6" xfId="155"/>
    <cellStyle name="Обычный 6 2" xfId="156"/>
    <cellStyle name="Обычный 6_ZB_3KV_2014" xfId="157"/>
    <cellStyle name="Обычный 7" xfId="158"/>
    <cellStyle name="Обычный 8" xfId="159"/>
    <cellStyle name="Обычный 9" xfId="160"/>
    <cellStyle name="Обычный_3.1-Monetary Statistics(1.1-1.4)" xfId="161"/>
    <cellStyle name="Обычный_3.1-Monetary Statistics(1.1-1.4) 2" xfId="162"/>
    <cellStyle name="Обычный_BoP_main table(BPM6)" xfId="269"/>
    <cellStyle name="Обычный_DIN_aPB_rik_6G" xfId="163"/>
    <cellStyle name="Обычный_din_pb_6G" xfId="164"/>
    <cellStyle name="Обычный_fin1" xfId="268"/>
    <cellStyle name="Обычный_PLB_2006" xfId="165"/>
    <cellStyle name="Обычный_SURVEY=Copy of Ukraine SRFmeme(2)" xfId="166"/>
    <cellStyle name="Обычный_SURVEY=Copy of Ukraine SRFmeme(2) 2" xfId="167"/>
    <cellStyle name="Обычный_T4-ставки" xfId="168"/>
    <cellStyle name="Обычный_tabl" xfId="169"/>
    <cellStyle name="Обычный_Геогр.стр.2кв." xfId="170"/>
    <cellStyle name="Обычный_Дин.імпорт" xfId="171"/>
    <cellStyle name="Обычный_Динам_е_і_кв КПБ_ 6" xfId="172"/>
    <cellStyle name="Обычный_Експорт" xfId="173"/>
    <cellStyle name="Обычный_ЄС 9 міс.З_Т. 2015ДЛЯ ЗАПИТІВ річна. квартальна" xfId="239"/>
    <cellStyle name="Обычный_Лист2" xfId="174"/>
    <cellStyle name="Обычный_Лист5" xfId="175"/>
    <cellStyle name="Обычный_ПБ_2014_КПБ6_Вид" xfId="176"/>
    <cellStyle name="Обычный_ПБ_4кв2012_АНФОР_2" xfId="177"/>
    <cellStyle name="Обычный_РЕГ.ВИД.Т+П  2014 рпб 6" xfId="178"/>
    <cellStyle name="Обычный_Розподіл зовн.торгівлі" xfId="179"/>
    <cellStyle name="Обычный_Таб ек кв." xfId="180"/>
    <cellStyle name="Обычный_Таб. ім.рік" xfId="181"/>
    <cellStyle name="Обычный_Таб_ГС 5 -е  4 кв 2014 OK " xfId="182"/>
    <cellStyle name="Обычный_ТОВ_СТР_Іпівр_2012" xfId="183"/>
    <cellStyle name="Обычный_ТОВ_СТР_КВ_2011(КПБ6)" xfId="184"/>
    <cellStyle name="Плохой" xfId="231"/>
    <cellStyle name="Пояснение" xfId="232"/>
    <cellStyle name="Примечание" xfId="233"/>
    <cellStyle name="Процентный 2" xfId="185"/>
    <cellStyle name="Процентный 2 2" xfId="186"/>
    <cellStyle name="Процентный 2 3" xfId="187"/>
    <cellStyle name="Процентный 2 4" xfId="188"/>
    <cellStyle name="Процентный 2 5" xfId="189"/>
    <cellStyle name="Процентный 2 6" xfId="190"/>
    <cellStyle name="Процентный 2 7" xfId="191"/>
    <cellStyle name="Процентный 2 8" xfId="245"/>
    <cellStyle name="Процентный 3" xfId="192"/>
    <cellStyle name="Связанная ячейка" xfId="234"/>
    <cellStyle name="Стиль 1" xfId="193"/>
    <cellStyle name="Текст предупреждения" xfId="235"/>
    <cellStyle name="Финансовый 2" xfId="194"/>
    <cellStyle name="Фінансовий 2" xfId="266"/>
    <cellStyle name="Хороший" xfId="236"/>
    <cellStyle name="Шапка" xfId="195"/>
  </cellStyles>
  <dxfs count="0"/>
  <tableStyles count="0" defaultTableStyle="TableStyleMedium2" defaultPivotStyle="PivotStyleLight16"/>
  <colors>
    <mruColors>
      <color rgb="FFED33D2"/>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2.xml"/><Relationship Id="rId34" Type="http://schemas.openxmlformats.org/officeDocument/2006/relationships/externalLink" Target="externalLinks/externalLink1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openxmlformats.org/officeDocument/2006/relationships/externalLink" Target="externalLinks/externalLink14.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externalLink" Target="externalLinks/externalLink1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externalLink" Target="externalLinks/externalLink13.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externalLink" Target="externalLinks/externalLink9.xml"/><Relationship Id="rId36" Type="http://schemas.openxmlformats.org/officeDocument/2006/relationships/externalLink" Target="externalLinks/externalLink1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externalLink" Target="externalLinks/externalLink8.xml"/><Relationship Id="rId30" Type="http://schemas.openxmlformats.org/officeDocument/2006/relationships/externalLink" Target="externalLinks/externalLink11.xml"/><Relationship Id="rId35" Type="http://schemas.openxmlformats.org/officeDocument/2006/relationships/externalLink" Target="externalLinks/externalLink16.xml"/></Relationships>
</file>

<file path=xl/ctrlProps/ctrlProp1.xml><?xml version="1.0" encoding="utf-8"?>
<formControlPr xmlns="http://schemas.microsoft.com/office/spreadsheetml/2009/9/main" objectType="List" dx="22" fmlaLink="$A$1" fmlaRange="$A$3:$A$4" noThreeD="1" sel="2" val="0"/>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22860</xdr:colOff>
          <xdr:row>0</xdr:row>
          <xdr:rowOff>30480</xdr:rowOff>
        </xdr:from>
        <xdr:to>
          <xdr:col>0</xdr:col>
          <xdr:colOff>601980</xdr:colOff>
          <xdr:row>1</xdr:row>
          <xdr:rowOff>114300</xdr:rowOff>
        </xdr:to>
        <xdr:sp macro="" textlink="">
          <xdr:nvSpPr>
            <xdr:cNvPr id="1025" name="List Box 1" hidden="1">
              <a:extLst>
                <a:ext uri="{63B3BB69-23CF-44E3-9099-C40C66FF867C}">
                  <a14:compatExt spid="_x0000_s10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xdr:col>
      <xdr:colOff>0</xdr:colOff>
      <xdr:row>176</xdr:row>
      <xdr:rowOff>0</xdr:rowOff>
    </xdr:from>
    <xdr:to>
      <xdr:col>35</xdr:col>
      <xdr:colOff>85725</xdr:colOff>
      <xdr:row>177</xdr:row>
      <xdr:rowOff>67021</xdr:rowOff>
    </xdr:to>
    <xdr:sp macro="" textlink="">
      <xdr:nvSpPr>
        <xdr:cNvPr id="180" name="Text Box 3"/>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181" name="Text Box 4"/>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182" name="Text Box 5"/>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183" name="Text Box 6"/>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184" name="Text Box 7"/>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185" name="Text Box 8"/>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186" name="Text Box 9"/>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187" name="Text Box 10"/>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188" name="Text Box 11"/>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189" name="Text Box 2"/>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190" name="Text Box 3"/>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191" name="Text Box 4"/>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192" name="Text Box 5"/>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193" name="Text Box 6"/>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194" name="Text Box 7"/>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195" name="Text Box 8"/>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196" name="Text Box 9"/>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197" name="Text Box 10"/>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198" name="Text Box 11"/>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199" name="Text Box 2"/>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00" name="Text Box 3"/>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01" name="Text Box 4"/>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02" name="Text Box 5"/>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03" name="Text Box 6"/>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04" name="Text Box 7"/>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05" name="Text Box 8"/>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06" name="Text Box 9"/>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07" name="Text Box 10"/>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08" name="Text Box 11"/>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09" name="Text Box 2"/>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10" name="Text Box 3"/>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11" name="Text Box 4"/>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12" name="Text Box 5"/>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13" name="Text Box 6"/>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14" name="Text Box 7"/>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15" name="Text Box 8"/>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16" name="Text Box 9"/>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17" name="Text Box 10"/>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18" name="Text Box 11"/>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19" name="Text Box 2"/>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20" name="Text Box 3"/>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21" name="Text Box 4"/>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22" name="Text Box 5"/>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23" name="Text Box 6"/>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24" name="Text Box 7"/>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25" name="Text Box 8"/>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26" name="Text Box 9"/>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27" name="Text Box 10"/>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28" name="Text Box 11"/>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29" name="Text Box 2"/>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30" name="Text Box 3"/>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31" name="Text Box 4"/>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32" name="Text Box 5"/>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33" name="Text Box 6"/>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34" name="Text Box 7"/>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35" name="Text Box 8"/>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36" name="Text Box 9"/>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37" name="Text Box 10"/>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38" name="Text Box 11"/>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39" name="Text Box 2"/>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40" name="Text Box 3"/>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41" name="Text Box 4"/>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42" name="Text Box 5"/>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43" name="Text Box 6"/>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44" name="Text Box 7"/>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45" name="Text Box 8"/>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46" name="Text Box 9"/>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47" name="Text Box 10"/>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48" name="Text Box 11"/>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49" name="Text Box 2"/>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50" name="Text Box 3"/>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51" name="Text Box 4"/>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52" name="Text Box 5"/>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53" name="Text Box 6"/>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54" name="Text Box 7"/>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55" name="Text Box 8"/>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56" name="Text Box 9"/>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57" name="Text Box 10"/>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58" name="Text Box 11"/>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59" name="Text Box 2"/>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60" name="Text Box 3"/>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61" name="Text Box 4"/>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62" name="Text Box 5"/>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63" name="Text Box 6"/>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64" name="Text Box 7"/>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65" name="Text Box 8"/>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66" name="Text Box 9"/>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67" name="Text Box 10"/>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97692</xdr:colOff>
      <xdr:row>177</xdr:row>
      <xdr:rowOff>77631</xdr:rowOff>
    </xdr:to>
    <xdr:sp macro="" textlink="">
      <xdr:nvSpPr>
        <xdr:cNvPr id="268" name="Text Box 2"/>
        <xdr:cNvSpPr txBox="1">
          <a:spLocks noChangeArrowheads="1"/>
        </xdr:cNvSpPr>
      </xdr:nvSpPr>
      <xdr:spPr bwMode="auto">
        <a:xfrm>
          <a:off x="6156960" y="15377160"/>
          <a:ext cx="97692" cy="25243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269" name="Text Box 3"/>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270" name="Text Box 4"/>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271" name="Text Box 5"/>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272" name="Text Box 6"/>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273" name="Text Box 7"/>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274" name="Text Box 8"/>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275" name="Text Box 9"/>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276" name="Text Box 10"/>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277" name="Text Box 11"/>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278" name="Text Box 2"/>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279" name="Text Box 3"/>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280" name="Text Box 4"/>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281" name="Text Box 5"/>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282" name="Text Box 6"/>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283" name="Text Box 7"/>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284" name="Text Box 8"/>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285" name="Text Box 9"/>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286" name="Text Box 10"/>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287" name="Text Box 11"/>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288" name="Text Box 2"/>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289" name="Text Box 3"/>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290" name="Text Box 4"/>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291" name="Text Box 5"/>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292" name="Text Box 6"/>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293" name="Text Box 7"/>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294" name="Text Box 8"/>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295" name="Text Box 9"/>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296" name="Text Box 10"/>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297" name="Text Box 11"/>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298" name="Text Box 2"/>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299" name="Text Box 3"/>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00" name="Text Box 4"/>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01" name="Text Box 5"/>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02" name="Text Box 6"/>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03" name="Text Box 7"/>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04" name="Text Box 8"/>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05" name="Text Box 9"/>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06" name="Text Box 10"/>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07" name="Text Box 11"/>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08" name="Text Box 2"/>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09" name="Text Box 3"/>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10" name="Text Box 4"/>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11" name="Text Box 5"/>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12" name="Text Box 6"/>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13" name="Text Box 7"/>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14" name="Text Box 8"/>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15" name="Text Box 9"/>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16" name="Text Box 10"/>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17" name="Text Box 11"/>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18" name="Text Box 2"/>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19" name="Text Box 3"/>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20" name="Text Box 4"/>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21" name="Text Box 5"/>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22" name="Text Box 6"/>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23" name="Text Box 7"/>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24" name="Text Box 8"/>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25" name="Text Box 9"/>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26" name="Text Box 10"/>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27" name="Text Box 11"/>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28" name="Text Box 2"/>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29" name="Text Box 3"/>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30" name="Text Box 4"/>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31" name="Text Box 5"/>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32" name="Text Box 6"/>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33" name="Text Box 7"/>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34" name="Text Box 8"/>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35" name="Text Box 9"/>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36" name="Text Box 10"/>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37" name="Text Box 11"/>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38" name="Text Box 2"/>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39" name="Text Box 3"/>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40" name="Text Box 4"/>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41" name="Text Box 5"/>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42" name="Text Box 6"/>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43" name="Text Box 7"/>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44" name="Text Box 8"/>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45" name="Text Box 9"/>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46" name="Text Box 10"/>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47" name="Text Box 11"/>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48" name="Text Box 2"/>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49" name="Text Box 3"/>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50" name="Text Box 4"/>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51" name="Text Box 5"/>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52" name="Text Box 6"/>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53" name="Text Box 7"/>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54" name="Text Box 8"/>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55" name="Text Box 9"/>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56" name="Text Box 10"/>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1993726</xdr:colOff>
      <xdr:row>175</xdr:row>
      <xdr:rowOff>125261</xdr:rowOff>
    </xdr:from>
    <xdr:to>
      <xdr:col>35</xdr:col>
      <xdr:colOff>91556</xdr:colOff>
      <xdr:row>177</xdr:row>
      <xdr:rowOff>26723</xdr:rowOff>
    </xdr:to>
    <xdr:sp macro="" textlink="">
      <xdr:nvSpPr>
        <xdr:cNvPr id="357" name="Text Box 11"/>
        <xdr:cNvSpPr txBox="1">
          <a:spLocks noChangeArrowheads="1"/>
        </xdr:cNvSpPr>
      </xdr:nvSpPr>
      <xdr:spPr bwMode="auto">
        <a:xfrm>
          <a:off x="4425863" y="29446603"/>
          <a:ext cx="85725" cy="2354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61</xdr:row>
      <xdr:rowOff>0</xdr:rowOff>
    </xdr:from>
    <xdr:to>
      <xdr:col>87</xdr:col>
      <xdr:colOff>85725</xdr:colOff>
      <xdr:row>62</xdr:row>
      <xdr:rowOff>5606</xdr:rowOff>
    </xdr:to>
    <xdr:sp macro="" textlink="">
      <xdr:nvSpPr>
        <xdr:cNvPr id="2" name="Text Box 3"/>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3" name="Text Box 4"/>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4" name="Text Box 5"/>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5" name="Text Box 6"/>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6" name="Text Box 7"/>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7" name="Text Box 8"/>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8" name="Text Box 9"/>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9" name="Text Box 10"/>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10" name="Text Box 11"/>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11" name="Text Box 2"/>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12" name="Text Box 3"/>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13" name="Text Box 4"/>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14" name="Text Box 5"/>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15" name="Text Box 6"/>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16" name="Text Box 7"/>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17" name="Text Box 8"/>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18" name="Text Box 9"/>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19" name="Text Box 10"/>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20" name="Text Box 11"/>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21" name="Text Box 2"/>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22" name="Text Box 3"/>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23" name="Text Box 4"/>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24" name="Text Box 5"/>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25" name="Text Box 6"/>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26" name="Text Box 7"/>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27" name="Text Box 8"/>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28" name="Text Box 9"/>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29" name="Text Box 10"/>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30" name="Text Box 11"/>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31" name="Text Box 2"/>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32" name="Text Box 3"/>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33" name="Text Box 4"/>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34" name="Text Box 5"/>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35" name="Text Box 6"/>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36" name="Text Box 7"/>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37" name="Text Box 8"/>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38" name="Text Box 9"/>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39" name="Text Box 10"/>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40" name="Text Box 11"/>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41" name="Text Box 2"/>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42" name="Text Box 3"/>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43" name="Text Box 4"/>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44" name="Text Box 5"/>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45" name="Text Box 6"/>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46" name="Text Box 7"/>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47" name="Text Box 8"/>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48" name="Text Box 9"/>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49" name="Text Box 10"/>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50" name="Text Box 11"/>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51" name="Text Box 2"/>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52" name="Text Box 3"/>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53" name="Text Box 4"/>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54" name="Text Box 5"/>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55" name="Text Box 6"/>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56" name="Text Box 7"/>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57" name="Text Box 8"/>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58" name="Text Box 9"/>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59" name="Text Box 10"/>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60" name="Text Box 11"/>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61" name="Text Box 2"/>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62" name="Text Box 3"/>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63" name="Text Box 4"/>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64" name="Text Box 5"/>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65" name="Text Box 6"/>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66" name="Text Box 7"/>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67" name="Text Box 8"/>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68" name="Text Box 9"/>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69" name="Text Box 10"/>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70" name="Text Box 11"/>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71" name="Text Box 2"/>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72" name="Text Box 3"/>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73" name="Text Box 4"/>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74" name="Text Box 5"/>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75" name="Text Box 6"/>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76" name="Text Box 7"/>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77" name="Text Box 8"/>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78" name="Text Box 9"/>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79" name="Text Box 10"/>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80" name="Text Box 11"/>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81" name="Text Box 2"/>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82" name="Text Box 3"/>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83" name="Text Box 4"/>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84" name="Text Box 5"/>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85" name="Text Box 6"/>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86" name="Text Box 7"/>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87" name="Text Box 8"/>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88" name="Text Box 9"/>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89" name="Text Box 10"/>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97692</xdr:colOff>
      <xdr:row>62</xdr:row>
      <xdr:rowOff>16216</xdr:rowOff>
    </xdr:to>
    <xdr:sp macro="" textlink="">
      <xdr:nvSpPr>
        <xdr:cNvPr id="90" name="Text Box 2"/>
        <xdr:cNvSpPr txBox="1">
          <a:spLocks noChangeArrowheads="1"/>
        </xdr:cNvSpPr>
      </xdr:nvSpPr>
      <xdr:spPr bwMode="auto">
        <a:xfrm>
          <a:off x="2156460" y="16748760"/>
          <a:ext cx="97692" cy="25243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91" name="Text Box 3"/>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92" name="Text Box 4"/>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93" name="Text Box 5"/>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94" name="Text Box 6"/>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95" name="Text Box 7"/>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96" name="Text Box 8"/>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97" name="Text Box 9"/>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98" name="Text Box 10"/>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99" name="Text Box 11"/>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00" name="Text Box 2"/>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01" name="Text Box 3"/>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02" name="Text Box 4"/>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03" name="Text Box 5"/>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04" name="Text Box 6"/>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05" name="Text Box 7"/>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06" name="Text Box 8"/>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07" name="Text Box 9"/>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08" name="Text Box 10"/>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09" name="Text Box 11"/>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10" name="Text Box 2"/>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11" name="Text Box 3"/>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12" name="Text Box 4"/>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13" name="Text Box 5"/>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14" name="Text Box 6"/>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15" name="Text Box 7"/>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16" name="Text Box 8"/>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17" name="Text Box 9"/>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18" name="Text Box 10"/>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19" name="Text Box 11"/>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20" name="Text Box 2"/>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21" name="Text Box 3"/>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22" name="Text Box 4"/>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23" name="Text Box 5"/>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24" name="Text Box 6"/>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25" name="Text Box 7"/>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26" name="Text Box 8"/>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27" name="Text Box 9"/>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28" name="Text Box 10"/>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29" name="Text Box 11"/>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30" name="Text Box 2"/>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31" name="Text Box 3"/>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32" name="Text Box 4"/>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33" name="Text Box 5"/>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34" name="Text Box 6"/>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35" name="Text Box 7"/>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36" name="Text Box 8"/>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37" name="Text Box 9"/>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38" name="Text Box 10"/>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39" name="Text Box 11"/>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40" name="Text Box 2"/>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41" name="Text Box 3"/>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42" name="Text Box 4"/>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43" name="Text Box 5"/>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44" name="Text Box 6"/>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45" name="Text Box 7"/>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46" name="Text Box 8"/>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47" name="Text Box 9"/>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48" name="Text Box 10"/>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49" name="Text Box 11"/>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50" name="Text Box 2"/>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51" name="Text Box 3"/>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52" name="Text Box 4"/>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53" name="Text Box 5"/>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54" name="Text Box 6"/>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55" name="Text Box 7"/>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56" name="Text Box 8"/>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57" name="Text Box 9"/>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58" name="Text Box 10"/>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59" name="Text Box 11"/>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60" name="Text Box 2"/>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61" name="Text Box 3"/>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62" name="Text Box 4"/>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63" name="Text Box 5"/>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64" name="Text Box 6"/>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65" name="Text Box 7"/>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66" name="Text Box 8"/>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67" name="Text Box 9"/>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68" name="Text Box 10"/>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69" name="Text Box 11"/>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70" name="Text Box 2"/>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71" name="Text Box 3"/>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72" name="Text Box 4"/>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73" name="Text Box 5"/>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74" name="Text Box 6"/>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75" name="Text Box 7"/>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76" name="Text Box 8"/>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77" name="Text Box 9"/>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78" name="Text Box 10"/>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79" name="Text Box 11"/>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2</xdr:col>
      <xdr:colOff>0</xdr:colOff>
      <xdr:row>72</xdr:row>
      <xdr:rowOff>0</xdr:rowOff>
    </xdr:from>
    <xdr:ext cx="85725" cy="240067"/>
    <xdr:sp macro="" textlink="">
      <xdr:nvSpPr>
        <xdr:cNvPr id="180" name="Text Box 3"/>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181" name="Text Box 4"/>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182" name="Text Box 5"/>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183" name="Text Box 6"/>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184" name="Text Box 7"/>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185" name="Text Box 8"/>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186" name="Text Box 9"/>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187" name="Text Box 10"/>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188" name="Text Box 11"/>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189" name="Text Box 2"/>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190" name="Text Box 3"/>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191" name="Text Box 4"/>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192" name="Text Box 5"/>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193" name="Text Box 6"/>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194" name="Text Box 7"/>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195" name="Text Box 8"/>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196" name="Text Box 9"/>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197" name="Text Box 10"/>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198" name="Text Box 11"/>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199" name="Text Box 2"/>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00" name="Text Box 3"/>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01" name="Text Box 4"/>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02" name="Text Box 5"/>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03" name="Text Box 6"/>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04" name="Text Box 7"/>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05" name="Text Box 8"/>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06" name="Text Box 9"/>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07" name="Text Box 10"/>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08" name="Text Box 11"/>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09" name="Text Box 2"/>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10" name="Text Box 3"/>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11" name="Text Box 4"/>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12" name="Text Box 5"/>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13" name="Text Box 6"/>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14" name="Text Box 7"/>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15" name="Text Box 8"/>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16" name="Text Box 9"/>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17" name="Text Box 10"/>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18" name="Text Box 11"/>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19" name="Text Box 2"/>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20" name="Text Box 3"/>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21" name="Text Box 4"/>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22" name="Text Box 5"/>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23" name="Text Box 6"/>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24" name="Text Box 7"/>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25" name="Text Box 8"/>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26" name="Text Box 9"/>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27" name="Text Box 10"/>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28" name="Text Box 11"/>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29" name="Text Box 2"/>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30" name="Text Box 3"/>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31" name="Text Box 4"/>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32" name="Text Box 5"/>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33" name="Text Box 6"/>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34" name="Text Box 7"/>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35" name="Text Box 8"/>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36" name="Text Box 9"/>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37" name="Text Box 10"/>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38" name="Text Box 11"/>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39" name="Text Box 2"/>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40" name="Text Box 3"/>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41" name="Text Box 4"/>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42" name="Text Box 5"/>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43" name="Text Box 6"/>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44" name="Text Box 7"/>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45" name="Text Box 8"/>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46" name="Text Box 9"/>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47" name="Text Box 10"/>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48" name="Text Box 11"/>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49" name="Text Box 2"/>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50" name="Text Box 3"/>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51" name="Text Box 4"/>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52" name="Text Box 5"/>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53" name="Text Box 6"/>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54" name="Text Box 7"/>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55" name="Text Box 8"/>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56" name="Text Box 9"/>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57" name="Text Box 10"/>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58" name="Text Box 11"/>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59" name="Text Box 2"/>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60" name="Text Box 3"/>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61" name="Text Box 4"/>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62" name="Text Box 5"/>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63" name="Text Box 6"/>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64" name="Text Box 7"/>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65" name="Text Box 8"/>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66" name="Text Box 9"/>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67" name="Text Box 10"/>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97692" cy="250677"/>
    <xdr:sp macro="" textlink="">
      <xdr:nvSpPr>
        <xdr:cNvPr id="268" name="Text Box 2"/>
        <xdr:cNvSpPr txBox="1">
          <a:spLocks noChangeArrowheads="1"/>
        </xdr:cNvSpPr>
      </xdr:nvSpPr>
      <xdr:spPr bwMode="auto">
        <a:xfrm>
          <a:off x="2156460" y="19110960"/>
          <a:ext cx="97692" cy="25067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269" name="Text Box 3"/>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270" name="Text Box 4"/>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271" name="Text Box 5"/>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272" name="Text Box 6"/>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273" name="Text Box 7"/>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274" name="Text Box 8"/>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275" name="Text Box 9"/>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276" name="Text Box 10"/>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277" name="Text Box 11"/>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278" name="Text Box 2"/>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279" name="Text Box 3"/>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280" name="Text Box 4"/>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281" name="Text Box 5"/>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282" name="Text Box 6"/>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283" name="Text Box 7"/>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284" name="Text Box 8"/>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285" name="Text Box 9"/>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286" name="Text Box 10"/>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287" name="Text Box 11"/>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288" name="Text Box 2"/>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289" name="Text Box 3"/>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290" name="Text Box 4"/>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291" name="Text Box 5"/>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292" name="Text Box 6"/>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293" name="Text Box 7"/>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294" name="Text Box 8"/>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295" name="Text Box 9"/>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296" name="Text Box 10"/>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297" name="Text Box 11"/>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298" name="Text Box 2"/>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299" name="Text Box 3"/>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00" name="Text Box 4"/>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01" name="Text Box 5"/>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02" name="Text Box 6"/>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03" name="Text Box 7"/>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04" name="Text Box 8"/>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05" name="Text Box 9"/>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06" name="Text Box 10"/>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07" name="Text Box 11"/>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08" name="Text Box 2"/>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09" name="Text Box 3"/>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10" name="Text Box 4"/>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11" name="Text Box 5"/>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12" name="Text Box 6"/>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13" name="Text Box 7"/>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14" name="Text Box 8"/>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15" name="Text Box 9"/>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16" name="Text Box 10"/>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17" name="Text Box 11"/>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18" name="Text Box 2"/>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19" name="Text Box 3"/>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20" name="Text Box 4"/>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21" name="Text Box 5"/>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22" name="Text Box 6"/>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23" name="Text Box 7"/>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24" name="Text Box 8"/>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25" name="Text Box 9"/>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26" name="Text Box 10"/>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27" name="Text Box 11"/>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28" name="Text Box 2"/>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29" name="Text Box 3"/>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30" name="Text Box 4"/>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31" name="Text Box 5"/>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32" name="Text Box 6"/>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33" name="Text Box 7"/>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34" name="Text Box 8"/>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35" name="Text Box 9"/>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36" name="Text Box 10"/>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37" name="Text Box 11"/>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38" name="Text Box 2"/>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39" name="Text Box 3"/>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40" name="Text Box 4"/>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41" name="Text Box 5"/>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42" name="Text Box 6"/>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43" name="Text Box 7"/>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44" name="Text Box 8"/>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45" name="Text Box 9"/>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46" name="Text Box 10"/>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47" name="Text Box 11"/>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48" name="Text Box 2"/>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49" name="Text Box 3"/>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50" name="Text Box 4"/>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51" name="Text Box 5"/>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52" name="Text Box 6"/>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53" name="Text Box 7"/>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54" name="Text Box 8"/>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55" name="Text Box 9"/>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56" name="Text Box 10"/>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57" name="Text Box 11"/>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58" name="Text Box 3"/>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59" name="Text Box 4"/>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60" name="Text Box 5"/>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61" name="Text Box 6"/>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62" name="Text Box 7"/>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63" name="Text Box 8"/>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64" name="Text Box 9"/>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65" name="Text Box 10"/>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66" name="Text Box 11"/>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67" name="Text Box 2"/>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68" name="Text Box 3"/>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69" name="Text Box 4"/>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70" name="Text Box 5"/>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71" name="Text Box 6"/>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72" name="Text Box 7"/>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73" name="Text Box 8"/>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74" name="Text Box 9"/>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75" name="Text Box 10"/>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76" name="Text Box 11"/>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77" name="Text Box 2"/>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78" name="Text Box 3"/>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79" name="Text Box 4"/>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80" name="Text Box 5"/>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81" name="Text Box 6"/>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82" name="Text Box 7"/>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83" name="Text Box 8"/>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84" name="Text Box 9"/>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85" name="Text Box 10"/>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86" name="Text Box 11"/>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87" name="Text Box 2"/>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88" name="Text Box 3"/>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89" name="Text Box 4"/>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90" name="Text Box 5"/>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91" name="Text Box 6"/>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92" name="Text Box 7"/>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93" name="Text Box 8"/>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94" name="Text Box 9"/>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95" name="Text Box 10"/>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96" name="Text Box 11"/>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97" name="Text Box 2"/>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98" name="Text Box 3"/>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99" name="Text Box 4"/>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00" name="Text Box 5"/>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01" name="Text Box 6"/>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02" name="Text Box 7"/>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03" name="Text Box 8"/>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04" name="Text Box 9"/>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05" name="Text Box 10"/>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06" name="Text Box 11"/>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07" name="Text Box 2"/>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08" name="Text Box 3"/>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09" name="Text Box 4"/>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10" name="Text Box 5"/>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11" name="Text Box 6"/>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12" name="Text Box 7"/>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13" name="Text Box 8"/>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14" name="Text Box 9"/>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15" name="Text Box 10"/>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16" name="Text Box 11"/>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17" name="Text Box 2"/>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18" name="Text Box 3"/>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19" name="Text Box 4"/>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20" name="Text Box 5"/>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21" name="Text Box 6"/>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22" name="Text Box 7"/>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23" name="Text Box 8"/>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24" name="Text Box 9"/>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25" name="Text Box 10"/>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26" name="Text Box 11"/>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27" name="Text Box 2"/>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28" name="Text Box 3"/>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29" name="Text Box 4"/>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30" name="Text Box 5"/>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31" name="Text Box 6"/>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32" name="Text Box 7"/>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33" name="Text Box 8"/>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34" name="Text Box 9"/>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35" name="Text Box 10"/>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36" name="Text Box 11"/>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37" name="Text Box 2"/>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38" name="Text Box 3"/>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39" name="Text Box 4"/>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40" name="Text Box 5"/>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41" name="Text Box 6"/>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42" name="Text Box 7"/>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43" name="Text Box 8"/>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44" name="Text Box 9"/>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45" name="Text Box 10"/>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97692" cy="252073"/>
    <xdr:sp macro="" textlink="">
      <xdr:nvSpPr>
        <xdr:cNvPr id="446" name="Text Box 2"/>
        <xdr:cNvSpPr txBox="1">
          <a:spLocks noChangeArrowheads="1"/>
        </xdr:cNvSpPr>
      </xdr:nvSpPr>
      <xdr:spPr bwMode="auto">
        <a:xfrm>
          <a:off x="2195286" y="16528143"/>
          <a:ext cx="97692" cy="25207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47" name="Text Box 3"/>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48" name="Text Box 4"/>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49" name="Text Box 5"/>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50" name="Text Box 6"/>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51" name="Text Box 7"/>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52" name="Text Box 8"/>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53" name="Text Box 9"/>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54" name="Text Box 10"/>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55" name="Text Box 11"/>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56" name="Text Box 2"/>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57" name="Text Box 3"/>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58" name="Text Box 4"/>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59" name="Text Box 5"/>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60" name="Text Box 6"/>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61" name="Text Box 7"/>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62" name="Text Box 8"/>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63" name="Text Box 9"/>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64" name="Text Box 10"/>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65" name="Text Box 11"/>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66" name="Text Box 2"/>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67" name="Text Box 3"/>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68" name="Text Box 4"/>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69" name="Text Box 5"/>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70" name="Text Box 6"/>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71" name="Text Box 7"/>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72" name="Text Box 8"/>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73" name="Text Box 9"/>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74" name="Text Box 10"/>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75" name="Text Box 11"/>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76" name="Text Box 2"/>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77" name="Text Box 3"/>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78" name="Text Box 4"/>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79" name="Text Box 5"/>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80" name="Text Box 6"/>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81" name="Text Box 7"/>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82" name="Text Box 8"/>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83" name="Text Box 9"/>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84" name="Text Box 10"/>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85" name="Text Box 11"/>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86" name="Text Box 2"/>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87" name="Text Box 3"/>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88" name="Text Box 4"/>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89" name="Text Box 5"/>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90" name="Text Box 6"/>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91" name="Text Box 7"/>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92" name="Text Box 8"/>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93" name="Text Box 9"/>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94" name="Text Box 10"/>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95" name="Text Box 11"/>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96" name="Text Box 2"/>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97" name="Text Box 3"/>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98" name="Text Box 4"/>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99" name="Text Box 5"/>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00" name="Text Box 6"/>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01" name="Text Box 7"/>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02" name="Text Box 8"/>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03" name="Text Box 9"/>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04" name="Text Box 10"/>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05" name="Text Box 11"/>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06" name="Text Box 2"/>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07" name="Text Box 3"/>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08" name="Text Box 4"/>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09" name="Text Box 5"/>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10" name="Text Box 6"/>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11" name="Text Box 7"/>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12" name="Text Box 8"/>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13" name="Text Box 9"/>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14" name="Text Box 10"/>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15" name="Text Box 11"/>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16" name="Text Box 2"/>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17" name="Text Box 3"/>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18" name="Text Box 4"/>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19" name="Text Box 5"/>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20" name="Text Box 6"/>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21" name="Text Box 7"/>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22" name="Text Box 8"/>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23" name="Text Box 9"/>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24" name="Text Box 10"/>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25" name="Text Box 11"/>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26" name="Text Box 2"/>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27" name="Text Box 3"/>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28" name="Text Box 4"/>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29" name="Text Box 5"/>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30" name="Text Box 6"/>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31" name="Text Box 7"/>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32" name="Text Box 8"/>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33" name="Text Box 9"/>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34" name="Text Box 10"/>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35" name="Text Box 11"/>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36" name="Text Box 3"/>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37" name="Text Box 4"/>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38" name="Text Box 5"/>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39" name="Text Box 6"/>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40" name="Text Box 7"/>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41" name="Text Box 8"/>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42" name="Text Box 9"/>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43" name="Text Box 10"/>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44" name="Text Box 11"/>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45" name="Text Box 2"/>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46" name="Text Box 3"/>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47" name="Text Box 4"/>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48" name="Text Box 5"/>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49" name="Text Box 6"/>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50" name="Text Box 7"/>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51" name="Text Box 8"/>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52" name="Text Box 9"/>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53" name="Text Box 10"/>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54" name="Text Box 11"/>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55" name="Text Box 2"/>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56" name="Text Box 3"/>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57" name="Text Box 4"/>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58" name="Text Box 5"/>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59" name="Text Box 6"/>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60" name="Text Box 7"/>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61" name="Text Box 8"/>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62" name="Text Box 9"/>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63" name="Text Box 10"/>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64" name="Text Box 11"/>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65" name="Text Box 2"/>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66" name="Text Box 3"/>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67" name="Text Box 4"/>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68" name="Text Box 5"/>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69" name="Text Box 6"/>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70" name="Text Box 7"/>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71" name="Text Box 8"/>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72" name="Text Box 9"/>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73" name="Text Box 10"/>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74" name="Text Box 11"/>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75" name="Text Box 2"/>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76" name="Text Box 3"/>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77" name="Text Box 4"/>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78" name="Text Box 5"/>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79" name="Text Box 6"/>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80" name="Text Box 7"/>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81" name="Text Box 8"/>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82" name="Text Box 9"/>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83" name="Text Box 10"/>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84" name="Text Box 11"/>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85" name="Text Box 2"/>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86" name="Text Box 3"/>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87" name="Text Box 4"/>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88" name="Text Box 5"/>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89" name="Text Box 6"/>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90" name="Text Box 7"/>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91" name="Text Box 8"/>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92" name="Text Box 9"/>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93" name="Text Box 10"/>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94" name="Text Box 11"/>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95" name="Text Box 2"/>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96" name="Text Box 3"/>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97" name="Text Box 4"/>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98" name="Text Box 5"/>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99" name="Text Box 6"/>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600" name="Text Box 7"/>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601" name="Text Box 8"/>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602" name="Text Box 9"/>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603" name="Text Box 10"/>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604" name="Text Box 11"/>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605" name="Text Box 2"/>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606" name="Text Box 3"/>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607" name="Text Box 4"/>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608" name="Text Box 5"/>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609" name="Text Box 6"/>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610" name="Text Box 7"/>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611" name="Text Box 8"/>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612" name="Text Box 9"/>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613" name="Text Box 10"/>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614" name="Text Box 11"/>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615" name="Text Box 2"/>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616" name="Text Box 3"/>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617" name="Text Box 4"/>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618" name="Text Box 5"/>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619" name="Text Box 6"/>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620" name="Text Box 7"/>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621" name="Text Box 8"/>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622" name="Text Box 9"/>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623" name="Text Box 10"/>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97692" cy="250677"/>
    <xdr:sp macro="" textlink="">
      <xdr:nvSpPr>
        <xdr:cNvPr id="624" name="Text Box 2"/>
        <xdr:cNvSpPr txBox="1">
          <a:spLocks noChangeArrowheads="1"/>
        </xdr:cNvSpPr>
      </xdr:nvSpPr>
      <xdr:spPr bwMode="auto">
        <a:xfrm>
          <a:off x="2195286" y="18850429"/>
          <a:ext cx="97692" cy="25067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25" name="Text Box 3"/>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26" name="Text Box 4"/>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27" name="Text Box 5"/>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28" name="Text Box 6"/>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29" name="Text Box 7"/>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30" name="Text Box 8"/>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31" name="Text Box 9"/>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32" name="Text Box 10"/>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33" name="Text Box 11"/>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34" name="Text Box 2"/>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35" name="Text Box 3"/>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36" name="Text Box 4"/>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37" name="Text Box 5"/>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38" name="Text Box 6"/>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39" name="Text Box 7"/>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40" name="Text Box 8"/>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41" name="Text Box 9"/>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42" name="Text Box 10"/>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43" name="Text Box 11"/>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44" name="Text Box 2"/>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45" name="Text Box 3"/>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46" name="Text Box 4"/>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47" name="Text Box 5"/>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48" name="Text Box 6"/>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49" name="Text Box 7"/>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50" name="Text Box 8"/>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51" name="Text Box 9"/>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52" name="Text Box 10"/>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53" name="Text Box 11"/>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54" name="Text Box 2"/>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55" name="Text Box 3"/>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56" name="Text Box 4"/>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57" name="Text Box 5"/>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58" name="Text Box 6"/>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59" name="Text Box 7"/>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60" name="Text Box 8"/>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61" name="Text Box 9"/>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62" name="Text Box 10"/>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63" name="Text Box 11"/>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64" name="Text Box 2"/>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65" name="Text Box 3"/>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66" name="Text Box 4"/>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67" name="Text Box 5"/>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68" name="Text Box 6"/>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69" name="Text Box 7"/>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70" name="Text Box 8"/>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71" name="Text Box 9"/>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72" name="Text Box 10"/>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73" name="Text Box 11"/>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74" name="Text Box 2"/>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75" name="Text Box 3"/>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76" name="Text Box 4"/>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77" name="Text Box 5"/>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78" name="Text Box 6"/>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79" name="Text Box 7"/>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80" name="Text Box 8"/>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81" name="Text Box 9"/>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82" name="Text Box 10"/>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83" name="Text Box 11"/>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84" name="Text Box 2"/>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85" name="Text Box 3"/>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86" name="Text Box 4"/>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87" name="Text Box 5"/>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88" name="Text Box 6"/>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89" name="Text Box 7"/>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90" name="Text Box 8"/>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91" name="Text Box 9"/>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92" name="Text Box 10"/>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93" name="Text Box 11"/>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94" name="Text Box 2"/>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95" name="Text Box 3"/>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96" name="Text Box 4"/>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97" name="Text Box 5"/>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98" name="Text Box 6"/>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99" name="Text Box 7"/>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700" name="Text Box 8"/>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701" name="Text Box 9"/>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702" name="Text Box 10"/>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703" name="Text Box 11"/>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704" name="Text Box 2"/>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705" name="Text Box 3"/>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706" name="Text Box 4"/>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707" name="Text Box 5"/>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708" name="Text Box 6"/>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709" name="Text Box 7"/>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710" name="Text Box 8"/>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711" name="Text Box 9"/>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712" name="Text Box 10"/>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713" name="Text Box 11"/>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W:\Old\Inna\&#1055;&#1054;&#1055;&#1045;&#1056;_&#1044;&#1040;&#1053;\2010\03\&#1041;&#1077;&#1088;&#1077;&#1079;&#1077;&#1085;&#1100;\Old\&#1052;&#1086;&#1080;%20&#1076;&#1086;&#1082;&#1091;&#1084;&#1077;&#1085;&#1090;&#1099;\My%20eBooks\03_Robochi%20faily\2008\Cur%20Acc\09\WINDOWS\TEMP\ukr2001%2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Old\Inna\&#1055;&#1054;&#1055;&#1045;&#1056;_&#1044;&#1040;&#1053;\2010\03\&#1041;&#1077;&#1088;&#1077;&#1079;&#1077;&#1085;&#1100;\Old\&#1052;&#1086;&#1080;%20&#1076;&#1086;&#1082;&#1091;&#1084;&#1077;&#1085;&#1090;&#1099;\My%20eBooks\03_Robochi%20faily\2008\Cur%20Acc\09\WINDOWS\TEMP\ukr2001%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i0fs01.nbu.bank.gov.ua\work\WINDOWS.98\TEMP\&#1043;&#1072;&#1083;&#1100;%20-%20&#1090;&#1072;&#1073;&#1083;.%20(17%20&#1096;&#109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W:\Old\Inna\&#1055;&#1054;&#1055;&#1045;&#1056;_&#1044;&#1040;&#1053;\2010\03\&#1041;&#1077;&#1088;&#1077;&#1079;&#1077;&#1085;&#1100;\Old\&#1052;&#1086;&#1080;%20&#1076;&#1086;&#1082;&#1091;&#1084;&#1077;&#1085;&#1090;&#1099;\My%20eBooks\03_Robochi%20faily\2008\Cur%20Acc\09\WINDOWS.98\TEMP\&#1043;&#1072;&#1083;&#1100;%20-%20&#1090;&#1072;&#1073;&#1083;.%20(17%20&#1096;&#109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Old\Inna\&#1055;&#1054;&#1055;&#1045;&#1056;_&#1044;&#1040;&#1053;\2010\03\&#1041;&#1077;&#1088;&#1077;&#1079;&#1077;&#1085;&#1100;\Old\&#1052;&#1086;&#1080;%20&#1076;&#1086;&#1082;&#1091;&#1084;&#1077;&#1085;&#1090;&#1099;\My%20eBooks\03_Robochi%20faily\2008\Cur%20Acc\09\WINDOWS.98\TEMP\&#1043;&#1072;&#1083;&#1100;%20-%20&#1090;&#1072;&#1073;&#1083;.%20(17%20&#1096;&#109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Irina\share\My%20Documents\Ukraine\Reporting\ukrbopcmdec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007651/Documents/&#1041;&#1056;&#1040;&#1058;&#1048;%20&#1062;&#1070;%20&#1055;&#1040;&#1055;&#1050;&#1059;%20&#1044;&#1051;&#1071;%20&#1056;&#1054;&#1041;&#1054;&#1058;&#1048;%202022-2023!!!!/!007651/2023/2023_&#1090;&#1091;&#1090;%20&#1074;&#1089;&#1077;/2%20&#1082;&#1074;%202023%20&#1057;&#1040;&#1049;&#1058;/2022_&#1079;&#1072;&#1084;&#1110;&#1085;&#1080;&#1090;&#1080;!!!!!/&#1073;&#1088;&#1072;&#1090;&#1100;%20&#1085;&#1072;%20&#1089;&#1072;&#1081;&#1090;%202%20&#1082;!!!/Tov_q_&#1073;&#1088;&#1072;&#1090;&#1080;%20&#1094;&#1077;&#108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926BOPBPM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i0fs01.nbu.bank.gov.ua\work\Documents%20and%20Settings\CSONG\Local%20Settings\Temporary%20Internet%20Files\OLK3\BOPuk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W:\Old\Inna\&#1055;&#1054;&#1055;&#1045;&#1056;_&#1044;&#1040;&#1053;\2010\03\&#1041;&#1077;&#1088;&#1077;&#1079;&#1077;&#1085;&#1100;\Old\&#1052;&#1086;&#1080;%20&#1076;&#1086;&#1082;&#1091;&#1084;&#1077;&#1085;&#1090;&#1099;\My%20eBooks\03_Robochi%20faily\2008\Cur%20Acc\09\Documents%20and%20Settings\CSONG\Local%20Settings\Temporary%20Internet%20Files\OLK3\BOPuk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Old\Inna\&#1055;&#1054;&#1055;&#1045;&#1056;_&#1044;&#1040;&#1053;\2010\03\&#1041;&#1077;&#1088;&#1077;&#1079;&#1077;&#1085;&#1100;\Old\&#1052;&#1086;&#1080;%20&#1076;&#1086;&#1082;&#1091;&#1084;&#1077;&#1085;&#1090;&#1099;\My%20eBooks\03_Robochi%20faily\2008\Cur%20Acc\09\Documents%20and%20Settings\CSONG\Local%20Settings\Temporary%20Internet%20Files\OLK3\BOPukr.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i0fs01.nbu.bank.gov.ua\work\WINDOWS\TEMP\ukr2001%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576FSI_2008Q4"/>
      <sheetName val="PRIV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xml:space="preserve">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5old"/>
      <sheetName val="tab4"/>
      <sheetName val="tab4 (1)"/>
      <sheetName val="Tab5"/>
      <sheetName val="Tab6"/>
      <sheetName val="Tab6(1)"/>
      <sheetName val="tab7"/>
      <sheetName val="Tab7(1)"/>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44 (1)"/>
      <sheetName val="Tab44 (2)"/>
      <sheetName val="tab20 "/>
      <sheetName val="tab67"/>
      <sheetName val="tabY"/>
      <sheetName val="Table19 (1995)"/>
      <sheetName val="DO NOT PRINT"/>
      <sheetName val="DONOT PRINT"/>
      <sheetName val="tab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5old"/>
      <sheetName val="tab4"/>
      <sheetName val="tab4 (1)"/>
      <sheetName val="Tab5"/>
      <sheetName val="Tab6"/>
      <sheetName val="Tab6(1)"/>
      <sheetName val="tab7"/>
      <sheetName val="Tab7(1)"/>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44 (1)"/>
      <sheetName val="Tab44 (2)"/>
      <sheetName val="tab20 "/>
      <sheetName val="tab67"/>
      <sheetName val="tabY"/>
      <sheetName val="Table19 (1995)"/>
      <sheetName val="DO NOT PRINT"/>
      <sheetName val="DONOT PRINT"/>
      <sheetName val="tab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4"/>
      <sheetName val="Tab5old"/>
      <sheetName val="Tab5"/>
      <sheetName val="Tab6"/>
      <sheetName val="tab7"/>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20 "/>
      <sheetName val="tab67"/>
      <sheetName val="tabY"/>
      <sheetName val="Table19 (1995)"/>
      <sheetName val="DO NOT PRINT"/>
      <sheetName val="DONOT PRINT"/>
      <sheetName val="tabZ"/>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4"/>
      <sheetName val="Tab5old"/>
      <sheetName val="Tab5"/>
      <sheetName val="Tab6"/>
      <sheetName val="tab7"/>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20 "/>
      <sheetName val="tab67"/>
      <sheetName val="tabY"/>
      <sheetName val="Table19 (1995)"/>
      <sheetName val="DO NOT PRINT"/>
      <sheetName val="DONOT PRINT"/>
      <sheetName val="tab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4"/>
      <sheetName val="Tab5old"/>
      <sheetName val="Tab5"/>
      <sheetName val="Tab6"/>
      <sheetName val="tab7"/>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20 "/>
      <sheetName val="tab67"/>
      <sheetName val="tabY"/>
      <sheetName val="Table19 (1995)"/>
      <sheetName val="DO NOT PRINT"/>
      <sheetName val="DONOT PRINT"/>
      <sheetName val="tab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146024"/>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 sheetId="1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_Cap"/>
      <sheetName val="in_othsectors"/>
      <sheetName val="ass"/>
      <sheetName val="exp"/>
      <sheetName val="imp"/>
      <sheetName val="nfs"/>
      <sheetName val="oth"/>
      <sheetName val="debt"/>
      <sheetName val="IMFpurch"/>
      <sheetName val="imfrepay"/>
      <sheetName val="gas"/>
      <sheetName val="mtbop"/>
      <sheetName val="cashbop"/>
      <sheetName val="needs"/>
      <sheetName val="Pclubneeds"/>
      <sheetName val="ind"/>
      <sheetName val="cashflow"/>
      <sheetName val="HistCflow"/>
      <sheetName val="WEONEW"/>
      <sheetName val="експ_посл_кв"/>
      <sheetName val="C"/>
    </sheetNames>
    <sheetDataSet>
      <sheetData sheetId="0">
        <row r="7">
          <cell r="A7" t="str">
            <v>zDollarGDP</v>
          </cell>
        </row>
      </sheetData>
      <sheetData sheetId="1">
        <row r="17">
          <cell r="A17" t="str">
            <v>zReserves</v>
          </cell>
        </row>
      </sheetData>
      <sheetData sheetId="2">
        <row r="7">
          <cell r="A7" t="str">
            <v>zDollarGDP</v>
          </cell>
        </row>
      </sheetData>
      <sheetData sheetId="3" refreshError="1">
        <row r="7">
          <cell r="A7" t="str">
            <v>zDollarGDP</v>
          </cell>
          <cell r="B7" t="str">
            <v xml:space="preserve">  In billions of U.S. dollars</v>
          </cell>
          <cell r="C7">
            <v>103</v>
          </cell>
          <cell r="D7">
            <v>169.77011494252872</v>
          </cell>
          <cell r="E7">
            <v>18.768726984303285</v>
          </cell>
          <cell r="F7">
            <v>32.722850720418613</v>
          </cell>
          <cell r="G7">
            <v>25.868557052030997</v>
          </cell>
          <cell r="H7">
            <v>34.445670628183365</v>
          </cell>
          <cell r="I7">
            <v>43.328231871689347</v>
          </cell>
          <cell r="J7">
            <v>49.675842621189744</v>
          </cell>
          <cell r="K7">
            <v>41.827558092132087</v>
          </cell>
          <cell r="L7">
            <v>30.766214908034854</v>
          </cell>
          <cell r="M7">
            <v>30.350950987564008</v>
          </cell>
          <cell r="N7">
            <v>32.070984625449789</v>
          </cell>
          <cell r="O7">
            <v>35.766139550363611</v>
          </cell>
          <cell r="P7">
            <v>38.480886498511843</v>
          </cell>
          <cell r="Q7">
            <v>41.268041668434648</v>
          </cell>
          <cell r="R7">
            <v>44.193801680762952</v>
          </cell>
          <cell r="S7">
            <v>46.403491764801103</v>
          </cell>
          <cell r="T7">
            <v>49.698139680101988</v>
          </cell>
          <cell r="U7">
            <v>53.226707597389236</v>
          </cell>
          <cell r="V7">
            <v>57.005803836803871</v>
          </cell>
          <cell r="W7">
            <v>61.053215909216938</v>
          </cell>
          <cell r="X7">
            <v>2.3639774859287055</v>
          </cell>
          <cell r="Y7">
            <v>5.25</v>
          </cell>
          <cell r="Z7">
            <v>6.1338289962825279</v>
          </cell>
          <cell r="AA7">
            <v>5.0209205020920509</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10068.38987614432</v>
          </cell>
          <cell r="AS7">
            <v>11372.432432432432</v>
          </cell>
          <cell r="AT7">
            <v>13437.56727664155</v>
          </cell>
          <cell r="AU7">
            <v>14761.424017003188</v>
          </cell>
          <cell r="AV7">
            <v>10667.51398068124</v>
          </cell>
          <cell r="AW7">
            <v>11434.146341463416</v>
          </cell>
          <cell r="AX7">
            <v>12432</v>
          </cell>
          <cell r="AY7">
            <v>8383.265067290813</v>
          </cell>
          <cell r="AZ7">
            <v>7064.5885987082283</v>
          </cell>
          <cell r="BA7">
            <v>7644.0720995176443</v>
          </cell>
          <cell r="BB7">
            <v>8359.8026020637062</v>
          </cell>
          <cell r="BC7">
            <v>7268.5438117251515</v>
          </cell>
          <cell r="BD7">
            <v>5956.9912152269399</v>
          </cell>
          <cell r="BE7">
            <v>7243.8664453052943</v>
          </cell>
          <cell r="BF7">
            <v>9221.5480786909357</v>
          </cell>
          <cell r="BG7">
            <v>7928.0821917808216</v>
          </cell>
        </row>
        <row r="24">
          <cell r="A24" t="str">
            <v>zSDReRate</v>
          </cell>
          <cell r="B24" t="str">
            <v xml:space="preserve">  SDR/US$ [IFS, for 2000 const. from Sept.]</v>
          </cell>
          <cell r="C24">
            <v>1.3574999999999999</v>
          </cell>
          <cell r="D24">
            <v>1.3687499999999999</v>
          </cell>
          <cell r="E24">
            <v>1.4085000000000001</v>
          </cell>
          <cell r="F24">
            <v>1.39625</v>
          </cell>
          <cell r="G24">
            <v>1.4285000000000001</v>
          </cell>
          <cell r="H24">
            <v>1.51725</v>
          </cell>
          <cell r="I24">
            <v>1.4518500000000001</v>
          </cell>
          <cell r="J24">
            <v>1.3761133333333333</v>
          </cell>
          <cell r="K24">
            <v>1.3568091666666666</v>
          </cell>
          <cell r="L24">
            <v>1.3674483333333336</v>
          </cell>
          <cell r="M24">
            <v>1.3205983333333335</v>
          </cell>
          <cell r="N24">
            <v>1.3</v>
          </cell>
          <cell r="O24">
            <v>1.3</v>
          </cell>
          <cell r="P24">
            <v>1.3</v>
          </cell>
          <cell r="Q24">
            <v>1.3</v>
          </cell>
          <cell r="R24">
            <v>1.3</v>
          </cell>
          <cell r="S24">
            <v>1.3</v>
          </cell>
          <cell r="T24">
            <v>1.3</v>
          </cell>
          <cell r="U24">
            <v>1.3</v>
          </cell>
          <cell r="V24">
            <v>1.3</v>
          </cell>
          <cell r="W24">
            <v>1.3</v>
          </cell>
          <cell r="X24">
            <v>1.3879999999999999</v>
          </cell>
          <cell r="Y24">
            <v>1.39</v>
          </cell>
          <cell r="Z24">
            <v>1.4530000000000001</v>
          </cell>
          <cell r="AA24">
            <v>1.403</v>
          </cell>
          <cell r="AB24">
            <v>1.3759999999999999</v>
          </cell>
          <cell r="AC24">
            <v>1.413</v>
          </cell>
          <cell r="AD24">
            <v>1.403</v>
          </cell>
          <cell r="AE24">
            <v>1.393</v>
          </cell>
          <cell r="AF24">
            <v>1.3879999999999999</v>
          </cell>
          <cell r="AG24">
            <v>1.4159999999999999</v>
          </cell>
          <cell r="AH24">
            <v>1.4550000000000001</v>
          </cell>
          <cell r="AI24">
            <v>1.4550000000000001</v>
          </cell>
          <cell r="AJ24">
            <v>1.4931000000000001</v>
          </cell>
          <cell r="AK24">
            <v>1.5660000000000001</v>
          </cell>
          <cell r="AL24">
            <v>1.5170999999999999</v>
          </cell>
          <cell r="AM24">
            <v>1.4927999999999999</v>
          </cell>
          <cell r="AN24">
            <v>1.4653</v>
          </cell>
          <cell r="AO24">
            <v>1.4460999999999999</v>
          </cell>
          <cell r="AP24">
            <v>1.452</v>
          </cell>
          <cell r="AQ24">
            <v>1.444</v>
          </cell>
          <cell r="AR24">
            <v>1.3919999999999999</v>
          </cell>
          <cell r="AS24">
            <v>1.3759999999999999</v>
          </cell>
          <cell r="AT24">
            <v>1.3759999999999999</v>
          </cell>
          <cell r="AU24">
            <v>1.3759999999999999</v>
          </cell>
          <cell r="AV24">
            <v>1.3740000000000001</v>
          </cell>
          <cell r="AW24">
            <v>1.3740000000000001</v>
          </cell>
          <cell r="AX24">
            <v>1.3740000000000001</v>
          </cell>
          <cell r="AY24">
            <v>1.4067700000000001</v>
          </cell>
          <cell r="AZ24">
            <v>1.3819999999999999</v>
          </cell>
          <cell r="BA24">
            <v>1.3480000000000001</v>
          </cell>
          <cell r="BB24">
            <v>1.359</v>
          </cell>
          <cell r="BC24">
            <v>1.383</v>
          </cell>
        </row>
      </sheetData>
      <sheetData sheetId="4"/>
      <sheetData sheetId="5"/>
      <sheetData sheetId="6"/>
      <sheetData sheetId="7" refreshError="1">
        <row r="17">
          <cell r="A17" t="str">
            <v>zReserves</v>
          </cell>
          <cell r="B17" t="str">
            <v xml:space="preserve">    Gross usable reserves from 1998 on</v>
          </cell>
          <cell r="C17">
            <v>0</v>
          </cell>
          <cell r="D17">
            <v>0</v>
          </cell>
          <cell r="E17">
            <v>9.6000000000000002E-2</v>
          </cell>
          <cell r="F17">
            <v>0.13300000000000001</v>
          </cell>
          <cell r="G17">
            <v>0.64600000000000002</v>
          </cell>
          <cell r="H17">
            <v>1.1339999999999999</v>
          </cell>
          <cell r="I17">
            <v>1.994</v>
          </cell>
          <cell r="J17">
            <v>2.375</v>
          </cell>
          <cell r="K17">
            <v>0.78200000000000003</v>
          </cell>
          <cell r="L17">
            <v>1.0900000000000001</v>
          </cell>
          <cell r="M17">
            <v>1.016</v>
          </cell>
          <cell r="N17">
            <v>1.56</v>
          </cell>
          <cell r="O17">
            <v>2.5430000000000001</v>
          </cell>
          <cell r="P17">
            <v>3.0957930000000005</v>
          </cell>
          <cell r="Q17">
            <v>3.7418343030000005</v>
          </cell>
          <cell r="R17">
            <v>4.5037445385130006</v>
          </cell>
          <cell r="S17">
            <v>5.3197504007474237</v>
          </cell>
          <cell r="T17">
            <v>6.1936926792004909</v>
          </cell>
          <cell r="U17">
            <v>7.1296848594237261</v>
          </cell>
          <cell r="V17">
            <v>8.1321324844428116</v>
          </cell>
          <cell r="W17">
            <v>9.2057538908382526</v>
          </cell>
          <cell r="AZ17">
            <v>0.68700000000000006</v>
          </cell>
          <cell r="BA17">
            <v>0.98699999999999999</v>
          </cell>
          <cell r="BB17">
            <v>1.35</v>
          </cell>
          <cell r="BC17">
            <v>1.0900000000000001</v>
          </cell>
          <cell r="BD17">
            <v>1.0740000000000001</v>
          </cell>
          <cell r="BE17">
            <v>0.93899999999999995</v>
          </cell>
          <cell r="BF17">
            <v>0.98599999999999999</v>
          </cell>
          <cell r="BG17">
            <v>1.016</v>
          </cell>
          <cell r="BH17">
            <v>1.028</v>
          </cell>
          <cell r="BI17">
            <v>1.159</v>
          </cell>
          <cell r="BJ17">
            <v>1.2010000000000001</v>
          </cell>
          <cell r="BK17">
            <v>1.56</v>
          </cell>
        </row>
      </sheetData>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1.1 "/>
      <sheetName val="1.2"/>
      <sheetName val="1.3 "/>
      <sheetName val="1.4"/>
      <sheetName val="1.5 "/>
      <sheetName val="1.6 "/>
      <sheetName val="1.7 "/>
      <sheetName val="1.8 "/>
      <sheetName val="1.9"/>
      <sheetName val="1.10"/>
      <sheetName val="1.11"/>
      <sheetName val="1.12"/>
      <sheetName val="1.13"/>
      <sheetName val="1.14"/>
      <sheetName val="1.15"/>
    </sheetNames>
    <sheetDataSet>
      <sheetData sheetId="0">
        <row r="1">
          <cell r="A1">
            <v>1</v>
          </cell>
        </row>
      </sheetData>
      <sheetData sheetId="1"/>
      <sheetData sheetId="2"/>
      <sheetData sheetId="3"/>
      <sheetData sheetId="4"/>
      <sheetData sheetId="5"/>
      <sheetData sheetId="6"/>
      <sheetData sheetId="7"/>
      <sheetData sheetId="8"/>
      <sheetData sheetId="9">
        <row r="70">
          <cell r="AN70">
            <v>11258</v>
          </cell>
        </row>
        <row r="91">
          <cell r="X91">
            <v>8970</v>
          </cell>
          <cell r="Y91">
            <v>8852</v>
          </cell>
          <cell r="Z91">
            <v>10650</v>
          </cell>
          <cell r="AA91">
            <v>12030</v>
          </cell>
          <cell r="AB91">
            <v>11113</v>
          </cell>
          <cell r="AC91">
            <v>11383</v>
          </cell>
          <cell r="AD91">
            <v>12613</v>
          </cell>
          <cell r="AE91">
            <v>14255</v>
          </cell>
        </row>
        <row r="92">
          <cell r="X92">
            <v>3593.7170000000001</v>
          </cell>
          <cell r="Y92">
            <v>3397.4870000000001</v>
          </cell>
          <cell r="Z92">
            <v>4179.9670000000006</v>
          </cell>
          <cell r="AA92">
            <v>5030.9369999999999</v>
          </cell>
          <cell r="AB92">
            <v>4698.6020000000008</v>
          </cell>
          <cell r="AC92">
            <v>4694.9459999999999</v>
          </cell>
          <cell r="AD92">
            <v>5188.1589999999997</v>
          </cell>
          <cell r="AE92">
            <v>5770.2049999999999</v>
          </cell>
        </row>
        <row r="94">
          <cell r="AB94">
            <v>812.69200000000001</v>
          </cell>
          <cell r="AC94">
            <v>903.87699999999995</v>
          </cell>
          <cell r="AD94">
            <v>718.31899999999996</v>
          </cell>
          <cell r="AE94">
            <v>861.86799999999994</v>
          </cell>
        </row>
        <row r="96">
          <cell r="AB96">
            <v>125.85299999999998</v>
          </cell>
          <cell r="AC96">
            <v>106.339</v>
          </cell>
          <cell r="AD96">
            <v>162.68899999999999</v>
          </cell>
          <cell r="AE96">
            <v>175.10300000000001</v>
          </cell>
        </row>
        <row r="100">
          <cell r="X100">
            <v>2075</v>
          </cell>
          <cell r="Y100">
            <v>2291</v>
          </cell>
          <cell r="Z100">
            <v>2790</v>
          </cell>
          <cell r="AA100">
            <v>2960</v>
          </cell>
          <cell r="AB100">
            <v>2661</v>
          </cell>
          <cell r="AC100">
            <v>2776</v>
          </cell>
          <cell r="AD100">
            <v>3340</v>
          </cell>
          <cell r="AE100">
            <v>3835</v>
          </cell>
        </row>
      </sheetData>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Links"/>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Input 1- Basi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Data"/>
      <sheetName val="Report Form"/>
    </sheetNames>
    <sheetDataSet>
      <sheetData sheetId="0"/>
      <sheetData sheetId="1"/>
      <sheetData sheetId="2">
        <row r="4">
          <cell r="E4">
            <v>2020</v>
          </cell>
          <cell r="F4" t="str">
            <v>A</v>
          </cell>
        </row>
        <row r="5">
          <cell r="A5" t="str">
            <v>Thousand</v>
          </cell>
          <cell r="B5" t="str">
            <v>Domestic Currency</v>
          </cell>
          <cell r="E5">
            <v>2019</v>
          </cell>
          <cell r="F5" t="str">
            <v>Q4</v>
          </cell>
        </row>
        <row r="6">
          <cell r="A6" t="str">
            <v>Million</v>
          </cell>
          <cell r="B6" t="str">
            <v>Euros</v>
          </cell>
          <cell r="E6">
            <v>2018</v>
          </cell>
          <cell r="F6" t="str">
            <v>Q3</v>
          </cell>
        </row>
        <row r="7">
          <cell r="A7" t="str">
            <v>Billion</v>
          </cell>
          <cell r="B7" t="str">
            <v>US Dollars</v>
          </cell>
          <cell r="E7">
            <v>2017</v>
          </cell>
          <cell r="F7" t="str">
            <v>Q2</v>
          </cell>
        </row>
        <row r="8">
          <cell r="A8" t="str">
            <v>Trillion</v>
          </cell>
          <cell r="E8">
            <v>2016</v>
          </cell>
          <cell r="F8" t="str">
            <v>Q1</v>
          </cell>
        </row>
        <row r="9">
          <cell r="E9">
            <v>2015</v>
          </cell>
        </row>
        <row r="10">
          <cell r="E10">
            <v>2014</v>
          </cell>
        </row>
        <row r="11">
          <cell r="E11">
            <v>2013</v>
          </cell>
        </row>
        <row r="12">
          <cell r="E12">
            <v>2012</v>
          </cell>
        </row>
        <row r="13">
          <cell r="E13">
            <v>2011</v>
          </cell>
        </row>
        <row r="14">
          <cell r="E14">
            <v>2010</v>
          </cell>
        </row>
        <row r="15">
          <cell r="E15">
            <v>2009</v>
          </cell>
        </row>
        <row r="16">
          <cell r="E16">
            <v>2008</v>
          </cell>
        </row>
        <row r="17">
          <cell r="E17">
            <v>2007</v>
          </cell>
        </row>
        <row r="18">
          <cell r="E18">
            <v>2006</v>
          </cell>
        </row>
        <row r="19">
          <cell r="E19">
            <v>2005</v>
          </cell>
        </row>
        <row r="20">
          <cell r="E20">
            <v>2004</v>
          </cell>
        </row>
        <row r="21">
          <cell r="E21">
            <v>2003</v>
          </cell>
        </row>
        <row r="22">
          <cell r="E22">
            <v>2002</v>
          </cell>
        </row>
        <row r="23">
          <cell r="E23">
            <v>2001</v>
          </cell>
        </row>
        <row r="24">
          <cell r="E24">
            <v>2000</v>
          </cell>
        </row>
        <row r="25">
          <cell r="E25">
            <v>1999</v>
          </cell>
        </row>
        <row r="26">
          <cell r="E26">
            <v>1998</v>
          </cell>
        </row>
        <row r="27">
          <cell r="E27">
            <v>1997</v>
          </cell>
        </row>
        <row r="28">
          <cell r="E28">
            <v>1996</v>
          </cell>
        </row>
        <row r="29">
          <cell r="E29">
            <v>1995</v>
          </cell>
        </row>
        <row r="30">
          <cell r="E30">
            <v>1994</v>
          </cell>
        </row>
        <row r="31">
          <cell r="E31">
            <v>1993</v>
          </cell>
        </row>
        <row r="32">
          <cell r="E32">
            <v>1992</v>
          </cell>
        </row>
        <row r="33">
          <cell r="E33">
            <v>1991</v>
          </cell>
        </row>
        <row r="34">
          <cell r="E34">
            <v>1990</v>
          </cell>
        </row>
        <row r="35">
          <cell r="E35">
            <v>1989</v>
          </cell>
        </row>
        <row r="36">
          <cell r="E36">
            <v>1988</v>
          </cell>
        </row>
        <row r="37">
          <cell r="E37">
            <v>1987</v>
          </cell>
        </row>
        <row r="38">
          <cell r="E38">
            <v>1986</v>
          </cell>
        </row>
        <row r="39">
          <cell r="E39">
            <v>1985</v>
          </cell>
        </row>
        <row r="40">
          <cell r="E40">
            <v>1984</v>
          </cell>
        </row>
        <row r="41">
          <cell r="E41">
            <v>1983</v>
          </cell>
        </row>
        <row r="42">
          <cell r="E42">
            <v>1982</v>
          </cell>
        </row>
        <row r="43">
          <cell r="E43">
            <v>1981</v>
          </cell>
        </row>
        <row r="44">
          <cell r="E44">
            <v>1980</v>
          </cell>
        </row>
        <row r="45">
          <cell r="E45">
            <v>1979</v>
          </cell>
        </row>
        <row r="46">
          <cell r="E46">
            <v>1978</v>
          </cell>
        </row>
        <row r="47">
          <cell r="E47">
            <v>1977</v>
          </cell>
        </row>
        <row r="48">
          <cell r="E48">
            <v>1976</v>
          </cell>
        </row>
        <row r="49">
          <cell r="E49">
            <v>1975</v>
          </cell>
        </row>
        <row r="50">
          <cell r="E50">
            <v>1974</v>
          </cell>
        </row>
        <row r="51">
          <cell r="E51">
            <v>1973</v>
          </cell>
        </row>
        <row r="52">
          <cell r="E52">
            <v>1972</v>
          </cell>
        </row>
        <row r="53">
          <cell r="E53">
            <v>1971</v>
          </cell>
        </row>
        <row r="54">
          <cell r="E54">
            <v>1970</v>
          </cell>
        </row>
        <row r="55">
          <cell r="E55">
            <v>1969</v>
          </cell>
        </row>
        <row r="56">
          <cell r="E56">
            <v>1968</v>
          </cell>
        </row>
        <row r="57">
          <cell r="E57">
            <v>1967</v>
          </cell>
        </row>
        <row r="58">
          <cell r="E58">
            <v>1966</v>
          </cell>
        </row>
        <row r="59">
          <cell r="E59">
            <v>1965</v>
          </cell>
        </row>
        <row r="60">
          <cell r="E60">
            <v>1964</v>
          </cell>
        </row>
        <row r="61">
          <cell r="E61">
            <v>1963</v>
          </cell>
        </row>
        <row r="62">
          <cell r="E62">
            <v>1962</v>
          </cell>
        </row>
        <row r="63">
          <cell r="E63">
            <v>1961</v>
          </cell>
        </row>
        <row r="64">
          <cell r="E64">
            <v>1960</v>
          </cell>
        </row>
        <row r="65">
          <cell r="E65">
            <v>1959</v>
          </cell>
        </row>
        <row r="66">
          <cell r="E66">
            <v>1958</v>
          </cell>
        </row>
        <row r="67">
          <cell r="E67">
            <v>1957</v>
          </cell>
        </row>
        <row r="68">
          <cell r="E68">
            <v>1956</v>
          </cell>
        </row>
        <row r="69">
          <cell r="E69">
            <v>1955</v>
          </cell>
        </row>
        <row r="70">
          <cell r="E70">
            <v>1954</v>
          </cell>
        </row>
        <row r="71">
          <cell r="E71">
            <v>1953</v>
          </cell>
        </row>
        <row r="72">
          <cell r="E72">
            <v>1952</v>
          </cell>
        </row>
        <row r="73">
          <cell r="E73">
            <v>1951</v>
          </cell>
        </row>
        <row r="74">
          <cell r="E74">
            <v>1950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FSUOUT"/>
      <sheetName val="label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FSUOUT"/>
      <sheetName val="labels"/>
    </sheetNames>
    <sheetDataSet>
      <sheetData sheetId="0"/>
      <sheetData sheetId="1"/>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FSUOUT"/>
      <sheetName val="labels"/>
    </sheetNames>
    <sheetDataSet>
      <sheetData sheetId="0"/>
      <sheetData sheetId="1"/>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Довідники"/>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5old"/>
      <sheetName val="tab4"/>
      <sheetName val="tab4 (1)"/>
      <sheetName val="Tab5"/>
      <sheetName val="Tab6"/>
      <sheetName val="Tab6(1)"/>
      <sheetName val="tab7"/>
      <sheetName val="Tab7(1)"/>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44 (1)"/>
      <sheetName val="Tab44 (2)"/>
      <sheetName val="tab20 "/>
      <sheetName val="tab67"/>
      <sheetName val="tabY"/>
      <sheetName val="Table19 (1995)"/>
      <sheetName val="DO NOT PRINT"/>
      <sheetName val="DONOT PRINT"/>
      <sheetName val="tabZ"/>
      <sheetName val="інв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фіс">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6">
    <pageSetUpPr fitToPage="1"/>
  </sheetPr>
  <dimension ref="A1:HY48"/>
  <sheetViews>
    <sheetView tabSelected="1" zoomScale="69" zoomScaleNormal="69" workbookViewId="0">
      <selection activeCell="K49" sqref="K49"/>
    </sheetView>
  </sheetViews>
  <sheetFormatPr defaultColWidth="9.33203125" defaultRowHeight="13.2"/>
  <cols>
    <col min="1" max="1" width="10.44140625" style="3" customWidth="1"/>
    <col min="2" max="5" width="9.33203125" style="12"/>
    <col min="6" max="6" width="10.6640625" style="12" customWidth="1"/>
    <col min="7" max="11" width="9.33203125" style="12"/>
    <col min="12" max="12" width="17.33203125" style="12" customWidth="1"/>
    <col min="13" max="98" width="9.33203125" style="12"/>
    <col min="99" max="101" width="9.33203125" style="1039"/>
    <col min="102" max="108" width="9.33203125" style="14"/>
    <col min="109" max="109" width="24.5546875" style="14" customWidth="1"/>
    <col min="110" max="119" width="9.33203125" style="14"/>
    <col min="120" max="125" width="9.33203125" style="1039"/>
    <col min="126" max="150" width="9.33203125" style="16"/>
    <col min="151" max="161" width="9.33203125" style="17"/>
    <col min="162" max="162" width="14.44140625" style="17" customWidth="1"/>
    <col min="163" max="164" width="9.33203125" style="17"/>
    <col min="165" max="233" width="9.33203125" style="16"/>
    <col min="234" max="16384" width="9.33203125" style="12"/>
  </cols>
  <sheetData>
    <row r="1" spans="1:233" s="6" customFormat="1" ht="17.100000000000001" customHeight="1">
      <c r="A1" s="3">
        <v>2</v>
      </c>
      <c r="B1" s="1192" t="str">
        <f>IF('1'!$A$1=1,"1. Зовнішня торгівля товарами (відповідно до КПБ6)","1. External Trade in Goods (according to BPM6 methodology)")</f>
        <v>1. External Trade in Goods (according to BPM6 methodology)</v>
      </c>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1034"/>
      <c r="CV1" s="1034"/>
      <c r="CW1" s="1034"/>
      <c r="CX1" s="1074"/>
      <c r="CY1" s="1074"/>
      <c r="CZ1" s="1074"/>
      <c r="DA1" s="1074"/>
      <c r="DB1" s="1074"/>
      <c r="DC1" s="1074"/>
      <c r="DD1" s="1074"/>
      <c r="DE1" s="1074"/>
      <c r="DF1" s="1074"/>
      <c r="DG1" s="1074"/>
      <c r="DH1" s="1074"/>
      <c r="DI1" s="1074"/>
      <c r="DJ1" s="1074"/>
      <c r="DK1" s="1074"/>
      <c r="DL1" s="1074"/>
      <c r="DM1" s="1074"/>
      <c r="DN1" s="1074"/>
      <c r="DO1" s="1074"/>
      <c r="DP1" s="1034"/>
      <c r="DQ1" s="1119"/>
      <c r="DR1" s="1119"/>
      <c r="DS1" s="1119"/>
      <c r="DT1" s="1119"/>
      <c r="DU1" s="1119"/>
      <c r="DV1" s="596"/>
      <c r="DW1" s="596"/>
      <c r="DX1" s="596"/>
      <c r="DY1" s="596"/>
      <c r="DZ1" s="596"/>
      <c r="EA1" s="596"/>
      <c r="EB1" s="596"/>
      <c r="EC1" s="596"/>
      <c r="ED1" s="596"/>
      <c r="EE1" s="596"/>
      <c r="EF1" s="596"/>
      <c r="EG1" s="596"/>
      <c r="EH1" s="596"/>
      <c r="EI1" s="596"/>
      <c r="EJ1" s="596"/>
      <c r="EK1" s="596"/>
      <c r="EL1" s="596"/>
      <c r="EM1" s="596"/>
      <c r="EN1" s="596"/>
      <c r="EO1" s="596"/>
      <c r="EP1" s="596"/>
      <c r="EQ1" s="596"/>
      <c r="ER1" s="596"/>
      <c r="ES1" s="596"/>
      <c r="ET1" s="596"/>
      <c r="EU1" s="756"/>
      <c r="EV1" s="756"/>
      <c r="EW1" s="756"/>
      <c r="EX1" s="756"/>
      <c r="EY1" s="756"/>
      <c r="EZ1" s="756"/>
      <c r="FA1" s="756"/>
      <c r="FB1" s="756"/>
      <c r="FC1" s="756"/>
      <c r="FD1" s="756"/>
      <c r="FE1" s="756"/>
      <c r="FF1" s="756"/>
      <c r="FG1" s="756"/>
      <c r="FH1" s="756"/>
      <c r="FI1" s="596"/>
      <c r="FJ1" s="596"/>
      <c r="FK1" s="596"/>
      <c r="FL1" s="596"/>
      <c r="FM1" s="596"/>
      <c r="FN1" s="596"/>
      <c r="FO1" s="596"/>
      <c r="FP1" s="596"/>
      <c r="FQ1" s="596"/>
      <c r="FR1" s="596"/>
      <c r="FS1" s="596"/>
      <c r="FT1" s="596"/>
      <c r="FU1" s="596"/>
      <c r="FV1" s="596"/>
      <c r="FW1" s="596"/>
      <c r="FX1" s="596"/>
      <c r="FY1" s="596"/>
      <c r="FZ1" s="596"/>
      <c r="GA1" s="596"/>
      <c r="GB1" s="596"/>
      <c r="GC1" s="596"/>
      <c r="GD1" s="596"/>
      <c r="GE1" s="596"/>
      <c r="GF1" s="596"/>
      <c r="GG1" s="596"/>
      <c r="GH1" s="596"/>
      <c r="GI1" s="596"/>
      <c r="GJ1" s="596"/>
      <c r="GK1" s="596"/>
      <c r="GL1" s="596"/>
      <c r="GM1" s="596"/>
      <c r="GN1" s="596"/>
      <c r="GO1" s="596"/>
      <c r="GP1" s="596"/>
      <c r="GQ1" s="596"/>
      <c r="GR1" s="596"/>
      <c r="GS1" s="596"/>
      <c r="GT1" s="596"/>
      <c r="GU1" s="596"/>
      <c r="GV1" s="596"/>
      <c r="GW1" s="596"/>
      <c r="GX1" s="596"/>
      <c r="GY1" s="596"/>
      <c r="GZ1" s="596"/>
      <c r="HA1" s="596"/>
      <c r="HB1" s="596"/>
      <c r="HC1" s="596"/>
      <c r="HD1" s="596"/>
      <c r="HE1" s="596"/>
      <c r="HF1" s="596"/>
      <c r="HG1" s="596"/>
      <c r="HH1" s="596"/>
      <c r="HI1" s="596"/>
      <c r="HJ1" s="596"/>
      <c r="HK1" s="596"/>
      <c r="HL1" s="596"/>
      <c r="HM1" s="596"/>
      <c r="HN1" s="596"/>
      <c r="HO1" s="596"/>
      <c r="HP1" s="596"/>
      <c r="HQ1" s="596"/>
      <c r="HR1" s="596"/>
      <c r="HS1" s="596"/>
      <c r="HT1" s="596"/>
      <c r="HU1" s="596"/>
      <c r="HV1" s="596"/>
      <c r="HW1" s="596"/>
      <c r="HX1" s="596"/>
      <c r="HY1" s="596"/>
    </row>
    <row r="2" spans="1:233" s="5" customFormat="1" ht="17.100000000000001" customHeight="1">
      <c r="A2" s="1520"/>
      <c r="B2" s="7" t="str">
        <f>IF('1'!$A$1=1,"1.1 Динаміка товарної структури експорту","1.1 Dynamics of  the Commodity Composition of Exports")</f>
        <v>1.1 Dynamics of  the Commodity Composition of Exports</v>
      </c>
      <c r="CU2" s="1034"/>
      <c r="CV2" s="1034"/>
      <c r="CW2" s="1034"/>
      <c r="CX2" s="1074"/>
      <c r="CY2" s="1074"/>
      <c r="CZ2" s="1074"/>
      <c r="DA2" s="1074"/>
      <c r="DB2" s="1074"/>
      <c r="DC2" s="1074"/>
      <c r="DD2" s="1074"/>
      <c r="DE2" s="1074"/>
      <c r="DF2" s="1074"/>
      <c r="DG2" s="1074"/>
      <c r="DH2" s="1074"/>
      <c r="DI2" s="1074"/>
      <c r="DJ2" s="1074"/>
      <c r="DK2" s="1074"/>
      <c r="DL2" s="1074"/>
      <c r="DM2" s="1074"/>
      <c r="DN2" s="1074"/>
      <c r="DO2" s="1074"/>
      <c r="DP2" s="1034"/>
      <c r="DQ2" s="1034"/>
      <c r="DR2" s="1034"/>
      <c r="DS2" s="1034"/>
      <c r="DT2" s="1034"/>
      <c r="DU2" s="1034"/>
      <c r="DV2" s="1189"/>
      <c r="DW2" s="1189"/>
      <c r="DX2" s="1189"/>
      <c r="DY2" s="1189"/>
      <c r="DZ2" s="1189"/>
      <c r="EA2" s="1189"/>
      <c r="EB2" s="1189"/>
      <c r="EC2" s="1189"/>
      <c r="ED2" s="1189"/>
      <c r="EE2" s="1189"/>
      <c r="EF2" s="1189"/>
      <c r="EG2" s="1189"/>
      <c r="EH2" s="1189"/>
      <c r="EI2" s="1189"/>
      <c r="EJ2" s="1189"/>
      <c r="EK2" s="1189"/>
      <c r="EL2" s="1189"/>
      <c r="EM2" s="1189"/>
      <c r="EN2" s="1189"/>
      <c r="EO2" s="1189"/>
      <c r="EP2" s="1189"/>
      <c r="EQ2" s="1189"/>
      <c r="ER2" s="1189"/>
      <c r="ES2" s="1189"/>
      <c r="ET2" s="1189"/>
      <c r="EU2" s="1121"/>
      <c r="EV2" s="1121"/>
      <c r="EW2" s="1121"/>
      <c r="EX2" s="1121"/>
      <c r="EY2" s="1121"/>
      <c r="EZ2" s="1121"/>
      <c r="FA2" s="1121"/>
      <c r="FB2" s="1121"/>
      <c r="FC2" s="1121"/>
      <c r="FD2" s="1121"/>
      <c r="FE2" s="1121"/>
      <c r="FF2" s="1121"/>
      <c r="FG2" s="1121"/>
      <c r="FH2" s="1121"/>
      <c r="FI2" s="1189"/>
      <c r="FJ2" s="1189"/>
      <c r="FK2" s="1189"/>
      <c r="FL2" s="1189"/>
      <c r="FM2" s="1189"/>
      <c r="FN2" s="1189"/>
      <c r="FO2" s="1189"/>
      <c r="FP2" s="1189"/>
      <c r="FQ2" s="1189"/>
      <c r="FR2" s="1189"/>
      <c r="FS2" s="1189"/>
      <c r="FT2" s="1189"/>
      <c r="FU2" s="1189"/>
      <c r="FV2" s="1189"/>
      <c r="FW2" s="1189"/>
      <c r="FX2" s="1189"/>
      <c r="FY2" s="1189"/>
      <c r="FZ2" s="1189"/>
      <c r="GA2" s="1189"/>
      <c r="GB2" s="1189"/>
      <c r="GC2" s="1189"/>
      <c r="GD2" s="1189"/>
      <c r="GE2" s="1189"/>
      <c r="GF2" s="1189"/>
      <c r="GG2" s="1189"/>
      <c r="GH2" s="1189"/>
      <c r="GI2" s="1189"/>
      <c r="GJ2" s="1189"/>
      <c r="GK2" s="1189"/>
      <c r="GL2" s="1189"/>
      <c r="GM2" s="1189"/>
      <c r="GN2" s="1189"/>
      <c r="GO2" s="1189"/>
      <c r="GP2" s="1189"/>
      <c r="GQ2" s="1189"/>
      <c r="GR2" s="1189"/>
      <c r="GS2" s="1189"/>
      <c r="GT2" s="1189"/>
      <c r="GU2" s="1189"/>
      <c r="GV2" s="1189"/>
      <c r="GW2" s="1189"/>
      <c r="GX2" s="1189"/>
      <c r="GY2" s="1189"/>
      <c r="GZ2" s="1189"/>
      <c r="HA2" s="1189"/>
      <c r="HB2" s="1189"/>
      <c r="HC2" s="1189"/>
      <c r="HD2" s="1189"/>
      <c r="HE2" s="1189"/>
      <c r="HF2" s="1189"/>
      <c r="HG2" s="1189"/>
      <c r="HH2" s="1189"/>
      <c r="HI2" s="1189"/>
      <c r="HJ2" s="1189"/>
      <c r="HK2" s="1189"/>
      <c r="HL2" s="1189"/>
      <c r="HM2" s="1189"/>
      <c r="HN2" s="1189"/>
      <c r="HO2" s="1189"/>
      <c r="HP2" s="1189"/>
      <c r="HQ2" s="1189"/>
      <c r="HR2" s="1189"/>
      <c r="HS2" s="1189"/>
      <c r="HT2" s="1189"/>
      <c r="HU2" s="1189"/>
      <c r="HV2" s="1189"/>
      <c r="HW2" s="1189"/>
      <c r="HX2" s="1189"/>
      <c r="HY2" s="1189"/>
    </row>
    <row r="3" spans="1:233" s="9" customFormat="1" ht="17.100000000000001" customHeight="1">
      <c r="A3" s="8" t="s">
        <v>92</v>
      </c>
      <c r="B3" s="7" t="str">
        <f>IF('1'!$A$1=1,"1.2 Динаміка товарної структури імпорту","1.2 Dynamics of the Commodity Composition of Imports")</f>
        <v>1.2 Dynamics of the Commodity Composition of Imports</v>
      </c>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1035"/>
      <c r="CV3" s="1035"/>
      <c r="CW3" s="1035"/>
      <c r="CX3" s="1075"/>
      <c r="CY3" s="1075"/>
      <c r="CZ3" s="1075"/>
      <c r="DA3" s="1075"/>
      <c r="DB3" s="1075"/>
      <c r="DC3" s="1075"/>
      <c r="DD3" s="1075"/>
      <c r="DE3" s="1075"/>
      <c r="DF3" s="1075"/>
      <c r="DG3" s="1075"/>
      <c r="DH3" s="1075"/>
      <c r="DI3" s="1075"/>
      <c r="DJ3" s="1075"/>
      <c r="DK3" s="1075"/>
      <c r="DL3" s="1075"/>
      <c r="DM3" s="1075"/>
      <c r="DN3" s="1075"/>
      <c r="DO3" s="1075"/>
      <c r="DP3" s="1035"/>
      <c r="DQ3" s="1120"/>
      <c r="DR3" s="1120"/>
      <c r="DS3" s="1120"/>
      <c r="DT3" s="1120"/>
      <c r="DU3" s="1120"/>
      <c r="DV3" s="757"/>
      <c r="DW3" s="757"/>
      <c r="DX3" s="757"/>
      <c r="DY3" s="757"/>
      <c r="DZ3" s="757"/>
      <c r="EA3" s="757"/>
      <c r="EB3" s="757"/>
      <c r="EC3" s="757"/>
      <c r="ED3" s="757"/>
      <c r="EE3" s="757"/>
      <c r="EF3" s="757"/>
      <c r="EG3" s="757"/>
      <c r="EH3" s="757"/>
      <c r="EI3" s="757"/>
      <c r="EJ3" s="757"/>
      <c r="EK3" s="757"/>
      <c r="EL3" s="757"/>
      <c r="EM3" s="757"/>
      <c r="EN3" s="757"/>
      <c r="EO3" s="757"/>
      <c r="EP3" s="757"/>
      <c r="EQ3" s="757"/>
      <c r="ER3" s="757"/>
      <c r="ES3" s="757"/>
      <c r="ET3" s="757"/>
      <c r="EU3" s="758"/>
      <c r="EV3" s="758"/>
      <c r="EW3" s="758"/>
      <c r="EX3" s="758"/>
      <c r="EY3" s="758"/>
      <c r="EZ3" s="758"/>
      <c r="FA3" s="758"/>
      <c r="FB3" s="758"/>
      <c r="FC3" s="758"/>
      <c r="FD3" s="758"/>
      <c r="FE3" s="758"/>
      <c r="FF3" s="758"/>
      <c r="FG3" s="758"/>
      <c r="FH3" s="758"/>
      <c r="FI3" s="757"/>
      <c r="FJ3" s="757"/>
      <c r="FK3" s="757"/>
      <c r="FL3" s="757"/>
      <c r="FM3" s="757"/>
      <c r="FN3" s="757"/>
      <c r="FO3" s="757"/>
      <c r="FP3" s="757"/>
      <c r="FQ3" s="757"/>
      <c r="FR3" s="757"/>
      <c r="FS3" s="757"/>
      <c r="FT3" s="757"/>
      <c r="FU3" s="757"/>
      <c r="FV3" s="757"/>
      <c r="FW3" s="757"/>
      <c r="FX3" s="757"/>
      <c r="FY3" s="757"/>
      <c r="FZ3" s="757"/>
      <c r="GA3" s="757"/>
      <c r="GB3" s="757"/>
      <c r="GC3" s="757"/>
      <c r="GD3" s="757"/>
      <c r="GE3" s="757"/>
      <c r="GF3" s="757"/>
      <c r="GG3" s="757"/>
      <c r="GH3" s="757"/>
      <c r="GI3" s="757"/>
      <c r="GJ3" s="757"/>
      <c r="GK3" s="757"/>
      <c r="GL3" s="757"/>
      <c r="GM3" s="757"/>
      <c r="GN3" s="757"/>
      <c r="GO3" s="757"/>
      <c r="GP3" s="757"/>
      <c r="GQ3" s="757"/>
      <c r="GR3" s="757"/>
      <c r="GS3" s="757"/>
      <c r="GT3" s="757"/>
      <c r="GU3" s="757"/>
      <c r="GV3" s="757"/>
      <c r="GW3" s="757"/>
      <c r="GX3" s="757"/>
      <c r="GY3" s="757"/>
      <c r="GZ3" s="757"/>
      <c r="HA3" s="757"/>
      <c r="HB3" s="757"/>
      <c r="HC3" s="757"/>
      <c r="HD3" s="757"/>
      <c r="HE3" s="757"/>
      <c r="HF3" s="757"/>
      <c r="HG3" s="757"/>
      <c r="HH3" s="757"/>
      <c r="HI3" s="757"/>
      <c r="HJ3" s="757"/>
      <c r="HK3" s="757"/>
      <c r="HL3" s="757"/>
      <c r="HM3" s="757"/>
      <c r="HN3" s="757"/>
      <c r="HO3" s="757"/>
      <c r="HP3" s="757"/>
      <c r="HQ3" s="757"/>
      <c r="HR3" s="757"/>
      <c r="HS3" s="757"/>
      <c r="HT3" s="757"/>
      <c r="HU3" s="757"/>
      <c r="HV3" s="757"/>
      <c r="HW3" s="757"/>
      <c r="HX3" s="757"/>
      <c r="HY3" s="757"/>
    </row>
    <row r="4" spans="1:233" s="6" customFormat="1" ht="17.100000000000001" customHeight="1">
      <c r="A4" s="10" t="s">
        <v>93</v>
      </c>
      <c r="B4" s="1190" t="str">
        <f>IF('1'!$A$1=1,"1.3 Динаміка експорту товарів за широкими економічними категоріями","1.3 Dynamics of Goods Exports by Broad Economic Categories")</f>
        <v>1.3 Dynamics of Goods Exports by Broad Economic Categories</v>
      </c>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1035"/>
      <c r="CV4" s="1035"/>
      <c r="CW4" s="1035"/>
      <c r="CX4" s="1075"/>
      <c r="CY4" s="1075"/>
      <c r="CZ4" s="1075"/>
      <c r="DA4" s="1075"/>
      <c r="DB4" s="1075"/>
      <c r="DC4" s="1075"/>
      <c r="DD4" s="1075"/>
      <c r="DE4" s="1075"/>
      <c r="DF4" s="1075"/>
      <c r="DG4" s="1075"/>
      <c r="DH4" s="1075"/>
      <c r="DI4" s="1075"/>
      <c r="DJ4" s="1075"/>
      <c r="DK4" s="1075"/>
      <c r="DL4" s="1075"/>
      <c r="DM4" s="1075"/>
      <c r="DN4" s="1075"/>
      <c r="DO4" s="1075"/>
      <c r="DP4" s="1035"/>
      <c r="DQ4" s="1119"/>
      <c r="DR4" s="1119"/>
      <c r="DS4" s="1119"/>
      <c r="DT4" s="1119"/>
      <c r="DU4" s="1119"/>
      <c r="DV4" s="596"/>
      <c r="DW4" s="596"/>
      <c r="DX4" s="596"/>
      <c r="DY4" s="596"/>
      <c r="DZ4" s="596"/>
      <c r="EA4" s="596"/>
      <c r="EB4" s="596"/>
      <c r="EC4" s="596"/>
      <c r="ED4" s="596"/>
      <c r="EE4" s="596"/>
      <c r="EF4" s="596"/>
      <c r="EG4" s="596"/>
      <c r="EH4" s="596"/>
      <c r="EI4" s="596"/>
      <c r="EJ4" s="596"/>
      <c r="EK4" s="596"/>
      <c r="EL4" s="596"/>
      <c r="EM4" s="596"/>
      <c r="EN4" s="596"/>
      <c r="EO4" s="596"/>
      <c r="EP4" s="596"/>
      <c r="EQ4" s="596"/>
      <c r="ER4" s="596"/>
      <c r="ES4" s="596"/>
      <c r="ET4" s="596"/>
      <c r="EU4" s="756"/>
      <c r="EV4" s="756"/>
      <c r="EW4" s="756"/>
      <c r="EX4" s="756"/>
      <c r="EY4" s="756"/>
      <c r="EZ4" s="756"/>
      <c r="FA4" s="756"/>
      <c r="FB4" s="756"/>
      <c r="FC4" s="756"/>
      <c r="FD4" s="756"/>
      <c r="FE4" s="756"/>
      <c r="FF4" s="756"/>
      <c r="FG4" s="756"/>
      <c r="FH4" s="756"/>
      <c r="FI4" s="596"/>
      <c r="FJ4" s="596"/>
      <c r="FK4" s="596"/>
      <c r="FL4" s="596"/>
      <c r="FM4" s="596"/>
      <c r="FN4" s="596"/>
      <c r="FO4" s="596"/>
      <c r="FP4" s="596"/>
      <c r="FQ4" s="596"/>
      <c r="FR4" s="596"/>
      <c r="FS4" s="596"/>
      <c r="FT4" s="596"/>
      <c r="FU4" s="596"/>
      <c r="FV4" s="596"/>
      <c r="FW4" s="596"/>
      <c r="FX4" s="596"/>
      <c r="FY4" s="596"/>
      <c r="FZ4" s="596"/>
      <c r="GA4" s="596"/>
      <c r="GB4" s="596"/>
      <c r="GC4" s="596"/>
      <c r="GD4" s="596"/>
      <c r="GE4" s="596"/>
      <c r="GF4" s="596"/>
      <c r="GG4" s="596"/>
      <c r="GH4" s="596"/>
      <c r="GI4" s="596"/>
      <c r="GJ4" s="596"/>
      <c r="GK4" s="596"/>
      <c r="GL4" s="596"/>
      <c r="GM4" s="596"/>
      <c r="GN4" s="596"/>
      <c r="GO4" s="596"/>
      <c r="GP4" s="596"/>
      <c r="GQ4" s="596"/>
      <c r="GR4" s="596"/>
      <c r="GS4" s="596"/>
      <c r="GT4" s="596"/>
      <c r="GU4" s="596"/>
      <c r="GV4" s="596"/>
      <c r="GW4" s="596"/>
      <c r="GX4" s="596"/>
      <c r="GY4" s="596"/>
      <c r="GZ4" s="596"/>
      <c r="HA4" s="596"/>
      <c r="HB4" s="596"/>
      <c r="HC4" s="596"/>
      <c r="HD4" s="596"/>
      <c r="HE4" s="596"/>
      <c r="HF4" s="596"/>
      <c r="HG4" s="596"/>
      <c r="HH4" s="596"/>
      <c r="HI4" s="596"/>
      <c r="HJ4" s="596"/>
      <c r="HK4" s="596"/>
      <c r="HL4" s="596"/>
      <c r="HM4" s="596"/>
      <c r="HN4" s="596"/>
      <c r="HO4" s="596"/>
      <c r="HP4" s="596"/>
      <c r="HQ4" s="596"/>
      <c r="HR4" s="596"/>
      <c r="HS4" s="596"/>
      <c r="HT4" s="596"/>
      <c r="HU4" s="596"/>
      <c r="HV4" s="596"/>
      <c r="HW4" s="596"/>
      <c r="HX4" s="596"/>
      <c r="HY4" s="596"/>
    </row>
    <row r="5" spans="1:233" ht="17.100000000000001" customHeight="1">
      <c r="B5" s="1191" t="str">
        <f>IF('1'!$A$1=1,"1.4 Структура експорту за широкими економічними категоріями у розрізі товарних груп","1.4 Composition of Exports by Broad Economic Categories within Commodity Groups")</f>
        <v>1.4 Composition of Exports by Broad Economic Categories within Commodity Groups</v>
      </c>
      <c r="C5" s="7"/>
      <c r="D5" s="7"/>
      <c r="E5" s="11"/>
      <c r="F5" s="11"/>
      <c r="G5" s="11"/>
      <c r="H5" s="11"/>
      <c r="I5" s="11"/>
      <c r="J5" s="11"/>
      <c r="K5" s="11"/>
      <c r="L5" s="11"/>
      <c r="M5" s="11"/>
      <c r="N5" s="11"/>
      <c r="O5" s="11"/>
      <c r="P5" s="11"/>
      <c r="Q5" s="11"/>
      <c r="R5" s="11"/>
      <c r="S5" s="11"/>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1035"/>
      <c r="CV5" s="1035"/>
      <c r="CW5" s="1035"/>
      <c r="CX5" s="1075"/>
      <c r="CY5" s="1075"/>
      <c r="CZ5" s="1075"/>
      <c r="DA5" s="1075"/>
      <c r="DB5" s="1075"/>
      <c r="DC5" s="1075"/>
      <c r="DD5" s="1075"/>
      <c r="DE5" s="1075"/>
      <c r="DF5" s="1075"/>
      <c r="DG5" s="1075"/>
      <c r="DH5" s="1075"/>
      <c r="DI5" s="1075"/>
      <c r="DJ5" s="1075"/>
      <c r="DK5" s="1075"/>
      <c r="DL5" s="1075"/>
      <c r="DM5" s="1075"/>
      <c r="DN5" s="1075"/>
      <c r="DO5" s="1075"/>
      <c r="DP5" s="1035"/>
    </row>
    <row r="6" spans="1:233" s="6" customFormat="1" ht="17.100000000000001" customHeight="1">
      <c r="A6" s="3"/>
      <c r="B6" s="1190" t="str">
        <f>IF('1'!$A$1=1,"1.5 Динаміка імпорту товарів за широкими економічними категоріями","1.5 Dynamics of Goods Imports by Broad Economic Categories")</f>
        <v>1.5 Dynamics of Goods Imports by Broad Economic Categories</v>
      </c>
      <c r="C6" s="15"/>
      <c r="D6" s="15"/>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037"/>
      <c r="CV6" s="1037"/>
      <c r="CW6" s="1037"/>
      <c r="CX6" s="1077"/>
      <c r="CY6" s="1077"/>
      <c r="CZ6" s="1077"/>
      <c r="DA6" s="1077"/>
      <c r="DB6" s="1077"/>
      <c r="DC6" s="1077"/>
      <c r="DD6" s="1077"/>
      <c r="DE6" s="1077"/>
      <c r="DF6" s="1077"/>
      <c r="DG6" s="1077"/>
      <c r="DH6" s="1077"/>
      <c r="DI6" s="1077"/>
      <c r="DJ6" s="1077"/>
      <c r="DK6" s="1077"/>
      <c r="DL6" s="1074"/>
      <c r="DM6" s="1074"/>
      <c r="DN6" s="1074"/>
      <c r="DO6" s="1074"/>
      <c r="DP6" s="1034"/>
      <c r="DQ6" s="1119"/>
      <c r="DR6" s="1119"/>
      <c r="DS6" s="1119"/>
      <c r="DT6" s="1119"/>
      <c r="DU6" s="1119"/>
      <c r="DV6" s="596"/>
      <c r="DW6" s="596"/>
      <c r="DX6" s="596"/>
      <c r="DY6" s="596"/>
      <c r="DZ6" s="596"/>
      <c r="EA6" s="596"/>
      <c r="EB6" s="596"/>
      <c r="EC6" s="596"/>
      <c r="ED6" s="596"/>
      <c r="EE6" s="596"/>
      <c r="EF6" s="596"/>
      <c r="EG6" s="596"/>
      <c r="EH6" s="596"/>
      <c r="EI6" s="596"/>
      <c r="EJ6" s="596"/>
      <c r="EK6" s="596"/>
      <c r="EL6" s="596"/>
      <c r="EM6" s="596"/>
      <c r="EN6" s="596"/>
      <c r="EO6" s="596"/>
      <c r="EP6" s="596"/>
      <c r="EQ6" s="596"/>
      <c r="ER6" s="596"/>
      <c r="ES6" s="596"/>
      <c r="ET6" s="596"/>
      <c r="EU6" s="756"/>
      <c r="EV6" s="756"/>
      <c r="EW6" s="756"/>
      <c r="EX6" s="756"/>
      <c r="EY6" s="756"/>
      <c r="EZ6" s="756"/>
      <c r="FA6" s="756"/>
      <c r="FB6" s="756"/>
      <c r="FC6" s="756"/>
      <c r="FD6" s="756"/>
      <c r="FE6" s="756"/>
      <c r="FF6" s="756"/>
      <c r="FG6" s="756"/>
      <c r="FH6" s="756"/>
      <c r="FI6" s="596"/>
      <c r="FJ6" s="596"/>
      <c r="FK6" s="596"/>
      <c r="FL6" s="596"/>
      <c r="FM6" s="596"/>
      <c r="FN6" s="596"/>
      <c r="FO6" s="596"/>
      <c r="FP6" s="596"/>
      <c r="FQ6" s="596"/>
      <c r="FR6" s="596"/>
      <c r="FS6" s="596"/>
      <c r="FT6" s="596"/>
      <c r="FU6" s="596"/>
      <c r="FV6" s="596"/>
      <c r="FW6" s="596"/>
      <c r="FX6" s="596"/>
      <c r="FY6" s="596"/>
      <c r="FZ6" s="596"/>
      <c r="GA6" s="596"/>
      <c r="GB6" s="596"/>
      <c r="GC6" s="596"/>
      <c r="GD6" s="596"/>
      <c r="GE6" s="596"/>
      <c r="GF6" s="596"/>
      <c r="GG6" s="596"/>
      <c r="GH6" s="596"/>
      <c r="GI6" s="596"/>
      <c r="GJ6" s="596"/>
      <c r="GK6" s="596"/>
      <c r="GL6" s="596"/>
      <c r="GM6" s="596"/>
      <c r="GN6" s="596"/>
      <c r="GO6" s="596"/>
      <c r="GP6" s="596"/>
      <c r="GQ6" s="596"/>
      <c r="GR6" s="596"/>
      <c r="GS6" s="596"/>
      <c r="GT6" s="596"/>
      <c r="GU6" s="596"/>
      <c r="GV6" s="596"/>
      <c r="GW6" s="596"/>
      <c r="GX6" s="596"/>
      <c r="GY6" s="596"/>
      <c r="GZ6" s="596"/>
      <c r="HA6" s="596"/>
      <c r="HB6" s="596"/>
      <c r="HC6" s="596"/>
      <c r="HD6" s="596"/>
      <c r="HE6" s="596"/>
      <c r="HF6" s="596"/>
      <c r="HG6" s="596"/>
      <c r="HH6" s="596"/>
      <c r="HI6" s="596"/>
      <c r="HJ6" s="596"/>
      <c r="HK6" s="596"/>
      <c r="HL6" s="596"/>
      <c r="HM6" s="596"/>
      <c r="HN6" s="596"/>
      <c r="HO6" s="596"/>
      <c r="HP6" s="596"/>
      <c r="HQ6" s="596"/>
      <c r="HR6" s="596"/>
      <c r="HS6" s="596"/>
      <c r="HT6" s="596"/>
      <c r="HU6" s="596"/>
      <c r="HV6" s="596"/>
      <c r="HW6" s="596"/>
      <c r="HX6" s="596"/>
      <c r="HY6" s="596"/>
    </row>
    <row r="7" spans="1:233" ht="17.100000000000001" customHeight="1">
      <c r="B7" s="7" t="str">
        <f>IF('1'!$A$1=1,"1.6 Структура імпорту за широкими економічними категоріями у розрізі товарних груп","1.6 Composition of Imports by Broad Economic Categories within Commodity Groups")</f>
        <v>1.6 Composition of Imports by Broad Economic Categories within Commodity Groups</v>
      </c>
      <c r="C7" s="7"/>
      <c r="D7" s="7"/>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036"/>
      <c r="CV7" s="1036"/>
      <c r="CW7" s="1036"/>
      <c r="CX7" s="1076"/>
      <c r="CY7" s="1076"/>
      <c r="CZ7" s="1076"/>
      <c r="DA7" s="1076"/>
      <c r="DB7" s="1076"/>
      <c r="DC7" s="1076"/>
      <c r="DD7" s="1076"/>
      <c r="DE7" s="1076"/>
      <c r="DF7" s="1076"/>
      <c r="DG7" s="1076"/>
      <c r="DH7" s="1076"/>
      <c r="DI7" s="1076"/>
      <c r="DJ7" s="1076"/>
      <c r="DK7" s="1076"/>
      <c r="DL7" s="1076"/>
      <c r="DM7" s="1076"/>
      <c r="DN7" s="1076"/>
      <c r="DO7" s="1076"/>
      <c r="DP7" s="1036"/>
    </row>
    <row r="8" spans="1:233" ht="17.100000000000001" customHeight="1">
      <c r="B8" s="7" t="str">
        <f>IF('1'!$A$1=1,"1.7 Розподіл експорту товарів за географічними регіонами","1.7 Breakdown of Goods Exports by Geographical Region")</f>
        <v>1.7 Breakdown of Goods Exports by Geographical Region</v>
      </c>
      <c r="C8" s="7"/>
      <c r="D8" s="7"/>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036"/>
      <c r="CV8" s="1036"/>
      <c r="CW8" s="1036"/>
      <c r="CX8" s="1076"/>
      <c r="CY8" s="1076"/>
      <c r="CZ8" s="1076" t="s">
        <v>555</v>
      </c>
      <c r="DA8" s="1076"/>
      <c r="DB8" s="1076"/>
      <c r="DC8" s="1076"/>
      <c r="DD8" s="1076"/>
      <c r="DE8" s="1076"/>
      <c r="DF8" s="1076"/>
      <c r="DG8" s="1076"/>
      <c r="DH8" s="1076"/>
      <c r="DI8" s="1076"/>
      <c r="DJ8" s="1076"/>
      <c r="DK8" s="1076"/>
      <c r="DL8" s="1076"/>
      <c r="DM8" s="1076"/>
      <c r="DN8" s="1076"/>
      <c r="DO8" s="1076"/>
      <c r="DP8" s="1036"/>
    </row>
    <row r="9" spans="1:233" ht="17.100000000000001" customHeight="1">
      <c r="B9" s="7" t="str">
        <f>IF('1'!$A$1=1,CZ8,CZ9)</f>
        <v xml:space="preserve">1.8 Breakdown of Goods Imports by Geographical Region </v>
      </c>
      <c r="C9" s="7"/>
      <c r="D9" s="7"/>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036"/>
      <c r="CV9" s="1036"/>
      <c r="CW9" s="1036"/>
      <c r="CX9" s="1076"/>
      <c r="CY9" s="1076"/>
      <c r="CZ9" s="1076" t="s">
        <v>556</v>
      </c>
      <c r="DA9" s="1076"/>
      <c r="DB9" s="1076"/>
      <c r="DC9" s="1076"/>
      <c r="DD9" s="1076"/>
      <c r="DE9" s="1076"/>
      <c r="DF9" s="1076"/>
      <c r="DG9" s="1076"/>
      <c r="DH9" s="1076"/>
      <c r="DI9" s="1076"/>
      <c r="DJ9" s="1076"/>
      <c r="DK9" s="1076"/>
      <c r="DL9" s="1076"/>
      <c r="DM9" s="1076"/>
      <c r="DN9" s="1076"/>
      <c r="DO9" s="1076"/>
      <c r="DP9" s="1036"/>
    </row>
    <row r="10" spans="1:233" ht="17.100000000000001" customHeight="1">
      <c r="B10" s="7" t="str">
        <f>IF('1'!$A$1=1,CZ30,CZ31)</f>
        <v>1.9 Shares of Ukraine's Top Trading Partners in the Total Goods Turnover in the IV quarter of 2023</v>
      </c>
      <c r="C10" s="7"/>
      <c r="D10" s="7"/>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036"/>
      <c r="CV10" s="1036"/>
      <c r="CW10" s="1036"/>
      <c r="CX10" s="1076"/>
      <c r="CY10" s="1076"/>
      <c r="CZ10" s="1076" t="s">
        <v>344</v>
      </c>
      <c r="DA10" s="1076"/>
      <c r="DB10" s="1076"/>
      <c r="DC10" s="1076"/>
      <c r="DD10" s="1076"/>
      <c r="DE10" s="1076"/>
      <c r="DF10" s="1076"/>
      <c r="DG10" s="1076"/>
      <c r="DH10" s="1076"/>
      <c r="DI10" s="1076"/>
      <c r="DJ10" s="1076"/>
      <c r="DK10" s="1076"/>
      <c r="DL10" s="1076"/>
      <c r="DM10" s="1076"/>
      <c r="DN10" s="1076"/>
      <c r="DO10" s="1076"/>
      <c r="DP10" s="1036"/>
    </row>
    <row r="11" spans="1:233" ht="17.100000000000001" customHeight="1">
      <c r="B11" s="7" t="str">
        <f>IF('1'!$A$1=1,CZ23,CZ24)</f>
        <v>1.10 Dynamics of Goods Exports by Country</v>
      </c>
      <c r="C11" s="7"/>
      <c r="D11" s="7"/>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036"/>
      <c r="CV11" s="1036"/>
      <c r="CW11" s="1036"/>
      <c r="CX11" s="1076"/>
      <c r="CY11" s="1076"/>
      <c r="CZ11" s="1076"/>
      <c r="DA11" s="1076"/>
      <c r="DB11" s="1076"/>
      <c r="DC11" s="1076"/>
      <c r="DD11" s="1076"/>
      <c r="DE11" s="1076"/>
      <c r="DF11" s="1076"/>
      <c r="DG11" s="1076"/>
      <c r="DH11" s="1076"/>
      <c r="DI11" s="1076"/>
      <c r="DJ11" s="1076"/>
      <c r="DK11" s="1076"/>
      <c r="DL11" s="1076"/>
      <c r="DM11" s="1076"/>
      <c r="DN11" s="1076"/>
      <c r="DO11" s="1076"/>
      <c r="DP11" s="1036"/>
    </row>
    <row r="12" spans="1:233" ht="17.100000000000001" customHeight="1">
      <c r="B12" s="7" t="str">
        <f>IF('1'!$A$1=1,CZ26,CZ27)</f>
        <v>1.11 Dynamics of Goods Imports by Country</v>
      </c>
      <c r="C12" s="7"/>
      <c r="D12" s="7"/>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036"/>
      <c r="CV12" s="1036"/>
      <c r="CW12" s="1036"/>
      <c r="CX12" s="1076"/>
      <c r="CY12" s="1076"/>
      <c r="CZ12" s="1076" t="s">
        <v>557</v>
      </c>
      <c r="DA12" s="1076"/>
      <c r="DB12" s="1076"/>
      <c r="DC12" s="1076"/>
      <c r="DD12" s="1076"/>
      <c r="DE12" s="1076"/>
      <c r="DF12" s="1076"/>
      <c r="DG12" s="1076"/>
      <c r="DH12" s="1076"/>
      <c r="DI12" s="1076"/>
      <c r="DJ12" s="1076"/>
      <c r="DK12" s="1076"/>
      <c r="DL12" s="1076"/>
      <c r="DM12" s="1076"/>
      <c r="DN12" s="1076"/>
      <c r="DO12" s="1076"/>
      <c r="DP12" s="1036"/>
    </row>
    <row r="13" spans="1:233" s="16" customFormat="1" ht="17.100000000000001" customHeight="1">
      <c r="A13" s="18"/>
      <c r="B13" s="1192" t="str">
        <f>IF('1'!$A$1=1,CZ13,DF13)</f>
        <v>2. External Trade in Services (according to BPM6 mehtodology)</v>
      </c>
      <c r="C13" s="1187"/>
      <c r="D13" s="1187"/>
      <c r="E13" s="1188"/>
      <c r="F13" s="1188"/>
      <c r="G13" s="1188"/>
      <c r="H13" s="1188"/>
      <c r="I13" s="1188"/>
      <c r="J13" s="1188"/>
      <c r="K13" s="1188"/>
      <c r="L13" s="1188"/>
      <c r="M13" s="1188"/>
      <c r="N13" s="1188"/>
      <c r="O13" s="1188"/>
      <c r="P13" s="1188"/>
      <c r="Q13" s="1188"/>
      <c r="R13" s="1188"/>
      <c r="S13" s="1188"/>
      <c r="T13" s="1188"/>
      <c r="U13" s="1188"/>
      <c r="V13" s="1188"/>
      <c r="W13" s="1188"/>
      <c r="X13" s="1188"/>
      <c r="Y13" s="1188"/>
      <c r="Z13" s="1188"/>
      <c r="AA13" s="1188"/>
      <c r="AB13" s="1188"/>
      <c r="AC13" s="1188"/>
      <c r="AD13" s="1188"/>
      <c r="AE13" s="1188"/>
      <c r="AF13" s="1188"/>
      <c r="AG13" s="1188"/>
      <c r="AH13" s="1188"/>
      <c r="AI13" s="1188"/>
      <c r="AJ13" s="1188"/>
      <c r="AK13" s="1188"/>
      <c r="AL13" s="1188"/>
      <c r="AM13" s="1188"/>
      <c r="AN13" s="1188"/>
      <c r="AO13" s="1188"/>
      <c r="AP13" s="1188"/>
      <c r="AQ13" s="1188"/>
      <c r="AR13" s="1188"/>
      <c r="AS13" s="1188"/>
      <c r="AT13" s="1188"/>
      <c r="AU13" s="1188"/>
      <c r="AV13" s="1188"/>
      <c r="AW13" s="1188"/>
      <c r="AX13" s="1188"/>
      <c r="AY13" s="1188"/>
      <c r="AZ13" s="1188"/>
      <c r="BA13" s="1188"/>
      <c r="BB13" s="1188"/>
      <c r="BC13" s="1188"/>
      <c r="BD13" s="1188"/>
      <c r="BE13" s="1188"/>
      <c r="BF13" s="1188"/>
      <c r="BG13" s="1188"/>
      <c r="BH13" s="1188"/>
      <c r="BI13" s="1188"/>
      <c r="BJ13" s="1188"/>
      <c r="BK13" s="1188"/>
      <c r="BL13" s="1188"/>
      <c r="BM13" s="1188"/>
      <c r="BN13" s="1188"/>
      <c r="BO13" s="1188"/>
      <c r="BP13" s="1188"/>
      <c r="BQ13" s="1188"/>
      <c r="BR13" s="1188"/>
      <c r="BS13" s="1188"/>
      <c r="BT13" s="1188"/>
      <c r="BU13" s="1188"/>
      <c r="BV13" s="1188"/>
      <c r="BW13" s="1188"/>
      <c r="BX13" s="1188"/>
      <c r="BY13" s="1188"/>
      <c r="BZ13" s="1188"/>
      <c r="CA13" s="1188"/>
      <c r="CB13" s="1188"/>
      <c r="CC13" s="1188"/>
      <c r="CD13" s="1188"/>
      <c r="CE13" s="1188"/>
      <c r="CF13" s="1188"/>
      <c r="CG13" s="1188"/>
      <c r="CH13" s="1188"/>
      <c r="CI13" s="1188"/>
      <c r="CJ13" s="1188"/>
      <c r="CK13" s="1188"/>
      <c r="CL13" s="1188"/>
      <c r="CM13" s="1188"/>
      <c r="CN13" s="1188"/>
      <c r="CO13" s="1188"/>
      <c r="CP13" s="1188"/>
      <c r="CQ13" s="1188"/>
      <c r="CR13" s="1188"/>
      <c r="CS13" s="1188"/>
      <c r="CT13" s="1188"/>
      <c r="CU13" s="1188"/>
      <c r="CV13" s="1188"/>
      <c r="CW13" s="1036"/>
      <c r="CX13" s="1076"/>
      <c r="CY13" s="1076"/>
      <c r="CZ13" s="1691" t="s">
        <v>616</v>
      </c>
      <c r="DA13" s="1076"/>
      <c r="DB13" s="1076"/>
      <c r="DC13" s="1076"/>
      <c r="DD13" s="1076"/>
      <c r="DE13" s="1076"/>
      <c r="DF13" s="1469" t="s">
        <v>472</v>
      </c>
      <c r="DG13" s="1076"/>
      <c r="DH13" s="1076"/>
      <c r="DI13" s="1076"/>
      <c r="DJ13" s="1076"/>
      <c r="DK13" s="1076"/>
      <c r="DL13" s="1076"/>
      <c r="DM13" s="1076"/>
      <c r="DN13" s="1076"/>
      <c r="DO13" s="1076"/>
      <c r="DP13" s="1036"/>
      <c r="DQ13" s="1039"/>
      <c r="DR13" s="1039"/>
      <c r="DS13" s="1039"/>
      <c r="DT13" s="1039"/>
      <c r="DU13" s="1039"/>
      <c r="EU13" s="17"/>
      <c r="EV13" s="17"/>
      <c r="EW13" s="17"/>
      <c r="EX13" s="17"/>
      <c r="EY13" s="17"/>
      <c r="EZ13" s="17"/>
      <c r="FA13" s="17"/>
      <c r="FB13" s="17"/>
      <c r="FC13" s="17"/>
      <c r="FD13" s="17"/>
      <c r="FE13" s="17"/>
      <c r="FF13" s="17"/>
      <c r="FG13" s="17"/>
      <c r="FH13" s="17"/>
    </row>
    <row r="14" spans="1:233" s="16" customFormat="1" ht="17.100000000000001" customHeight="1">
      <c r="A14" s="18"/>
      <c r="B14" s="7" t="str">
        <f>IF('1'!$A$1=1,CZ14,DF14)</f>
        <v>2.1 Dynamics of Exports by types of Services</v>
      </c>
      <c r="C14" s="1187"/>
      <c r="D14" s="1187"/>
      <c r="E14" s="1188"/>
      <c r="F14" s="1188"/>
      <c r="G14" s="1188"/>
      <c r="H14" s="1188"/>
      <c r="I14" s="1188"/>
      <c r="J14" s="1188"/>
      <c r="K14" s="1188"/>
      <c r="L14" s="1188"/>
      <c r="M14" s="1188"/>
      <c r="N14" s="1188"/>
      <c r="O14" s="1188"/>
      <c r="P14" s="1188"/>
      <c r="Q14" s="1188"/>
      <c r="R14" s="1188"/>
      <c r="S14" s="1188"/>
      <c r="T14" s="1188"/>
      <c r="U14" s="1188"/>
      <c r="V14" s="1188"/>
      <c r="W14" s="1188"/>
      <c r="X14" s="1188"/>
      <c r="Y14" s="1188"/>
      <c r="Z14" s="1188"/>
      <c r="AA14" s="1188"/>
      <c r="AB14" s="1188"/>
      <c r="AC14" s="1188"/>
      <c r="AD14" s="1188"/>
      <c r="AE14" s="1188"/>
      <c r="AF14" s="1188"/>
      <c r="AG14" s="1188"/>
      <c r="AH14" s="1188"/>
      <c r="AI14" s="1188"/>
      <c r="AJ14" s="1188"/>
      <c r="AK14" s="1188"/>
      <c r="AL14" s="1188"/>
      <c r="AM14" s="1188"/>
      <c r="AN14" s="1188"/>
      <c r="AO14" s="1188"/>
      <c r="AP14" s="1188"/>
      <c r="AQ14" s="1188"/>
      <c r="AR14" s="1188"/>
      <c r="AS14" s="1188"/>
      <c r="AT14" s="1188"/>
      <c r="AU14" s="1188"/>
      <c r="AV14" s="1188"/>
      <c r="AW14" s="1188"/>
      <c r="AX14" s="1188"/>
      <c r="AY14" s="1188"/>
      <c r="AZ14" s="1188"/>
      <c r="BA14" s="1188"/>
      <c r="BB14" s="1188"/>
      <c r="BC14" s="1188"/>
      <c r="BD14" s="1188"/>
      <c r="BE14" s="1188"/>
      <c r="BF14" s="1188"/>
      <c r="BG14" s="1188"/>
      <c r="BH14" s="1188"/>
      <c r="BI14" s="1188"/>
      <c r="BJ14" s="1188"/>
      <c r="BK14" s="1188"/>
      <c r="BL14" s="1188"/>
      <c r="BM14" s="1188"/>
      <c r="BN14" s="1188"/>
      <c r="BO14" s="1188"/>
      <c r="BP14" s="1188"/>
      <c r="BQ14" s="1188"/>
      <c r="BR14" s="1188"/>
      <c r="BS14" s="1188"/>
      <c r="BT14" s="1188"/>
      <c r="BU14" s="1188"/>
      <c r="BV14" s="1188"/>
      <c r="BW14" s="1188"/>
      <c r="BX14" s="1188"/>
      <c r="BY14" s="1188"/>
      <c r="BZ14" s="1188"/>
      <c r="CA14" s="1188"/>
      <c r="CB14" s="1188"/>
      <c r="CC14" s="1188"/>
      <c r="CD14" s="1188"/>
      <c r="CE14" s="1188"/>
      <c r="CF14" s="1188"/>
      <c r="CG14" s="1188"/>
      <c r="CH14" s="1188"/>
      <c r="CI14" s="1188"/>
      <c r="CJ14" s="1188"/>
      <c r="CK14" s="1188"/>
      <c r="CL14" s="1188"/>
      <c r="CM14" s="1188"/>
      <c r="CN14" s="1188"/>
      <c r="CO14" s="1188"/>
      <c r="CP14" s="1188"/>
      <c r="CQ14" s="1188"/>
      <c r="CR14" s="1188"/>
      <c r="CS14" s="1188"/>
      <c r="CT14" s="1188"/>
      <c r="CU14" s="1188"/>
      <c r="CV14" s="1188"/>
      <c r="CW14" s="1036"/>
      <c r="CX14" s="1076"/>
      <c r="CY14" s="1076"/>
      <c r="CZ14" s="1470" t="s">
        <v>476</v>
      </c>
      <c r="DA14" s="1076"/>
      <c r="DB14" s="1076"/>
      <c r="DC14" s="1076"/>
      <c r="DD14" s="1076"/>
      <c r="DE14" s="1076"/>
      <c r="DF14" s="1471" t="s">
        <v>473</v>
      </c>
      <c r="DG14" s="1076"/>
      <c r="DH14" s="1076"/>
      <c r="DI14" s="1076"/>
      <c r="DJ14" s="1076"/>
      <c r="DK14" s="1076"/>
      <c r="DL14" s="1076"/>
      <c r="DM14" s="1076"/>
      <c r="DN14" s="1076"/>
      <c r="DO14" s="1076"/>
      <c r="DP14" s="1036"/>
      <c r="DQ14" s="1039"/>
      <c r="DR14" s="1039"/>
      <c r="DS14" s="1039"/>
      <c r="DT14" s="1039"/>
      <c r="DU14" s="1039"/>
      <c r="EU14" s="17"/>
      <c r="EV14" s="17"/>
      <c r="EW14" s="17"/>
      <c r="EX14" s="17"/>
      <c r="EY14" s="17"/>
      <c r="EZ14" s="17"/>
      <c r="FA14" s="17"/>
      <c r="FB14" s="17"/>
      <c r="FC14" s="17"/>
      <c r="FD14" s="17"/>
      <c r="FE14" s="17"/>
      <c r="FF14" s="17"/>
      <c r="FG14" s="17"/>
      <c r="FH14" s="17"/>
    </row>
    <row r="15" spans="1:233" s="16" customFormat="1" ht="17.100000000000001" customHeight="1">
      <c r="A15" s="18"/>
      <c r="B15" s="7" t="str">
        <f>IF('1'!$A$1=1,CZ15,DF15)</f>
        <v>2.2 Dynamics of Imports by types of Services</v>
      </c>
      <c r="C15" s="1187"/>
      <c r="D15" s="1187"/>
      <c r="E15" s="1188"/>
      <c r="F15" s="1188"/>
      <c r="G15" s="1188"/>
      <c r="H15" s="1188"/>
      <c r="I15" s="1188"/>
      <c r="J15" s="1188"/>
      <c r="K15" s="1188"/>
      <c r="L15" s="1188"/>
      <c r="M15" s="1188"/>
      <c r="N15" s="1188"/>
      <c r="O15" s="1188"/>
      <c r="P15" s="1188"/>
      <c r="Q15" s="1188"/>
      <c r="R15" s="1188"/>
      <c r="S15" s="1188"/>
      <c r="T15" s="1188"/>
      <c r="U15" s="1188"/>
      <c r="V15" s="1188"/>
      <c r="W15" s="1188"/>
      <c r="X15" s="1188"/>
      <c r="Y15" s="1188"/>
      <c r="Z15" s="1188"/>
      <c r="AA15" s="1188"/>
      <c r="AB15" s="1188"/>
      <c r="AC15" s="1188"/>
      <c r="AD15" s="1188"/>
      <c r="AE15" s="1188"/>
      <c r="AF15" s="1188"/>
      <c r="AG15" s="1188"/>
      <c r="AH15" s="1188"/>
      <c r="AI15" s="1188"/>
      <c r="AJ15" s="1188"/>
      <c r="AK15" s="1188"/>
      <c r="AL15" s="1188"/>
      <c r="AM15" s="1188"/>
      <c r="AN15" s="1188"/>
      <c r="AO15" s="1188"/>
      <c r="AP15" s="1188"/>
      <c r="AQ15" s="1188"/>
      <c r="AR15" s="1188"/>
      <c r="AS15" s="1188"/>
      <c r="AT15" s="1188"/>
      <c r="AU15" s="1188"/>
      <c r="AV15" s="1188"/>
      <c r="AW15" s="1188"/>
      <c r="AX15" s="1188"/>
      <c r="AY15" s="1188"/>
      <c r="AZ15" s="1188"/>
      <c r="BA15" s="1188"/>
      <c r="BB15" s="1188"/>
      <c r="BC15" s="1188"/>
      <c r="BD15" s="1188"/>
      <c r="BE15" s="1188"/>
      <c r="BF15" s="1188"/>
      <c r="BG15" s="1188"/>
      <c r="BH15" s="1188"/>
      <c r="BI15" s="1188"/>
      <c r="BJ15" s="1188"/>
      <c r="BK15" s="1188"/>
      <c r="BL15" s="1188"/>
      <c r="BM15" s="1188"/>
      <c r="BN15" s="1188"/>
      <c r="BO15" s="1188"/>
      <c r="BP15" s="1188"/>
      <c r="BQ15" s="1188"/>
      <c r="BR15" s="1188"/>
      <c r="BS15" s="1188"/>
      <c r="BT15" s="1188"/>
      <c r="BU15" s="1188"/>
      <c r="BV15" s="1188"/>
      <c r="BW15" s="1188"/>
      <c r="BX15" s="1188"/>
      <c r="BY15" s="1188"/>
      <c r="BZ15" s="1188"/>
      <c r="CA15" s="1188"/>
      <c r="CB15" s="1188"/>
      <c r="CC15" s="1188"/>
      <c r="CD15" s="1188"/>
      <c r="CE15" s="1188"/>
      <c r="CF15" s="1188"/>
      <c r="CG15" s="1188"/>
      <c r="CH15" s="1188"/>
      <c r="CI15" s="1188"/>
      <c r="CJ15" s="1188"/>
      <c r="CK15" s="1188"/>
      <c r="CL15" s="1188"/>
      <c r="CM15" s="1188"/>
      <c r="CN15" s="1188"/>
      <c r="CO15" s="1188"/>
      <c r="CP15" s="1188"/>
      <c r="CQ15" s="1188"/>
      <c r="CR15" s="1188"/>
      <c r="CS15" s="1188"/>
      <c r="CT15" s="1188"/>
      <c r="CU15" s="1188"/>
      <c r="CV15" s="1188"/>
      <c r="CW15" s="1036"/>
      <c r="CX15" s="1076"/>
      <c r="CY15" s="1076"/>
      <c r="CZ15" s="1470" t="s">
        <v>477</v>
      </c>
      <c r="DA15" s="1076"/>
      <c r="DB15" s="1076"/>
      <c r="DC15" s="1076"/>
      <c r="DD15" s="1076"/>
      <c r="DE15" s="1076"/>
      <c r="DF15" s="1471" t="s">
        <v>474</v>
      </c>
      <c r="DG15" s="1076"/>
      <c r="DH15" s="1076"/>
      <c r="DI15" s="1076"/>
      <c r="DJ15" s="1076"/>
      <c r="DK15" s="1076"/>
      <c r="DL15" s="1076"/>
      <c r="DM15" s="1076"/>
      <c r="DN15" s="1076"/>
      <c r="DO15" s="1076"/>
      <c r="DP15" s="1036"/>
      <c r="DQ15" s="1039"/>
      <c r="DR15" s="1039"/>
      <c r="DS15" s="1039"/>
      <c r="DT15" s="1039"/>
      <c r="DU15" s="1039"/>
      <c r="EU15" s="17"/>
      <c r="EV15" s="17"/>
      <c r="EW15" s="17"/>
      <c r="EX15" s="17"/>
      <c r="EY15" s="17"/>
      <c r="EZ15" s="17"/>
      <c r="FA15" s="17"/>
      <c r="FB15" s="17"/>
      <c r="FC15" s="17"/>
      <c r="FD15" s="17"/>
      <c r="FE15" s="17"/>
      <c r="FF15" s="17"/>
      <c r="FG15" s="17"/>
      <c r="FH15" s="17"/>
    </row>
    <row r="16" spans="1:233" s="16" customFormat="1" ht="17.100000000000001" customHeight="1">
      <c r="A16" s="18"/>
      <c r="B16" s="7" t="str">
        <f>IF('1'!$A$1=1,CZ16,DF16)</f>
        <v>2.3 Dynamics of Exports of Computer Services by top partner country</v>
      </c>
      <c r="C16" s="1187"/>
      <c r="D16" s="1187"/>
      <c r="E16" s="1188"/>
      <c r="F16" s="1188"/>
      <c r="G16" s="1188"/>
      <c r="H16" s="1188"/>
      <c r="I16" s="1188"/>
      <c r="J16" s="1188"/>
      <c r="K16" s="1188"/>
      <c r="L16" s="1188"/>
      <c r="M16" s="1188"/>
      <c r="N16" s="1188"/>
      <c r="O16" s="1188"/>
      <c r="P16" s="1188"/>
      <c r="Q16" s="1188"/>
      <c r="R16" s="1188"/>
      <c r="S16" s="1188"/>
      <c r="T16" s="1188"/>
      <c r="U16" s="1188"/>
      <c r="V16" s="1188"/>
      <c r="W16" s="1188"/>
      <c r="X16" s="1188"/>
      <c r="Y16" s="1188"/>
      <c r="Z16" s="1188"/>
      <c r="AA16" s="1188"/>
      <c r="AB16" s="1188"/>
      <c r="AC16" s="1188"/>
      <c r="AD16" s="1188"/>
      <c r="AE16" s="1188"/>
      <c r="AF16" s="1188"/>
      <c r="AG16" s="1188"/>
      <c r="AH16" s="1188"/>
      <c r="AI16" s="1188"/>
      <c r="AJ16" s="1188"/>
      <c r="AK16" s="1188"/>
      <c r="AL16" s="1188"/>
      <c r="AM16" s="1188"/>
      <c r="AN16" s="1188"/>
      <c r="AO16" s="1188"/>
      <c r="AP16" s="1188"/>
      <c r="AQ16" s="1188"/>
      <c r="AR16" s="1188"/>
      <c r="AS16" s="1188"/>
      <c r="AT16" s="1188"/>
      <c r="AU16" s="1188"/>
      <c r="AV16" s="1188"/>
      <c r="AW16" s="1188"/>
      <c r="AX16" s="1188"/>
      <c r="AY16" s="1188"/>
      <c r="AZ16" s="1188"/>
      <c r="BA16" s="1188"/>
      <c r="BB16" s="1188"/>
      <c r="BC16" s="1188"/>
      <c r="BD16" s="1188"/>
      <c r="BE16" s="1188"/>
      <c r="BF16" s="1188"/>
      <c r="BG16" s="1188"/>
      <c r="BH16" s="1188"/>
      <c r="BI16" s="1188"/>
      <c r="BJ16" s="1188"/>
      <c r="BK16" s="1188"/>
      <c r="BL16" s="1188"/>
      <c r="BM16" s="1188"/>
      <c r="BN16" s="1188"/>
      <c r="BO16" s="1188"/>
      <c r="BP16" s="1188"/>
      <c r="BQ16" s="1188"/>
      <c r="BR16" s="1188"/>
      <c r="BS16" s="1188"/>
      <c r="BT16" s="1188"/>
      <c r="BU16" s="1188"/>
      <c r="BV16" s="1188"/>
      <c r="BW16" s="1188"/>
      <c r="BX16" s="1188"/>
      <c r="BY16" s="1188"/>
      <c r="BZ16" s="1188"/>
      <c r="CA16" s="1188"/>
      <c r="CB16" s="1188"/>
      <c r="CC16" s="1188"/>
      <c r="CD16" s="1188"/>
      <c r="CE16" s="1188"/>
      <c r="CF16" s="1188"/>
      <c r="CG16" s="1188"/>
      <c r="CH16" s="1188"/>
      <c r="CI16" s="1188"/>
      <c r="CJ16" s="1188"/>
      <c r="CK16" s="1188"/>
      <c r="CL16" s="1188"/>
      <c r="CM16" s="1188"/>
      <c r="CN16" s="1188"/>
      <c r="CO16" s="1188"/>
      <c r="CP16" s="1188"/>
      <c r="CQ16" s="1188"/>
      <c r="CR16" s="1188"/>
      <c r="CS16" s="1188"/>
      <c r="CT16" s="1188"/>
      <c r="CU16" s="1188"/>
      <c r="CV16" s="1188"/>
      <c r="CW16" s="1036"/>
      <c r="CX16" s="1076"/>
      <c r="CY16" s="1076"/>
      <c r="CZ16" s="1470" t="s">
        <v>522</v>
      </c>
      <c r="DA16" s="1076"/>
      <c r="DB16" s="1076"/>
      <c r="DC16" s="1076"/>
      <c r="DD16" s="1076"/>
      <c r="DE16" s="1076"/>
      <c r="DF16" s="1471" t="s">
        <v>614</v>
      </c>
      <c r="DG16" s="1076"/>
      <c r="DH16" s="1076"/>
      <c r="DI16" s="1076"/>
      <c r="DJ16" s="1076"/>
      <c r="DK16" s="1076"/>
      <c r="DL16" s="1076"/>
      <c r="DM16" s="1076"/>
      <c r="DN16" s="1076"/>
      <c r="DO16" s="1076"/>
      <c r="DP16" s="1036"/>
      <c r="DQ16" s="1039"/>
      <c r="DR16" s="1039"/>
      <c r="DS16" s="1039"/>
      <c r="DT16" s="1039"/>
      <c r="DU16" s="1039"/>
      <c r="EU16" s="17"/>
      <c r="EV16" s="17"/>
      <c r="EW16" s="17"/>
      <c r="EX16" s="17"/>
      <c r="EY16" s="17"/>
      <c r="EZ16" s="17"/>
      <c r="FA16" s="17"/>
      <c r="FB16" s="17"/>
      <c r="FC16" s="17"/>
      <c r="FD16" s="17"/>
      <c r="FE16" s="17"/>
      <c r="FF16" s="17"/>
      <c r="FG16" s="17"/>
      <c r="FH16" s="17"/>
    </row>
    <row r="17" spans="1:164" s="16" customFormat="1" ht="17.100000000000001" customHeight="1">
      <c r="A17" s="18"/>
      <c r="B17" s="7" t="str">
        <f>IF('1'!$A$1=1,CZ17,DF17)</f>
        <v>2.4 Dynamics of Imports of Computer Services by top partner country</v>
      </c>
      <c r="C17" s="1187"/>
      <c r="D17" s="1187"/>
      <c r="E17" s="1188"/>
      <c r="F17" s="1188"/>
      <c r="G17" s="1188"/>
      <c r="H17" s="1188"/>
      <c r="I17" s="1188"/>
      <c r="J17" s="1188"/>
      <c r="K17" s="1188"/>
      <c r="L17" s="1188"/>
      <c r="M17" s="1188"/>
      <c r="N17" s="1188"/>
      <c r="O17" s="1188"/>
      <c r="P17" s="1188"/>
      <c r="Q17" s="1188"/>
      <c r="R17" s="1188"/>
      <c r="S17" s="1188"/>
      <c r="T17" s="1188"/>
      <c r="U17" s="1188"/>
      <c r="V17" s="1188"/>
      <c r="W17" s="1188"/>
      <c r="X17" s="1188"/>
      <c r="Y17" s="1188"/>
      <c r="Z17" s="1188"/>
      <c r="AA17" s="1188"/>
      <c r="AB17" s="1188"/>
      <c r="AC17" s="1188"/>
      <c r="AD17" s="1188"/>
      <c r="AE17" s="1188"/>
      <c r="AF17" s="1188"/>
      <c r="AG17" s="1188"/>
      <c r="AH17" s="1188"/>
      <c r="AI17" s="1188"/>
      <c r="AJ17" s="1188"/>
      <c r="AK17" s="1188"/>
      <c r="AL17" s="1188"/>
      <c r="AM17" s="1188"/>
      <c r="AN17" s="1188"/>
      <c r="AO17" s="1188"/>
      <c r="AP17" s="1188"/>
      <c r="AQ17" s="1188"/>
      <c r="AR17" s="1188"/>
      <c r="AS17" s="1188"/>
      <c r="AT17" s="1188"/>
      <c r="AU17" s="1188"/>
      <c r="AV17" s="1188"/>
      <c r="AW17" s="1188"/>
      <c r="AX17" s="1188"/>
      <c r="AY17" s="1188"/>
      <c r="AZ17" s="1188"/>
      <c r="BA17" s="1188"/>
      <c r="BB17" s="1188"/>
      <c r="BC17" s="1188"/>
      <c r="BD17" s="1188"/>
      <c r="BE17" s="1188"/>
      <c r="BF17" s="1188"/>
      <c r="BG17" s="1188"/>
      <c r="BH17" s="1188"/>
      <c r="BI17" s="1188"/>
      <c r="BJ17" s="1188"/>
      <c r="BK17" s="1188"/>
      <c r="BL17" s="1188"/>
      <c r="BM17" s="1188"/>
      <c r="BN17" s="1188"/>
      <c r="BO17" s="1188"/>
      <c r="BP17" s="1188"/>
      <c r="BQ17" s="1188"/>
      <c r="BR17" s="1188"/>
      <c r="BS17" s="1188"/>
      <c r="BT17" s="1188"/>
      <c r="BU17" s="1188"/>
      <c r="BV17" s="1188"/>
      <c r="BW17" s="1188"/>
      <c r="BX17" s="1188"/>
      <c r="BY17" s="1188"/>
      <c r="BZ17" s="1188"/>
      <c r="CA17" s="1188"/>
      <c r="CB17" s="1188"/>
      <c r="CC17" s="1188"/>
      <c r="CD17" s="1188"/>
      <c r="CE17" s="1188"/>
      <c r="CF17" s="1188"/>
      <c r="CG17" s="1188"/>
      <c r="CH17" s="1188"/>
      <c r="CI17" s="1188"/>
      <c r="CJ17" s="1188"/>
      <c r="CK17" s="1188"/>
      <c r="CL17" s="1188"/>
      <c r="CM17" s="1188"/>
      <c r="CN17" s="1188"/>
      <c r="CO17" s="1188"/>
      <c r="CP17" s="1188"/>
      <c r="CQ17" s="1188"/>
      <c r="CR17" s="1188"/>
      <c r="CS17" s="1188"/>
      <c r="CT17" s="1188"/>
      <c r="CU17" s="1188"/>
      <c r="CV17" s="1188"/>
      <c r="CW17" s="1036"/>
      <c r="CX17" s="1076"/>
      <c r="CY17" s="1076"/>
      <c r="CZ17" s="1470" t="s">
        <v>523</v>
      </c>
      <c r="DA17" s="1076"/>
      <c r="DB17" s="1076"/>
      <c r="DC17" s="1076"/>
      <c r="DD17" s="1076"/>
      <c r="DE17" s="1076"/>
      <c r="DF17" s="1471" t="s">
        <v>615</v>
      </c>
      <c r="DG17" s="1076"/>
      <c r="DH17" s="1076"/>
      <c r="DI17" s="1076"/>
      <c r="DJ17" s="1076"/>
      <c r="DK17" s="1076"/>
      <c r="DL17" s="1076"/>
      <c r="DM17" s="1076"/>
      <c r="DN17" s="1076"/>
      <c r="DO17" s="1076"/>
      <c r="DP17" s="1036"/>
      <c r="DQ17" s="1039"/>
      <c r="DR17" s="1039"/>
      <c r="DS17" s="1039"/>
      <c r="DT17" s="1039"/>
      <c r="DU17" s="1039"/>
      <c r="EU17" s="17"/>
      <c r="EV17" s="17"/>
      <c r="EW17" s="17"/>
      <c r="EX17" s="17"/>
      <c r="EY17" s="17"/>
      <c r="EZ17" s="17"/>
      <c r="FA17" s="17"/>
      <c r="FB17" s="17"/>
      <c r="FC17" s="17"/>
      <c r="FD17" s="17"/>
      <c r="FE17" s="17"/>
      <c r="FF17" s="17"/>
      <c r="FG17" s="17"/>
      <c r="FH17" s="17"/>
    </row>
    <row r="18" spans="1:164" s="16" customFormat="1" ht="17.100000000000001" customHeight="1">
      <c r="A18" s="18"/>
      <c r="B18" s="7" t="str">
        <f>IF('1'!$A$1=1,CZ18,DF18)</f>
        <v>2.5 Dynamics of Exports-Imports of Travel Services</v>
      </c>
      <c r="C18" s="1187"/>
      <c r="D18" s="1187"/>
      <c r="E18" s="1188"/>
      <c r="F18" s="1188"/>
      <c r="G18" s="1188"/>
      <c r="H18" s="1188"/>
      <c r="I18" s="1188"/>
      <c r="J18" s="1188"/>
      <c r="K18" s="1188"/>
      <c r="L18" s="1188"/>
      <c r="M18" s="1188"/>
      <c r="N18" s="1188"/>
      <c r="O18" s="1188"/>
      <c r="P18" s="1188"/>
      <c r="Q18" s="1188"/>
      <c r="R18" s="1188"/>
      <c r="S18" s="1188"/>
      <c r="T18" s="1188"/>
      <c r="U18" s="1188"/>
      <c r="V18" s="1188"/>
      <c r="W18" s="1188"/>
      <c r="X18" s="1188"/>
      <c r="Y18" s="1188"/>
      <c r="Z18" s="1188"/>
      <c r="AA18" s="1188"/>
      <c r="AB18" s="1188"/>
      <c r="AC18" s="1188"/>
      <c r="AD18" s="1188"/>
      <c r="AE18" s="1188"/>
      <c r="AF18" s="1188"/>
      <c r="AG18" s="1188"/>
      <c r="AH18" s="1188"/>
      <c r="AI18" s="1188"/>
      <c r="AJ18" s="1188"/>
      <c r="AK18" s="1188"/>
      <c r="AL18" s="1188"/>
      <c r="AM18" s="1188"/>
      <c r="AN18" s="1188"/>
      <c r="AO18" s="1188"/>
      <c r="AP18" s="1188"/>
      <c r="AQ18" s="1188"/>
      <c r="AR18" s="1188"/>
      <c r="AS18" s="1188"/>
      <c r="AT18" s="1188"/>
      <c r="AU18" s="1188"/>
      <c r="AV18" s="1188"/>
      <c r="AW18" s="1188"/>
      <c r="AX18" s="1188"/>
      <c r="AY18" s="1188"/>
      <c r="AZ18" s="1188"/>
      <c r="BA18" s="1188"/>
      <c r="BB18" s="1188"/>
      <c r="BC18" s="1188"/>
      <c r="BD18" s="1188"/>
      <c r="BE18" s="1188"/>
      <c r="BF18" s="1188"/>
      <c r="BG18" s="1188"/>
      <c r="BH18" s="1188"/>
      <c r="BI18" s="1188"/>
      <c r="BJ18" s="1188"/>
      <c r="BK18" s="1188"/>
      <c r="BL18" s="1188"/>
      <c r="BM18" s="1188"/>
      <c r="BN18" s="1188"/>
      <c r="BO18" s="1188"/>
      <c r="BP18" s="1188"/>
      <c r="BQ18" s="1188"/>
      <c r="BR18" s="1188"/>
      <c r="BS18" s="1188"/>
      <c r="BT18" s="1188"/>
      <c r="BU18" s="1188"/>
      <c r="BV18" s="1188"/>
      <c r="BW18" s="1188"/>
      <c r="BX18" s="1188"/>
      <c r="BY18" s="1188"/>
      <c r="BZ18" s="1188"/>
      <c r="CA18" s="1188"/>
      <c r="CB18" s="1188"/>
      <c r="CC18" s="1188"/>
      <c r="CD18" s="1188"/>
      <c r="CE18" s="1188"/>
      <c r="CF18" s="1188"/>
      <c r="CG18" s="1188"/>
      <c r="CH18" s="1188"/>
      <c r="CI18" s="1188"/>
      <c r="CJ18" s="1188"/>
      <c r="CK18" s="1188"/>
      <c r="CL18" s="1188"/>
      <c r="CM18" s="1188"/>
      <c r="CN18" s="1188"/>
      <c r="CO18" s="1188"/>
      <c r="CP18" s="1188"/>
      <c r="CQ18" s="1188"/>
      <c r="CR18" s="1188"/>
      <c r="CS18" s="1188"/>
      <c r="CT18" s="1188"/>
      <c r="CU18" s="1188"/>
      <c r="CV18" s="1188"/>
      <c r="CW18" s="1036"/>
      <c r="CX18" s="1076"/>
      <c r="CY18" s="1076"/>
      <c r="CZ18" s="1470" t="s">
        <v>550</v>
      </c>
      <c r="DA18" s="1076"/>
      <c r="DB18" s="1076"/>
      <c r="DC18" s="1076"/>
      <c r="DD18" s="1076"/>
      <c r="DE18" s="1076"/>
      <c r="DF18" s="1471" t="s">
        <v>475</v>
      </c>
      <c r="DG18" s="1076"/>
      <c r="DH18" s="1076"/>
      <c r="DI18" s="1076"/>
      <c r="DJ18" s="1076"/>
      <c r="DK18" s="1076"/>
      <c r="DL18" s="1076"/>
      <c r="DM18" s="1076"/>
      <c r="DN18" s="1076"/>
      <c r="DO18" s="1076"/>
      <c r="DP18" s="1036"/>
      <c r="DQ18" s="1039"/>
      <c r="DR18" s="1039"/>
      <c r="DS18" s="1039"/>
      <c r="DT18" s="1039"/>
      <c r="DU18" s="1039"/>
      <c r="EU18" s="17"/>
      <c r="EV18" s="17"/>
      <c r="EW18" s="17"/>
      <c r="EX18" s="17"/>
      <c r="EY18" s="17"/>
      <c r="EZ18" s="17"/>
      <c r="FA18" s="17"/>
      <c r="FB18" s="17"/>
      <c r="FC18" s="17"/>
      <c r="FD18" s="17"/>
      <c r="FE18" s="17"/>
      <c r="FF18" s="17"/>
      <c r="FG18" s="17"/>
      <c r="FH18" s="17"/>
    </row>
    <row r="19" spans="1:164" s="756" customFormat="1" ht="17.100000000000001" customHeight="1">
      <c r="A19" s="1195"/>
      <c r="B19" s="1196" t="str">
        <f>IF('1'!$A$1=1,CZ42,CZ43)</f>
        <v>3. External Trade in Goods and Services</v>
      </c>
      <c r="C19" s="1196"/>
      <c r="D19" s="1196"/>
      <c r="E19" s="1197"/>
      <c r="F19" s="1197"/>
      <c r="G19" s="1197"/>
      <c r="H19" s="1197"/>
      <c r="I19" s="1197"/>
      <c r="J19" s="1197"/>
      <c r="L19" s="1197"/>
      <c r="M19" s="1197"/>
      <c r="N19" s="1197"/>
      <c r="O19" s="1197"/>
      <c r="P19" s="1197"/>
      <c r="Q19" s="1197"/>
      <c r="R19" s="1197"/>
      <c r="S19" s="1197"/>
      <c r="T19" s="1197"/>
      <c r="U19" s="1197"/>
      <c r="V19" s="1197"/>
      <c r="W19" s="1197"/>
      <c r="X19" s="1197"/>
      <c r="Y19" s="1197"/>
      <c r="Z19" s="1197"/>
      <c r="AA19" s="1197"/>
      <c r="AB19" s="1197"/>
      <c r="AC19" s="1197"/>
      <c r="AD19" s="1197"/>
      <c r="AE19" s="1197"/>
      <c r="AF19" s="1197"/>
      <c r="AG19" s="1197"/>
      <c r="AH19" s="1197"/>
      <c r="AI19" s="1197"/>
      <c r="AJ19" s="1197"/>
      <c r="AK19" s="1197"/>
      <c r="AL19" s="1197"/>
      <c r="AM19" s="1197"/>
      <c r="AN19" s="1197"/>
      <c r="AO19" s="1197"/>
      <c r="AP19" s="1197"/>
      <c r="AQ19" s="1197"/>
      <c r="AR19" s="1197"/>
      <c r="AS19" s="1197"/>
      <c r="AT19" s="1197"/>
      <c r="AU19" s="1197"/>
      <c r="AV19" s="1197"/>
      <c r="AW19" s="1197"/>
      <c r="AX19" s="1197"/>
      <c r="AY19" s="1197"/>
      <c r="AZ19" s="1197"/>
      <c r="BA19" s="1197"/>
      <c r="BB19" s="1197"/>
      <c r="BC19" s="1197"/>
      <c r="BD19" s="1197"/>
      <c r="BE19" s="1197"/>
      <c r="BF19" s="1197"/>
      <c r="BG19" s="1197"/>
      <c r="BH19" s="1197"/>
      <c r="BI19" s="1197"/>
      <c r="BJ19" s="1197"/>
      <c r="BK19" s="1197"/>
      <c r="BL19" s="1197"/>
      <c r="BM19" s="1197"/>
      <c r="BN19" s="1197"/>
      <c r="BO19" s="1197"/>
      <c r="BP19" s="1197"/>
      <c r="BQ19" s="1197"/>
      <c r="BR19" s="1197"/>
      <c r="BS19" s="1197"/>
      <c r="BT19" s="1197"/>
      <c r="BU19" s="1197"/>
      <c r="BV19" s="1197"/>
      <c r="BW19" s="1197"/>
      <c r="BX19" s="1197"/>
      <c r="BY19" s="1197"/>
      <c r="BZ19" s="1197"/>
      <c r="CA19" s="1197"/>
      <c r="CB19" s="1197"/>
      <c r="CC19" s="1197"/>
      <c r="CD19" s="1197"/>
      <c r="CE19" s="1197"/>
      <c r="CF19" s="1197"/>
      <c r="CG19" s="1197"/>
      <c r="CH19" s="1197"/>
      <c r="CI19" s="1197"/>
      <c r="CJ19" s="1197"/>
      <c r="CK19" s="1197"/>
      <c r="CL19" s="1197"/>
      <c r="CM19" s="1197"/>
      <c r="CN19" s="1197"/>
      <c r="CO19" s="1197"/>
      <c r="CP19" s="1197"/>
      <c r="CQ19" s="1197"/>
      <c r="CR19" s="1197"/>
      <c r="CS19" s="1197"/>
      <c r="CT19" s="1197"/>
      <c r="CU19" s="1197"/>
      <c r="CV19" s="1197"/>
      <c r="CW19" s="1472"/>
      <c r="CX19" s="1472"/>
      <c r="CY19" s="1472"/>
      <c r="CZ19" s="1472"/>
      <c r="DA19" s="1472"/>
      <c r="DB19" s="1472"/>
      <c r="DC19" s="1472"/>
      <c r="DD19" s="1472"/>
      <c r="DE19" s="1472"/>
      <c r="DF19" s="1472"/>
      <c r="DG19" s="1472"/>
      <c r="DH19" s="1472"/>
      <c r="DI19" s="1472"/>
      <c r="DJ19" s="1472"/>
      <c r="DK19" s="1472"/>
      <c r="DL19" s="1472"/>
      <c r="DM19" s="1472"/>
      <c r="DN19" s="1472"/>
      <c r="DO19" s="1472"/>
      <c r="DP19" s="1472"/>
      <c r="DQ19" s="1692"/>
      <c r="DR19" s="1692"/>
      <c r="DS19" s="1692"/>
      <c r="DT19" s="1692"/>
      <c r="DU19" s="1692"/>
    </row>
    <row r="20" spans="1:164" s="17" customFormat="1" ht="17.100000000000001" customHeight="1">
      <c r="A20" s="502"/>
      <c r="B20" s="1191" t="str">
        <f>IF('1'!$A$1=1,"3.1 Розподіл зовнішньої торгівлі товарами та послугами за географічними регіонами","3.1 Breakdown of External Trade in Goods and Services by Geographical Region")</f>
        <v>3.1 Breakdown of External Trade in Goods and Services by Geographical Region</v>
      </c>
      <c r="C20" s="1194"/>
      <c r="D20" s="1194"/>
      <c r="E20" s="1122"/>
      <c r="F20" s="1122"/>
      <c r="G20" s="1122"/>
      <c r="H20" s="1122"/>
      <c r="I20" s="1122"/>
      <c r="J20" s="1122"/>
      <c r="K20" s="1122"/>
      <c r="L20" s="1122"/>
      <c r="M20" s="1122"/>
      <c r="N20" s="1122"/>
      <c r="O20" s="1122"/>
      <c r="P20" s="1122"/>
      <c r="Q20" s="1122"/>
      <c r="R20" s="1122"/>
      <c r="S20" s="1122"/>
      <c r="T20" s="1122"/>
      <c r="U20" s="1122"/>
      <c r="V20" s="1122"/>
      <c r="W20" s="1122"/>
      <c r="X20" s="1122"/>
      <c r="Y20" s="1122"/>
      <c r="Z20" s="1122"/>
      <c r="AA20" s="1122"/>
      <c r="AB20" s="1122"/>
      <c r="AC20" s="1122"/>
      <c r="AD20" s="1122"/>
      <c r="AE20" s="1122"/>
      <c r="AF20" s="1122"/>
      <c r="AG20" s="1122"/>
      <c r="AH20" s="1122"/>
      <c r="AI20" s="1122"/>
      <c r="AJ20" s="1122"/>
      <c r="AK20" s="1122"/>
      <c r="AL20" s="1122"/>
      <c r="AM20" s="1122"/>
      <c r="AN20" s="1122"/>
      <c r="AO20" s="1122"/>
      <c r="AP20" s="1122"/>
      <c r="AQ20" s="1122"/>
      <c r="AR20" s="1122"/>
      <c r="AS20" s="1122"/>
      <c r="AT20" s="1122"/>
      <c r="AU20" s="1122"/>
      <c r="AV20" s="1122"/>
      <c r="AW20" s="1122"/>
      <c r="AX20" s="1122"/>
      <c r="AY20" s="1122"/>
      <c r="AZ20" s="1122"/>
      <c r="BA20" s="1122"/>
      <c r="BB20" s="1122"/>
      <c r="BC20" s="1122"/>
      <c r="BD20" s="1122"/>
      <c r="BE20" s="1122"/>
      <c r="BF20" s="1122"/>
      <c r="BG20" s="1122"/>
      <c r="BH20" s="1122"/>
      <c r="BI20" s="1122"/>
      <c r="BJ20" s="1122"/>
      <c r="BK20" s="1122"/>
      <c r="BL20" s="1122"/>
      <c r="BM20" s="1122"/>
      <c r="BN20" s="1122"/>
      <c r="BO20" s="1122"/>
      <c r="BP20" s="1122"/>
      <c r="BQ20" s="1122"/>
      <c r="BR20" s="1122"/>
      <c r="BS20" s="1122"/>
      <c r="BT20" s="1122"/>
      <c r="BU20" s="1122"/>
      <c r="BV20" s="1122"/>
      <c r="BW20" s="1122"/>
      <c r="BX20" s="1122"/>
      <c r="BY20" s="1122"/>
      <c r="BZ20" s="1122"/>
      <c r="CA20" s="1122"/>
      <c r="CB20" s="1122"/>
      <c r="CC20" s="1122"/>
      <c r="CD20" s="1122"/>
      <c r="CE20" s="1122"/>
      <c r="CF20" s="1122"/>
      <c r="CG20" s="1122"/>
      <c r="CH20" s="1122"/>
      <c r="CI20" s="1122"/>
      <c r="CJ20" s="1122"/>
      <c r="CK20" s="1122"/>
      <c r="CL20" s="1122"/>
      <c r="CM20" s="1122"/>
      <c r="CN20" s="1122"/>
      <c r="CO20" s="1122"/>
      <c r="CP20" s="1122"/>
      <c r="CQ20" s="1122"/>
      <c r="CR20" s="1122"/>
      <c r="CS20" s="1122"/>
      <c r="CT20" s="1122"/>
      <c r="CU20" s="1122"/>
      <c r="CV20" s="1122"/>
      <c r="CW20" s="1076"/>
      <c r="CX20" s="1076"/>
      <c r="CY20" s="1076"/>
      <c r="CZ20" s="1076" t="s">
        <v>362</v>
      </c>
      <c r="DA20" s="1076"/>
      <c r="DB20" s="1076"/>
      <c r="DC20" s="1076"/>
      <c r="DD20" s="1076"/>
      <c r="DE20" s="1076"/>
      <c r="DF20" s="1076"/>
      <c r="DG20" s="1076"/>
      <c r="DH20" s="1076"/>
      <c r="DI20" s="1076"/>
      <c r="DJ20" s="1076"/>
      <c r="DK20" s="1076"/>
      <c r="DL20" s="1076"/>
      <c r="DM20" s="1076"/>
      <c r="DN20" s="1076"/>
      <c r="DO20" s="1076"/>
      <c r="DP20" s="1076"/>
      <c r="DQ20" s="14"/>
      <c r="DR20" s="14"/>
      <c r="DS20" s="14"/>
      <c r="DT20" s="14"/>
      <c r="DU20" s="14"/>
    </row>
    <row r="21" spans="1:164" s="17" customFormat="1" ht="17.100000000000001" customHeight="1">
      <c r="A21" s="502"/>
      <c r="B21" s="1191" t="str">
        <f>IF('1'!$A$1=1,"3.2 Узгодження даних з зовнішньої торгівлі товарами та послугами (Державна служба статистики України) з підсумковими паказниками за методологією платіжного балансу відповідно до КПБ6 (Національний банк України)","3.2 Reconciliation of the External Trade in Goods and Services data (the State Statistics Service of Ukraine) to the Totals in the Balance of Payments on the BPM6 methodology (the National Bank of Ukraine)" )</f>
        <v>3.2 Reconciliation of the External Trade in Goods and Services data (the State Statistics Service of Ukraine) to the Totals in the Balance of Payments on the BPM6 methodology (the National Bank of Ukraine)</v>
      </c>
      <c r="C21" s="1194"/>
      <c r="D21" s="1194"/>
      <c r="E21" s="1122"/>
      <c r="F21" s="1122"/>
      <c r="G21" s="1122"/>
      <c r="H21" s="1122"/>
      <c r="I21" s="1122"/>
      <c r="J21" s="1122"/>
      <c r="K21" s="1122"/>
      <c r="L21" s="1122"/>
      <c r="M21" s="1122"/>
      <c r="N21" s="1122"/>
      <c r="O21" s="1122"/>
      <c r="P21" s="1122"/>
      <c r="Q21" s="1122"/>
      <c r="R21" s="1122"/>
      <c r="S21" s="1122"/>
      <c r="T21" s="1122"/>
      <c r="U21" s="1122"/>
      <c r="V21" s="1122"/>
      <c r="W21" s="1122"/>
      <c r="X21" s="1122"/>
      <c r="Y21" s="1122"/>
      <c r="Z21" s="1122"/>
      <c r="AA21" s="1122"/>
      <c r="AB21" s="1122"/>
      <c r="AC21" s="1122"/>
      <c r="AD21" s="1122"/>
      <c r="AE21" s="1122"/>
      <c r="AF21" s="1122"/>
      <c r="AG21" s="1122"/>
      <c r="AH21" s="1122"/>
      <c r="AI21" s="1122"/>
      <c r="AJ21" s="1122"/>
      <c r="AK21" s="1122"/>
      <c r="AL21" s="1122"/>
      <c r="AM21" s="1122"/>
      <c r="AN21" s="1122"/>
      <c r="AO21" s="1122"/>
      <c r="AP21" s="1122"/>
      <c r="AQ21" s="1122"/>
      <c r="AR21" s="1122"/>
      <c r="AS21" s="1122"/>
      <c r="AT21" s="1122"/>
      <c r="AU21" s="1122"/>
      <c r="AV21" s="1122"/>
      <c r="AW21" s="1122"/>
      <c r="AX21" s="1122"/>
      <c r="AY21" s="1122"/>
      <c r="AZ21" s="1122"/>
      <c r="BA21" s="1122"/>
      <c r="BB21" s="1122"/>
      <c r="BC21" s="1122"/>
      <c r="BD21" s="1122"/>
      <c r="BE21" s="1122"/>
      <c r="BF21" s="1122"/>
      <c r="BG21" s="1122"/>
      <c r="BH21" s="1122"/>
      <c r="BI21" s="1122"/>
      <c r="BJ21" s="1122"/>
      <c r="BK21" s="1122"/>
      <c r="BL21" s="1122"/>
      <c r="BM21" s="1122"/>
      <c r="BN21" s="1122"/>
      <c r="BO21" s="1122"/>
      <c r="BP21" s="1122"/>
      <c r="BQ21" s="1122"/>
      <c r="BR21" s="1122"/>
      <c r="BS21" s="1122"/>
      <c r="BT21" s="1122"/>
      <c r="BU21" s="1122"/>
      <c r="BV21" s="1122"/>
      <c r="BW21" s="1122"/>
      <c r="BX21" s="1122"/>
      <c r="BY21" s="1122"/>
      <c r="BZ21" s="1122"/>
      <c r="CA21" s="1122"/>
      <c r="CB21" s="1122"/>
      <c r="CC21" s="1122"/>
      <c r="CD21" s="1122"/>
      <c r="CE21" s="1122"/>
      <c r="CF21" s="1122"/>
      <c r="CG21" s="1122"/>
      <c r="CH21" s="1122"/>
      <c r="CI21" s="1122"/>
      <c r="CJ21" s="1122"/>
      <c r="CK21" s="1122"/>
      <c r="CL21" s="1122"/>
      <c r="CM21" s="1122"/>
      <c r="CN21" s="1122"/>
      <c r="CO21" s="1122"/>
      <c r="CP21" s="1122"/>
      <c r="CQ21" s="1122"/>
      <c r="CR21" s="1122"/>
      <c r="CS21" s="1122"/>
      <c r="CT21" s="1122"/>
      <c r="CU21" s="1122"/>
      <c r="CV21" s="1122"/>
      <c r="CW21" s="1076"/>
      <c r="CX21" s="1076"/>
      <c r="CY21" s="1076"/>
      <c r="CZ21" s="1076" t="s">
        <v>359</v>
      </c>
      <c r="DA21" s="1076"/>
      <c r="DB21" s="1076"/>
      <c r="DC21" s="1076"/>
      <c r="DD21" s="1076"/>
      <c r="DE21" s="1076"/>
      <c r="DF21" s="1076"/>
      <c r="DG21" s="1076"/>
      <c r="DH21" s="1076"/>
      <c r="DI21" s="1076"/>
      <c r="DJ21" s="1076"/>
      <c r="DK21" s="1076"/>
      <c r="DL21" s="1076"/>
      <c r="DM21" s="1076"/>
      <c r="DN21" s="1076"/>
      <c r="DO21" s="1076"/>
      <c r="DP21" s="1076"/>
      <c r="DQ21" s="14"/>
      <c r="DR21" s="14"/>
      <c r="DS21" s="14"/>
      <c r="DT21" s="14"/>
      <c r="DU21" s="14"/>
    </row>
    <row r="22" spans="1:164">
      <c r="B22" s="24"/>
      <c r="C22" s="24"/>
      <c r="D22" s="24"/>
      <c r="E22" s="24"/>
      <c r="F22" s="24"/>
      <c r="G22" s="24"/>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c r="AJ22" s="24"/>
      <c r="AK22" s="24"/>
      <c r="AL22" s="24"/>
      <c r="AM22" s="24"/>
      <c r="AN22" s="24"/>
      <c r="AO22" s="24"/>
      <c r="AP22" s="24"/>
      <c r="AQ22" s="24"/>
      <c r="AR22" s="24"/>
      <c r="AS22" s="24"/>
      <c r="AT22" s="24"/>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c r="BS22" s="24"/>
      <c r="BT22" s="24"/>
      <c r="BU22" s="24"/>
      <c r="BV22" s="24"/>
      <c r="BW22" s="24"/>
      <c r="BX22" s="24"/>
      <c r="BY22" s="24"/>
      <c r="BZ22" s="24"/>
      <c r="CA22" s="24"/>
      <c r="CB22" s="24"/>
      <c r="CC22" s="24"/>
      <c r="CD22" s="24"/>
      <c r="CE22" s="24"/>
      <c r="CF22" s="24"/>
      <c r="CG22" s="24"/>
      <c r="CH22" s="24"/>
      <c r="CI22" s="24"/>
      <c r="CJ22" s="24"/>
      <c r="CK22" s="24"/>
      <c r="CL22" s="24"/>
      <c r="CM22" s="24"/>
      <c r="CN22" s="24"/>
      <c r="CO22" s="24"/>
      <c r="CP22" s="24"/>
      <c r="CQ22" s="24"/>
      <c r="CR22" s="24"/>
      <c r="CS22" s="24"/>
      <c r="CT22" s="24"/>
      <c r="CU22" s="1038"/>
      <c r="CV22" s="1038"/>
      <c r="CW22" s="1038"/>
      <c r="CX22" s="779"/>
      <c r="CY22" s="779"/>
      <c r="CZ22" s="779"/>
      <c r="DA22" s="779"/>
      <c r="DB22" s="779"/>
      <c r="DC22" s="779"/>
      <c r="DD22" s="779"/>
      <c r="DE22" s="779"/>
      <c r="DF22" s="779"/>
      <c r="DG22" s="779"/>
      <c r="DH22" s="779"/>
      <c r="DI22" s="779"/>
      <c r="DJ22" s="779"/>
      <c r="DK22" s="779"/>
      <c r="DL22" s="779"/>
      <c r="DM22" s="779"/>
      <c r="DN22" s="779"/>
      <c r="DO22" s="779"/>
      <c r="DP22" s="1038"/>
    </row>
    <row r="23" spans="1:164">
      <c r="B23" s="1490" t="str">
        <f>IF('1'!$A$1=1,B46,B47)</f>
        <v>Last updated on: 29.03.2024</v>
      </c>
      <c r="C23" s="24"/>
      <c r="D23" s="24"/>
      <c r="E23" s="24"/>
      <c r="F23" s="24"/>
      <c r="G23" s="24"/>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A23" s="24"/>
      <c r="CB23" s="24"/>
      <c r="CC23" s="24"/>
      <c r="CD23" s="24"/>
      <c r="CE23" s="24"/>
      <c r="CF23" s="24"/>
      <c r="CG23" s="24"/>
      <c r="CH23" s="24"/>
      <c r="CI23" s="24"/>
      <c r="CJ23" s="24"/>
      <c r="CK23" s="24"/>
      <c r="CL23" s="24"/>
      <c r="CM23" s="24"/>
      <c r="CN23" s="24"/>
      <c r="CO23" s="24"/>
      <c r="CP23" s="24"/>
      <c r="CQ23" s="24"/>
      <c r="CR23" s="24"/>
      <c r="CS23" s="24"/>
      <c r="CT23" s="24"/>
      <c r="CU23" s="1038"/>
      <c r="CV23" s="1038"/>
      <c r="CW23" s="1038"/>
      <c r="CX23" s="779"/>
      <c r="CY23" s="779"/>
      <c r="CZ23" s="779" t="s">
        <v>558</v>
      </c>
      <c r="DA23" s="779"/>
      <c r="DB23" s="779"/>
      <c r="DC23" s="779"/>
      <c r="DD23" s="779"/>
      <c r="DF23" s="779"/>
      <c r="DG23" s="779"/>
      <c r="DH23" s="779"/>
      <c r="DI23" s="779"/>
      <c r="DJ23" s="779"/>
      <c r="DK23" s="779"/>
      <c r="DL23" s="779"/>
      <c r="DM23" s="779"/>
      <c r="DN23" s="779"/>
      <c r="DO23" s="779"/>
      <c r="DP23" s="1038"/>
    </row>
    <row r="24" spans="1:164">
      <c r="CZ24" s="14" t="s">
        <v>559</v>
      </c>
    </row>
    <row r="26" spans="1:164">
      <c r="CZ26" s="14" t="s">
        <v>560</v>
      </c>
    </row>
    <row r="27" spans="1:164">
      <c r="CZ27" s="14" t="s">
        <v>561</v>
      </c>
    </row>
    <row r="30" spans="1:164">
      <c r="CZ30" s="1076" t="s">
        <v>692</v>
      </c>
    </row>
    <row r="31" spans="1:164">
      <c r="CZ31" s="1076" t="s">
        <v>693</v>
      </c>
    </row>
    <row r="32" spans="1:164">
      <c r="CZ32" s="1076"/>
    </row>
    <row r="33" spans="1:164">
      <c r="CZ33" s="1076"/>
    </row>
    <row r="34" spans="1:164">
      <c r="CZ34" s="1076"/>
    </row>
    <row r="35" spans="1:164">
      <c r="CZ35" s="1076"/>
    </row>
    <row r="36" spans="1:164">
      <c r="CZ36" s="1076"/>
    </row>
    <row r="37" spans="1:164">
      <c r="CZ37" s="1076"/>
    </row>
    <row r="38" spans="1:164">
      <c r="CZ38" s="1076"/>
    </row>
    <row r="39" spans="1:164">
      <c r="CZ39" s="1076"/>
    </row>
    <row r="40" spans="1:164">
      <c r="CZ40" s="1076"/>
    </row>
    <row r="42" spans="1:164">
      <c r="CZ42" s="1693" t="s">
        <v>565</v>
      </c>
    </row>
    <row r="43" spans="1:164">
      <c r="CZ43" s="1472" t="s">
        <v>564</v>
      </c>
    </row>
    <row r="45" spans="1:164" s="1039" customFormat="1">
      <c r="A45" s="21"/>
      <c r="CX45" s="14"/>
      <c r="CY45" s="14"/>
      <c r="CZ45" s="14"/>
      <c r="DA45" s="14"/>
      <c r="DB45" s="14"/>
      <c r="DC45" s="14"/>
      <c r="DD45" s="14"/>
      <c r="DE45" s="14"/>
      <c r="DF45" s="14"/>
      <c r="DG45" s="14"/>
      <c r="DH45" s="14"/>
      <c r="DI45" s="14"/>
      <c r="DJ45" s="14"/>
      <c r="DK45" s="14"/>
      <c r="DL45" s="14"/>
      <c r="DM45" s="14"/>
      <c r="DN45" s="14"/>
      <c r="DO45" s="14"/>
      <c r="EU45" s="14"/>
      <c r="EV45" s="14"/>
      <c r="EW45" s="14"/>
      <c r="EX45" s="14"/>
      <c r="EY45" s="14"/>
      <c r="EZ45" s="14"/>
      <c r="FA45" s="14"/>
      <c r="FB45" s="14"/>
      <c r="FC45" s="14"/>
      <c r="FD45" s="14"/>
      <c r="FE45" s="14"/>
      <c r="FF45" s="14"/>
      <c r="FG45" s="14"/>
      <c r="FH45" s="14"/>
    </row>
    <row r="46" spans="1:164" s="16" customFormat="1" ht="18.600000000000001" customHeight="1">
      <c r="A46" s="18"/>
      <c r="B46" s="1491" t="s">
        <v>706</v>
      </c>
      <c r="C46" s="1039"/>
      <c r="D46" s="1039"/>
      <c r="E46" s="1039"/>
      <c r="CX46" s="17"/>
      <c r="CY46" s="17"/>
      <c r="CZ46" s="17"/>
      <c r="DA46" s="17"/>
      <c r="DB46" s="17"/>
      <c r="DC46" s="17"/>
      <c r="DD46" s="17"/>
      <c r="DE46" s="17"/>
      <c r="DF46" s="17"/>
      <c r="DG46" s="17"/>
      <c r="DH46" s="17"/>
      <c r="DI46" s="17"/>
      <c r="DJ46" s="17"/>
      <c r="DK46" s="17"/>
      <c r="DL46" s="17"/>
      <c r="DM46" s="17"/>
      <c r="DN46" s="17"/>
      <c r="DO46" s="17"/>
      <c r="EU46" s="17"/>
      <c r="EV46" s="17"/>
      <c r="EW46" s="17"/>
      <c r="EX46" s="17"/>
      <c r="EY46" s="17"/>
      <c r="EZ46" s="17"/>
      <c r="FA46" s="17"/>
      <c r="FB46" s="17"/>
      <c r="FC46" s="17"/>
      <c r="FD46" s="17"/>
      <c r="FE46" s="17"/>
      <c r="FF46" s="17"/>
      <c r="FG46" s="17"/>
      <c r="FH46" s="17"/>
    </row>
    <row r="47" spans="1:164" s="16" customFormat="1" ht="20.399999999999999" customHeight="1">
      <c r="A47" s="18"/>
      <c r="B47" s="1491" t="s">
        <v>707</v>
      </c>
      <c r="C47" s="1039"/>
      <c r="D47" s="1039"/>
      <c r="E47" s="1039"/>
      <c r="CX47" s="17"/>
      <c r="CY47" s="17"/>
      <c r="CZ47" s="17"/>
      <c r="DA47" s="17"/>
      <c r="DB47" s="17"/>
      <c r="DC47" s="17"/>
      <c r="DD47" s="17"/>
      <c r="DE47" s="17"/>
      <c r="DF47" s="17"/>
      <c r="DG47" s="17"/>
      <c r="DH47" s="17"/>
      <c r="DI47" s="17"/>
      <c r="DJ47" s="17"/>
      <c r="DK47" s="17"/>
      <c r="DL47" s="17"/>
      <c r="DM47" s="17"/>
      <c r="DN47" s="17"/>
      <c r="DO47" s="17"/>
      <c r="EU47" s="17"/>
      <c r="EV47" s="17"/>
      <c r="EW47" s="17"/>
      <c r="EX47" s="17"/>
      <c r="EY47" s="17"/>
      <c r="EZ47" s="17"/>
      <c r="FA47" s="17"/>
      <c r="FB47" s="17"/>
      <c r="FC47" s="17"/>
      <c r="FD47" s="17"/>
      <c r="FE47" s="17"/>
      <c r="FF47" s="17"/>
      <c r="FG47" s="17"/>
      <c r="FH47" s="17"/>
    </row>
    <row r="48" spans="1:164" s="1039" customFormat="1">
      <c r="A48" s="21"/>
      <c r="CX48" s="14"/>
      <c r="CY48" s="14"/>
      <c r="CZ48" s="14"/>
      <c r="DA48" s="14"/>
      <c r="DB48" s="14"/>
      <c r="DC48" s="14"/>
      <c r="DD48" s="14"/>
      <c r="DE48" s="14"/>
      <c r="DF48" s="14"/>
      <c r="DG48" s="14"/>
      <c r="DH48" s="14"/>
      <c r="DI48" s="14"/>
      <c r="DJ48" s="14"/>
      <c r="DK48" s="14"/>
      <c r="DL48" s="14"/>
      <c r="DM48" s="14"/>
      <c r="DN48" s="14"/>
      <c r="DO48" s="14"/>
      <c r="EU48" s="14"/>
      <c r="EV48" s="14"/>
      <c r="EW48" s="14"/>
      <c r="EX48" s="14"/>
      <c r="EY48" s="14"/>
      <c r="EZ48" s="14"/>
      <c r="FA48" s="14"/>
      <c r="FB48" s="14"/>
      <c r="FC48" s="14"/>
      <c r="FD48" s="14"/>
      <c r="FE48" s="14"/>
      <c r="FF48" s="14"/>
      <c r="FG48" s="14"/>
      <c r="FH48" s="14"/>
    </row>
  </sheetData>
  <phoneticPr fontId="10" type="noConversion"/>
  <hyperlinks>
    <hyperlink ref="B2" location="'1.1 '!A1" display="'1.1 '!A1"/>
    <hyperlink ref="B3" location="'1.2 '!A1" display="1.2. Динаміка товарної структури імпорту"/>
    <hyperlink ref="B5:S5" location="'1.4.'!A1" display="1.4. Структура експорту за широкими економічними категоріями у розрізі товарних груп (квартальна)"/>
    <hyperlink ref="B6" location="'1.5 '!A1" display="'1.5 '!A1"/>
    <hyperlink ref="B7:S7" location="'1.7.'!A1" display="1.7. Структура імпорту за широкими економічними категоріями  у розрізі товарних груп (квартальна)"/>
    <hyperlink ref="B1" location="'1.1 '!A1" display="1. Зовнішня торгівля товарами (відповідно до КПБ6)"/>
    <hyperlink ref="B4:K4" location="'1.3'!A1" display="1.3. Динаміка експорту товарів за широкими економічними категоріями"/>
    <hyperlink ref="B3:DP3" location="'1.2'!A1" display="1.2. Динаміка товарної структури імпорту"/>
    <hyperlink ref="B4:DP4" location="'1.3 '!A1" display="1.3. Динаміка експорту товарів за широкими економічними категоріями"/>
    <hyperlink ref="B5:DP5" location="'1.4. '!A1" display="1.4. Структура експорту за широкими економічними категоріями у розрізі товарних груп (квартальна)"/>
    <hyperlink ref="B7:DP7" location="'1.7. '!A1" display="1.7. Структура імпорту за широкими економічними категоріями  у розрізі товарних груп (квартальна)"/>
    <hyperlink ref="B5" location="'1.4'!A1" display="1.4 Структура експорту за широкими економічними категоріями у розрізі товарних груп "/>
    <hyperlink ref="B7" location="'1.6 '!A1" display="'1.6 '!A1"/>
    <hyperlink ref="B8" location="'1.7'!A1" display="'1.7'!A1"/>
    <hyperlink ref="B10" location="'1.9'!A1" display="'1.9'!A1"/>
    <hyperlink ref="B9" location="'1.8'!A1" display="'1.8'!A1"/>
    <hyperlink ref="B11" location="'1.10 '!A1" display="'1.10 '!A1"/>
    <hyperlink ref="B12" location="'1.11'!A1" display="'1.11'!A1"/>
    <hyperlink ref="B20" location="'3.1'!A1" display="'3.1'!A1"/>
    <hyperlink ref="B21" location="'3.2'!A1" display="'3.2'!A1"/>
    <hyperlink ref="B14" location="'2.1'!A1" display="'2.1'!A1"/>
    <hyperlink ref="B15" location="'2.2'!A1" display="'2.2'!A1"/>
    <hyperlink ref="B16" location="'2.3'!A1" display="'2.3'!A1"/>
    <hyperlink ref="B17" location="'2.4'!A1" display="'2.4'!A1"/>
    <hyperlink ref="B18" location="'2.5'!A1" display="'2.5'!A1"/>
  </hyperlinks>
  <pageMargins left="0.48" right="0.32" top="0.67" bottom="1" header="0.5" footer="0.5"/>
  <pageSetup paperSize="9" scale="50" orientation="landscape" horizontalDpi="4294967294"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5" r:id="rId4" name="List Box 1">
              <controlPr defaultSize="0" autoLine="0" autoPict="0">
                <anchor moveWithCells="1">
                  <from>
                    <xdr:col>0</xdr:col>
                    <xdr:colOff>22860</xdr:colOff>
                    <xdr:row>0</xdr:row>
                    <xdr:rowOff>30480</xdr:rowOff>
                  </from>
                  <to>
                    <xdr:col>0</xdr:col>
                    <xdr:colOff>601980</xdr:colOff>
                    <xdr:row>1</xdr:row>
                    <xdr:rowOff>114300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dimension ref="A1:T111"/>
  <sheetViews>
    <sheetView zoomScale="73" zoomScaleNormal="73" workbookViewId="0">
      <selection activeCell="O14" sqref="O14"/>
    </sheetView>
  </sheetViews>
  <sheetFormatPr defaultColWidth="6.6640625" defaultRowHeight="13.2" outlineLevelCol="1"/>
  <cols>
    <col min="1" max="1" width="6.44140625" style="473" customWidth="1"/>
    <col min="2" max="2" width="36.77734375" style="473" customWidth="1"/>
    <col min="3" max="3" width="6.44140625" style="473" hidden="1" customWidth="1" outlineLevel="1"/>
    <col min="4" max="4" width="23" style="473" hidden="1" customWidth="1" outlineLevel="1"/>
    <col min="5" max="5" width="11.6640625" style="473" hidden="1" customWidth="1" outlineLevel="1"/>
    <col min="6" max="6" width="12" style="473" hidden="1" customWidth="1" outlineLevel="1"/>
    <col min="7" max="7" width="15.77734375" style="473" customWidth="1" collapsed="1"/>
    <col min="8" max="8" width="16.44140625" style="477" customWidth="1"/>
    <col min="9" max="9" width="9.5546875" style="478" customWidth="1"/>
    <col min="10" max="10" width="9.44140625" style="473" customWidth="1"/>
    <col min="11" max="11" width="9.5546875" style="473" customWidth="1"/>
    <col min="12" max="12" width="6.6640625" style="473"/>
    <col min="13" max="16" width="6.6640625" style="474"/>
    <col min="17" max="16384" width="6.6640625" style="473"/>
  </cols>
  <sheetData>
    <row r="1" spans="1:20" ht="15.75" customHeight="1">
      <c r="A1" s="93" t="str">
        <f>IF('1'!A1=1,"до змісту","to title")</f>
        <v>to title</v>
      </c>
      <c r="H1" s="574"/>
      <c r="J1" s="620"/>
      <c r="M1" s="721"/>
      <c r="O1" s="721"/>
      <c r="R1" s="620"/>
      <c r="S1" s="718"/>
      <c r="T1" s="1118"/>
    </row>
    <row r="2" spans="1:20" s="1543" customFormat="1" ht="21" customHeight="1">
      <c r="A2" s="1543" t="str">
        <f>IF('1'!$A$1=1,"1.9 Питома вага країн - основних торговельних партнерів України в загальному обсязі товарообороту у IV кварталі 2023 року*","1.9 Shares of Ukraine's Top Trading Partners in the Total Goods Turnover in the IV quarter of 2023*" )</f>
        <v>1.9 Shares of Ukraine's Top Trading Partners in the Total Goods Turnover in the IV quarter of 2023*</v>
      </c>
      <c r="B2" s="483"/>
      <c r="C2" s="483"/>
      <c r="D2" s="483"/>
      <c r="E2" s="483"/>
      <c r="F2" s="483"/>
      <c r="G2" s="484"/>
      <c r="H2" s="485"/>
      <c r="M2" s="1544"/>
      <c r="N2" s="1544"/>
      <c r="O2" s="1544"/>
      <c r="P2" s="1544"/>
      <c r="S2" s="679"/>
      <c r="T2" s="1099"/>
    </row>
    <row r="3" spans="1:20" s="482" customFormat="1" ht="15" customHeight="1">
      <c r="A3" s="260" t="str">
        <f>IF('1'!A1=1,"(відповідно до КПБ6)","(according to BPM6 methodology)")</f>
        <v>(according to BPM6 methodology)</v>
      </c>
      <c r="B3" s="483"/>
      <c r="C3" s="483"/>
      <c r="D3" s="483"/>
      <c r="E3" s="483"/>
      <c r="F3" s="483"/>
      <c r="G3" s="484"/>
      <c r="H3" s="485"/>
      <c r="M3" s="694"/>
      <c r="N3" s="694"/>
      <c r="O3" s="694"/>
      <c r="P3" s="694"/>
    </row>
    <row r="4" spans="1:20" ht="16.350000000000001" customHeight="1">
      <c r="A4" s="473" t="str">
        <f>IF('1'!A1=1,"Млн дол. США","Million USD")</f>
        <v>Million USD</v>
      </c>
      <c r="B4" s="486"/>
      <c r="C4" s="486"/>
      <c r="D4" s="486"/>
      <c r="E4" s="486"/>
      <c r="F4" s="486"/>
      <c r="G4" s="477"/>
      <c r="H4" s="478"/>
      <c r="I4" s="473"/>
      <c r="M4" s="397"/>
    </row>
    <row r="5" spans="1:20" ht="68.7" customHeight="1">
      <c r="A5" s="1494" t="str">
        <f>IF('1'!A1=1,"№","Rank")</f>
        <v>Rank</v>
      </c>
      <c r="B5" s="1495" t="str">
        <f>IF('1'!A1=1,D5,F5)</f>
        <v>Countries</v>
      </c>
      <c r="C5" s="1496" t="s">
        <v>68</v>
      </c>
      <c r="D5" s="1497" t="s">
        <v>29</v>
      </c>
      <c r="E5" s="1499" t="s">
        <v>157</v>
      </c>
      <c r="F5" s="1499" t="s">
        <v>158</v>
      </c>
      <c r="G5" s="1494" t="str">
        <f>IF('1'!$A$1=1,"Товарооборот","Goods turnover")</f>
        <v>Goods turnover</v>
      </c>
      <c r="H5" s="1500" t="str">
        <f>IF('1'!$A$1=1,"Частка в загальному обсязі товарообороту,%","% Share in total goods turnover")</f>
        <v>% Share in total goods turnover</v>
      </c>
      <c r="I5" s="1027" t="str">
        <f>IF('1'!$A$1=1,"Експорт","Exports")</f>
        <v>Exports</v>
      </c>
      <c r="J5" s="1498" t="str">
        <f>IF('1'!$A$1=1,"Імпорт","Imports")</f>
        <v>Imports</v>
      </c>
      <c r="K5" s="1501" t="str">
        <f>IF('1'!$A$1=1,"Сальдо","Balance")</f>
        <v>Balance</v>
      </c>
    </row>
    <row r="6" spans="1:20" ht="22.05" customHeight="1">
      <c r="A6" s="1494"/>
      <c r="B6" s="1476" t="str">
        <f>IF('1'!$A$1=1,D6,F6)</f>
        <v>TOTAL</v>
      </c>
      <c r="C6" s="621"/>
      <c r="D6" s="730" t="s">
        <v>14</v>
      </c>
      <c r="E6" s="621"/>
      <c r="F6" s="621" t="s">
        <v>105</v>
      </c>
      <c r="G6" s="1483">
        <f>I6+J6</f>
        <v>25280.2287708</v>
      </c>
      <c r="H6" s="731">
        <v>100</v>
      </c>
      <c r="I6" s="768">
        <v>8701.9919347700052</v>
      </c>
      <c r="J6" s="768">
        <v>16578.236836029995</v>
      </c>
      <c r="K6" s="720">
        <f>I6-J6</f>
        <v>-7876.24490125999</v>
      </c>
    </row>
    <row r="7" spans="1:20" ht="22.05" customHeight="1">
      <c r="A7" s="1175">
        <v>1</v>
      </c>
      <c r="B7" s="1177" t="str">
        <f>IF('1'!$A$1=1,D7,F7)</f>
        <v>China</v>
      </c>
      <c r="C7" s="1171"/>
      <c r="D7" s="1172" t="s">
        <v>647</v>
      </c>
      <c r="E7" s="1171"/>
      <c r="F7" s="1171" t="s">
        <v>159</v>
      </c>
      <c r="G7" s="711">
        <f t="shared" ref="G7" si="0">I7+J7</f>
        <v>3502.3754556499998</v>
      </c>
      <c r="H7" s="642">
        <f>G7/$G$6*100</f>
        <v>13.854207916407105</v>
      </c>
      <c r="I7" s="476">
        <v>514.57287222000002</v>
      </c>
      <c r="J7" s="476">
        <v>2987.8025834299997</v>
      </c>
      <c r="K7" s="1173">
        <f t="shared" ref="K7" si="1">I7-J7</f>
        <v>-2473.2297112099996</v>
      </c>
    </row>
    <row r="8" spans="1:20" ht="22.05" customHeight="1">
      <c r="A8" s="1175">
        <v>2</v>
      </c>
      <c r="B8" s="1177" t="str">
        <f>IF('1'!$A$1=1,D8,F8)</f>
        <v>Poland</v>
      </c>
      <c r="C8" s="1171"/>
      <c r="D8" s="1172" t="s">
        <v>634</v>
      </c>
      <c r="E8" s="1171"/>
      <c r="F8" s="1171" t="s">
        <v>161</v>
      </c>
      <c r="G8" s="711">
        <f>I8+J8</f>
        <v>2591.0147649999999</v>
      </c>
      <c r="H8" s="642">
        <f>G8/$G$6*100</f>
        <v>10.249174516936172</v>
      </c>
      <c r="I8" s="476">
        <v>975.68888031999995</v>
      </c>
      <c r="J8" s="476">
        <v>1615.3258846799999</v>
      </c>
      <c r="K8" s="1173">
        <f>I8-J8</f>
        <v>-639.63700435999999</v>
      </c>
    </row>
    <row r="9" spans="1:20" ht="22.05" customHeight="1">
      <c r="A9" s="1175">
        <v>3</v>
      </c>
      <c r="B9" s="1177" t="str">
        <f>IF('1'!$A$1=1,D9,F9)</f>
        <v>Germany</v>
      </c>
      <c r="C9" s="1171"/>
      <c r="D9" s="1172" t="s">
        <v>635</v>
      </c>
      <c r="E9" s="1171"/>
      <c r="F9" s="1171" t="s">
        <v>160</v>
      </c>
      <c r="G9" s="711">
        <f>I9+J9</f>
        <v>1716.7195290499999</v>
      </c>
      <c r="H9" s="642">
        <f>G9/$G$6*100</f>
        <v>6.7907594690476119</v>
      </c>
      <c r="I9" s="476">
        <v>520.49008977999995</v>
      </c>
      <c r="J9" s="476">
        <v>1196.2294392700001</v>
      </c>
      <c r="K9" s="1173">
        <f>I9-J9</f>
        <v>-675.73934949000011</v>
      </c>
    </row>
    <row r="10" spans="1:20" ht="22.05" customHeight="1">
      <c r="A10" s="1175">
        <v>4</v>
      </c>
      <c r="B10" s="1177" t="str">
        <f>IF('1'!$A$1=1,D10,F10)</f>
        <v>Turkey</v>
      </c>
      <c r="C10" s="1171"/>
      <c r="D10" s="1172" t="s">
        <v>648</v>
      </c>
      <c r="E10" s="1171"/>
      <c r="F10" s="1171" t="s">
        <v>162</v>
      </c>
      <c r="G10" s="711">
        <f>I10+J10</f>
        <v>1475.39505065</v>
      </c>
      <c r="H10" s="642">
        <f t="shared" ref="H10" si="2">G10/$G$6*100</f>
        <v>5.8361617848733998</v>
      </c>
      <c r="I10" s="476">
        <v>463.13578931999996</v>
      </c>
      <c r="J10" s="476">
        <v>1012.2592613300001</v>
      </c>
      <c r="K10" s="1173">
        <f>I10-J10</f>
        <v>-549.12347201000011</v>
      </c>
    </row>
    <row r="11" spans="1:20" ht="22.05" customHeight="1">
      <c r="A11" s="1175">
        <v>5</v>
      </c>
      <c r="B11" s="1177" t="str">
        <f>IF('1'!$A$1=1,D11,F11)</f>
        <v>Romania</v>
      </c>
      <c r="C11" s="1171"/>
      <c r="D11" s="1172" t="s">
        <v>649</v>
      </c>
      <c r="E11" s="1171"/>
      <c r="F11" s="1171" t="s">
        <v>170</v>
      </c>
      <c r="G11" s="711">
        <f t="shared" ref="G11" si="3">I11+J11</f>
        <v>1160.22478219</v>
      </c>
      <c r="H11" s="642">
        <f t="shared" ref="H11:H15" si="4">G11/$G$6*100</f>
        <v>4.5894552328186249</v>
      </c>
      <c r="I11" s="476">
        <v>732.10514218000003</v>
      </c>
      <c r="J11" s="476">
        <v>428.11964000999996</v>
      </c>
      <c r="K11" s="1173">
        <f t="shared" ref="K11" si="5">I11-J11</f>
        <v>303.98550217000007</v>
      </c>
    </row>
    <row r="12" spans="1:20" ht="22.05" customHeight="1">
      <c r="A12" s="1175">
        <v>6</v>
      </c>
      <c r="B12" s="1177" t="str">
        <f>IF('1'!$A$1=1,D12,F12)</f>
        <v>Italy</v>
      </c>
      <c r="C12" s="1171"/>
      <c r="D12" s="1172" t="s">
        <v>650</v>
      </c>
      <c r="E12" s="1171"/>
      <c r="F12" s="1171" t="s">
        <v>163</v>
      </c>
      <c r="G12" s="711">
        <f t="shared" ref="G12:G17" si="6">I12+J12</f>
        <v>1090.57355263</v>
      </c>
      <c r="H12" s="642">
        <f t="shared" si="4"/>
        <v>4.3139386218279405</v>
      </c>
      <c r="I12" s="476">
        <v>414.64482365000003</v>
      </c>
      <c r="J12" s="476">
        <v>675.92872897999996</v>
      </c>
      <c r="K12" s="1173">
        <f>I12-J12</f>
        <v>-261.28390532999993</v>
      </c>
    </row>
    <row r="13" spans="1:20" ht="22.05" customHeight="1">
      <c r="A13" s="1175">
        <v>7</v>
      </c>
      <c r="B13" s="1177" t="str">
        <f>IF('1'!$A$1=1,D13,F13)</f>
        <v>Spain</v>
      </c>
      <c r="C13" s="1171"/>
      <c r="D13" s="1172" t="s">
        <v>637</v>
      </c>
      <c r="E13" s="1171"/>
      <c r="F13" s="1171" t="s">
        <v>167</v>
      </c>
      <c r="G13" s="711">
        <f t="shared" si="6"/>
        <v>990.10833737000007</v>
      </c>
      <c r="H13" s="642">
        <f>G13/$G$6*100</f>
        <v>3.9165323476567093</v>
      </c>
      <c r="I13" s="476">
        <v>778.08018637999999</v>
      </c>
      <c r="J13" s="476">
        <v>212.02815099000003</v>
      </c>
      <c r="K13" s="1173">
        <f t="shared" ref="K13" si="7">I13-J13</f>
        <v>566.0520353899999</v>
      </c>
    </row>
    <row r="14" spans="1:20" ht="22.05" customHeight="1">
      <c r="A14" s="1175">
        <v>8</v>
      </c>
      <c r="B14" s="1177" t="str">
        <f>IF('1'!$A$1=1,D14,F14)</f>
        <v>United States of America</v>
      </c>
      <c r="C14" s="1171"/>
      <c r="D14" s="1172" t="s">
        <v>651</v>
      </c>
      <c r="E14" s="1171"/>
      <c r="F14" s="1171" t="s">
        <v>346</v>
      </c>
      <c r="G14" s="711">
        <f t="shared" si="6"/>
        <v>890.37911080000003</v>
      </c>
      <c r="H14" s="642">
        <f>G14/$G$6*100</f>
        <v>3.5220373948056793</v>
      </c>
      <c r="I14" s="476">
        <v>130.00551772</v>
      </c>
      <c r="J14" s="476">
        <v>760.37359308000009</v>
      </c>
      <c r="K14" s="1173">
        <f>I14-J14</f>
        <v>-630.36807536000015</v>
      </c>
    </row>
    <row r="15" spans="1:20" ht="22.05" customHeight="1">
      <c r="A15" s="1175">
        <v>9</v>
      </c>
      <c r="B15" s="1177" t="str">
        <f>IF('1'!$A$1=1,D15,F15)</f>
        <v>Bulgaria</v>
      </c>
      <c r="C15" s="1171"/>
      <c r="D15" s="1172" t="s">
        <v>636</v>
      </c>
      <c r="E15" s="1171"/>
      <c r="F15" s="1171" t="s">
        <v>179</v>
      </c>
      <c r="G15" s="711">
        <f t="shared" si="6"/>
        <v>767.41698765000001</v>
      </c>
      <c r="H15" s="642">
        <f t="shared" si="4"/>
        <v>3.0356409928394603</v>
      </c>
      <c r="I15" s="476">
        <v>231.15267048000001</v>
      </c>
      <c r="J15" s="476">
        <v>536.26431717000003</v>
      </c>
      <c r="K15" s="1173">
        <f>I15-J15</f>
        <v>-305.11164669000004</v>
      </c>
    </row>
    <row r="16" spans="1:20" ht="22.05" customHeight="1">
      <c r="A16" s="1175">
        <v>10</v>
      </c>
      <c r="B16" s="1177" t="str">
        <f>IF('1'!$A$1=1,D16,F16)</f>
        <v>Czech Republic</v>
      </c>
      <c r="C16" s="1171"/>
      <c r="D16" s="1172" t="s">
        <v>653</v>
      </c>
      <c r="E16" s="1171"/>
      <c r="F16" s="1171" t="s">
        <v>171</v>
      </c>
      <c r="G16" s="711">
        <f t="shared" si="6"/>
        <v>742.24241208000001</v>
      </c>
      <c r="H16" s="642">
        <f>G16/$G$6*100</f>
        <v>2.9360589210226182</v>
      </c>
      <c r="I16" s="476">
        <v>175.42391702999998</v>
      </c>
      <c r="J16" s="476">
        <v>566.81849505000002</v>
      </c>
      <c r="K16" s="1173">
        <f>I16-J16</f>
        <v>-391.39457802000004</v>
      </c>
    </row>
    <row r="17" spans="1:11" ht="22.05" customHeight="1">
      <c r="A17" s="1175">
        <v>11</v>
      </c>
      <c r="B17" s="1177" t="str">
        <f>IF('1'!$A$1=1,D17,F17)</f>
        <v>Slovakia</v>
      </c>
      <c r="C17" s="1171"/>
      <c r="D17" s="1172" t="s">
        <v>652</v>
      </c>
      <c r="E17" s="1171"/>
      <c r="F17" s="1171" t="s">
        <v>174</v>
      </c>
      <c r="G17" s="711">
        <f t="shared" si="6"/>
        <v>729.08965448999993</v>
      </c>
      <c r="H17" s="642">
        <f>G17/$G$6*100</f>
        <v>2.884031078595843</v>
      </c>
      <c r="I17" s="476">
        <v>223.05468403</v>
      </c>
      <c r="J17" s="476">
        <v>506.03497045999995</v>
      </c>
      <c r="K17" s="1173">
        <f>I17-J17</f>
        <v>-282.98028642999998</v>
      </c>
    </row>
    <row r="18" spans="1:11" ht="22.05" customHeight="1">
      <c r="A18" s="1175">
        <v>12</v>
      </c>
      <c r="B18" s="1177" t="str">
        <f>IF('1'!$A$1=1,D18,F18)</f>
        <v>India</v>
      </c>
      <c r="C18" s="1171"/>
      <c r="D18" s="1172" t="s">
        <v>638</v>
      </c>
      <c r="E18" s="1171"/>
      <c r="F18" s="1171" t="s">
        <v>165</v>
      </c>
      <c r="G18" s="711">
        <f t="shared" ref="G18" si="8">I18+J18</f>
        <v>632.47640475999992</v>
      </c>
      <c r="H18" s="642">
        <f>G18/$G$6*100</f>
        <v>2.5018618719564101</v>
      </c>
      <c r="I18" s="476">
        <v>93.212507279999997</v>
      </c>
      <c r="J18" s="476">
        <v>539.26389747999997</v>
      </c>
      <c r="K18" s="1173">
        <f t="shared" ref="K18" si="9">I18-J18</f>
        <v>-446.05139019999996</v>
      </c>
    </row>
    <row r="19" spans="1:11" ht="22.05" customHeight="1">
      <c r="A19" s="1175">
        <v>13</v>
      </c>
      <c r="B19" s="1177" t="str">
        <f>IF('1'!$A$1=1,D19,F19)</f>
        <v>Netherlands</v>
      </c>
      <c r="C19" s="1171"/>
      <c r="D19" s="1172" t="s">
        <v>655</v>
      </c>
      <c r="E19" s="1171"/>
      <c r="F19" s="1171" t="s">
        <v>168</v>
      </c>
      <c r="G19" s="711">
        <f>I19+J19</f>
        <v>628.66165159000002</v>
      </c>
      <c r="H19" s="642">
        <f>G19/$G$6*100</f>
        <v>2.4867720038836731</v>
      </c>
      <c r="I19" s="476">
        <v>438.79895431</v>
      </c>
      <c r="J19" s="476">
        <v>189.86269727999999</v>
      </c>
      <c r="K19" s="1173">
        <f>I19-J19</f>
        <v>248.93625703000001</v>
      </c>
    </row>
    <row r="20" spans="1:11" ht="22.05" customHeight="1">
      <c r="A20" s="1175">
        <v>14</v>
      </c>
      <c r="B20" s="1177" t="str">
        <f>IF('1'!$A$1=1,D20,F20)</f>
        <v>France</v>
      </c>
      <c r="C20" s="1171"/>
      <c r="D20" s="1172" t="s">
        <v>654</v>
      </c>
      <c r="E20" s="1171"/>
      <c r="F20" s="1171" t="s">
        <v>164</v>
      </c>
      <c r="G20" s="711">
        <f t="shared" ref="G20" si="10">I20+J20</f>
        <v>609.99596638000003</v>
      </c>
      <c r="H20" s="642">
        <f t="shared" ref="H20" si="11">G20/$G$6*100</f>
        <v>2.4129368919500349</v>
      </c>
      <c r="I20" s="476">
        <v>137.73067204</v>
      </c>
      <c r="J20" s="476">
        <v>472.26529434000003</v>
      </c>
      <c r="K20" s="1173">
        <f t="shared" ref="K20" si="12">I20-J20</f>
        <v>-334.53462230000002</v>
      </c>
    </row>
    <row r="21" spans="1:11" ht="22.05" customHeight="1">
      <c r="A21" s="1175">
        <v>15</v>
      </c>
      <c r="B21" s="1177" t="str">
        <f>IF('1'!$A$1=1,D21,F21)</f>
        <v>Greece</v>
      </c>
      <c r="C21" s="1171"/>
      <c r="D21" s="1172" t="s">
        <v>657</v>
      </c>
      <c r="E21" s="1171"/>
      <c r="F21" s="1171" t="s">
        <v>350</v>
      </c>
      <c r="G21" s="711">
        <f>I21+J21</f>
        <v>605.60136147000003</v>
      </c>
      <c r="H21" s="642">
        <f>G21/$G$6*100</f>
        <v>2.3955533273081042</v>
      </c>
      <c r="I21" s="476">
        <v>87.738878229999997</v>
      </c>
      <c r="J21" s="476">
        <v>517.86248324000007</v>
      </c>
      <c r="K21" s="1173">
        <f>I21-J21</f>
        <v>-430.12360501000006</v>
      </c>
    </row>
    <row r="22" spans="1:11" ht="22.05" customHeight="1">
      <c r="A22" s="1175">
        <v>16</v>
      </c>
      <c r="B22" s="1177" t="str">
        <f>IF('1'!$A$1=1,D22,F22)</f>
        <v>Lithuania</v>
      </c>
      <c r="C22" s="1171"/>
      <c r="D22" s="1172" t="s">
        <v>656</v>
      </c>
      <c r="E22" s="1171"/>
      <c r="F22" s="1171" t="s">
        <v>177</v>
      </c>
      <c r="G22" s="711">
        <f t="shared" ref="G22:G31" si="13">I22+J22</f>
        <v>439.85780008</v>
      </c>
      <c r="H22" s="642">
        <f t="shared" ref="H22:H31" si="14">G22/$G$6*100</f>
        <v>1.7399280839897262</v>
      </c>
      <c r="I22" s="476">
        <v>148.32899992</v>
      </c>
      <c r="J22" s="476">
        <v>291.52880016</v>
      </c>
      <c r="K22" s="1173">
        <f t="shared" ref="K22:K31" si="15">I22-J22</f>
        <v>-143.19980024</v>
      </c>
    </row>
    <row r="23" spans="1:11" ht="38.4" customHeight="1">
      <c r="A23" s="1175">
        <v>17</v>
      </c>
      <c r="B23" s="1178" t="str">
        <f>IF('1'!$A$1=1,D23,F23)</f>
        <v>United Kingdom of Great Britain and Northern Ireland</v>
      </c>
      <c r="C23" s="1171"/>
      <c r="D23" s="1172" t="s">
        <v>659</v>
      </c>
      <c r="E23" s="1171"/>
      <c r="F23" s="1171" t="s">
        <v>347</v>
      </c>
      <c r="G23" s="711">
        <f>I23+J23</f>
        <v>388.85720435000002</v>
      </c>
      <c r="H23" s="642">
        <f>G23/$G$6*100</f>
        <v>1.5381870467847609</v>
      </c>
      <c r="I23" s="476">
        <v>104.61953401</v>
      </c>
      <c r="J23" s="476">
        <v>284.23767034000002</v>
      </c>
      <c r="K23" s="1173">
        <f>I23-J23</f>
        <v>-179.61813633000003</v>
      </c>
    </row>
    <row r="24" spans="1:11" ht="22.05" customHeight="1">
      <c r="A24" s="1175">
        <v>18</v>
      </c>
      <c r="B24" s="1177" t="str">
        <f>IF('1'!$A$1=1,D24,F24)</f>
        <v>Egypt</v>
      </c>
      <c r="C24" s="1171"/>
      <c r="D24" s="1172" t="s">
        <v>642</v>
      </c>
      <c r="E24" s="1171"/>
      <c r="F24" s="1171" t="s">
        <v>166</v>
      </c>
      <c r="G24" s="711">
        <f>I24+J24</f>
        <v>386.31255267</v>
      </c>
      <c r="H24" s="642">
        <f>G24/$G$6*100</f>
        <v>1.5281212688874533</v>
      </c>
      <c r="I24" s="476">
        <v>349.00171903</v>
      </c>
      <c r="J24" s="476">
        <v>37.310833639999998</v>
      </c>
      <c r="K24" s="1173">
        <f>I24-J24</f>
        <v>311.69088539000001</v>
      </c>
    </row>
    <row r="25" spans="1:11" ht="22.05" customHeight="1">
      <c r="A25" s="1175">
        <v>19</v>
      </c>
      <c r="B25" s="1177" t="str">
        <f>IF('1'!$A$1=1,D25,F25)</f>
        <v>Hungary</v>
      </c>
      <c r="C25" s="1171"/>
      <c r="D25" s="1172" t="s">
        <v>658</v>
      </c>
      <c r="E25" s="1171"/>
      <c r="F25" s="1171" t="s">
        <v>169</v>
      </c>
      <c r="G25" s="711">
        <f t="shared" si="13"/>
        <v>376.91718831000003</v>
      </c>
      <c r="H25" s="642">
        <f t="shared" si="14"/>
        <v>1.4909563980898752</v>
      </c>
      <c r="I25" s="476">
        <v>132.50084855</v>
      </c>
      <c r="J25" s="476">
        <v>244.41633976</v>
      </c>
      <c r="K25" s="1173">
        <f t="shared" si="15"/>
        <v>-111.91549121</v>
      </c>
    </row>
    <row r="26" spans="1:11" ht="22.05" customHeight="1">
      <c r="A26" s="1175">
        <v>20</v>
      </c>
      <c r="B26" s="1177" t="str">
        <f>IF('1'!$A$1=1,D26,F26)</f>
        <v>Belgium</v>
      </c>
      <c r="C26" s="1171"/>
      <c r="D26" s="1172" t="s">
        <v>640</v>
      </c>
      <c r="E26" s="1171"/>
      <c r="F26" s="1171" t="s">
        <v>178</v>
      </c>
      <c r="G26" s="711">
        <f t="shared" ref="G26" si="16">I26+J26</f>
        <v>280.13482413999998</v>
      </c>
      <c r="H26" s="642">
        <f>G26/$G$6*100</f>
        <v>1.1081182321560734</v>
      </c>
      <c r="I26" s="476">
        <v>109.44792132999999</v>
      </c>
      <c r="J26" s="476">
        <v>170.68690280999999</v>
      </c>
      <c r="K26" s="1173">
        <f t="shared" ref="K26" si="17">I26-J26</f>
        <v>-61.238981480000007</v>
      </c>
    </row>
    <row r="27" spans="1:11" ht="22.05" customHeight="1">
      <c r="A27" s="1175">
        <v>21</v>
      </c>
      <c r="B27" s="1177" t="str">
        <f>IF('1'!$A$1=1,D27,F27)</f>
        <v>Sweden</v>
      </c>
      <c r="C27" s="1171"/>
      <c r="D27" s="1172" t="s">
        <v>641</v>
      </c>
      <c r="E27" s="1171"/>
      <c r="F27" s="1171" t="s">
        <v>182</v>
      </c>
      <c r="G27" s="711">
        <f t="shared" ref="G27" si="18">I27+J27</f>
        <v>275.51226194999998</v>
      </c>
      <c r="H27" s="642">
        <f t="shared" ref="H27" si="19">G27/$G$6*100</f>
        <v>1.0898329459274165</v>
      </c>
      <c r="I27" s="476">
        <v>17.415863989999998</v>
      </c>
      <c r="J27" s="476">
        <v>258.09639795999999</v>
      </c>
      <c r="K27" s="1173">
        <f t="shared" ref="K27" si="20">I27-J27</f>
        <v>-240.68053397</v>
      </c>
    </row>
    <row r="28" spans="1:11" ht="22.05" customHeight="1">
      <c r="A28" s="1175">
        <v>22</v>
      </c>
      <c r="B28" s="1177" t="str">
        <f>IF('1'!$A$1=1,D28,F28)</f>
        <v>Republic of Moldova</v>
      </c>
      <c r="C28" s="1171"/>
      <c r="D28" s="1172" t="s">
        <v>639</v>
      </c>
      <c r="E28" s="1171"/>
      <c r="F28" s="1171" t="s">
        <v>349</v>
      </c>
      <c r="G28" s="711">
        <f>I28+J28</f>
        <v>254.30664120000003</v>
      </c>
      <c r="H28" s="642">
        <f>G28/$G$6*100</f>
        <v>1.0059507115447375</v>
      </c>
      <c r="I28" s="476">
        <v>211.85786216000002</v>
      </c>
      <c r="J28" s="476">
        <v>42.448779039999998</v>
      </c>
      <c r="K28" s="1173">
        <f>I28-J28</f>
        <v>169.40908312000002</v>
      </c>
    </row>
    <row r="29" spans="1:11" ht="22.05" customHeight="1">
      <c r="A29" s="1175">
        <v>23</v>
      </c>
      <c r="B29" s="1177" t="str">
        <f>IF('1'!$A$1=1,D29,F29)</f>
        <v>Austria</v>
      </c>
      <c r="C29" s="1171"/>
      <c r="D29" s="1172" t="s">
        <v>661</v>
      </c>
      <c r="E29" s="1171"/>
      <c r="F29" s="1171" t="s">
        <v>172</v>
      </c>
      <c r="G29" s="711">
        <f>I29+J29</f>
        <v>253.40912026000001</v>
      </c>
      <c r="H29" s="642">
        <f>G29/$G$6*100</f>
        <v>1.0024004234989397</v>
      </c>
      <c r="I29" s="476">
        <v>127.34737126</v>
      </c>
      <c r="J29" s="476">
        <v>126.06174900000001</v>
      </c>
      <c r="K29" s="1173">
        <f>I29-J29</f>
        <v>1.2856222599999967</v>
      </c>
    </row>
    <row r="30" spans="1:11" ht="22.05" customHeight="1">
      <c r="A30" s="1175">
        <v>24</v>
      </c>
      <c r="B30" s="1177" t="str">
        <f>IF('1'!$A$1=1,D30,F30)</f>
        <v>Republic of Korea</v>
      </c>
      <c r="C30" s="1171"/>
      <c r="D30" s="1172" t="s">
        <v>662</v>
      </c>
      <c r="E30" s="1171"/>
      <c r="F30" s="1171" t="s">
        <v>348</v>
      </c>
      <c r="G30" s="711">
        <f>I30+J30</f>
        <v>247.41219985000001</v>
      </c>
      <c r="H30" s="642">
        <f>G30/$G$6*100</f>
        <v>0.97867864287594641</v>
      </c>
      <c r="I30" s="476">
        <v>29.968290020000001</v>
      </c>
      <c r="J30" s="476">
        <v>217.44390983</v>
      </c>
      <c r="K30" s="1173">
        <f>I30-J30</f>
        <v>-187.47561980999998</v>
      </c>
    </row>
    <row r="31" spans="1:11" ht="22.05" customHeight="1">
      <c r="A31" s="1175">
        <v>25</v>
      </c>
      <c r="B31" s="1177" t="str">
        <f>IF('1'!$A$1=1,D31,F31)</f>
        <v>Japan</v>
      </c>
      <c r="C31" s="1171"/>
      <c r="D31" s="1172" t="s">
        <v>660</v>
      </c>
      <c r="E31" s="1171"/>
      <c r="F31" s="1171" t="s">
        <v>180</v>
      </c>
      <c r="G31" s="711">
        <f t="shared" si="13"/>
        <v>231.06467355000004</v>
      </c>
      <c r="H31" s="642">
        <f t="shared" si="14"/>
        <v>0.9140133803571111</v>
      </c>
      <c r="I31" s="476">
        <v>4.6171835400000001</v>
      </c>
      <c r="J31" s="476">
        <v>226.44749001000002</v>
      </c>
      <c r="K31" s="1173">
        <f t="shared" si="15"/>
        <v>-221.83030647000001</v>
      </c>
    </row>
    <row r="32" spans="1:11" ht="22.05" customHeight="1">
      <c r="A32" s="1175">
        <v>26</v>
      </c>
      <c r="B32" s="1177" t="str">
        <f>IF('1'!$A$1=1,D32,F32)</f>
        <v>Saudi Arabia</v>
      </c>
      <c r="C32" s="1171"/>
      <c r="D32" s="1172" t="s">
        <v>663</v>
      </c>
      <c r="E32" s="1171"/>
      <c r="F32" s="1171" t="s">
        <v>181</v>
      </c>
      <c r="G32" s="711">
        <f t="shared" ref="G32:G41" si="21">I32+J32</f>
        <v>188.33564145000003</v>
      </c>
      <c r="H32" s="642">
        <f t="shared" ref="H32:H41" si="22">G32/$G$6*100</f>
        <v>0.74499183989797446</v>
      </c>
      <c r="I32" s="476">
        <v>70.910303729999995</v>
      </c>
      <c r="J32" s="476">
        <v>117.42533772000002</v>
      </c>
      <c r="K32" s="1173">
        <f t="shared" ref="K32:K41" si="23">I32-J32</f>
        <v>-46.51503399000002</v>
      </c>
    </row>
    <row r="33" spans="1:16" ht="22.05" customHeight="1">
      <c r="A33" s="1175">
        <v>27</v>
      </c>
      <c r="B33" s="1177" t="str">
        <f>IF('1'!$A$1=1,D33,F33)</f>
        <v>Viet Nam</v>
      </c>
      <c r="C33" s="1171"/>
      <c r="D33" s="1172" t="s">
        <v>643</v>
      </c>
      <c r="E33" s="1171"/>
      <c r="F33" s="1171" t="s">
        <v>340</v>
      </c>
      <c r="G33" s="711">
        <f t="shared" si="21"/>
        <v>187.77342241000002</v>
      </c>
      <c r="H33" s="642">
        <f t="shared" si="22"/>
        <v>0.74276789230202001</v>
      </c>
      <c r="I33" s="476">
        <v>39.058007760000002</v>
      </c>
      <c r="J33" s="476">
        <v>148.71541465000001</v>
      </c>
      <c r="K33" s="1173">
        <f t="shared" si="23"/>
        <v>-109.65740689</v>
      </c>
    </row>
    <row r="34" spans="1:16" ht="22.05" customHeight="1">
      <c r="A34" s="1175">
        <v>28</v>
      </c>
      <c r="B34" s="1177" t="str">
        <f>IF('1'!$A$1=1,D34,F34)</f>
        <v>Latvia</v>
      </c>
      <c r="C34" s="1171"/>
      <c r="D34" s="1172" t="s">
        <v>665</v>
      </c>
      <c r="E34" s="1171"/>
      <c r="F34" s="1171" t="s">
        <v>419</v>
      </c>
      <c r="G34" s="711">
        <f t="shared" si="21"/>
        <v>181.84512616000001</v>
      </c>
      <c r="H34" s="642">
        <f t="shared" si="22"/>
        <v>0.71931756555162485</v>
      </c>
      <c r="I34" s="476">
        <v>80.910804670000005</v>
      </c>
      <c r="J34" s="476">
        <v>100.93432149</v>
      </c>
      <c r="K34" s="1173">
        <f t="shared" si="23"/>
        <v>-20.023516819999998</v>
      </c>
    </row>
    <row r="35" spans="1:16" ht="22.05" customHeight="1">
      <c r="A35" s="1175">
        <v>29</v>
      </c>
      <c r="B35" s="1177" t="str">
        <f>IF('1'!$A$1=1,D35,F35)</f>
        <v>Switzerland</v>
      </c>
      <c r="C35" s="1171"/>
      <c r="D35" s="1172" t="s">
        <v>664</v>
      </c>
      <c r="E35" s="1171"/>
      <c r="F35" s="1171" t="s">
        <v>173</v>
      </c>
      <c r="G35" s="711">
        <f t="shared" si="21"/>
        <v>146.74835879</v>
      </c>
      <c r="H35" s="642">
        <f t="shared" si="22"/>
        <v>0.58048667249207053</v>
      </c>
      <c r="I35" s="476">
        <v>32.340360139999994</v>
      </c>
      <c r="J35" s="476">
        <v>114.40799865</v>
      </c>
      <c r="K35" s="1173">
        <f t="shared" si="23"/>
        <v>-82.067638509999995</v>
      </c>
    </row>
    <row r="36" spans="1:16" ht="17.399999999999999" customHeight="1">
      <c r="A36" s="1175">
        <v>30</v>
      </c>
      <c r="B36" s="1177" t="str">
        <f>IF('1'!$A$1=1,D36,F36)</f>
        <v>Indonesia</v>
      </c>
      <c r="D36" s="1172" t="s">
        <v>700</v>
      </c>
      <c r="F36" s="1171" t="s">
        <v>699</v>
      </c>
      <c r="G36" s="711">
        <f t="shared" si="21"/>
        <v>146.45507782999999</v>
      </c>
      <c r="H36" s="642">
        <f t="shared" si="22"/>
        <v>0.5793265526108029</v>
      </c>
      <c r="I36" s="476">
        <v>88.284564639999999</v>
      </c>
      <c r="J36" s="476">
        <v>58.170513189999994</v>
      </c>
      <c r="K36" s="1173">
        <f t="shared" si="23"/>
        <v>30.114051450000005</v>
      </c>
    </row>
    <row r="37" spans="1:16" ht="22.05" customHeight="1">
      <c r="A37" s="1175">
        <v>31</v>
      </c>
      <c r="B37" s="1177" t="str">
        <f>IF('1'!$A$1=1,D37,F37)</f>
        <v>Azerbaijan</v>
      </c>
      <c r="C37" s="1171"/>
      <c r="D37" s="1172" t="s">
        <v>667</v>
      </c>
      <c r="E37" s="1171"/>
      <c r="F37" s="1171" t="s">
        <v>184</v>
      </c>
      <c r="G37" s="711">
        <f t="shared" si="21"/>
        <v>143.15168977000002</v>
      </c>
      <c r="H37" s="642">
        <f t="shared" si="22"/>
        <v>0.56625947125663578</v>
      </c>
      <c r="I37" s="476">
        <v>56.775210380000004</v>
      </c>
      <c r="J37" s="476">
        <v>86.37647939</v>
      </c>
      <c r="K37" s="1173">
        <f t="shared" si="23"/>
        <v>-29.601269009999996</v>
      </c>
    </row>
    <row r="38" spans="1:16" ht="22.05" customHeight="1">
      <c r="A38" s="1175">
        <v>32</v>
      </c>
      <c r="B38" s="1177" t="str">
        <f>IF('1'!$A$1=1,D38,F38)</f>
        <v>Israel</v>
      </c>
      <c r="C38" s="1171"/>
      <c r="D38" s="1172" t="s">
        <v>645</v>
      </c>
      <c r="E38" s="1171"/>
      <c r="F38" s="1171" t="s">
        <v>175</v>
      </c>
      <c r="G38" s="711">
        <f t="shared" si="21"/>
        <v>139.53327638000002</v>
      </c>
      <c r="H38" s="642">
        <f t="shared" si="22"/>
        <v>0.55194625667774155</v>
      </c>
      <c r="I38" s="476">
        <v>68.097184560000002</v>
      </c>
      <c r="J38" s="476">
        <v>71.436091820000001</v>
      </c>
      <c r="K38" s="1173">
        <f t="shared" si="23"/>
        <v>-3.3389072599999992</v>
      </c>
    </row>
    <row r="39" spans="1:16" ht="22.05" customHeight="1">
      <c r="A39" s="1175">
        <v>33</v>
      </c>
      <c r="B39" s="1177" t="str">
        <f>IF('1'!$A$1=1,D39,F39)</f>
        <v>Georgia</v>
      </c>
      <c r="C39" s="1171"/>
      <c r="D39" s="1172" t="s">
        <v>673</v>
      </c>
      <c r="E39" s="1171"/>
      <c r="F39" s="1171" t="s">
        <v>277</v>
      </c>
      <c r="G39" s="711">
        <f t="shared" si="21"/>
        <v>136.75809147000001</v>
      </c>
      <c r="H39" s="642">
        <f t="shared" si="22"/>
        <v>0.54096856761028533</v>
      </c>
      <c r="I39" s="476">
        <v>62.519634949999997</v>
      </c>
      <c r="J39" s="476">
        <v>74.23845652</v>
      </c>
      <c r="K39" s="1173">
        <f t="shared" si="23"/>
        <v>-11.718821570000003</v>
      </c>
    </row>
    <row r="40" spans="1:16" ht="22.05" customHeight="1">
      <c r="A40" s="1175">
        <v>34</v>
      </c>
      <c r="B40" s="1177" t="str">
        <f>IF('1'!$A$1=1,D40,F40)</f>
        <v>Canada</v>
      </c>
      <c r="C40" s="474"/>
      <c r="D40" s="1172" t="s">
        <v>668</v>
      </c>
      <c r="E40" s="474"/>
      <c r="F40" s="1171" t="s">
        <v>577</v>
      </c>
      <c r="G40" s="711">
        <f t="shared" si="21"/>
        <v>133.61124176999999</v>
      </c>
      <c r="H40" s="642">
        <f t="shared" si="22"/>
        <v>0.52852069884877007</v>
      </c>
      <c r="I40" s="476">
        <v>17.64107357</v>
      </c>
      <c r="J40" s="476">
        <v>115.97016819999999</v>
      </c>
      <c r="K40" s="1173">
        <f t="shared" si="23"/>
        <v>-98.329094629999986</v>
      </c>
    </row>
    <row r="41" spans="1:16" ht="22.05" customHeight="1">
      <c r="A41" s="1175">
        <v>35</v>
      </c>
      <c r="B41" s="1177" t="str">
        <f>IF('1'!$A$1=1,D41,F41)</f>
        <v>Norway</v>
      </c>
      <c r="C41" s="474"/>
      <c r="D41" s="1172" t="s">
        <v>677</v>
      </c>
      <c r="E41" s="474"/>
      <c r="F41" s="1171" t="s">
        <v>188</v>
      </c>
      <c r="G41" s="711">
        <f t="shared" si="21"/>
        <v>108.37177927999998</v>
      </c>
      <c r="H41" s="642">
        <f t="shared" si="22"/>
        <v>0.42868195641162521</v>
      </c>
      <c r="I41" s="476">
        <v>6.8695885199999998</v>
      </c>
      <c r="J41" s="476">
        <v>101.50219075999999</v>
      </c>
      <c r="K41" s="1173">
        <f t="shared" si="23"/>
        <v>-94.632602239999997</v>
      </c>
    </row>
    <row r="42" spans="1:16" ht="22.05" customHeight="1">
      <c r="A42" s="1176">
        <v>36</v>
      </c>
      <c r="B42" s="1179" t="str">
        <f>IF('1'!$A$1=1,D42,F42)</f>
        <v>United Arab Emirates</v>
      </c>
      <c r="C42" s="1502"/>
      <c r="D42" s="1503" t="s">
        <v>669</v>
      </c>
      <c r="E42" s="1504"/>
      <c r="F42" s="1504" t="s">
        <v>183</v>
      </c>
      <c r="G42" s="1100">
        <f t="shared" ref="G42" si="24">I42+J42</f>
        <v>108.32068600000001</v>
      </c>
      <c r="H42" s="643">
        <f t="shared" ref="H42" si="25">G42/$G$6*100</f>
        <v>0.42847984874692319</v>
      </c>
      <c r="I42" s="1066">
        <v>70.103353870000007</v>
      </c>
      <c r="J42" s="1066">
        <v>38.217332130000003</v>
      </c>
      <c r="K42" s="1174">
        <f t="shared" ref="K42" si="26">I42-J42</f>
        <v>31.886021740000004</v>
      </c>
    </row>
    <row r="43" spans="1:16" ht="10.8" customHeight="1"/>
    <row r="44" spans="1:16" ht="7.2" hidden="1" customHeight="1"/>
    <row r="45" spans="1:16" ht="10.199999999999999" hidden="1" customHeight="1">
      <c r="I45" s="1049"/>
      <c r="J45" s="1049"/>
      <c r="K45" s="1028"/>
    </row>
    <row r="46" spans="1:16" ht="6" hidden="1" customHeight="1">
      <c r="H46" s="732"/>
    </row>
    <row r="47" spans="1:16" s="19" customFormat="1" ht="16.350000000000001" customHeight="1">
      <c r="A47" s="385" t="str">
        <f>IF('1'!A1=1,C47,F47)</f>
        <v>*According to State Statistics Service of Ukraine data</v>
      </c>
      <c r="B47" s="378"/>
      <c r="C47" s="479" t="s">
        <v>241</v>
      </c>
      <c r="D47" s="377"/>
      <c r="E47" s="377"/>
      <c r="F47" s="479" t="s">
        <v>118</v>
      </c>
      <c r="G47" s="377"/>
      <c r="H47" s="386"/>
      <c r="I47" s="386"/>
      <c r="J47" s="480"/>
      <c r="K47" s="480"/>
      <c r="M47" s="12"/>
      <c r="N47" s="12"/>
      <c r="O47" s="12"/>
      <c r="P47" s="12"/>
    </row>
    <row r="48" spans="1:16" s="19" customFormat="1" ht="16.350000000000001" customHeight="1">
      <c r="A48" s="83" t="str">
        <f>IF('1'!A1=1,C48,F48)</f>
        <v>Note:</v>
      </c>
      <c r="B48" s="86"/>
      <c r="C48" s="84" t="s">
        <v>416</v>
      </c>
      <c r="D48" s="386"/>
      <c r="E48" s="386"/>
      <c r="F48" s="84" t="s">
        <v>417</v>
      </c>
      <c r="G48" s="375"/>
      <c r="H48" s="376"/>
      <c r="I48" s="376"/>
      <c r="J48" s="376"/>
      <c r="K48" s="376"/>
      <c r="M48" s="12"/>
      <c r="N48" s="12"/>
      <c r="O48" s="12"/>
      <c r="P48" s="12"/>
    </row>
    <row r="49" spans="1:16" s="19" customFormat="1" ht="16.350000000000001" customHeight="1">
      <c r="A49" s="87" t="str">
        <f>IF('1'!A1=1,C49,F49)</f>
        <v>Since 2014, data exclude the temporarily occupied by the russian federation territories of Ukraine.</v>
      </c>
      <c r="B49" s="86"/>
      <c r="C49" s="88" t="s">
        <v>617</v>
      </c>
      <c r="D49" s="386"/>
      <c r="E49" s="386"/>
      <c r="F49" s="88" t="s">
        <v>618</v>
      </c>
      <c r="G49" s="386"/>
      <c r="H49" s="386"/>
      <c r="I49" s="386"/>
      <c r="J49" s="386"/>
      <c r="K49" s="386"/>
      <c r="M49" s="12"/>
      <c r="N49" s="12"/>
      <c r="O49" s="12"/>
      <c r="P49" s="12"/>
    </row>
    <row r="50" spans="1:16" ht="14.7" customHeight="1">
      <c r="H50" s="473"/>
      <c r="I50" s="473"/>
    </row>
    <row r="51" spans="1:16">
      <c r="H51" s="473"/>
      <c r="I51" s="473"/>
    </row>
    <row r="52" spans="1:16">
      <c r="H52" s="473"/>
      <c r="I52" s="473"/>
    </row>
    <row r="53" spans="1:16">
      <c r="H53" s="473"/>
      <c r="I53" s="473"/>
    </row>
    <row r="54" spans="1:16">
      <c r="H54" s="473"/>
      <c r="I54" s="473"/>
    </row>
    <row r="55" spans="1:16">
      <c r="H55" s="473"/>
      <c r="I55" s="473"/>
    </row>
    <row r="56" spans="1:16">
      <c r="H56" s="473"/>
      <c r="I56" s="473"/>
    </row>
    <row r="57" spans="1:16">
      <c r="H57" s="473"/>
      <c r="I57" s="473"/>
    </row>
    <row r="58" spans="1:16">
      <c r="H58" s="473"/>
      <c r="I58" s="473"/>
    </row>
    <row r="59" spans="1:16">
      <c r="H59" s="473"/>
      <c r="I59" s="473"/>
    </row>
    <row r="60" spans="1:16">
      <c r="H60" s="473"/>
      <c r="I60" s="473"/>
    </row>
    <row r="61" spans="1:16">
      <c r="H61" s="473"/>
      <c r="I61" s="473"/>
    </row>
    <row r="62" spans="1:16">
      <c r="H62" s="473"/>
      <c r="I62" s="473"/>
    </row>
    <row r="63" spans="1:16">
      <c r="H63" s="473"/>
      <c r="I63" s="473"/>
    </row>
    <row r="64" spans="1:16">
      <c r="H64" s="473"/>
      <c r="I64" s="473"/>
    </row>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0.75"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101" spans="8:9">
      <c r="H101" s="473"/>
      <c r="I101" s="481"/>
    </row>
    <row r="102" spans="8:9">
      <c r="H102" s="473"/>
      <c r="I102" s="481"/>
    </row>
    <row r="103" spans="8:9">
      <c r="H103" s="473"/>
      <c r="I103" s="481"/>
    </row>
    <row r="104" spans="8:9">
      <c r="H104" s="473"/>
      <c r="I104" s="481"/>
    </row>
    <row r="105" spans="8:9">
      <c r="H105" s="473"/>
      <c r="I105" s="481"/>
    </row>
    <row r="106" spans="8:9">
      <c r="H106" s="473"/>
      <c r="I106" s="481"/>
    </row>
    <row r="107" spans="8:9">
      <c r="H107" s="473"/>
      <c r="I107" s="481"/>
    </row>
    <row r="108" spans="8:9">
      <c r="H108" s="473"/>
      <c r="I108" s="481"/>
    </row>
    <row r="109" spans="8:9">
      <c r="H109" s="473"/>
      <c r="I109" s="481"/>
    </row>
    <row r="110" spans="8:9">
      <c r="H110" s="473"/>
      <c r="I110" s="481"/>
    </row>
    <row r="111" spans="8:9">
      <c r="H111" s="473"/>
      <c r="I111" s="481"/>
    </row>
  </sheetData>
  <phoneticPr fontId="8" type="noConversion"/>
  <hyperlinks>
    <hyperlink ref="A1" location="'1'!A1" display="до змісту "/>
  </hyperlinks>
  <printOptions horizontalCentered="1" verticalCentered="1"/>
  <pageMargins left="3.937007874015748E-2" right="3.937007874015748E-2" top="0.55118110236220474" bottom="0.31496062992125984" header="0.31496062992125984" footer="0.15748031496062992"/>
  <pageSetup paperSize="9" scale="75"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K56"/>
  <sheetViews>
    <sheetView zoomScale="55" zoomScaleNormal="55" workbookViewId="0">
      <selection activeCell="O14" sqref="O14"/>
    </sheetView>
  </sheetViews>
  <sheetFormatPr defaultColWidth="8" defaultRowHeight="13.8" outlineLevelCol="2"/>
  <cols>
    <col min="1" max="1" width="6.5546875" style="489" customWidth="1"/>
    <col min="2" max="2" width="34.5546875" style="489" customWidth="1"/>
    <col min="3" max="3" width="5.33203125" style="489" hidden="1" customWidth="1" outlineLevel="2"/>
    <col min="4" max="4" width="26.5546875" style="489" hidden="1" customWidth="1" outlineLevel="2"/>
    <col min="5" max="5" width="7.5546875" style="489" hidden="1" customWidth="1" outlineLevel="2"/>
    <col min="6" max="6" width="19.6640625" style="489" hidden="1" customWidth="1" outlineLevel="2"/>
    <col min="7" max="7" width="8.33203125" style="489" hidden="1" customWidth="1" outlineLevel="1" collapsed="1"/>
    <col min="8" max="8" width="7.5546875" style="489" hidden="1" customWidth="1" outlineLevel="1"/>
    <col min="9" max="9" width="8.33203125" style="489" hidden="1" customWidth="1" outlineLevel="1"/>
    <col min="10" max="10" width="8.44140625" style="489" hidden="1" customWidth="1" outlineLevel="1"/>
    <col min="11" max="33" width="7.5546875" style="489" hidden="1" customWidth="1" outlineLevel="1"/>
    <col min="34" max="34" width="8.44140625" style="489" hidden="1" customWidth="1" outlineLevel="1"/>
    <col min="35" max="36" width="7.33203125" style="489" hidden="1" customWidth="1" outlineLevel="1"/>
    <col min="37" max="37" width="7.44140625" style="489" hidden="1" customWidth="1" outlineLevel="1"/>
    <col min="38" max="38" width="7.77734375" style="489" hidden="1" customWidth="1" outlineLevel="1"/>
    <col min="39" max="42" width="7.44140625" style="491" hidden="1" customWidth="1" outlineLevel="1"/>
    <col min="43" max="43" width="7.44140625" style="491" customWidth="1" collapsed="1"/>
    <col min="44" max="50" width="7.44140625" style="491" customWidth="1"/>
    <col min="51" max="54" width="7.6640625" style="491" customWidth="1"/>
    <col min="55" max="55" width="8.109375" style="491" customWidth="1"/>
    <col min="56" max="56" width="7.109375" style="491" customWidth="1"/>
    <col min="57" max="62" width="8.109375" style="491" customWidth="1"/>
    <col min="63" max="64" width="8.109375" style="491" hidden="1" customWidth="1"/>
    <col min="65" max="65" width="8.5546875" style="491" customWidth="1"/>
    <col min="66" max="66" width="8.77734375" style="491" customWidth="1"/>
    <col min="67" max="67" width="10.44140625" style="491" customWidth="1"/>
    <col min="68" max="68" width="9.77734375" style="491" customWidth="1"/>
    <col min="69" max="76" width="7.44140625" style="491" hidden="1" customWidth="1" outlineLevel="1"/>
    <col min="77" max="77" width="7.21875" style="491" hidden="1" customWidth="1" outlineLevel="1"/>
    <col min="78" max="78" width="11.44140625" style="491" customWidth="1" collapsed="1"/>
    <col min="79" max="153" width="11.44140625" style="491" customWidth="1"/>
    <col min="154" max="155" width="11.44140625" style="734" customWidth="1"/>
    <col min="156" max="156" width="9" style="1154" customWidth="1"/>
    <col min="157" max="157" width="9.44140625" style="1154" customWidth="1"/>
    <col min="158" max="159" width="10.5546875" style="1154" customWidth="1"/>
    <col min="160" max="171" width="10.5546875" style="734" customWidth="1"/>
    <col min="172" max="189" width="10.5546875" style="491" customWidth="1"/>
    <col min="190" max="195" width="10.5546875" style="734" customWidth="1"/>
    <col min="196" max="222" width="10.5546875" style="491" customWidth="1"/>
    <col min="223" max="226" width="10.5546875" style="734" customWidth="1"/>
    <col min="227" max="227" width="14.6640625" style="734" customWidth="1"/>
    <col min="228" max="229" width="10.5546875" style="734" customWidth="1"/>
    <col min="230" max="230" width="13.21875" style="734" customWidth="1"/>
    <col min="231" max="239" width="10.5546875" style="734" customWidth="1"/>
    <col min="240" max="240" width="13.44140625" style="734" customWidth="1"/>
    <col min="241" max="241" width="40.6640625" style="734" customWidth="1"/>
    <col min="242" max="242" width="17.5546875" style="734" customWidth="1"/>
    <col min="243" max="258" width="10.5546875" style="734" customWidth="1"/>
    <col min="259" max="263" width="10.44140625" style="581" customWidth="1"/>
    <col min="264" max="264" width="24.44140625" style="581" customWidth="1"/>
    <col min="265" max="265" width="12.5546875" style="581" customWidth="1"/>
    <col min="266" max="271" width="10.44140625" style="581" customWidth="1"/>
    <col min="272" max="272" width="16" style="1181" customWidth="1"/>
    <col min="273" max="280" width="10.44140625" style="581" customWidth="1"/>
    <col min="281" max="288" width="10.44140625" style="492" customWidth="1"/>
    <col min="289" max="294" width="10.44140625" style="581" customWidth="1"/>
    <col min="295" max="295" width="15.5546875" style="581" customWidth="1"/>
    <col min="296" max="300" width="10.44140625" style="581" customWidth="1"/>
    <col min="301" max="341" width="10.44140625" style="492" customWidth="1"/>
    <col min="342" max="345" width="10.44140625" style="597" customWidth="1"/>
    <col min="346" max="353" width="10.44140625" style="492" customWidth="1"/>
    <col min="354" max="366" width="10.44140625" style="581" customWidth="1"/>
    <col min="367" max="368" width="10.44140625" style="597" customWidth="1"/>
    <col min="369" max="375" width="10.44140625" style="492" customWidth="1"/>
    <col min="376" max="376" width="10.44140625" style="581" customWidth="1"/>
    <col min="377" max="381" width="10.44140625" style="597" customWidth="1"/>
    <col min="382" max="673" width="10.44140625" style="581" customWidth="1"/>
    <col min="674" max="676" width="10.44140625" style="597" customWidth="1"/>
    <col min="677" max="749" width="10.44140625" style="581" customWidth="1"/>
    <col min="750" max="754" width="10.44140625" style="613" customWidth="1"/>
    <col min="755" max="758" width="10.44140625" style="492" customWidth="1"/>
    <col min="759" max="759" width="16.44140625" style="489" customWidth="1"/>
    <col min="760" max="763" width="16.44140625" style="493" customWidth="1"/>
    <col min="764" max="791" width="16.44140625" style="489" customWidth="1"/>
    <col min="792" max="796" width="16.44140625" style="493" customWidth="1"/>
    <col min="797" max="800" width="16.44140625" style="489" customWidth="1"/>
    <col min="801" max="809" width="15.44140625" style="489" customWidth="1"/>
    <col min="810" max="818" width="8" style="493"/>
    <col min="819" max="820" width="8" style="494"/>
    <col min="821" max="832" width="8" style="493"/>
    <col min="833" max="849" width="8" style="489"/>
    <col min="850" max="850" width="8" style="493"/>
    <col min="851" max="852" width="10.5546875" style="493" customWidth="1"/>
    <col min="853" max="865" width="8" style="493"/>
    <col min="866" max="866" width="12.5546875" style="493" customWidth="1"/>
    <col min="867" max="867" width="15.5546875" style="493" customWidth="1"/>
    <col min="868" max="869" width="8" style="493"/>
    <col min="870" max="16384" width="8" style="489"/>
  </cols>
  <sheetData>
    <row r="1" spans="1:869" ht="14.4">
      <c r="A1" s="487" t="str">
        <f>IF('1'!$A$1=1,JD6,JE6)</f>
        <v xml:space="preserve"> to title</v>
      </c>
      <c r="B1" s="488"/>
      <c r="C1" s="488"/>
      <c r="G1" s="759"/>
      <c r="I1" s="759"/>
      <c r="Z1" s="490"/>
      <c r="AG1" s="490"/>
      <c r="AH1" s="490"/>
      <c r="AJ1" s="490"/>
      <c r="AP1" s="23"/>
      <c r="AQ1" s="640"/>
      <c r="AR1" s="718"/>
      <c r="AS1" s="718"/>
      <c r="AT1" s="718"/>
      <c r="AU1" s="389"/>
      <c r="AV1" s="718"/>
      <c r="AW1" s="389"/>
      <c r="AX1" s="389"/>
      <c r="AY1" s="389"/>
      <c r="AZ1" s="389"/>
      <c r="BA1" s="389"/>
      <c r="BB1" s="389"/>
      <c r="BC1" s="389"/>
      <c r="BD1" s="718"/>
      <c r="BE1" s="389"/>
      <c r="BF1" s="389"/>
      <c r="BG1" s="389"/>
      <c r="BH1" s="389"/>
      <c r="BI1" s="389"/>
      <c r="BJ1" s="389"/>
      <c r="BK1" s="389"/>
      <c r="BL1" s="389"/>
      <c r="BM1" s="389"/>
      <c r="BN1" s="389"/>
      <c r="BO1" s="389"/>
      <c r="BP1" s="389"/>
      <c r="BQ1" s="389"/>
      <c r="BR1" s="389"/>
      <c r="BS1" s="389"/>
      <c r="BT1" s="389"/>
      <c r="BU1" s="389"/>
      <c r="BV1" s="389"/>
      <c r="BW1" s="389"/>
      <c r="BX1" s="389"/>
      <c r="BY1" s="389"/>
      <c r="BZ1" s="389"/>
      <c r="CA1" s="389"/>
      <c r="CB1" s="389"/>
      <c r="CC1" s="389"/>
      <c r="CD1" s="389"/>
      <c r="CE1" s="389"/>
      <c r="CF1" s="389"/>
      <c r="CG1" s="389"/>
      <c r="CH1" s="389"/>
      <c r="CI1" s="389"/>
      <c r="CJ1" s="389"/>
      <c r="CK1" s="389"/>
      <c r="CL1" s="389"/>
      <c r="CM1" s="389"/>
      <c r="CN1" s="389"/>
      <c r="CO1" s="389"/>
      <c r="CP1" s="389"/>
      <c r="CQ1" s="389"/>
      <c r="CR1" s="389"/>
      <c r="CS1" s="389"/>
      <c r="CT1" s="389"/>
      <c r="CU1" s="389"/>
      <c r="CV1" s="389"/>
      <c r="CW1" s="389"/>
      <c r="CX1" s="389"/>
      <c r="CY1" s="389"/>
      <c r="CZ1" s="389"/>
      <c r="DA1" s="389"/>
      <c r="DB1" s="389"/>
      <c r="DC1" s="389"/>
      <c r="DD1" s="389"/>
      <c r="DE1" s="389"/>
      <c r="DF1" s="389"/>
      <c r="DG1" s="389"/>
      <c r="DH1" s="389"/>
      <c r="DI1" s="389"/>
      <c r="DJ1" s="389"/>
      <c r="DK1" s="389"/>
      <c r="DL1" s="389"/>
      <c r="DM1" s="389"/>
      <c r="DN1" s="389"/>
      <c r="DO1" s="389"/>
      <c r="DP1" s="389"/>
      <c r="DQ1" s="389"/>
      <c r="DR1" s="389"/>
      <c r="DS1" s="389"/>
      <c r="DT1" s="389"/>
      <c r="DU1" s="389"/>
      <c r="DV1" s="389"/>
      <c r="DW1" s="389"/>
      <c r="DX1" s="389"/>
      <c r="DY1" s="389"/>
      <c r="DZ1" s="389"/>
      <c r="EA1" s="389"/>
      <c r="EB1" s="389"/>
      <c r="EC1" s="389"/>
      <c r="ED1" s="389"/>
      <c r="EE1" s="389"/>
      <c r="EF1" s="389"/>
      <c r="EG1" s="389"/>
      <c r="EH1" s="389"/>
      <c r="EI1" s="389"/>
      <c r="EJ1" s="389"/>
      <c r="EK1" s="389"/>
      <c r="EL1" s="389"/>
      <c r="EM1" s="389"/>
      <c r="EN1" s="389"/>
      <c r="EO1" s="389"/>
      <c r="EP1" s="389"/>
      <c r="EQ1" s="389"/>
      <c r="ER1" s="389"/>
      <c r="ES1" s="389"/>
      <c r="ET1" s="389"/>
      <c r="EU1" s="389"/>
      <c r="EV1" s="389"/>
      <c r="EW1" s="389"/>
      <c r="EX1" s="1700"/>
      <c r="EY1" s="1700"/>
      <c r="EZ1" s="1143"/>
      <c r="FA1" s="1143"/>
    </row>
    <row r="2" spans="1:869" s="576" customFormat="1" ht="15" customHeight="1">
      <c r="A2" s="1534" t="str">
        <f>IF('1'!$A$1=1,YH3,YM3)</f>
        <v>1.10 Dynamics of Goods Exports by Country*</v>
      </c>
      <c r="B2" s="425"/>
      <c r="AE2" s="1535"/>
      <c r="AF2" s="1536"/>
      <c r="AJ2" s="697"/>
      <c r="AK2" s="1533"/>
      <c r="AL2" s="1533"/>
      <c r="AN2" s="697"/>
      <c r="AR2" s="1537"/>
      <c r="AS2" s="1537"/>
      <c r="AT2" s="1537"/>
      <c r="EX2" s="716"/>
      <c r="EY2" s="716"/>
      <c r="EZ2" s="1144"/>
      <c r="FA2" s="1144"/>
      <c r="FB2" s="1144"/>
      <c r="FC2" s="1144"/>
      <c r="FD2" s="716"/>
      <c r="FE2" s="716"/>
      <c r="FF2" s="716"/>
      <c r="FG2" s="716"/>
      <c r="FH2" s="716"/>
      <c r="FI2" s="716"/>
      <c r="FJ2" s="716"/>
      <c r="FK2" s="716"/>
      <c r="FL2" s="716"/>
      <c r="FM2" s="716"/>
      <c r="FN2" s="716"/>
      <c r="FO2" s="716"/>
      <c r="GH2" s="1145"/>
      <c r="GI2" s="716"/>
      <c r="GJ2" s="716"/>
      <c r="GK2" s="716"/>
      <c r="GL2" s="716"/>
      <c r="GM2" s="716"/>
      <c r="HO2" s="716"/>
      <c r="HP2" s="716"/>
      <c r="HQ2" s="716"/>
      <c r="HR2" s="716"/>
      <c r="HS2" s="716"/>
      <c r="HT2" s="716"/>
      <c r="HU2" s="716"/>
      <c r="HV2" s="716"/>
      <c r="HW2" s="716"/>
      <c r="HX2" s="716"/>
      <c r="HY2" s="716"/>
      <c r="HZ2" s="716"/>
      <c r="IA2" s="716"/>
      <c r="IB2" s="716"/>
      <c r="IC2" s="1538" t="s">
        <v>30</v>
      </c>
      <c r="ID2" s="1538" t="s">
        <v>104</v>
      </c>
      <c r="IE2" s="1539"/>
      <c r="IF2" s="1540" t="s">
        <v>320</v>
      </c>
      <c r="IG2" s="1540"/>
      <c r="IH2" s="1540"/>
      <c r="II2" s="1540" t="s">
        <v>319</v>
      </c>
      <c r="IJ2" s="1540"/>
      <c r="IK2" s="1540"/>
      <c r="IL2" s="716"/>
      <c r="IM2" s="716"/>
      <c r="IN2" s="716"/>
      <c r="IO2" s="716"/>
      <c r="IP2" s="716"/>
      <c r="IQ2" s="716"/>
      <c r="IR2" s="716"/>
      <c r="IS2" s="716"/>
      <c r="IT2" s="716"/>
      <c r="IU2" s="716"/>
      <c r="IV2" s="716"/>
      <c r="IW2" s="716"/>
      <c r="IX2" s="716"/>
      <c r="IY2" s="716"/>
      <c r="IZ2" s="716"/>
      <c r="JA2" s="716"/>
      <c r="JB2" s="716"/>
      <c r="JC2" s="716"/>
      <c r="JD2" s="716"/>
      <c r="JE2" s="716"/>
      <c r="JF2" s="716"/>
      <c r="JG2" s="716"/>
      <c r="JH2" s="716"/>
      <c r="JI2" s="716"/>
      <c r="JJ2" s="716"/>
      <c r="JK2" s="716"/>
      <c r="JL2" s="1144"/>
      <c r="JM2" s="716"/>
      <c r="JN2" s="716"/>
      <c r="JO2" s="716"/>
      <c r="JP2" s="716"/>
      <c r="JQ2" s="716"/>
      <c r="JR2" s="716"/>
      <c r="JS2" s="716"/>
      <c r="JT2" s="716"/>
      <c r="KC2" s="716"/>
      <c r="KD2" s="716"/>
      <c r="KE2" s="716"/>
      <c r="KF2" s="716"/>
      <c r="KG2" s="716"/>
      <c r="KH2" s="716"/>
      <c r="KI2" s="716"/>
      <c r="KJ2" s="716"/>
      <c r="KK2" s="716"/>
      <c r="KL2" s="716"/>
      <c r="KM2" s="716"/>
      <c r="KN2" s="716"/>
      <c r="MD2" s="1541"/>
      <c r="ME2" s="1541"/>
      <c r="MF2" s="1541"/>
      <c r="MG2" s="1541"/>
      <c r="MP2" s="716"/>
      <c r="MQ2" s="716"/>
      <c r="MR2" s="716"/>
      <c r="MS2" s="716"/>
      <c r="MT2" s="716"/>
      <c r="MU2" s="716"/>
      <c r="MV2" s="716"/>
      <c r="MW2" s="716"/>
      <c r="MX2" s="716"/>
      <c r="MY2" s="716"/>
      <c r="MZ2" s="716"/>
      <c r="NA2" s="716"/>
      <c r="NB2" s="716"/>
      <c r="NC2" s="1541"/>
      <c r="ND2" s="1541"/>
      <c r="NL2" s="716"/>
      <c r="NM2" s="1541"/>
      <c r="NN2" s="1541"/>
      <c r="NO2" s="1541"/>
      <c r="NP2" s="1541"/>
      <c r="NQ2" s="1541"/>
      <c r="NR2" s="716"/>
      <c r="NS2" s="716"/>
      <c r="NT2" s="716"/>
      <c r="NU2" s="716"/>
      <c r="NV2" s="716"/>
      <c r="NW2" s="716"/>
      <c r="NX2" s="716"/>
      <c r="NY2" s="716"/>
      <c r="NZ2" s="716"/>
      <c r="OA2" s="716"/>
      <c r="OB2" s="716"/>
      <c r="OC2" s="716"/>
      <c r="OD2" s="716"/>
      <c r="OE2" s="716"/>
      <c r="OF2" s="716"/>
      <c r="OG2" s="716"/>
      <c r="OH2" s="716"/>
      <c r="OI2" s="716"/>
      <c r="OJ2" s="716"/>
      <c r="OK2" s="716"/>
      <c r="OL2" s="716"/>
      <c r="OM2" s="716"/>
      <c r="ON2" s="716"/>
      <c r="OO2" s="716"/>
      <c r="OP2" s="716"/>
      <c r="OQ2" s="716"/>
      <c r="OR2" s="716"/>
      <c r="OS2" s="716"/>
      <c r="OT2" s="716"/>
      <c r="OU2" s="716"/>
      <c r="OV2" s="716"/>
      <c r="OW2" s="716"/>
      <c r="OX2" s="716"/>
      <c r="OY2" s="716"/>
      <c r="OZ2" s="716"/>
      <c r="PA2" s="716"/>
      <c r="PB2" s="716"/>
      <c r="PC2" s="716"/>
      <c r="PD2" s="716"/>
      <c r="PE2" s="716"/>
      <c r="PF2" s="716"/>
      <c r="PG2" s="716"/>
      <c r="PH2" s="716"/>
      <c r="PI2" s="716"/>
      <c r="PJ2" s="716"/>
      <c r="PK2" s="716"/>
      <c r="PL2" s="716"/>
      <c r="PM2" s="716"/>
      <c r="PN2" s="716"/>
      <c r="PO2" s="716"/>
      <c r="PP2" s="716"/>
      <c r="PQ2" s="716"/>
      <c r="PR2" s="716"/>
      <c r="PS2" s="716"/>
      <c r="PT2" s="716"/>
      <c r="PU2" s="716"/>
      <c r="PV2" s="716"/>
      <c r="PW2" s="716"/>
      <c r="PX2" s="716"/>
      <c r="PY2" s="716"/>
      <c r="PZ2" s="716"/>
      <c r="QA2" s="716"/>
      <c r="QB2" s="716"/>
      <c r="QC2" s="716"/>
      <c r="QD2" s="716"/>
      <c r="QE2" s="716"/>
      <c r="QF2" s="716"/>
      <c r="QG2" s="716"/>
      <c r="QH2" s="716"/>
      <c r="QI2" s="716"/>
      <c r="QJ2" s="716"/>
      <c r="QK2" s="716"/>
      <c r="QL2" s="716"/>
      <c r="QM2" s="716"/>
      <c r="QN2" s="716"/>
      <c r="QO2" s="716"/>
      <c r="QP2" s="716"/>
      <c r="QQ2" s="716"/>
      <c r="QR2" s="716"/>
      <c r="QS2" s="716"/>
      <c r="QT2" s="716"/>
      <c r="QU2" s="716"/>
      <c r="QV2" s="716"/>
      <c r="QW2" s="716"/>
      <c r="QX2" s="716"/>
      <c r="QY2" s="716"/>
      <c r="QZ2" s="716"/>
      <c r="RA2" s="716"/>
      <c r="RB2" s="716"/>
      <c r="RC2" s="716"/>
      <c r="RD2" s="716"/>
      <c r="RE2" s="716"/>
      <c r="RF2" s="716"/>
      <c r="RG2" s="716"/>
      <c r="RH2" s="716"/>
      <c r="RI2" s="716"/>
      <c r="RJ2" s="716"/>
      <c r="RK2" s="716"/>
      <c r="RL2" s="716"/>
      <c r="RM2" s="716"/>
      <c r="RN2" s="716"/>
      <c r="RO2" s="716"/>
      <c r="RP2" s="716"/>
      <c r="RQ2" s="716"/>
      <c r="RR2" s="716"/>
      <c r="RS2" s="716"/>
      <c r="RT2" s="716"/>
      <c r="RU2" s="716"/>
      <c r="RV2" s="716"/>
      <c r="RW2" s="716"/>
      <c r="RX2" s="716"/>
      <c r="RY2" s="716"/>
      <c r="RZ2" s="716"/>
      <c r="SA2" s="716"/>
      <c r="SB2" s="716"/>
      <c r="SC2" s="716"/>
      <c r="SD2" s="716"/>
      <c r="SE2" s="716"/>
      <c r="SF2" s="716"/>
      <c r="SG2" s="716"/>
      <c r="SH2" s="716"/>
      <c r="SI2" s="716"/>
      <c r="SJ2" s="716"/>
      <c r="SK2" s="716"/>
      <c r="SL2" s="716"/>
      <c r="SM2" s="716"/>
      <c r="SN2" s="716"/>
      <c r="SO2" s="716"/>
      <c r="SP2" s="716"/>
      <c r="SQ2" s="716"/>
      <c r="SR2" s="716"/>
      <c r="SS2" s="716"/>
      <c r="ST2" s="716"/>
      <c r="SU2" s="716"/>
      <c r="SV2" s="716"/>
      <c r="SW2" s="716"/>
      <c r="SX2" s="716"/>
      <c r="SY2" s="716"/>
      <c r="SZ2" s="716"/>
      <c r="TA2" s="716"/>
      <c r="TB2" s="716"/>
      <c r="TC2" s="716"/>
      <c r="TD2" s="716"/>
      <c r="TE2" s="716"/>
      <c r="TF2" s="716"/>
      <c r="TG2" s="716"/>
      <c r="TH2" s="716"/>
      <c r="TI2" s="716"/>
      <c r="TJ2" s="716"/>
      <c r="TK2" s="716"/>
      <c r="TL2" s="716"/>
      <c r="TM2" s="716"/>
      <c r="TN2" s="716"/>
      <c r="TO2" s="716"/>
      <c r="TP2" s="716"/>
      <c r="TQ2" s="716"/>
      <c r="TR2" s="716"/>
      <c r="TS2" s="716"/>
      <c r="TT2" s="716"/>
      <c r="TU2" s="716"/>
      <c r="TV2" s="716"/>
      <c r="TW2" s="716"/>
      <c r="TX2" s="716"/>
      <c r="TY2" s="716"/>
      <c r="TZ2" s="716"/>
      <c r="UA2" s="716"/>
      <c r="UB2" s="716"/>
      <c r="UC2" s="716"/>
      <c r="UD2" s="716"/>
      <c r="UE2" s="716"/>
      <c r="UF2" s="716"/>
      <c r="UG2" s="716"/>
      <c r="UH2" s="716"/>
      <c r="UI2" s="716"/>
      <c r="UJ2" s="716"/>
      <c r="UK2" s="716"/>
      <c r="UL2" s="716"/>
      <c r="UM2" s="716"/>
      <c r="UN2" s="716"/>
      <c r="UO2" s="716"/>
      <c r="UP2" s="716"/>
      <c r="UQ2" s="716"/>
      <c r="UR2" s="716"/>
      <c r="US2" s="716"/>
      <c r="UT2" s="716"/>
      <c r="UU2" s="716"/>
      <c r="UV2" s="716"/>
      <c r="UW2" s="716"/>
      <c r="UX2" s="716"/>
      <c r="UY2" s="716"/>
      <c r="UZ2" s="716"/>
      <c r="VA2" s="716"/>
      <c r="VB2" s="716"/>
      <c r="VC2" s="716"/>
      <c r="VD2" s="716"/>
      <c r="VE2" s="716"/>
      <c r="VF2" s="716"/>
      <c r="VG2" s="716"/>
      <c r="VH2" s="716"/>
      <c r="VI2" s="716"/>
      <c r="VJ2" s="716"/>
      <c r="VK2" s="716"/>
      <c r="VL2" s="716"/>
      <c r="VM2" s="716"/>
      <c r="VN2" s="716"/>
      <c r="VO2" s="716"/>
      <c r="VP2" s="716"/>
      <c r="VQ2" s="716"/>
      <c r="VR2" s="716"/>
      <c r="VS2" s="716"/>
      <c r="VT2" s="716"/>
      <c r="VU2" s="716"/>
      <c r="VV2" s="716"/>
      <c r="VW2" s="716"/>
      <c r="VX2" s="716"/>
      <c r="VY2" s="716"/>
      <c r="VZ2" s="716"/>
      <c r="WA2" s="716"/>
      <c r="WB2" s="716"/>
      <c r="WC2" s="716"/>
      <c r="WD2" s="716"/>
      <c r="WE2" s="716"/>
      <c r="WF2" s="716"/>
      <c r="WG2" s="716"/>
      <c r="WH2" s="716"/>
      <c r="WI2" s="716"/>
      <c r="WJ2" s="716"/>
      <c r="WK2" s="716"/>
      <c r="WL2" s="716"/>
      <c r="WM2" s="716"/>
      <c r="WN2" s="716"/>
      <c r="WO2" s="716"/>
      <c r="WP2" s="716"/>
      <c r="WQ2" s="716"/>
      <c r="WR2" s="716"/>
      <c r="WS2" s="716"/>
      <c r="WT2" s="716"/>
      <c r="WU2" s="716"/>
      <c r="WV2" s="716"/>
      <c r="WW2" s="716"/>
      <c r="WX2" s="716"/>
      <c r="WY2" s="716"/>
      <c r="WZ2" s="716"/>
      <c r="XA2" s="716"/>
      <c r="XB2" s="716"/>
      <c r="XC2" s="716"/>
      <c r="XD2" s="716"/>
      <c r="XE2" s="716"/>
      <c r="XF2" s="716"/>
      <c r="XG2" s="716"/>
      <c r="XH2" s="716"/>
      <c r="XI2" s="716"/>
      <c r="XJ2" s="716"/>
      <c r="XK2" s="716"/>
      <c r="XL2" s="716"/>
      <c r="XM2" s="716"/>
      <c r="XN2" s="716"/>
      <c r="XO2" s="716"/>
      <c r="XP2" s="716"/>
      <c r="XQ2" s="716"/>
      <c r="XR2" s="716"/>
      <c r="XS2" s="716"/>
      <c r="XT2" s="716"/>
      <c r="XU2" s="716"/>
      <c r="XV2" s="716"/>
      <c r="XW2" s="716"/>
      <c r="XX2" s="716"/>
      <c r="XY2" s="716"/>
      <c r="XZ2" s="716"/>
      <c r="YA2" s="716"/>
      <c r="YB2" s="716"/>
      <c r="YC2" s="716"/>
      <c r="YD2" s="716"/>
      <c r="YE2" s="716"/>
      <c r="YF2" s="716"/>
      <c r="YG2" s="716"/>
      <c r="YH2" s="716"/>
      <c r="YI2" s="716"/>
      <c r="YJ2" s="716"/>
      <c r="YK2" s="716"/>
      <c r="YL2" s="716"/>
      <c r="YM2" s="716"/>
      <c r="YN2" s="716"/>
      <c r="YO2" s="716"/>
      <c r="YP2" s="716"/>
      <c r="YQ2" s="716"/>
      <c r="YR2" s="716"/>
      <c r="YS2" s="716"/>
      <c r="YT2" s="716"/>
      <c r="YU2" s="716"/>
      <c r="YV2" s="716"/>
      <c r="YW2" s="716"/>
      <c r="YX2" s="1541"/>
      <c r="YY2" s="1541"/>
      <c r="YZ2" s="1541"/>
      <c r="ZA2" s="716"/>
      <c r="ZB2" s="716"/>
      <c r="ZC2" s="716"/>
      <c r="ZD2" s="716"/>
      <c r="ZE2" s="716"/>
      <c r="ZF2" s="716"/>
      <c r="ZG2" s="716"/>
      <c r="ZH2" s="716"/>
      <c r="ZI2" s="716"/>
      <c r="ZJ2" s="716"/>
      <c r="ZK2" s="716"/>
      <c r="ZL2" s="716"/>
      <c r="ZM2" s="716"/>
      <c r="ZN2" s="716"/>
      <c r="ZO2" s="716"/>
      <c r="ZP2" s="716"/>
      <c r="ZQ2" s="716"/>
      <c r="ZR2" s="716"/>
      <c r="ZS2" s="716"/>
      <c r="ZT2" s="716"/>
      <c r="ZU2" s="716"/>
      <c r="ZV2" s="716"/>
      <c r="ZW2" s="716"/>
      <c r="ZX2" s="716"/>
      <c r="ZY2" s="716"/>
      <c r="ZZ2" s="716"/>
      <c r="AAA2" s="716"/>
      <c r="AAB2" s="716"/>
      <c r="AAC2" s="716"/>
      <c r="AAD2" s="716"/>
      <c r="AAE2" s="716"/>
      <c r="AAF2" s="716"/>
      <c r="AAG2" s="716"/>
      <c r="AAH2" s="716"/>
      <c r="AAI2" s="716"/>
      <c r="AAJ2" s="716"/>
      <c r="AAK2" s="716"/>
      <c r="AAL2" s="716"/>
      <c r="AAM2" s="716"/>
      <c r="AAN2" s="716"/>
      <c r="AAO2" s="716"/>
      <c r="AAP2" s="716"/>
      <c r="AAQ2" s="716"/>
      <c r="AAR2" s="716"/>
      <c r="AAS2" s="716"/>
      <c r="AAT2" s="716"/>
      <c r="AAU2" s="716"/>
      <c r="AAV2" s="716"/>
      <c r="AAW2" s="716"/>
      <c r="AAX2" s="716"/>
      <c r="AAY2" s="716"/>
      <c r="AAZ2" s="716"/>
      <c r="ABA2" s="716"/>
      <c r="ABB2" s="716"/>
      <c r="ABC2" s="716"/>
      <c r="ABD2" s="716"/>
      <c r="ABE2" s="716"/>
      <c r="ABF2" s="716"/>
      <c r="ABG2" s="716"/>
      <c r="ABH2" s="716"/>
      <c r="ABI2" s="716"/>
      <c r="ABJ2" s="716"/>
      <c r="ABK2" s="716"/>
      <c r="ABL2" s="716"/>
      <c r="ABM2" s="716"/>
      <c r="ABN2" s="716"/>
      <c r="ABO2" s="716"/>
      <c r="ABP2" s="716"/>
      <c r="ABQ2" s="716"/>
      <c r="ABR2" s="716"/>
      <c r="ABS2" s="716"/>
      <c r="ABT2" s="716"/>
      <c r="ABU2" s="716"/>
      <c r="ABV2" s="1542"/>
      <c r="ABW2" s="1542"/>
      <c r="ABX2" s="1542"/>
      <c r="ABY2" s="1542"/>
      <c r="ABZ2" s="1542"/>
      <c r="ACF2" s="716"/>
      <c r="ACG2" s="716"/>
      <c r="ACH2" s="716"/>
      <c r="ACI2" s="716"/>
      <c r="ADL2" s="716"/>
      <c r="ADM2" s="716"/>
      <c r="ADN2" s="716"/>
      <c r="ADO2" s="716"/>
      <c r="ADP2" s="716"/>
      <c r="AED2" s="716"/>
      <c r="AEE2" s="716"/>
      <c r="AEF2" s="716"/>
      <c r="AEG2" s="716"/>
      <c r="AEH2" s="716"/>
      <c r="AEI2" s="716"/>
      <c r="AEJ2" s="716"/>
      <c r="AEK2" s="716"/>
      <c r="AEL2" s="716"/>
      <c r="AEM2" s="777"/>
      <c r="AEN2" s="777"/>
      <c r="AEO2" s="716"/>
      <c r="AEP2" s="716"/>
      <c r="AEQ2" s="716"/>
      <c r="AER2" s="716"/>
      <c r="AES2" s="716"/>
      <c r="AET2" s="716"/>
      <c r="AEU2" s="716"/>
      <c r="AEV2" s="716"/>
      <c r="AEW2" s="716"/>
      <c r="AEX2" s="716"/>
      <c r="AEY2" s="716"/>
      <c r="AEZ2" s="716"/>
      <c r="AFR2" s="716"/>
      <c r="AFS2" s="716"/>
      <c r="AFT2" s="716"/>
      <c r="AFU2" s="716"/>
      <c r="AFV2" s="716"/>
      <c r="AFW2" s="716"/>
      <c r="AFX2" s="716"/>
      <c r="AFY2" s="716"/>
      <c r="AFZ2" s="716"/>
      <c r="AGA2" s="716"/>
      <c r="AGB2" s="716"/>
      <c r="AGC2" s="716"/>
      <c r="AGD2" s="716"/>
      <c r="AGE2" s="716"/>
      <c r="AGF2" s="716"/>
      <c r="AGG2" s="716"/>
      <c r="AGH2" s="716"/>
      <c r="AGI2" s="716"/>
      <c r="AGJ2" s="716"/>
      <c r="AGK2" s="716"/>
    </row>
    <row r="3" spans="1:869" s="425" customFormat="1" ht="13.2">
      <c r="A3" s="260" t="str">
        <f>IF('1'!$A$1=1,JD3,JF3)</f>
        <v>according to BPM6 methodology</v>
      </c>
      <c r="AF3" s="575"/>
      <c r="AG3" s="575"/>
      <c r="AM3" s="576"/>
      <c r="AN3" s="697"/>
      <c r="AO3" s="576"/>
      <c r="AP3" s="576"/>
      <c r="AQ3" s="576"/>
      <c r="AR3" s="576"/>
      <c r="AS3" s="576"/>
      <c r="AT3" s="576"/>
      <c r="AU3" s="576"/>
      <c r="AV3" s="576"/>
      <c r="AW3" s="576"/>
      <c r="AX3" s="576"/>
      <c r="AY3" s="576"/>
      <c r="AZ3" s="576"/>
      <c r="BA3" s="576"/>
      <c r="BB3" s="576"/>
      <c r="BC3" s="576"/>
      <c r="BD3" s="576"/>
      <c r="BE3" s="576"/>
      <c r="BF3" s="576"/>
      <c r="BG3" s="576"/>
      <c r="BH3" s="576"/>
      <c r="BI3" s="576"/>
      <c r="BJ3" s="576"/>
      <c r="BK3" s="576"/>
      <c r="BL3" s="576"/>
      <c r="BM3" s="576"/>
      <c r="BN3" s="576"/>
      <c r="BO3" s="576"/>
      <c r="BP3" s="576"/>
      <c r="BQ3" s="576"/>
      <c r="BR3" s="576"/>
      <c r="BS3" s="576"/>
      <c r="BT3" s="576"/>
      <c r="BU3" s="576"/>
      <c r="BV3" s="576"/>
      <c r="BW3" s="576"/>
      <c r="BX3" s="576"/>
      <c r="BY3" s="576"/>
      <c r="BZ3" s="576"/>
      <c r="CA3" s="576"/>
      <c r="CB3" s="576"/>
      <c r="CC3" s="576"/>
      <c r="CD3" s="576"/>
      <c r="CE3" s="576"/>
      <c r="CF3" s="576"/>
      <c r="CG3" s="576"/>
      <c r="CH3" s="576"/>
      <c r="CI3" s="576"/>
      <c r="CJ3" s="576"/>
      <c r="CK3" s="576"/>
      <c r="CL3" s="576"/>
      <c r="CM3" s="576"/>
      <c r="CN3" s="576"/>
      <c r="CO3" s="576"/>
      <c r="CP3" s="576"/>
      <c r="CQ3" s="576"/>
      <c r="CR3" s="576"/>
      <c r="CS3" s="576"/>
      <c r="CT3" s="576"/>
      <c r="CU3" s="576"/>
      <c r="CV3" s="576"/>
      <c r="CW3" s="576"/>
      <c r="CX3" s="576"/>
      <c r="CY3" s="576"/>
      <c r="CZ3" s="576"/>
      <c r="DA3" s="576"/>
      <c r="DB3" s="576"/>
      <c r="DC3" s="576"/>
      <c r="DD3" s="576"/>
      <c r="DE3" s="576"/>
      <c r="DF3" s="576"/>
      <c r="DG3" s="576"/>
      <c r="DH3" s="576"/>
      <c r="DI3" s="576"/>
      <c r="DJ3" s="576"/>
      <c r="DK3" s="576"/>
      <c r="DL3" s="576"/>
      <c r="DM3" s="576"/>
      <c r="DN3" s="576"/>
      <c r="DO3" s="576"/>
      <c r="DP3" s="576"/>
      <c r="DQ3" s="576"/>
      <c r="DR3" s="576"/>
      <c r="DS3" s="576"/>
      <c r="DT3" s="576"/>
      <c r="DU3" s="576"/>
      <c r="DV3" s="576"/>
      <c r="DW3" s="576"/>
      <c r="DX3" s="576"/>
      <c r="DY3" s="576"/>
      <c r="DZ3" s="576"/>
      <c r="EA3" s="576"/>
      <c r="EB3" s="576"/>
      <c r="EC3" s="576"/>
      <c r="ED3" s="576"/>
      <c r="EE3" s="576"/>
      <c r="EF3" s="576"/>
      <c r="EG3" s="576"/>
      <c r="EH3" s="576"/>
      <c r="EI3" s="576"/>
      <c r="EJ3" s="576"/>
      <c r="EK3" s="576"/>
      <c r="EL3" s="576"/>
      <c r="EM3" s="576"/>
      <c r="EN3" s="576"/>
      <c r="EO3" s="576"/>
      <c r="EP3" s="576"/>
      <c r="EQ3" s="576"/>
      <c r="ER3" s="576"/>
      <c r="ES3" s="576"/>
      <c r="ET3" s="576"/>
      <c r="EU3" s="576"/>
      <c r="EV3" s="576"/>
      <c r="EW3" s="576"/>
      <c r="EX3" s="716"/>
      <c r="EY3" s="716"/>
      <c r="EZ3" s="1144"/>
      <c r="FA3" s="1144"/>
      <c r="FB3" s="1144"/>
      <c r="FC3" s="1144"/>
      <c r="FD3" s="716"/>
      <c r="FE3" s="716"/>
      <c r="FF3" s="716"/>
      <c r="FG3" s="716"/>
      <c r="FH3" s="716"/>
      <c r="FI3" s="716"/>
      <c r="FJ3" s="716"/>
      <c r="FK3" s="716"/>
      <c r="FL3" s="716"/>
      <c r="FM3" s="716"/>
      <c r="FN3" s="716"/>
      <c r="FO3" s="716"/>
      <c r="FP3" s="576"/>
      <c r="FQ3" s="576"/>
      <c r="FR3" s="576"/>
      <c r="FS3" s="576"/>
      <c r="FT3" s="576"/>
      <c r="FU3" s="576"/>
      <c r="FV3" s="576"/>
      <c r="FW3" s="576"/>
      <c r="FX3" s="576"/>
      <c r="FY3" s="576"/>
      <c r="FZ3" s="576"/>
      <c r="GA3" s="576"/>
      <c r="GB3" s="576"/>
      <c r="GC3" s="576"/>
      <c r="GD3" s="576"/>
      <c r="GE3" s="576"/>
      <c r="GF3" s="576"/>
      <c r="GG3" s="576"/>
      <c r="GH3" s="716"/>
      <c r="GI3" s="716"/>
      <c r="GJ3" s="716"/>
      <c r="GK3" s="716"/>
      <c r="GL3" s="716"/>
      <c r="GM3" s="716"/>
      <c r="GN3" s="576"/>
      <c r="GO3" s="576"/>
      <c r="GP3" s="576"/>
      <c r="GQ3" s="576"/>
      <c r="GR3" s="576"/>
      <c r="GS3" s="576"/>
      <c r="GT3" s="576"/>
      <c r="GU3" s="576"/>
      <c r="GV3" s="576"/>
      <c r="GW3" s="576"/>
      <c r="GX3" s="576"/>
      <c r="GY3" s="576"/>
      <c r="GZ3" s="576"/>
      <c r="HA3" s="576"/>
      <c r="HB3" s="576"/>
      <c r="HC3" s="576"/>
      <c r="HD3" s="576"/>
      <c r="HE3" s="576"/>
      <c r="HF3" s="576"/>
      <c r="HG3" s="576"/>
      <c r="HH3" s="576"/>
      <c r="HI3" s="576"/>
      <c r="HJ3" s="576"/>
      <c r="HK3" s="576"/>
      <c r="HL3" s="576"/>
      <c r="HM3" s="576"/>
      <c r="HN3" s="576"/>
      <c r="HO3" s="716"/>
      <c r="HP3" s="716"/>
      <c r="HQ3" s="716"/>
      <c r="HR3" s="716"/>
      <c r="HS3" s="716"/>
      <c r="HT3" s="716"/>
      <c r="HU3" s="716"/>
      <c r="HV3" s="716"/>
      <c r="HW3" s="716"/>
      <c r="HX3" s="716"/>
      <c r="HY3" s="716"/>
      <c r="HZ3" s="716"/>
      <c r="IA3" s="716"/>
      <c r="IB3" s="716"/>
      <c r="IC3" s="716"/>
      <c r="ID3" s="716"/>
      <c r="IE3" s="716"/>
      <c r="IF3" s="716"/>
      <c r="IG3" s="716"/>
      <c r="IH3" s="716"/>
      <c r="II3" s="716"/>
      <c r="IJ3" s="716"/>
      <c r="IK3" s="716"/>
      <c r="IL3" s="716"/>
      <c r="IM3" s="716"/>
      <c r="IN3" s="716"/>
      <c r="IO3" s="716"/>
      <c r="IP3" s="716"/>
      <c r="IQ3" s="716"/>
      <c r="IR3" s="716"/>
      <c r="IS3" s="716"/>
      <c r="IT3" s="716"/>
      <c r="IU3" s="716"/>
      <c r="IV3" s="716"/>
      <c r="IW3" s="716"/>
      <c r="IX3" s="716"/>
      <c r="IY3" s="427"/>
      <c r="IZ3" s="427"/>
      <c r="JA3" s="429"/>
      <c r="JB3" s="429"/>
      <c r="JC3" s="429"/>
      <c r="JD3" s="1040" t="s">
        <v>290</v>
      </c>
      <c r="JE3" s="427"/>
      <c r="JF3" s="1041" t="s">
        <v>292</v>
      </c>
      <c r="JG3" s="427"/>
      <c r="JH3" s="427"/>
      <c r="JI3" s="427"/>
      <c r="JJ3" s="427"/>
      <c r="JK3" s="427"/>
      <c r="JL3" s="580"/>
      <c r="JM3" s="427"/>
      <c r="JN3" s="427"/>
      <c r="JO3" s="427"/>
      <c r="JP3" s="427"/>
      <c r="JQ3" s="427"/>
      <c r="JR3" s="427"/>
      <c r="JS3" s="427"/>
      <c r="JT3" s="427"/>
      <c r="KC3" s="427"/>
      <c r="KD3" s="427"/>
      <c r="KE3" s="427"/>
      <c r="KF3" s="427"/>
      <c r="KG3" s="427"/>
      <c r="KH3" s="427"/>
      <c r="KI3" s="427"/>
      <c r="KJ3" s="427"/>
      <c r="KK3" s="427"/>
      <c r="KL3" s="427"/>
      <c r="KM3" s="427"/>
      <c r="KN3" s="427"/>
      <c r="MD3" s="598"/>
      <c r="ME3" s="598"/>
      <c r="MF3" s="598"/>
      <c r="MG3" s="598"/>
      <c r="MP3" s="427"/>
      <c r="MQ3" s="427"/>
      <c r="MR3" s="427"/>
      <c r="MS3" s="427"/>
      <c r="MT3" s="427"/>
      <c r="MU3" s="427"/>
      <c r="MV3" s="427"/>
      <c r="MW3" s="427"/>
      <c r="MX3" s="427"/>
      <c r="MY3" s="427"/>
      <c r="MZ3" s="427"/>
      <c r="NA3" s="427"/>
      <c r="NB3" s="427"/>
      <c r="NC3" s="598"/>
      <c r="ND3" s="598"/>
      <c r="NL3" s="427"/>
      <c r="NM3" s="598"/>
      <c r="NN3" s="598"/>
      <c r="NO3" s="598"/>
      <c r="NP3" s="598"/>
      <c r="NQ3" s="598"/>
      <c r="NR3" s="427"/>
      <c r="NS3" s="427"/>
      <c r="NT3" s="427"/>
      <c r="NU3" s="427"/>
      <c r="NV3" s="427"/>
      <c r="NW3" s="427"/>
      <c r="NX3" s="427"/>
      <c r="NY3" s="427"/>
      <c r="NZ3" s="427"/>
      <c r="OA3" s="427"/>
      <c r="OB3" s="427"/>
      <c r="OC3" s="427"/>
      <c r="OD3" s="427"/>
      <c r="OE3" s="427"/>
      <c r="OF3" s="427"/>
      <c r="OG3" s="427"/>
      <c r="OH3" s="427"/>
      <c r="OI3" s="427"/>
      <c r="OJ3" s="427"/>
      <c r="OK3" s="427"/>
      <c r="OL3" s="427"/>
      <c r="OM3" s="427"/>
      <c r="ON3" s="427"/>
      <c r="OO3" s="427"/>
      <c r="OP3" s="427"/>
      <c r="OQ3" s="427"/>
      <c r="OR3" s="427"/>
      <c r="OS3" s="427"/>
      <c r="OT3" s="427"/>
      <c r="OU3" s="427"/>
      <c r="OV3" s="427"/>
      <c r="OW3" s="427"/>
      <c r="OX3" s="427"/>
      <c r="OY3" s="427"/>
      <c r="OZ3" s="427"/>
      <c r="PA3" s="427"/>
      <c r="PB3" s="427"/>
      <c r="PC3" s="427"/>
      <c r="PD3" s="427"/>
      <c r="PE3" s="427"/>
      <c r="PF3" s="427"/>
      <c r="PG3" s="427"/>
      <c r="PH3" s="427"/>
      <c r="PI3" s="427"/>
      <c r="PJ3" s="427"/>
      <c r="PK3" s="427"/>
      <c r="PL3" s="427"/>
      <c r="PM3" s="427"/>
      <c r="PN3" s="427"/>
      <c r="PO3" s="427"/>
      <c r="PP3" s="427"/>
      <c r="PQ3" s="427"/>
      <c r="PR3" s="427"/>
      <c r="PS3" s="427"/>
      <c r="PT3" s="427"/>
      <c r="PU3" s="427"/>
      <c r="PV3" s="427"/>
      <c r="PW3" s="427"/>
      <c r="PX3" s="427"/>
      <c r="PY3" s="427"/>
      <c r="PZ3" s="427"/>
      <c r="QA3" s="427"/>
      <c r="QB3" s="427"/>
      <c r="QC3" s="427"/>
      <c r="QD3" s="427"/>
      <c r="QE3" s="427"/>
      <c r="QF3" s="427"/>
      <c r="QG3" s="427"/>
      <c r="QH3" s="427"/>
      <c r="QI3" s="427"/>
      <c r="QJ3" s="427"/>
      <c r="QK3" s="427"/>
      <c r="QL3" s="427"/>
      <c r="QM3" s="427"/>
      <c r="QN3" s="427"/>
      <c r="QO3" s="427"/>
      <c r="QP3" s="427"/>
      <c r="QQ3" s="427"/>
      <c r="QR3" s="427"/>
      <c r="QS3" s="427"/>
      <c r="QT3" s="427"/>
      <c r="QU3" s="427"/>
      <c r="QV3" s="427"/>
      <c r="QW3" s="427"/>
      <c r="QX3" s="427"/>
      <c r="QY3" s="427"/>
      <c r="QZ3" s="427"/>
      <c r="RA3" s="427"/>
      <c r="RB3" s="427"/>
      <c r="RC3" s="427"/>
      <c r="RD3" s="427"/>
      <c r="RE3" s="427"/>
      <c r="RF3" s="427"/>
      <c r="RG3" s="427"/>
      <c r="RH3" s="427"/>
      <c r="RI3" s="427"/>
      <c r="RJ3" s="427"/>
      <c r="RK3" s="427"/>
      <c r="RL3" s="427"/>
      <c r="RM3" s="427"/>
      <c r="RN3" s="427"/>
      <c r="RO3" s="427"/>
      <c r="RP3" s="427"/>
      <c r="RQ3" s="427"/>
      <c r="RR3" s="427"/>
      <c r="RS3" s="427"/>
      <c r="RT3" s="427"/>
      <c r="RU3" s="427"/>
      <c r="RV3" s="427"/>
      <c r="RW3" s="427"/>
      <c r="RX3" s="427"/>
      <c r="RY3" s="427"/>
      <c r="RZ3" s="427"/>
      <c r="SA3" s="427"/>
      <c r="SB3" s="427"/>
      <c r="SC3" s="427"/>
      <c r="SD3" s="427"/>
      <c r="SE3" s="427"/>
      <c r="SF3" s="427"/>
      <c r="SG3" s="427"/>
      <c r="SH3" s="427"/>
      <c r="SI3" s="427"/>
      <c r="SJ3" s="427"/>
      <c r="SK3" s="427"/>
      <c r="SL3" s="427"/>
      <c r="SM3" s="427"/>
      <c r="SN3" s="427"/>
      <c r="SO3" s="427"/>
      <c r="SP3" s="427"/>
      <c r="SQ3" s="427"/>
      <c r="SR3" s="427"/>
      <c r="SS3" s="427"/>
      <c r="ST3" s="427"/>
      <c r="SU3" s="427"/>
      <c r="SV3" s="427"/>
      <c r="SW3" s="427"/>
      <c r="SX3" s="427"/>
      <c r="SY3" s="427"/>
      <c r="SZ3" s="427"/>
      <c r="TA3" s="427"/>
      <c r="TB3" s="427"/>
      <c r="TC3" s="427"/>
      <c r="TD3" s="427"/>
      <c r="TE3" s="427"/>
      <c r="TF3" s="427"/>
      <c r="TG3" s="427"/>
      <c r="TH3" s="427"/>
      <c r="TI3" s="427"/>
      <c r="TJ3" s="427"/>
      <c r="TK3" s="427"/>
      <c r="TL3" s="427"/>
      <c r="TM3" s="427"/>
      <c r="TN3" s="427"/>
      <c r="TO3" s="427"/>
      <c r="TP3" s="427"/>
      <c r="TQ3" s="427"/>
      <c r="TR3" s="427"/>
      <c r="TS3" s="427"/>
      <c r="TT3" s="427"/>
      <c r="TU3" s="427"/>
      <c r="TV3" s="427"/>
      <c r="TW3" s="427"/>
      <c r="TX3" s="427"/>
      <c r="TY3" s="427"/>
      <c r="TZ3" s="427"/>
      <c r="UA3" s="427"/>
      <c r="UB3" s="427"/>
      <c r="UC3" s="427"/>
      <c r="UD3" s="427"/>
      <c r="UE3" s="427"/>
      <c r="UF3" s="427"/>
      <c r="UG3" s="427"/>
      <c r="UH3" s="427"/>
      <c r="UI3" s="427"/>
      <c r="UJ3" s="427"/>
      <c r="UK3" s="427"/>
      <c r="UL3" s="427"/>
      <c r="UM3" s="427"/>
      <c r="UN3" s="427"/>
      <c r="UO3" s="427"/>
      <c r="UP3" s="427"/>
      <c r="UQ3" s="427"/>
      <c r="UR3" s="427"/>
      <c r="US3" s="427"/>
      <c r="UT3" s="427"/>
      <c r="UU3" s="427"/>
      <c r="UV3" s="427"/>
      <c r="UW3" s="427"/>
      <c r="UX3" s="427"/>
      <c r="UY3" s="427"/>
      <c r="UZ3" s="427"/>
      <c r="VA3" s="427"/>
      <c r="VB3" s="427"/>
      <c r="VC3" s="427"/>
      <c r="VD3" s="427"/>
      <c r="VE3" s="427"/>
      <c r="VF3" s="427"/>
      <c r="VG3" s="427"/>
      <c r="VH3" s="427"/>
      <c r="VI3" s="427"/>
      <c r="VJ3" s="427"/>
      <c r="VK3" s="427"/>
      <c r="VL3" s="427"/>
      <c r="VM3" s="427"/>
      <c r="VN3" s="427"/>
      <c r="VO3" s="427"/>
      <c r="VP3" s="427"/>
      <c r="VQ3" s="427"/>
      <c r="VR3" s="427"/>
      <c r="VS3" s="427"/>
      <c r="VT3" s="427"/>
      <c r="VU3" s="427"/>
      <c r="VV3" s="427"/>
      <c r="VW3" s="427"/>
      <c r="VX3" s="427"/>
      <c r="VY3" s="427"/>
      <c r="VZ3" s="427"/>
      <c r="WA3" s="427"/>
      <c r="WB3" s="427"/>
      <c r="WC3" s="427"/>
      <c r="WD3" s="427"/>
      <c r="WE3" s="427"/>
      <c r="WF3" s="427"/>
      <c r="WG3" s="427"/>
      <c r="WH3" s="427"/>
      <c r="WI3" s="427"/>
      <c r="WJ3" s="427"/>
      <c r="WK3" s="427"/>
      <c r="WL3" s="427"/>
      <c r="WM3" s="427"/>
      <c r="WN3" s="427"/>
      <c r="WO3" s="427"/>
      <c r="WP3" s="427"/>
      <c r="WQ3" s="427"/>
      <c r="WR3" s="427"/>
      <c r="WS3" s="427"/>
      <c r="WT3" s="427"/>
      <c r="WU3" s="427"/>
      <c r="WV3" s="427"/>
      <c r="WW3" s="427"/>
      <c r="WX3" s="427"/>
      <c r="WY3" s="427"/>
      <c r="WZ3" s="427"/>
      <c r="XA3" s="427"/>
      <c r="XB3" s="427"/>
      <c r="XC3" s="427"/>
      <c r="XD3" s="427"/>
      <c r="XE3" s="427"/>
      <c r="XF3" s="427"/>
      <c r="XG3" s="427"/>
      <c r="XH3" s="427"/>
      <c r="XI3" s="427"/>
      <c r="XJ3" s="427"/>
      <c r="XK3" s="427"/>
      <c r="XL3" s="427"/>
      <c r="XM3" s="427"/>
      <c r="XN3" s="427"/>
      <c r="XO3" s="427"/>
      <c r="XP3" s="427"/>
      <c r="XQ3" s="427"/>
      <c r="XR3" s="427"/>
      <c r="XS3" s="427"/>
      <c r="XT3" s="427"/>
      <c r="XU3" s="427"/>
      <c r="XV3" s="427"/>
      <c r="XW3" s="427"/>
      <c r="XX3" s="427"/>
      <c r="XY3" s="427"/>
      <c r="XZ3" s="427"/>
      <c r="YA3" s="427"/>
      <c r="YB3" s="427"/>
      <c r="YC3" s="427"/>
      <c r="YD3" s="427"/>
      <c r="YE3" s="427"/>
      <c r="YF3" s="427"/>
      <c r="YG3" s="427"/>
      <c r="YH3" s="427" t="s">
        <v>551</v>
      </c>
      <c r="YI3" s="427"/>
      <c r="YJ3" s="427"/>
      <c r="YK3" s="427"/>
      <c r="YL3" s="427"/>
      <c r="YM3" s="427" t="s">
        <v>552</v>
      </c>
      <c r="YN3" s="427"/>
      <c r="YO3" s="427"/>
      <c r="YP3" s="427"/>
      <c r="YQ3" s="427"/>
      <c r="YR3" s="427"/>
      <c r="YS3" s="427"/>
      <c r="YT3" s="427"/>
      <c r="YU3" s="427"/>
      <c r="YV3" s="427"/>
      <c r="YW3" s="427"/>
      <c r="YX3" s="598"/>
      <c r="YY3" s="598"/>
      <c r="YZ3" s="598"/>
      <c r="ZA3" s="427"/>
      <c r="ZB3" s="427"/>
      <c r="ZC3" s="427"/>
      <c r="ZD3" s="427"/>
      <c r="ZE3" s="427"/>
      <c r="ZF3" s="427"/>
      <c r="ZG3" s="427"/>
      <c r="ZH3" s="427"/>
      <c r="ZI3" s="427"/>
      <c r="ZJ3" s="427"/>
      <c r="ZK3" s="427"/>
      <c r="ZL3" s="427"/>
      <c r="ZM3" s="427"/>
      <c r="ZN3" s="427"/>
      <c r="ZO3" s="427"/>
      <c r="ZP3" s="427"/>
      <c r="ZQ3" s="427"/>
      <c r="ZR3" s="427"/>
      <c r="ZS3" s="427"/>
      <c r="ZT3" s="427"/>
      <c r="ZU3" s="427"/>
      <c r="ZV3" s="427"/>
      <c r="ZW3" s="427"/>
      <c r="ZX3" s="427"/>
      <c r="ZY3" s="427"/>
      <c r="ZZ3" s="427"/>
      <c r="AAA3" s="427"/>
      <c r="AAB3" s="427"/>
      <c r="AAC3" s="427"/>
      <c r="AAD3" s="427"/>
      <c r="AAE3" s="427"/>
      <c r="AAF3" s="427"/>
      <c r="AAG3" s="427"/>
      <c r="AAH3" s="427"/>
      <c r="AAI3" s="427"/>
      <c r="AAJ3" s="427"/>
      <c r="AAK3" s="427"/>
      <c r="AAL3" s="427"/>
      <c r="AAM3" s="427"/>
      <c r="AAN3" s="427"/>
      <c r="AAO3" s="427"/>
      <c r="AAP3" s="427"/>
      <c r="AAQ3" s="427"/>
      <c r="AAR3" s="427"/>
      <c r="AAS3" s="427"/>
      <c r="AAT3" s="427"/>
      <c r="AAU3" s="427"/>
      <c r="AAV3" s="427"/>
      <c r="AAW3" s="427"/>
      <c r="AAX3" s="427"/>
      <c r="AAY3" s="427"/>
      <c r="AAZ3" s="427"/>
      <c r="ABA3" s="427"/>
      <c r="ABB3" s="427"/>
      <c r="ABC3" s="427"/>
      <c r="ABD3" s="427"/>
      <c r="ABE3" s="427"/>
      <c r="ABF3" s="427"/>
      <c r="ABG3" s="427"/>
      <c r="ABH3" s="427"/>
      <c r="ABI3" s="427"/>
      <c r="ABJ3" s="427"/>
      <c r="ABK3" s="427"/>
      <c r="ABL3" s="427"/>
      <c r="ABM3" s="427"/>
      <c r="ABN3" s="427"/>
      <c r="ABO3" s="427"/>
      <c r="ABP3" s="427"/>
      <c r="ABQ3" s="427"/>
      <c r="ABR3" s="427"/>
      <c r="ABS3" s="427"/>
      <c r="ABT3" s="427"/>
      <c r="ABU3" s="427"/>
      <c r="ABV3" s="614"/>
      <c r="ABW3" s="614"/>
      <c r="ABX3" s="614"/>
      <c r="ABY3" s="614"/>
      <c r="ABZ3" s="614"/>
      <c r="ACF3" s="427"/>
      <c r="ACG3" s="427"/>
      <c r="ACH3" s="427"/>
      <c r="ACI3" s="427"/>
      <c r="ADL3" s="427"/>
      <c r="ADM3" s="427"/>
      <c r="ADN3" s="427"/>
      <c r="ADO3" s="427"/>
      <c r="ADP3" s="427"/>
      <c r="AED3" s="427"/>
      <c r="AEE3" s="427"/>
      <c r="AEF3" s="427"/>
      <c r="AEG3" s="427"/>
      <c r="AEH3" s="427"/>
      <c r="AEI3" s="427"/>
      <c r="AEJ3" s="427"/>
      <c r="AEK3" s="427"/>
      <c r="AEL3" s="427"/>
      <c r="AEM3" s="429"/>
      <c r="AEN3" s="429"/>
      <c r="AEO3" s="427"/>
      <c r="AEP3" s="427"/>
      <c r="AEQ3" s="427"/>
      <c r="AER3" s="427"/>
      <c r="AES3" s="427"/>
      <c r="AET3" s="427"/>
      <c r="AEU3" s="427"/>
      <c r="AEV3" s="427"/>
      <c r="AEW3" s="427"/>
      <c r="AEX3" s="427"/>
      <c r="AEY3" s="427"/>
      <c r="AEZ3" s="427"/>
      <c r="AFR3" s="427"/>
      <c r="AFS3" s="427"/>
      <c r="AFT3" s="427"/>
      <c r="AFU3" s="427"/>
      <c r="AFV3" s="427"/>
      <c r="AFW3" s="427"/>
      <c r="AFX3" s="427"/>
      <c r="AFY3" s="427"/>
      <c r="AFZ3" s="427"/>
      <c r="AGA3" s="427"/>
      <c r="AGB3" s="427"/>
      <c r="AGC3" s="427"/>
      <c r="AGD3" s="427"/>
      <c r="AGE3" s="427"/>
      <c r="AGF3" s="427"/>
      <c r="AGG3" s="427"/>
      <c r="AGH3" s="427"/>
      <c r="AGI3" s="427"/>
      <c r="AGJ3" s="427"/>
      <c r="AGK3" s="427"/>
    </row>
    <row r="4" spans="1:869" s="425" customFormat="1" ht="13.5" customHeight="1">
      <c r="A4" s="26" t="str">
        <f>IF('1'!$A$1=1,JD4,JF4)</f>
        <v>Million USD</v>
      </c>
      <c r="B4" s="577"/>
      <c r="C4" s="577"/>
      <c r="D4" s="577"/>
      <c r="E4" s="577"/>
      <c r="F4" s="577"/>
      <c r="G4" s="577"/>
      <c r="H4" s="577"/>
      <c r="I4" s="577"/>
      <c r="J4" s="577"/>
      <c r="K4" s="577"/>
      <c r="L4" s="577"/>
      <c r="M4" s="577"/>
      <c r="N4" s="577"/>
      <c r="O4" s="577"/>
      <c r="Q4" s="577"/>
      <c r="R4" s="577"/>
      <c r="S4" s="577"/>
      <c r="T4" s="577"/>
      <c r="U4" s="577"/>
      <c r="V4" s="577"/>
      <c r="W4" s="578"/>
      <c r="X4" s="577"/>
      <c r="Y4" s="577"/>
      <c r="Z4" s="577"/>
      <c r="AA4" s="263"/>
      <c r="AB4" s="577"/>
      <c r="AC4" s="577"/>
      <c r="AD4" s="577"/>
      <c r="AE4" s="577"/>
      <c r="AF4" s="595"/>
      <c r="AG4" s="577"/>
      <c r="AH4" s="577"/>
      <c r="AI4" s="577"/>
      <c r="AJ4" s="577"/>
      <c r="AK4" s="577"/>
      <c r="AL4" s="577"/>
      <c r="AM4" s="579"/>
      <c r="AN4" s="638"/>
      <c r="AO4" s="638"/>
      <c r="AP4" s="579"/>
      <c r="AQ4" s="579"/>
      <c r="AR4" s="579"/>
      <c r="AS4" s="579"/>
      <c r="AT4" s="579"/>
      <c r="AU4" s="579"/>
      <c r="AV4" s="579"/>
      <c r="AW4" s="579"/>
      <c r="AX4" s="579"/>
      <c r="AY4" s="579"/>
      <c r="AZ4" s="579"/>
      <c r="BA4" s="579"/>
      <c r="BB4" s="579"/>
      <c r="BC4" s="579"/>
      <c r="BD4" s="579"/>
      <c r="BE4" s="579"/>
      <c r="BF4" s="579"/>
      <c r="BG4" s="579"/>
      <c r="BH4" s="579"/>
      <c r="BI4" s="579"/>
      <c r="BJ4" s="579"/>
      <c r="BK4" s="579"/>
      <c r="BL4" s="579"/>
      <c r="BM4" s="579"/>
      <c r="BN4" s="579"/>
      <c r="BO4" s="579"/>
      <c r="BP4" s="579"/>
      <c r="BQ4" s="579"/>
      <c r="BR4" s="579"/>
      <c r="BS4" s="579"/>
      <c r="BT4" s="579"/>
      <c r="BU4" s="579"/>
      <c r="BV4" s="579"/>
      <c r="BW4" s="579"/>
      <c r="BX4" s="579"/>
      <c r="BY4" s="579"/>
      <c r="BZ4" s="579"/>
      <c r="CA4" s="579"/>
      <c r="CB4" s="579"/>
      <c r="CC4" s="579"/>
      <c r="CD4" s="579"/>
      <c r="CE4" s="579"/>
      <c r="CF4" s="579"/>
      <c r="CG4" s="579"/>
      <c r="CH4" s="579"/>
      <c r="CI4" s="579"/>
      <c r="CJ4" s="579"/>
      <c r="CK4" s="579"/>
      <c r="CL4" s="579"/>
      <c r="CM4" s="579"/>
      <c r="CN4" s="579"/>
      <c r="CO4" s="579"/>
      <c r="CP4" s="579"/>
      <c r="CQ4" s="579"/>
      <c r="CR4" s="579"/>
      <c r="CS4" s="579"/>
      <c r="CT4" s="579"/>
      <c r="CU4" s="579"/>
      <c r="CV4" s="579"/>
      <c r="CW4" s="579"/>
      <c r="CX4" s="579"/>
      <c r="CY4" s="579"/>
      <c r="CZ4" s="579"/>
      <c r="DA4" s="579"/>
      <c r="DB4" s="579"/>
      <c r="DC4" s="579"/>
      <c r="DD4" s="579"/>
      <c r="DE4" s="579"/>
      <c r="DF4" s="579"/>
      <c r="DG4" s="579"/>
      <c r="DH4" s="579"/>
      <c r="DI4" s="579"/>
      <c r="DJ4" s="579"/>
      <c r="DK4" s="579"/>
      <c r="DL4" s="579"/>
      <c r="DM4" s="579"/>
      <c r="DN4" s="579"/>
      <c r="DO4" s="579"/>
      <c r="DP4" s="579"/>
      <c r="DQ4" s="579"/>
      <c r="DR4" s="579"/>
      <c r="DS4" s="579"/>
      <c r="DT4" s="579"/>
      <c r="DU4" s="579"/>
      <c r="DV4" s="579"/>
      <c r="DW4" s="579"/>
      <c r="DX4" s="579"/>
      <c r="DY4" s="579"/>
      <c r="DZ4" s="579"/>
      <c r="EA4" s="579"/>
      <c r="EB4" s="579"/>
      <c r="EC4" s="579"/>
      <c r="ED4" s="579"/>
      <c r="EE4" s="579"/>
      <c r="EF4" s="579"/>
      <c r="EG4" s="579"/>
      <c r="EH4" s="579"/>
      <c r="EI4" s="579"/>
      <c r="EJ4" s="579"/>
      <c r="EK4" s="579"/>
      <c r="EL4" s="579"/>
      <c r="EM4" s="579"/>
      <c r="EN4" s="579"/>
      <c r="EO4" s="579"/>
      <c r="EP4" s="579"/>
      <c r="EQ4" s="579"/>
      <c r="ER4" s="579"/>
      <c r="ES4" s="579"/>
      <c r="ET4" s="579"/>
      <c r="EU4" s="579"/>
      <c r="EV4" s="579"/>
      <c r="EW4" s="579"/>
      <c r="EX4" s="735"/>
      <c r="EY4" s="735"/>
      <c r="EZ4" s="1146"/>
      <c r="FA4" s="1146"/>
      <c r="FB4" s="1146"/>
      <c r="FC4" s="1146"/>
      <c r="FD4" s="735"/>
      <c r="FE4" s="735"/>
      <c r="FF4" s="735"/>
      <c r="FG4" s="735"/>
      <c r="FH4" s="735"/>
      <c r="FI4" s="735"/>
      <c r="FJ4" s="735"/>
      <c r="FK4" s="735"/>
      <c r="FL4" s="735"/>
      <c r="FM4" s="735"/>
      <c r="FN4" s="735"/>
      <c r="FO4" s="735"/>
      <c r="FP4" s="579"/>
      <c r="FQ4" s="579"/>
      <c r="FR4" s="579"/>
      <c r="FS4" s="579"/>
      <c r="FT4" s="579"/>
      <c r="FU4" s="579"/>
      <c r="FV4" s="579"/>
      <c r="FW4" s="579"/>
      <c r="FX4" s="579"/>
      <c r="FY4" s="579"/>
      <c r="FZ4" s="579"/>
      <c r="GA4" s="579"/>
      <c r="GB4" s="579"/>
      <c r="GC4" s="579"/>
      <c r="GD4" s="579"/>
      <c r="GE4" s="579"/>
      <c r="GF4" s="579"/>
      <c r="GG4" s="579"/>
      <c r="GH4" s="735"/>
      <c r="GI4" s="735"/>
      <c r="GJ4" s="735"/>
      <c r="GK4" s="735"/>
      <c r="GL4" s="735"/>
      <c r="GM4" s="735"/>
      <c r="GN4" s="579"/>
      <c r="GO4" s="579"/>
      <c r="GP4" s="579"/>
      <c r="GQ4" s="579"/>
      <c r="GR4" s="579"/>
      <c r="GS4" s="579"/>
      <c r="GT4" s="579"/>
      <c r="GU4" s="579"/>
      <c r="GV4" s="579"/>
      <c r="GW4" s="579"/>
      <c r="GX4" s="579"/>
      <c r="GY4" s="579"/>
      <c r="GZ4" s="579"/>
      <c r="HA4" s="579"/>
      <c r="HB4" s="579"/>
      <c r="HC4" s="579"/>
      <c r="HD4" s="579"/>
      <c r="HE4" s="579"/>
      <c r="HF4" s="579"/>
      <c r="HG4" s="579"/>
      <c r="HH4" s="579"/>
      <c r="HI4" s="579"/>
      <c r="HJ4" s="579"/>
      <c r="HK4" s="579"/>
      <c r="HL4" s="579"/>
      <c r="HM4" s="579"/>
      <c r="HN4" s="579"/>
      <c r="HO4" s="735"/>
      <c r="HP4" s="735"/>
      <c r="HQ4" s="735"/>
      <c r="HR4" s="735"/>
      <c r="HS4" s="735"/>
      <c r="HT4" s="735"/>
      <c r="HU4" s="735"/>
      <c r="HV4" s="735"/>
      <c r="HW4" s="735"/>
      <c r="HX4" s="735"/>
      <c r="HY4" s="735"/>
      <c r="HZ4" s="735"/>
      <c r="IA4" s="735"/>
      <c r="IB4" s="735"/>
      <c r="IC4" s="735"/>
      <c r="ID4" s="735"/>
      <c r="IE4" s="735"/>
      <c r="IF4" s="735"/>
      <c r="IG4" s="735"/>
      <c r="IH4" s="735"/>
      <c r="II4" s="735"/>
      <c r="IJ4" s="735"/>
      <c r="IK4" s="735"/>
      <c r="IL4" s="735"/>
      <c r="IM4" s="735"/>
      <c r="IN4" s="735"/>
      <c r="IO4" s="735"/>
      <c r="IP4" s="735"/>
      <c r="IQ4" s="735"/>
      <c r="IR4" s="735"/>
      <c r="IS4" s="735"/>
      <c r="IT4" s="735"/>
      <c r="IU4" s="735"/>
      <c r="IV4" s="735"/>
      <c r="IW4" s="735"/>
      <c r="IX4" s="735"/>
      <c r="IY4" s="21"/>
      <c r="IZ4" s="21"/>
      <c r="JA4" s="20"/>
      <c r="JB4" s="582"/>
      <c r="JC4" s="582"/>
      <c r="JD4" s="1042" t="s">
        <v>291</v>
      </c>
      <c r="JE4" s="1043"/>
      <c r="JF4" s="1044" t="s">
        <v>293</v>
      </c>
      <c r="JG4" s="1045"/>
      <c r="JH4" s="21"/>
      <c r="JI4" s="21"/>
      <c r="JJ4" s="21"/>
      <c r="JK4" s="21"/>
      <c r="JL4" s="1039"/>
      <c r="JM4" s="21"/>
      <c r="JN4" s="21"/>
      <c r="JO4" s="21"/>
      <c r="JP4" s="21"/>
      <c r="JQ4" s="21"/>
      <c r="JR4" s="21"/>
      <c r="JS4" s="21"/>
      <c r="JT4" s="21"/>
      <c r="JU4" s="19"/>
      <c r="JV4" s="19"/>
      <c r="JW4" s="19"/>
      <c r="JX4" s="19"/>
      <c r="JY4" s="19"/>
      <c r="JZ4" s="19"/>
      <c r="KA4" s="19"/>
      <c r="KB4" s="19"/>
      <c r="KC4" s="21"/>
      <c r="KD4" s="21"/>
      <c r="KE4" s="21"/>
      <c r="KF4" s="21"/>
      <c r="KG4" s="21"/>
      <c r="KH4" s="21"/>
      <c r="KI4" s="21"/>
      <c r="KJ4" s="21"/>
      <c r="KK4" s="21"/>
      <c r="KL4" s="21"/>
      <c r="KM4" s="21"/>
      <c r="KN4" s="21"/>
      <c r="KO4" s="19"/>
      <c r="KP4" s="19"/>
      <c r="KQ4" s="19"/>
      <c r="KR4" s="19"/>
      <c r="KS4" s="19"/>
      <c r="KT4" s="19"/>
      <c r="KU4" s="19"/>
      <c r="KV4" s="19"/>
      <c r="KW4" s="19"/>
      <c r="KX4" s="19"/>
      <c r="KY4" s="19"/>
      <c r="KZ4" s="19"/>
      <c r="LA4" s="19"/>
      <c r="LB4" s="19"/>
      <c r="LC4" s="19"/>
      <c r="LD4" s="19"/>
      <c r="LE4" s="19"/>
      <c r="LF4" s="19"/>
      <c r="LG4" s="19"/>
      <c r="LH4" s="19"/>
      <c r="LI4" s="19"/>
      <c r="LJ4" s="19"/>
      <c r="LK4" s="19"/>
      <c r="LL4" s="19"/>
      <c r="LM4" s="19"/>
      <c r="LN4" s="19"/>
      <c r="LO4" s="19"/>
      <c r="LP4" s="19"/>
      <c r="LQ4" s="19"/>
      <c r="LR4" s="19"/>
      <c r="LS4" s="19"/>
      <c r="LT4" s="19"/>
      <c r="LU4" s="19"/>
      <c r="LV4" s="19"/>
      <c r="LW4" s="19"/>
      <c r="LX4" s="19"/>
      <c r="LY4" s="19"/>
      <c r="LZ4" s="19"/>
      <c r="MA4" s="19"/>
      <c r="MB4" s="19"/>
      <c r="MC4" s="19"/>
      <c r="MD4" s="18"/>
      <c r="ME4" s="18"/>
      <c r="MF4" s="18"/>
      <c r="MG4" s="18"/>
      <c r="MH4" s="19"/>
      <c r="MI4" s="19"/>
      <c r="MJ4" s="19"/>
      <c r="MK4" s="19"/>
      <c r="ML4" s="19"/>
      <c r="MM4" s="19"/>
      <c r="MN4" s="19"/>
      <c r="MO4" s="19"/>
      <c r="MP4" s="21"/>
      <c r="MQ4" s="21"/>
      <c r="MR4" s="21"/>
      <c r="MS4" s="21"/>
      <c r="MT4" s="21"/>
      <c r="MU4" s="21"/>
      <c r="MV4" s="21"/>
      <c r="MW4" s="21"/>
      <c r="MX4" s="21"/>
      <c r="MY4" s="21"/>
      <c r="MZ4" s="21"/>
      <c r="NA4" s="21"/>
      <c r="NB4" s="21"/>
      <c r="NC4" s="18"/>
      <c r="ND4" s="18"/>
      <c r="NE4" s="19"/>
      <c r="NF4" s="19"/>
      <c r="NG4" s="19"/>
      <c r="NH4" s="19"/>
      <c r="NI4" s="19"/>
      <c r="NJ4" s="19"/>
      <c r="NK4" s="19"/>
      <c r="NL4" s="21"/>
      <c r="NM4" s="18"/>
      <c r="NN4" s="18"/>
      <c r="NO4" s="18"/>
      <c r="NP4" s="18"/>
      <c r="NQ4" s="18"/>
      <c r="NR4" s="21"/>
      <c r="NS4" s="21"/>
      <c r="NT4" s="21"/>
      <c r="NU4" s="21"/>
      <c r="NV4" s="21"/>
      <c r="NW4" s="21"/>
      <c r="NX4" s="21"/>
      <c r="NY4" s="21"/>
      <c r="NZ4" s="21"/>
      <c r="OA4" s="21"/>
      <c r="OB4" s="21"/>
      <c r="OC4" s="21"/>
      <c r="OD4" s="21"/>
      <c r="OE4" s="21"/>
      <c r="OF4" s="21"/>
      <c r="OG4" s="21"/>
      <c r="OH4" s="21"/>
      <c r="OI4" s="21"/>
      <c r="OJ4" s="21"/>
      <c r="OK4" s="21"/>
      <c r="OL4" s="21"/>
      <c r="OM4" s="21"/>
      <c r="ON4" s="21"/>
      <c r="OO4" s="21"/>
      <c r="OP4" s="21"/>
      <c r="OQ4" s="21"/>
      <c r="OR4" s="21"/>
      <c r="OS4" s="21"/>
      <c r="OT4" s="21"/>
      <c r="OU4" s="21"/>
      <c r="OV4" s="21"/>
      <c r="OW4" s="21"/>
      <c r="OX4" s="21"/>
      <c r="OY4" s="21"/>
      <c r="OZ4" s="21"/>
      <c r="PA4" s="21"/>
      <c r="PB4" s="21"/>
      <c r="PC4" s="21"/>
      <c r="PD4" s="21"/>
      <c r="PE4" s="21"/>
      <c r="PF4" s="21"/>
      <c r="PG4" s="21"/>
      <c r="PH4" s="21"/>
      <c r="PI4" s="21"/>
      <c r="PJ4" s="21"/>
      <c r="PK4" s="21"/>
      <c r="PL4" s="21"/>
      <c r="PM4" s="21"/>
      <c r="PN4" s="21"/>
      <c r="PO4" s="21"/>
      <c r="PP4" s="21"/>
      <c r="PQ4" s="21"/>
      <c r="PR4" s="21"/>
      <c r="PS4" s="21"/>
      <c r="PT4" s="21"/>
      <c r="PU4" s="21"/>
      <c r="PV4" s="21"/>
      <c r="PW4" s="21"/>
      <c r="PX4" s="21"/>
      <c r="PY4" s="21"/>
      <c r="PZ4" s="21"/>
      <c r="QA4" s="21"/>
      <c r="QB4" s="21"/>
      <c r="QC4" s="21"/>
      <c r="QD4" s="21"/>
      <c r="QE4" s="21"/>
      <c r="QF4" s="21"/>
      <c r="QG4" s="21"/>
      <c r="QH4" s="21"/>
      <c r="QI4" s="21"/>
      <c r="QJ4" s="21"/>
      <c r="QK4" s="21"/>
      <c r="QL4" s="21"/>
      <c r="QM4" s="21"/>
      <c r="QN4" s="21"/>
      <c r="QO4" s="21"/>
      <c r="QP4" s="21"/>
      <c r="QQ4" s="21"/>
      <c r="QR4" s="21"/>
      <c r="QS4" s="21"/>
      <c r="QT4" s="21"/>
      <c r="QU4" s="21"/>
      <c r="QV4" s="21"/>
      <c r="QW4" s="21"/>
      <c r="QX4" s="21"/>
      <c r="QY4" s="21"/>
      <c r="QZ4" s="21"/>
      <c r="RA4" s="21"/>
      <c r="RB4" s="21"/>
      <c r="RC4" s="21"/>
      <c r="RD4" s="21"/>
      <c r="RE4" s="21"/>
      <c r="RF4" s="21"/>
      <c r="RG4" s="21"/>
      <c r="RH4" s="21"/>
      <c r="RI4" s="21"/>
      <c r="RJ4" s="21"/>
      <c r="RK4" s="21"/>
      <c r="RL4" s="21"/>
      <c r="RM4" s="21"/>
      <c r="RN4" s="21"/>
      <c r="RO4" s="21"/>
      <c r="RP4" s="21"/>
      <c r="RQ4" s="21"/>
      <c r="RR4" s="21"/>
      <c r="RS4" s="21"/>
      <c r="RT4" s="21"/>
      <c r="RU4" s="21"/>
      <c r="RV4" s="21"/>
      <c r="RW4" s="21"/>
      <c r="RX4" s="21"/>
      <c r="RY4" s="21"/>
      <c r="RZ4" s="21"/>
      <c r="SA4" s="21"/>
      <c r="SB4" s="21"/>
      <c r="SC4" s="21"/>
      <c r="SD4" s="21"/>
      <c r="SE4" s="21"/>
      <c r="SF4" s="21"/>
      <c r="SG4" s="21"/>
      <c r="SH4" s="21"/>
      <c r="SI4" s="21"/>
      <c r="SJ4" s="21"/>
      <c r="SK4" s="21"/>
      <c r="SL4" s="21"/>
      <c r="SM4" s="21"/>
      <c r="SN4" s="21"/>
      <c r="SO4" s="21"/>
      <c r="SP4" s="21"/>
      <c r="SQ4" s="21"/>
      <c r="SR4" s="21"/>
      <c r="SS4" s="21"/>
      <c r="ST4" s="21"/>
      <c r="SU4" s="21"/>
      <c r="SV4" s="21"/>
      <c r="SW4" s="21"/>
      <c r="SX4" s="21"/>
      <c r="SY4" s="21"/>
      <c r="SZ4" s="21"/>
      <c r="TA4" s="21"/>
      <c r="TB4" s="21"/>
      <c r="TC4" s="21"/>
      <c r="TD4" s="21"/>
      <c r="TE4" s="21"/>
      <c r="TF4" s="21"/>
      <c r="TG4" s="21"/>
      <c r="TH4" s="21"/>
      <c r="TI4" s="21"/>
      <c r="TJ4" s="21"/>
      <c r="TK4" s="21"/>
      <c r="TL4" s="21"/>
      <c r="TM4" s="21"/>
      <c r="TN4" s="21"/>
      <c r="TO4" s="21"/>
      <c r="TP4" s="21"/>
      <c r="TQ4" s="21"/>
      <c r="TR4" s="21"/>
      <c r="TS4" s="21"/>
      <c r="TT4" s="21"/>
      <c r="TU4" s="21"/>
      <c r="TV4" s="21"/>
      <c r="TW4" s="21"/>
      <c r="TX4" s="21"/>
      <c r="TY4" s="21"/>
      <c r="TZ4" s="21"/>
      <c r="UA4" s="21"/>
      <c r="UB4" s="21"/>
      <c r="UC4" s="21"/>
      <c r="UD4" s="21"/>
      <c r="UE4" s="21"/>
      <c r="UF4" s="21"/>
      <c r="UG4" s="21"/>
      <c r="UH4" s="21"/>
      <c r="UI4" s="21"/>
      <c r="UJ4" s="21"/>
      <c r="UK4" s="21"/>
      <c r="UL4" s="21"/>
      <c r="UM4" s="21"/>
      <c r="UN4" s="21"/>
      <c r="UO4" s="21"/>
      <c r="UP4" s="21"/>
      <c r="UQ4" s="21"/>
      <c r="UR4" s="21"/>
      <c r="US4" s="21"/>
      <c r="UT4" s="21"/>
      <c r="UU4" s="21"/>
      <c r="UV4" s="21"/>
      <c r="UW4" s="21"/>
      <c r="UX4" s="21"/>
      <c r="UY4" s="21"/>
      <c r="UZ4" s="21"/>
      <c r="VA4" s="21"/>
      <c r="VB4" s="21"/>
      <c r="VC4" s="21"/>
      <c r="VD4" s="21"/>
      <c r="VE4" s="21"/>
      <c r="VF4" s="21"/>
      <c r="VG4" s="21"/>
      <c r="VH4" s="21"/>
      <c r="VI4" s="21"/>
      <c r="VJ4" s="21"/>
      <c r="VK4" s="21"/>
      <c r="VL4" s="21"/>
      <c r="VM4" s="21"/>
      <c r="VN4" s="21"/>
      <c r="VO4" s="21"/>
      <c r="VP4" s="21"/>
      <c r="VQ4" s="21"/>
      <c r="VR4" s="21"/>
      <c r="VS4" s="21"/>
      <c r="VT4" s="21"/>
      <c r="VU4" s="21"/>
      <c r="VV4" s="21"/>
      <c r="VW4" s="21"/>
      <c r="VX4" s="21"/>
      <c r="VY4" s="21"/>
      <c r="VZ4" s="21"/>
      <c r="WA4" s="21"/>
      <c r="WB4" s="21"/>
      <c r="WC4" s="21"/>
      <c r="WD4" s="21"/>
      <c r="WE4" s="21"/>
      <c r="WF4" s="21"/>
      <c r="WG4" s="21"/>
      <c r="WH4" s="21"/>
      <c r="WI4" s="21"/>
      <c r="WJ4" s="21"/>
      <c r="WK4" s="21"/>
      <c r="WL4" s="21"/>
      <c r="WM4" s="21"/>
      <c r="WN4" s="21"/>
      <c r="WO4" s="21"/>
      <c r="WP4" s="21"/>
      <c r="WQ4" s="21"/>
      <c r="WR4" s="21"/>
      <c r="WS4" s="21"/>
      <c r="WT4" s="21"/>
      <c r="WU4" s="21"/>
      <c r="WV4" s="21"/>
      <c r="WW4" s="21"/>
      <c r="WX4" s="21"/>
      <c r="WY4" s="21"/>
      <c r="WZ4" s="21"/>
      <c r="XA4" s="21"/>
      <c r="XB4" s="21"/>
      <c r="XC4" s="21"/>
      <c r="XD4" s="21"/>
      <c r="XE4" s="21"/>
      <c r="XF4" s="21"/>
      <c r="XG4" s="21"/>
      <c r="XH4" s="21"/>
      <c r="XI4" s="21"/>
      <c r="XJ4" s="21"/>
      <c r="XK4" s="21"/>
      <c r="XL4" s="21"/>
      <c r="XM4" s="21"/>
      <c r="XN4" s="21"/>
      <c r="XO4" s="21"/>
      <c r="XP4" s="21"/>
      <c r="XQ4" s="21"/>
      <c r="XR4" s="21"/>
      <c r="XS4" s="21"/>
      <c r="XT4" s="21"/>
      <c r="XU4" s="21"/>
      <c r="XV4" s="21"/>
      <c r="XW4" s="21"/>
      <c r="XX4" s="21"/>
      <c r="XY4" s="21"/>
      <c r="XZ4" s="21"/>
      <c r="YA4" s="21"/>
      <c r="YB4" s="21"/>
      <c r="YC4" s="21"/>
      <c r="YD4" s="21"/>
      <c r="YE4" s="21"/>
      <c r="YF4" s="21"/>
      <c r="YG4" s="21"/>
      <c r="YH4" s="21"/>
      <c r="YI4" s="21"/>
      <c r="YJ4" s="21"/>
      <c r="YK4" s="21"/>
      <c r="YL4" s="21"/>
      <c r="YM4" s="21"/>
      <c r="YN4" s="21"/>
      <c r="YO4" s="21"/>
      <c r="YP4" s="21"/>
      <c r="YQ4" s="21"/>
      <c r="YR4" s="21"/>
      <c r="YS4" s="21"/>
      <c r="YT4" s="21"/>
      <c r="YU4" s="21"/>
      <c r="YV4" s="21"/>
      <c r="YW4" s="21"/>
      <c r="YX4" s="18"/>
      <c r="YY4" s="18"/>
      <c r="YZ4" s="18"/>
      <c r="ZA4" s="21"/>
      <c r="ZB4" s="21"/>
      <c r="ZC4" s="21"/>
      <c r="ZD4" s="21"/>
      <c r="ZE4" s="21"/>
      <c r="ZF4" s="21"/>
      <c r="ZG4" s="21"/>
      <c r="ZH4" s="21"/>
      <c r="ZI4" s="21"/>
      <c r="ZJ4" s="21"/>
      <c r="ZK4" s="21"/>
      <c r="ZL4" s="21"/>
      <c r="ZM4" s="21"/>
      <c r="ZN4" s="21"/>
      <c r="ZO4" s="21"/>
      <c r="ZP4" s="21"/>
      <c r="ZQ4" s="21"/>
      <c r="ZR4" s="21"/>
      <c r="ZS4" s="21"/>
      <c r="ZT4" s="21"/>
      <c r="ZU4" s="21"/>
      <c r="ZV4" s="21"/>
      <c r="ZW4" s="21"/>
      <c r="ZX4" s="21"/>
      <c r="ZY4" s="21"/>
      <c r="ZZ4" s="21"/>
      <c r="AAA4" s="21"/>
      <c r="AAB4" s="21"/>
      <c r="AAC4" s="21"/>
      <c r="AAD4" s="21"/>
      <c r="AAE4" s="21"/>
      <c r="AAF4" s="21"/>
      <c r="AAG4" s="21"/>
      <c r="AAH4" s="21"/>
      <c r="AAI4" s="21"/>
      <c r="AAJ4" s="21"/>
      <c r="AAK4" s="21"/>
      <c r="AAL4" s="21"/>
      <c r="AAM4" s="21"/>
      <c r="AAN4" s="21"/>
      <c r="AAO4" s="21"/>
      <c r="AAP4" s="21"/>
      <c r="AAQ4" s="21"/>
      <c r="AAR4" s="21"/>
      <c r="AAS4" s="21"/>
      <c r="AAT4" s="21"/>
      <c r="AAU4" s="21"/>
      <c r="AAV4" s="21"/>
      <c r="AAW4" s="21"/>
      <c r="AAX4" s="21"/>
      <c r="AAY4" s="21"/>
      <c r="AAZ4" s="21"/>
      <c r="ABA4" s="21"/>
      <c r="ABB4" s="21"/>
      <c r="ABC4" s="21"/>
      <c r="ABD4" s="21"/>
      <c r="ABE4" s="21"/>
      <c r="ABF4" s="21"/>
      <c r="ABG4" s="21"/>
      <c r="ABH4" s="21"/>
      <c r="ABI4" s="21"/>
      <c r="ABJ4" s="21"/>
      <c r="ABK4" s="21"/>
      <c r="ABL4" s="21"/>
      <c r="ABM4" s="21"/>
      <c r="ABN4" s="21"/>
      <c r="ABO4" s="21"/>
      <c r="ABP4" s="21"/>
      <c r="ABQ4" s="21"/>
      <c r="ABR4" s="21"/>
      <c r="ABS4" s="21"/>
      <c r="ABT4" s="21"/>
      <c r="ABU4" s="21"/>
      <c r="ABV4" s="615"/>
      <c r="ABW4" s="615"/>
      <c r="ABX4" s="615"/>
      <c r="ABY4" s="615"/>
      <c r="ABZ4" s="615"/>
      <c r="ACA4" s="19"/>
      <c r="ACB4" s="19"/>
      <c r="ACC4" s="19"/>
      <c r="ACD4" s="19"/>
      <c r="ACF4" s="427"/>
      <c r="ACG4" s="427"/>
      <c r="ACH4" s="427"/>
      <c r="ACI4" s="427"/>
      <c r="ACN4"/>
      <c r="ACO4"/>
      <c r="ACP4"/>
      <c r="ACQ4"/>
      <c r="ACR4"/>
      <c r="ADL4" s="427"/>
      <c r="ADM4" s="427"/>
      <c r="ADN4" s="427"/>
      <c r="ADO4" s="427"/>
      <c r="ADP4" s="427"/>
      <c r="AED4" s="427"/>
      <c r="AEE4" s="427" t="s">
        <v>30</v>
      </c>
      <c r="AEF4" s="427" t="s">
        <v>237</v>
      </c>
      <c r="AEG4" s="427"/>
      <c r="AEH4" s="427"/>
      <c r="AEI4" s="427"/>
      <c r="AEJ4" s="427"/>
      <c r="AEK4" s="427"/>
      <c r="AEL4" s="427"/>
      <c r="AEM4" s="429" t="s">
        <v>246</v>
      </c>
      <c r="AEN4" s="429" t="s">
        <v>247</v>
      </c>
      <c r="AEO4" s="427"/>
      <c r="AEP4" s="427"/>
      <c r="AEQ4" s="427"/>
      <c r="AER4" s="427"/>
      <c r="AES4" s="427"/>
      <c r="AET4" s="427"/>
      <c r="AEU4" s="427"/>
      <c r="AEV4" s="427"/>
      <c r="AEW4" s="427"/>
      <c r="AEX4" s="427"/>
      <c r="AEY4" s="427"/>
      <c r="AEZ4" s="427"/>
      <c r="AFR4" s="427"/>
      <c r="AFS4" s="580"/>
      <c r="AFT4" s="427"/>
      <c r="AFU4" s="427"/>
      <c r="AFV4" s="427"/>
      <c r="AFW4" s="427"/>
      <c r="AFX4" s="427"/>
      <c r="AFY4" s="427"/>
      <c r="AFZ4" s="427"/>
      <c r="AGA4" s="427"/>
      <c r="AGB4" s="427"/>
      <c r="AGC4" s="427"/>
      <c r="AGD4" s="427"/>
      <c r="AGE4" s="427"/>
      <c r="AGF4" s="427"/>
      <c r="AGG4" s="427"/>
      <c r="AGH4" s="427"/>
      <c r="AGI4" s="427"/>
      <c r="AGJ4" s="427"/>
      <c r="AGK4" s="427"/>
    </row>
    <row r="5" spans="1:869" ht="17.7" customHeight="1">
      <c r="A5" s="1755" t="str">
        <f>IF('1'!$A$1=1,C5,E5)</f>
        <v>Rank</v>
      </c>
      <c r="B5" s="1757" t="str">
        <f>IF('1'!$A$1=1,D5,F5)</f>
        <v>Countries</v>
      </c>
      <c r="C5" s="1759" t="s">
        <v>68</v>
      </c>
      <c r="D5" s="1753" t="s">
        <v>29</v>
      </c>
      <c r="E5" s="1753" t="s">
        <v>157</v>
      </c>
      <c r="F5" s="1753" t="s">
        <v>158</v>
      </c>
      <c r="G5" s="496">
        <v>2010</v>
      </c>
      <c r="H5" s="497"/>
      <c r="I5" s="497"/>
      <c r="J5" s="498"/>
      <c r="K5" s="496">
        <v>2011</v>
      </c>
      <c r="L5" s="497"/>
      <c r="M5" s="497"/>
      <c r="N5" s="498"/>
      <c r="O5" s="496">
        <v>2012</v>
      </c>
      <c r="P5" s="497"/>
      <c r="Q5" s="497"/>
      <c r="R5" s="498"/>
      <c r="S5" s="496">
        <v>2013</v>
      </c>
      <c r="T5" s="497"/>
      <c r="U5" s="497"/>
      <c r="V5" s="498"/>
      <c r="W5" s="496">
        <v>2014</v>
      </c>
      <c r="X5" s="497"/>
      <c r="Y5" s="497"/>
      <c r="Z5" s="497"/>
      <c r="AA5" s="1750">
        <v>2015</v>
      </c>
      <c r="AB5" s="1751"/>
      <c r="AC5" s="1751"/>
      <c r="AD5" s="1751"/>
      <c r="AE5" s="1750">
        <v>2016</v>
      </c>
      <c r="AF5" s="1751"/>
      <c r="AG5" s="1751"/>
      <c r="AH5" s="1751"/>
      <c r="AI5" s="1750">
        <v>2017</v>
      </c>
      <c r="AJ5" s="1751"/>
      <c r="AK5" s="1751"/>
      <c r="AL5" s="1751"/>
      <c r="AM5" s="1750">
        <v>2018</v>
      </c>
      <c r="AN5" s="1751"/>
      <c r="AO5" s="1751"/>
      <c r="AP5" s="1752"/>
      <c r="AQ5" s="1750">
        <v>2019</v>
      </c>
      <c r="AR5" s="1751"/>
      <c r="AS5" s="1751"/>
      <c r="AT5" s="1752"/>
      <c r="AU5" s="1763">
        <v>2020</v>
      </c>
      <c r="AV5" s="1764"/>
      <c r="AW5" s="1764"/>
      <c r="AX5" s="1764"/>
      <c r="AY5" s="1763">
        <v>2021</v>
      </c>
      <c r="AZ5" s="1764"/>
      <c r="BA5" s="1764"/>
      <c r="BB5" s="1766"/>
      <c r="BC5" s="1763">
        <v>2022</v>
      </c>
      <c r="BD5" s="1764"/>
      <c r="BE5" s="1764"/>
      <c r="BF5" s="1766"/>
      <c r="BG5" s="1763">
        <v>2023</v>
      </c>
      <c r="BH5" s="1764"/>
      <c r="BI5" s="1764"/>
      <c r="BJ5" s="1766"/>
      <c r="BK5" s="1761">
        <v>2020</v>
      </c>
      <c r="BL5" s="1761">
        <v>2021</v>
      </c>
      <c r="BM5" s="1761">
        <v>2022</v>
      </c>
      <c r="BN5" s="1761">
        <v>2023</v>
      </c>
      <c r="BO5" s="1767" t="str">
        <f>IF('1'!$A$1=1,IF6,IG6)</f>
        <v>% of total</v>
      </c>
      <c r="BP5" s="1767" t="str">
        <f>IF('1'!$A$1=1,FB5,FC5)</f>
        <v>2023 to 2022 (%)</v>
      </c>
      <c r="BQ5" s="1761">
        <v>2015</v>
      </c>
      <c r="BR5" s="1761">
        <v>2016</v>
      </c>
      <c r="BS5" s="1761">
        <v>2017</v>
      </c>
      <c r="BT5" s="1761">
        <v>2018</v>
      </c>
      <c r="BU5" s="1761">
        <v>2019</v>
      </c>
      <c r="BV5" s="1761">
        <v>2020</v>
      </c>
      <c r="BW5" s="1761">
        <v>2021</v>
      </c>
      <c r="BX5" s="1769">
        <v>2022</v>
      </c>
      <c r="BY5" s="1769">
        <v>2023</v>
      </c>
      <c r="BZ5" s="501"/>
      <c r="CA5" s="501"/>
      <c r="CB5" s="501"/>
      <c r="CC5" s="501"/>
      <c r="CD5" s="501"/>
      <c r="CE5" s="501"/>
      <c r="CF5" s="501"/>
      <c r="CG5" s="501"/>
      <c r="CH5" s="501"/>
      <c r="CI5" s="501"/>
      <c r="CJ5" s="501"/>
      <c r="CK5" s="501"/>
      <c r="CL5" s="501"/>
      <c r="CM5" s="501"/>
      <c r="CN5" s="501"/>
      <c r="CO5" s="501"/>
      <c r="CP5" s="501"/>
      <c r="CQ5" s="501"/>
      <c r="CR5" s="501"/>
      <c r="CS5" s="501"/>
      <c r="CT5" s="501"/>
      <c r="CU5" s="501"/>
      <c r="CV5" s="501"/>
      <c r="CW5" s="501"/>
      <c r="CX5" s="501"/>
      <c r="CY5" s="501"/>
      <c r="CZ5" s="501"/>
      <c r="DA5" s="501"/>
      <c r="DB5" s="501"/>
      <c r="DC5" s="501"/>
      <c r="DD5" s="501"/>
      <c r="DE5" s="501"/>
      <c r="DF5" s="501"/>
      <c r="DG5" s="501"/>
      <c r="DH5" s="501"/>
      <c r="DI5" s="501"/>
      <c r="DJ5" s="501"/>
      <c r="DK5" s="501"/>
      <c r="DL5" s="501"/>
      <c r="DM5" s="501"/>
      <c r="DN5" s="501"/>
      <c r="DO5" s="501"/>
      <c r="DP5" s="501"/>
      <c r="DQ5" s="501"/>
      <c r="DR5" s="501"/>
      <c r="DS5" s="501"/>
      <c r="DT5" s="501"/>
      <c r="DU5" s="501"/>
      <c r="DV5" s="501"/>
      <c r="DW5" s="501"/>
      <c r="DX5" s="501"/>
      <c r="DY5" s="501"/>
      <c r="DZ5" s="501"/>
      <c r="EA5" s="501"/>
      <c r="EB5" s="501"/>
      <c r="EC5" s="501"/>
      <c r="ED5" s="501"/>
      <c r="EE5" s="501"/>
      <c r="EF5" s="501"/>
      <c r="EG5" s="501"/>
      <c r="EH5" s="501"/>
      <c r="EI5" s="501"/>
      <c r="EJ5" s="501"/>
      <c r="EK5" s="501"/>
      <c r="EL5" s="501"/>
      <c r="EM5" s="501"/>
      <c r="EN5" s="501"/>
      <c r="EO5" s="501"/>
      <c r="EP5" s="501"/>
      <c r="EQ5" s="501"/>
      <c r="ER5" s="501"/>
      <c r="ES5" s="501"/>
      <c r="ET5" s="501"/>
      <c r="EU5" s="501"/>
      <c r="EV5" s="501"/>
      <c r="EW5" s="501"/>
      <c r="EX5" s="1566"/>
      <c r="EY5" s="1566"/>
      <c r="EZ5" s="1147">
        <v>2021</v>
      </c>
      <c r="FA5" s="1147">
        <v>2022</v>
      </c>
      <c r="FB5" s="1765" t="s">
        <v>695</v>
      </c>
      <c r="FC5" s="1765" t="s">
        <v>698</v>
      </c>
      <c r="GH5" s="698"/>
      <c r="GI5" s="698"/>
      <c r="GJ5" s="698"/>
      <c r="GK5" s="698"/>
      <c r="GL5" s="698"/>
      <c r="GM5" s="698"/>
      <c r="GN5" s="679"/>
      <c r="GO5" s="679"/>
      <c r="GP5" s="679"/>
      <c r="GQ5" s="679"/>
      <c r="GR5" s="679"/>
      <c r="GS5" s="679"/>
      <c r="GT5" s="679"/>
      <c r="GU5" s="679"/>
      <c r="GV5" s="679"/>
      <c r="GW5" s="679"/>
      <c r="GX5" s="679"/>
      <c r="GY5" s="679"/>
      <c r="GZ5" s="679"/>
      <c r="HA5" s="679"/>
      <c r="HB5" s="679"/>
      <c r="HC5" s="679"/>
      <c r="HD5" s="679"/>
      <c r="HE5" s="679"/>
      <c r="HF5" s="679"/>
      <c r="HG5" s="679"/>
      <c r="HH5" s="679"/>
      <c r="HI5" s="679"/>
      <c r="HJ5" s="679"/>
      <c r="HK5" s="679"/>
      <c r="HL5" s="679"/>
      <c r="HM5" s="679"/>
      <c r="HN5" s="679"/>
      <c r="HO5" s="698"/>
      <c r="HP5" s="698"/>
      <c r="HQ5" s="698"/>
      <c r="HR5" s="698"/>
      <c r="HS5" s="698"/>
      <c r="HT5" s="698"/>
      <c r="HU5" s="698"/>
      <c r="HV5" s="698"/>
      <c r="HW5" s="698"/>
      <c r="HX5" s="698"/>
      <c r="HY5" s="698"/>
      <c r="HZ5" s="698"/>
      <c r="IA5" s="698"/>
      <c r="IB5" s="698"/>
      <c r="IC5" s="698"/>
      <c r="ID5" s="698"/>
      <c r="IE5" s="698"/>
      <c r="IF5" s="698"/>
      <c r="IG5" s="698"/>
      <c r="IH5" s="698"/>
      <c r="II5" s="698"/>
      <c r="IJ5" s="698"/>
      <c r="IK5" s="698"/>
      <c r="IL5" s="698"/>
      <c r="IM5" s="698"/>
      <c r="IN5" s="698"/>
      <c r="IO5" s="698"/>
      <c r="IP5" s="698"/>
      <c r="IQ5" s="698"/>
      <c r="IR5" s="698"/>
      <c r="IS5" s="698"/>
      <c r="IT5" s="698"/>
      <c r="IU5" s="698"/>
      <c r="IV5" s="698"/>
      <c r="IW5" s="698"/>
      <c r="IX5" s="698"/>
      <c r="IY5" s="582"/>
      <c r="IZ5" s="582"/>
      <c r="JA5" s="685"/>
      <c r="JB5" s="582" t="s">
        <v>288</v>
      </c>
      <c r="JC5" s="582"/>
      <c r="JD5" s="582"/>
      <c r="JE5" s="685" t="s">
        <v>278</v>
      </c>
      <c r="JF5" s="582"/>
      <c r="JG5" s="582"/>
      <c r="JH5" s="582"/>
      <c r="JI5" s="582"/>
      <c r="JJ5" s="582"/>
      <c r="JK5" s="582"/>
      <c r="JL5" s="582"/>
      <c r="JM5" s="582"/>
      <c r="JN5" s="582"/>
      <c r="JO5" s="582"/>
      <c r="JP5" s="582"/>
      <c r="JQ5" s="582"/>
      <c r="JR5" s="582"/>
      <c r="JS5" s="582"/>
      <c r="JT5" s="582"/>
      <c r="JU5" s="499"/>
      <c r="JV5" s="499"/>
      <c r="JW5" s="499"/>
      <c r="JX5" s="499"/>
      <c r="JY5" s="499"/>
      <c r="JZ5" s="499"/>
      <c r="KA5" s="499"/>
      <c r="KB5" s="499"/>
      <c r="KC5" s="582"/>
      <c r="KD5" s="582"/>
      <c r="KE5" s="582"/>
      <c r="KF5" s="582"/>
      <c r="KG5" s="582"/>
      <c r="KH5" s="582"/>
      <c r="KI5" s="582"/>
      <c r="KJ5" s="582"/>
      <c r="KK5" s="582"/>
      <c r="KL5" s="582"/>
      <c r="KM5" s="582"/>
      <c r="KN5" s="582"/>
      <c r="KO5" s="499"/>
      <c r="KP5" s="499"/>
      <c r="KQ5" s="499"/>
      <c r="KR5" s="499"/>
      <c r="KS5" s="499"/>
      <c r="KT5" s="499"/>
      <c r="KU5" s="499"/>
      <c r="KV5" s="499"/>
      <c r="KW5" s="499"/>
      <c r="KX5" s="499"/>
      <c r="KY5" s="499"/>
      <c r="KZ5" s="499"/>
      <c r="LA5" s="499"/>
      <c r="LB5" s="499"/>
      <c r="LC5" s="499"/>
      <c r="LD5" s="499"/>
      <c r="LE5" s="499"/>
      <c r="LF5" s="499"/>
      <c r="LG5" s="499"/>
      <c r="LH5" s="499"/>
      <c r="LI5" s="499"/>
      <c r="LJ5" s="499"/>
      <c r="LK5" s="499"/>
      <c r="LL5" s="499"/>
      <c r="LM5" s="499"/>
      <c r="LN5" s="499"/>
      <c r="LO5" s="499"/>
      <c r="LP5" s="499"/>
      <c r="LQ5" s="499"/>
      <c r="LR5" s="499"/>
      <c r="LS5" s="499"/>
      <c r="LT5" s="499"/>
      <c r="LU5" s="499"/>
      <c r="LV5" s="499"/>
      <c r="LW5" s="499"/>
      <c r="LX5" s="499"/>
      <c r="LY5" s="499"/>
      <c r="LZ5" s="499"/>
      <c r="MA5" s="499"/>
      <c r="MB5" s="499"/>
      <c r="MC5" s="499"/>
      <c r="MD5" s="599"/>
      <c r="ME5" s="599"/>
      <c r="MF5" s="599"/>
      <c r="MG5" s="599"/>
      <c r="MH5" s="499"/>
      <c r="MI5" s="499"/>
      <c r="MJ5" s="499"/>
      <c r="MK5" s="499"/>
      <c r="ML5" s="499"/>
      <c r="MM5" s="499"/>
      <c r="MN5" s="499"/>
      <c r="MO5" s="499"/>
      <c r="MP5" s="582"/>
      <c r="MQ5" s="582"/>
      <c r="MR5" s="582"/>
      <c r="MS5" s="582"/>
      <c r="MT5" s="582"/>
      <c r="MU5" s="582"/>
      <c r="MV5" s="582"/>
      <c r="MW5" s="582"/>
      <c r="MX5" s="582"/>
      <c r="MY5" s="582"/>
      <c r="MZ5" s="582"/>
      <c r="NA5" s="582"/>
      <c r="NB5" s="582"/>
      <c r="NC5" s="599"/>
      <c r="ND5" s="599"/>
      <c r="NE5" s="499"/>
      <c r="NF5" s="499"/>
      <c r="NG5" s="499"/>
      <c r="NH5" s="499"/>
      <c r="NI5" s="499"/>
      <c r="NJ5" s="499"/>
      <c r="NK5" s="499"/>
      <c r="NL5" s="582"/>
      <c r="NM5" s="582" t="s">
        <v>270</v>
      </c>
      <c r="NN5" s="582"/>
      <c r="NO5" s="582"/>
      <c r="NP5" s="599" t="s">
        <v>271</v>
      </c>
      <c r="NQ5" s="599"/>
      <c r="NR5" s="582"/>
      <c r="NS5" s="582"/>
      <c r="NT5" s="582"/>
      <c r="NU5" s="582"/>
      <c r="NV5" s="582"/>
      <c r="NW5" s="582"/>
      <c r="NX5" s="582"/>
      <c r="NY5" s="582"/>
      <c r="NZ5" s="582"/>
      <c r="OA5" s="582"/>
      <c r="OB5" s="582"/>
      <c r="OC5" s="582"/>
      <c r="OD5" s="582"/>
      <c r="OE5" s="582"/>
      <c r="OF5" s="582"/>
      <c r="OG5" s="582"/>
      <c r="OH5" s="582"/>
      <c r="OI5" s="582"/>
      <c r="OJ5" s="582"/>
      <c r="OK5" s="582"/>
      <c r="OL5" s="582"/>
      <c r="OM5" s="582"/>
      <c r="ON5" s="582"/>
      <c r="OO5" s="582"/>
      <c r="OP5" s="582"/>
      <c r="OQ5" s="582"/>
      <c r="OR5" s="582"/>
      <c r="OS5" s="582"/>
      <c r="OT5" s="582"/>
      <c r="OU5" s="582"/>
      <c r="OV5" s="582"/>
      <c r="OW5" s="582"/>
      <c r="OX5" s="582"/>
      <c r="OY5" s="582"/>
      <c r="OZ5" s="582"/>
      <c r="PA5" s="582"/>
      <c r="PB5" s="582"/>
      <c r="PC5" s="582"/>
      <c r="PD5" s="582"/>
      <c r="PE5" s="582"/>
      <c r="PF5" s="582"/>
      <c r="PG5" s="582"/>
      <c r="PH5" s="582"/>
      <c r="PI5" s="582"/>
      <c r="PJ5" s="582"/>
      <c r="PK5" s="582"/>
      <c r="PL5" s="582"/>
      <c r="PM5" s="582"/>
      <c r="PN5" s="582"/>
      <c r="PO5" s="582"/>
      <c r="PP5" s="582"/>
      <c r="PQ5" s="582"/>
      <c r="PR5" s="582"/>
      <c r="PS5" s="582"/>
      <c r="PT5" s="582"/>
      <c r="PU5" s="582"/>
      <c r="PV5" s="582"/>
      <c r="PW5" s="582"/>
      <c r="PX5" s="582"/>
      <c r="PY5" s="582"/>
      <c r="PZ5" s="582"/>
      <c r="QA5" s="582"/>
      <c r="QB5" s="582"/>
      <c r="QC5" s="582"/>
      <c r="QD5" s="582"/>
      <c r="QE5" s="582"/>
      <c r="QF5" s="582"/>
      <c r="QG5" s="582"/>
      <c r="QH5" s="582"/>
      <c r="QI5" s="582"/>
      <c r="QJ5" s="582"/>
      <c r="QK5" s="582"/>
      <c r="QL5" s="582"/>
      <c r="QM5" s="582"/>
      <c r="QN5" s="582"/>
      <c r="QO5" s="582"/>
      <c r="QP5" s="582"/>
      <c r="QQ5" s="582"/>
      <c r="QR5" s="582"/>
      <c r="QS5" s="582"/>
      <c r="QT5" s="582"/>
      <c r="QU5" s="582"/>
      <c r="QV5" s="582"/>
      <c r="QW5" s="582"/>
      <c r="QX5" s="582"/>
      <c r="QY5" s="582"/>
      <c r="QZ5" s="582"/>
      <c r="RA5" s="582"/>
      <c r="RB5" s="582"/>
      <c r="RC5" s="582"/>
      <c r="RD5" s="582"/>
      <c r="RE5" s="582"/>
      <c r="RF5" s="582"/>
      <c r="RG5" s="582"/>
      <c r="RH5" s="582"/>
      <c r="RI5" s="582"/>
      <c r="RJ5" s="582"/>
      <c r="RK5" s="582"/>
      <c r="RL5" s="582"/>
      <c r="RM5" s="582"/>
      <c r="RN5" s="582"/>
      <c r="RO5" s="582"/>
      <c r="RP5" s="582"/>
      <c r="RQ5" s="582"/>
      <c r="RR5" s="582"/>
      <c r="RS5" s="582"/>
      <c r="RT5" s="582"/>
      <c r="RU5" s="582"/>
      <c r="RV5" s="582"/>
      <c r="RW5" s="582"/>
      <c r="RX5" s="582"/>
      <c r="RY5" s="582"/>
      <c r="RZ5" s="582"/>
      <c r="SA5" s="582"/>
      <c r="SB5" s="582"/>
      <c r="SC5" s="582"/>
      <c r="SD5" s="582"/>
      <c r="SE5" s="582"/>
      <c r="SF5" s="582"/>
      <c r="SG5" s="582"/>
      <c r="SH5" s="582"/>
      <c r="SI5" s="582"/>
      <c r="SJ5" s="582"/>
      <c r="SK5" s="582"/>
      <c r="SL5" s="582"/>
      <c r="SM5" s="582"/>
      <c r="SN5" s="582"/>
      <c r="SO5" s="582"/>
      <c r="SP5" s="582"/>
      <c r="SQ5" s="582"/>
      <c r="SR5" s="582"/>
      <c r="SS5" s="582"/>
      <c r="ST5" s="582"/>
      <c r="SU5" s="582"/>
      <c r="SV5" s="582"/>
      <c r="SW5" s="582"/>
      <c r="SX5" s="582"/>
      <c r="SY5" s="582"/>
      <c r="SZ5" s="582"/>
      <c r="TA5" s="582"/>
      <c r="TB5" s="582"/>
      <c r="TC5" s="582"/>
      <c r="TD5" s="582"/>
      <c r="TE5" s="582"/>
      <c r="TF5" s="582"/>
      <c r="TG5" s="582"/>
      <c r="TH5" s="582"/>
      <c r="TI5" s="582"/>
      <c r="TJ5" s="582"/>
      <c r="TK5" s="582"/>
      <c r="TL5" s="582"/>
      <c r="TM5" s="582"/>
      <c r="TN5" s="582"/>
      <c r="TO5" s="582"/>
      <c r="TP5" s="582"/>
      <c r="TQ5" s="582"/>
      <c r="TR5" s="582"/>
      <c r="TS5" s="582"/>
      <c r="TT5" s="582"/>
      <c r="TU5" s="582"/>
      <c r="TV5" s="582"/>
      <c r="TW5" s="582"/>
      <c r="TX5" s="582"/>
      <c r="TY5" s="582"/>
      <c r="TZ5" s="582"/>
      <c r="UA5" s="582"/>
      <c r="UB5" s="582"/>
      <c r="UC5" s="582"/>
      <c r="UD5" s="582"/>
      <c r="UE5" s="582"/>
      <c r="UF5" s="582"/>
      <c r="UG5" s="582"/>
      <c r="UH5" s="582"/>
      <c r="UI5" s="582"/>
      <c r="UJ5" s="582"/>
      <c r="UK5" s="582"/>
      <c r="UL5" s="582"/>
      <c r="UM5" s="582"/>
      <c r="UN5" s="582"/>
      <c r="UO5" s="582"/>
      <c r="UP5" s="582"/>
      <c r="UQ5" s="582"/>
      <c r="UR5" s="582"/>
      <c r="US5" s="582"/>
      <c r="UT5" s="582"/>
      <c r="UU5" s="582"/>
      <c r="UV5" s="582"/>
      <c r="UW5" s="582"/>
      <c r="UX5" s="582"/>
      <c r="UY5" s="582"/>
      <c r="UZ5" s="582"/>
      <c r="VA5" s="582"/>
      <c r="VB5" s="582"/>
      <c r="VC5" s="582"/>
      <c r="VD5" s="582"/>
      <c r="VE5" s="582"/>
      <c r="VF5" s="582"/>
      <c r="VG5" s="582"/>
      <c r="VH5" s="582"/>
      <c r="VI5" s="582"/>
      <c r="VJ5" s="582"/>
      <c r="VK5" s="582"/>
      <c r="VL5" s="582"/>
      <c r="VM5" s="582"/>
      <c r="VN5" s="582"/>
      <c r="VO5" s="582"/>
      <c r="VP5" s="582"/>
      <c r="VQ5" s="582"/>
      <c r="VR5" s="582"/>
      <c r="VS5" s="582"/>
      <c r="VT5" s="582"/>
      <c r="VU5" s="582"/>
      <c r="VV5" s="582"/>
      <c r="VW5" s="582"/>
      <c r="VX5" s="582"/>
      <c r="VY5" s="582"/>
      <c r="VZ5" s="582"/>
      <c r="WA5" s="582"/>
      <c r="WB5" s="582"/>
      <c r="WC5" s="582"/>
      <c r="WD5" s="582"/>
      <c r="WE5" s="582"/>
      <c r="WF5" s="582"/>
      <c r="WG5" s="582"/>
      <c r="WH5" s="582"/>
      <c r="WI5" s="582"/>
      <c r="WJ5" s="582"/>
      <c r="WK5" s="582"/>
      <c r="WL5" s="582"/>
      <c r="WM5" s="582"/>
      <c r="WN5" s="582"/>
      <c r="WO5" s="582"/>
      <c r="WP5" s="582"/>
      <c r="WQ5" s="582"/>
      <c r="WR5" s="582"/>
      <c r="WS5" s="582"/>
      <c r="WT5" s="582"/>
      <c r="WU5" s="582"/>
      <c r="WV5" s="582"/>
      <c r="WW5" s="582"/>
      <c r="WX5" s="582"/>
      <c r="WY5" s="582"/>
      <c r="WZ5" s="582"/>
      <c r="XA5" s="582"/>
      <c r="XB5" s="582"/>
      <c r="XC5" s="582"/>
      <c r="XD5" s="582"/>
      <c r="XE5" s="582"/>
      <c r="XF5" s="582"/>
      <c r="XG5" s="582"/>
      <c r="XH5" s="582"/>
      <c r="XI5" s="582"/>
      <c r="XJ5" s="582"/>
      <c r="XK5" s="582"/>
      <c r="XL5" s="582"/>
      <c r="XM5" s="582"/>
      <c r="XN5" s="582"/>
      <c r="XO5" s="582"/>
      <c r="XP5" s="582"/>
      <c r="XQ5" s="582"/>
      <c r="XR5" s="582"/>
      <c r="XS5" s="582"/>
      <c r="XT5" s="582"/>
      <c r="XU5" s="582"/>
      <c r="XV5" s="582"/>
      <c r="XW5" s="582"/>
      <c r="XX5" s="582"/>
      <c r="XY5" s="582"/>
      <c r="XZ5" s="582"/>
      <c r="YA5" s="582"/>
      <c r="YB5" s="582"/>
      <c r="YC5" s="582"/>
      <c r="YD5" s="582"/>
      <c r="YE5" s="582"/>
      <c r="YF5" s="582"/>
      <c r="YG5" s="582"/>
      <c r="YH5" s="582"/>
      <c r="YI5" s="582"/>
      <c r="YJ5" s="582"/>
      <c r="YK5" s="582"/>
      <c r="YL5" s="582"/>
      <c r="YM5" s="582"/>
      <c r="YN5" s="582"/>
      <c r="YO5" s="582"/>
      <c r="YP5" s="582"/>
      <c r="YQ5" s="582"/>
      <c r="YR5" s="582"/>
      <c r="YS5" s="582"/>
      <c r="YT5" s="582"/>
      <c r="YU5" s="582"/>
      <c r="YV5" s="582"/>
      <c r="YW5" s="582"/>
      <c r="YX5" s="599"/>
      <c r="YY5" s="599"/>
      <c r="YZ5" s="599"/>
      <c r="ZA5" s="582"/>
      <c r="ZB5" s="582"/>
      <c r="ZC5" s="582"/>
      <c r="ZD5" s="582"/>
      <c r="ZE5" s="582"/>
      <c r="ZF5" s="582"/>
      <c r="ZG5" s="582"/>
      <c r="ZH5" s="582"/>
      <c r="ZI5" s="582"/>
      <c r="ZJ5" s="582"/>
      <c r="ZK5" s="582"/>
      <c r="ZL5" s="582"/>
      <c r="ZM5" s="582"/>
      <c r="ZN5" s="582"/>
      <c r="ZO5" s="582"/>
      <c r="ZP5" s="582"/>
      <c r="ZQ5" s="582"/>
      <c r="ZR5" s="582"/>
      <c r="ZS5" s="582"/>
      <c r="ZT5" s="582"/>
      <c r="ZU5" s="582"/>
      <c r="ZV5" s="582"/>
      <c r="ZW5" s="582"/>
      <c r="ZX5" s="582"/>
      <c r="ZY5" s="582"/>
      <c r="ZZ5" s="582"/>
      <c r="AAA5" s="582"/>
      <c r="AAB5" s="582"/>
      <c r="AAC5" s="582"/>
      <c r="AAD5" s="582"/>
      <c r="AAE5" s="582"/>
      <c r="AAF5" s="582"/>
      <c r="AAG5" s="582"/>
      <c r="AAH5" s="582"/>
      <c r="AAI5" s="582"/>
      <c r="AAJ5" s="582"/>
      <c r="AAK5" s="582"/>
      <c r="AAL5" s="582"/>
      <c r="AAM5" s="582"/>
      <c r="AAN5" s="582"/>
      <c r="AAO5" s="582"/>
      <c r="AAP5" s="582"/>
      <c r="AAQ5" s="582"/>
      <c r="AAR5" s="582"/>
      <c r="AAS5" s="582"/>
      <c r="AAT5" s="582"/>
      <c r="AAU5" s="582"/>
      <c r="AAV5" s="582"/>
      <c r="AAW5" s="582"/>
      <c r="AAX5" s="582"/>
      <c r="AAY5" s="582"/>
      <c r="AAZ5" s="582"/>
      <c r="ABA5" s="582"/>
      <c r="ABB5" s="582"/>
      <c r="ABC5" s="582"/>
      <c r="ABD5" s="582"/>
      <c r="ABE5" s="582"/>
      <c r="ABF5" s="582"/>
      <c r="ABG5" s="582"/>
      <c r="ABH5" s="582"/>
      <c r="ABI5" s="582"/>
      <c r="ABJ5" s="582"/>
      <c r="ABK5" s="582"/>
      <c r="ABL5" s="582"/>
      <c r="ABM5" s="582"/>
      <c r="ABN5" s="582"/>
      <c r="ABO5" s="582"/>
      <c r="ABP5" s="582"/>
      <c r="ABQ5" s="582"/>
      <c r="ABR5" s="582"/>
      <c r="ABS5" s="582"/>
      <c r="ABT5" s="582"/>
      <c r="ABU5" s="582"/>
      <c r="ABV5" s="612"/>
      <c r="ABW5" s="612"/>
      <c r="ABX5" s="612"/>
      <c r="ABY5" s="612"/>
      <c r="ABZ5" s="612"/>
      <c r="ACA5" s="499"/>
      <c r="ACB5" s="499"/>
      <c r="ACC5" s="499"/>
      <c r="ACD5" s="499"/>
      <c r="AFS5" s="495"/>
    </row>
    <row r="6" spans="1:869" ht="48.6" customHeight="1">
      <c r="A6" s="1756"/>
      <c r="B6" s="1758"/>
      <c r="C6" s="1760"/>
      <c r="D6" s="1754"/>
      <c r="E6" s="1754"/>
      <c r="F6" s="1754"/>
      <c r="G6" s="1027" t="s">
        <v>185</v>
      </c>
      <c r="H6" s="1027" t="s">
        <v>107</v>
      </c>
      <c r="I6" s="1027" t="s">
        <v>186</v>
      </c>
      <c r="J6" s="1027" t="s">
        <v>187</v>
      </c>
      <c r="K6" s="1050" t="s">
        <v>185</v>
      </c>
      <c r="L6" s="1050" t="s">
        <v>107</v>
      </c>
      <c r="M6" s="1050" t="s">
        <v>186</v>
      </c>
      <c r="N6" s="1050" t="s">
        <v>187</v>
      </c>
      <c r="O6" s="1050" t="s">
        <v>185</v>
      </c>
      <c r="P6" s="1050" t="s">
        <v>107</v>
      </c>
      <c r="Q6" s="1050" t="s">
        <v>186</v>
      </c>
      <c r="R6" s="1050" t="s">
        <v>187</v>
      </c>
      <c r="S6" s="1050" t="s">
        <v>185</v>
      </c>
      <c r="T6" s="1050" t="s">
        <v>107</v>
      </c>
      <c r="U6" s="1050" t="s">
        <v>186</v>
      </c>
      <c r="V6" s="1050" t="s">
        <v>187</v>
      </c>
      <c r="W6" s="1050" t="s">
        <v>185</v>
      </c>
      <c r="X6" s="1050" t="s">
        <v>107</v>
      </c>
      <c r="Y6" s="1050" t="s">
        <v>186</v>
      </c>
      <c r="Z6" s="1050" t="s">
        <v>187</v>
      </c>
      <c r="AA6" s="1050" t="s">
        <v>185</v>
      </c>
      <c r="AB6" s="1050" t="s">
        <v>107</v>
      </c>
      <c r="AC6" s="1050" t="s">
        <v>186</v>
      </c>
      <c r="AD6" s="1050" t="s">
        <v>187</v>
      </c>
      <c r="AE6" s="1051" t="s">
        <v>185</v>
      </c>
      <c r="AF6" s="1051" t="s">
        <v>107</v>
      </c>
      <c r="AG6" s="1051" t="s">
        <v>186</v>
      </c>
      <c r="AH6" s="1051" t="s">
        <v>187</v>
      </c>
      <c r="AI6" s="1052" t="s">
        <v>185</v>
      </c>
      <c r="AJ6" s="1052" t="s">
        <v>107</v>
      </c>
      <c r="AK6" s="1052" t="s">
        <v>186</v>
      </c>
      <c r="AL6" s="1051" t="s">
        <v>187</v>
      </c>
      <c r="AM6" s="1052" t="s">
        <v>185</v>
      </c>
      <c r="AN6" s="1052" t="s">
        <v>107</v>
      </c>
      <c r="AO6" s="1052" t="s">
        <v>186</v>
      </c>
      <c r="AP6" s="1051" t="s">
        <v>187</v>
      </c>
      <c r="AQ6" s="500" t="s">
        <v>185</v>
      </c>
      <c r="AR6" s="500" t="s">
        <v>107</v>
      </c>
      <c r="AS6" s="500" t="s">
        <v>186</v>
      </c>
      <c r="AT6" s="517" t="s">
        <v>187</v>
      </c>
      <c r="AU6" s="760" t="s">
        <v>185</v>
      </c>
      <c r="AV6" s="760" t="s">
        <v>107</v>
      </c>
      <c r="AW6" s="760" t="s">
        <v>186</v>
      </c>
      <c r="AX6" s="761" t="s">
        <v>187</v>
      </c>
      <c r="AY6" s="1477" t="s">
        <v>185</v>
      </c>
      <c r="AZ6" s="1478" t="s">
        <v>107</v>
      </c>
      <c r="BA6" s="1479" t="s">
        <v>186</v>
      </c>
      <c r="BB6" s="1480" t="s">
        <v>187</v>
      </c>
      <c r="BC6" s="1481" t="s">
        <v>185</v>
      </c>
      <c r="BD6" s="1482" t="s">
        <v>107</v>
      </c>
      <c r="BE6" s="1482" t="s">
        <v>186</v>
      </c>
      <c r="BF6" s="1482" t="s">
        <v>187</v>
      </c>
      <c r="BG6" s="1481" t="s">
        <v>185</v>
      </c>
      <c r="BH6" s="1481" t="s">
        <v>107</v>
      </c>
      <c r="BI6" s="1481" t="s">
        <v>186</v>
      </c>
      <c r="BJ6" s="1481" t="s">
        <v>187</v>
      </c>
      <c r="BK6" s="1762" t="s">
        <v>433</v>
      </c>
      <c r="BL6" s="1762" t="s">
        <v>433</v>
      </c>
      <c r="BM6" s="1762" t="s">
        <v>433</v>
      </c>
      <c r="BN6" s="1762" t="s">
        <v>433</v>
      </c>
      <c r="BO6" s="1768"/>
      <c r="BP6" s="1768"/>
      <c r="BQ6" s="1762"/>
      <c r="BR6" s="1762"/>
      <c r="BS6" s="1762"/>
      <c r="BT6" s="1762"/>
      <c r="BU6" s="1762"/>
      <c r="BV6" s="1762"/>
      <c r="BW6" s="1762"/>
      <c r="BX6" s="1770"/>
      <c r="BY6" s="1770"/>
      <c r="BZ6" s="501"/>
      <c r="CA6" s="501"/>
      <c r="CB6" s="501"/>
      <c r="CC6" s="501"/>
      <c r="CD6" s="501"/>
      <c r="CE6" s="501"/>
      <c r="CF6" s="501"/>
      <c r="CG6" s="501"/>
      <c r="CH6" s="501"/>
      <c r="CI6" s="501"/>
      <c r="CJ6" s="501"/>
      <c r="CK6" s="501"/>
      <c r="CL6" s="501"/>
      <c r="CM6" s="501"/>
      <c r="CN6" s="501"/>
      <c r="CO6" s="501"/>
      <c r="CP6" s="501"/>
      <c r="CQ6" s="501"/>
      <c r="CR6" s="501"/>
      <c r="CS6" s="501"/>
      <c r="CT6" s="501"/>
      <c r="CU6" s="501"/>
      <c r="CV6" s="501"/>
      <c r="CW6" s="501"/>
      <c r="CX6" s="501"/>
      <c r="CY6" s="501"/>
      <c r="CZ6" s="501"/>
      <c r="DA6" s="501"/>
      <c r="DB6" s="501"/>
      <c r="DC6" s="501"/>
      <c r="DD6" s="501"/>
      <c r="DE6" s="501"/>
      <c r="DF6" s="501"/>
      <c r="DG6" s="501"/>
      <c r="DH6" s="501"/>
      <c r="DI6" s="501"/>
      <c r="DJ6" s="501"/>
      <c r="DK6" s="501"/>
      <c r="DL6" s="501"/>
      <c r="DM6" s="501"/>
      <c r="DN6" s="501"/>
      <c r="DO6" s="501"/>
      <c r="DP6" s="501"/>
      <c r="DQ6" s="501"/>
      <c r="DR6" s="501"/>
      <c r="DS6" s="501"/>
      <c r="DT6" s="501"/>
      <c r="DU6" s="501"/>
      <c r="DV6" s="501"/>
      <c r="DW6" s="501"/>
      <c r="DX6" s="501"/>
      <c r="DY6" s="501"/>
      <c r="DZ6" s="501"/>
      <c r="EA6" s="501"/>
      <c r="EB6" s="501"/>
      <c r="EC6" s="501"/>
      <c r="ED6" s="501"/>
      <c r="EE6" s="501"/>
      <c r="EF6" s="501"/>
      <c r="EG6" s="501"/>
      <c r="EH6" s="501"/>
      <c r="EI6" s="501"/>
      <c r="EJ6" s="501"/>
      <c r="EK6" s="501"/>
      <c r="EL6" s="501"/>
      <c r="EM6" s="501"/>
      <c r="EN6" s="501"/>
      <c r="EO6" s="501"/>
      <c r="EP6" s="501"/>
      <c r="EQ6" s="501"/>
      <c r="ER6" s="501"/>
      <c r="ES6" s="501"/>
      <c r="ET6" s="501"/>
      <c r="EU6" s="501"/>
      <c r="EV6" s="501"/>
      <c r="EW6" s="501"/>
      <c r="EX6" s="1566"/>
      <c r="EY6" s="1566"/>
      <c r="EZ6" s="1149" t="s">
        <v>433</v>
      </c>
      <c r="FA6" s="1149" t="s">
        <v>433</v>
      </c>
      <c r="FB6" s="1765"/>
      <c r="FC6" s="1765"/>
      <c r="FD6" s="736"/>
      <c r="FE6" s="736"/>
      <c r="FF6" s="736"/>
      <c r="FG6" s="736"/>
      <c r="FH6" s="736"/>
      <c r="FI6" s="736"/>
      <c r="FJ6" s="736"/>
      <c r="FK6" s="736"/>
      <c r="FL6" s="736"/>
      <c r="FM6" s="736"/>
      <c r="FN6" s="736"/>
      <c r="FO6" s="736"/>
      <c r="FP6" s="680"/>
      <c r="FQ6" s="680"/>
      <c r="FR6" s="680"/>
      <c r="FS6" s="680"/>
      <c r="FT6" s="680"/>
      <c r="FU6" s="680"/>
      <c r="FV6" s="680"/>
      <c r="FW6" s="680"/>
      <c r="FX6" s="680"/>
      <c r="FY6" s="680"/>
      <c r="FZ6" s="680"/>
      <c r="GA6" s="680"/>
      <c r="GB6" s="680"/>
      <c r="GC6" s="680"/>
      <c r="GD6" s="680"/>
      <c r="GE6" s="680"/>
      <c r="GF6" s="680"/>
      <c r="GG6" s="680"/>
      <c r="GH6" s="736"/>
      <c r="GI6" s="736"/>
      <c r="GJ6" s="736"/>
      <c r="GK6" s="736"/>
      <c r="GL6" s="736"/>
      <c r="GM6" s="736"/>
      <c r="GN6" s="680"/>
      <c r="GO6" s="680"/>
      <c r="GP6" s="680"/>
      <c r="GQ6" s="680"/>
      <c r="GR6" s="680"/>
      <c r="GS6" s="680"/>
      <c r="GT6" s="680"/>
      <c r="GU6" s="680"/>
      <c r="GV6" s="680"/>
      <c r="GW6" s="680"/>
      <c r="GX6" s="680"/>
      <c r="GY6" s="680"/>
      <c r="GZ6" s="680"/>
      <c r="HA6" s="680"/>
      <c r="HB6" s="680"/>
      <c r="HC6" s="680"/>
      <c r="HD6" s="680"/>
      <c r="HE6" s="680"/>
      <c r="HF6" s="680"/>
      <c r="HG6" s="680"/>
      <c r="HH6" s="680"/>
      <c r="HI6" s="680"/>
      <c r="HJ6" s="680"/>
      <c r="HK6" s="680"/>
      <c r="HL6" s="680"/>
      <c r="HM6" s="680"/>
      <c r="HN6" s="680"/>
      <c r="HO6" s="736"/>
      <c r="HP6" s="736"/>
      <c r="HQ6" s="736"/>
      <c r="HR6" s="736"/>
      <c r="HS6" s="736"/>
      <c r="HT6" s="736"/>
      <c r="HU6" s="736"/>
      <c r="HV6" s="736"/>
      <c r="HW6" s="736"/>
      <c r="HX6" s="736"/>
      <c r="HY6" s="736"/>
      <c r="HZ6" s="736"/>
      <c r="IA6" s="736"/>
      <c r="IB6" s="736"/>
      <c r="IC6" s="736"/>
      <c r="ID6" s="736"/>
      <c r="IE6" s="736"/>
      <c r="IF6" s="631" t="s">
        <v>30</v>
      </c>
      <c r="IG6" s="631" t="s">
        <v>104</v>
      </c>
      <c r="IH6" s="1148"/>
      <c r="II6" s="681" t="s">
        <v>279</v>
      </c>
      <c r="IJ6" s="681"/>
      <c r="IK6" s="681"/>
      <c r="IL6" s="681" t="s">
        <v>276</v>
      </c>
      <c r="IM6" s="681"/>
      <c r="IN6" s="681"/>
      <c r="IO6" s="736"/>
      <c r="IP6" s="736"/>
      <c r="IQ6" s="736"/>
      <c r="IR6" s="736"/>
      <c r="IS6" s="736"/>
      <c r="IT6" s="736"/>
      <c r="IU6" s="736"/>
      <c r="IV6" s="736"/>
      <c r="IW6" s="736"/>
      <c r="IX6" s="736"/>
      <c r="IY6" s="583"/>
      <c r="IZ6" s="583"/>
      <c r="JB6" s="583"/>
      <c r="JC6" s="698" t="s">
        <v>289</v>
      </c>
      <c r="JD6" s="698" t="s">
        <v>294</v>
      </c>
      <c r="JE6" s="698" t="s">
        <v>295</v>
      </c>
      <c r="JF6" s="582"/>
      <c r="JG6" s="583"/>
      <c r="JH6" s="583"/>
      <c r="JI6" s="583"/>
      <c r="JJ6" s="583"/>
      <c r="JK6" s="583"/>
      <c r="JL6" s="1148"/>
      <c r="JM6" s="583"/>
      <c r="JN6" s="583"/>
      <c r="JO6" s="583"/>
      <c r="JP6" s="583"/>
      <c r="JQ6" s="583"/>
      <c r="JR6" s="583"/>
      <c r="JS6" s="583"/>
      <c r="JT6" s="583"/>
      <c r="JU6" s="501"/>
      <c r="JV6" s="501"/>
      <c r="JW6" s="501"/>
      <c r="JX6" s="501"/>
      <c r="JY6" s="501"/>
      <c r="JZ6" s="501"/>
      <c r="KA6" s="501"/>
      <c r="KB6" s="501"/>
      <c r="KC6" s="583"/>
      <c r="KD6" s="583"/>
      <c r="KE6" s="583"/>
      <c r="KF6" s="583"/>
      <c r="KG6" s="583"/>
      <c r="KH6" s="583"/>
      <c r="KI6" s="583"/>
      <c r="KJ6" s="583"/>
      <c r="KK6" s="583"/>
      <c r="KL6" s="583"/>
      <c r="KM6" s="583"/>
      <c r="KN6" s="583"/>
      <c r="KO6" s="501"/>
      <c r="KP6" s="501"/>
      <c r="KQ6" s="501"/>
      <c r="KR6" s="501"/>
      <c r="KS6" s="501"/>
      <c r="KT6" s="501"/>
      <c r="KU6" s="501"/>
      <c r="KV6" s="501"/>
      <c r="KW6" s="501"/>
      <c r="KX6" s="501"/>
      <c r="KY6" s="501"/>
      <c r="KZ6" s="501"/>
      <c r="LA6" s="501"/>
      <c r="LB6" s="501"/>
      <c r="LC6" s="501"/>
      <c r="LD6" s="501"/>
      <c r="LE6" s="501"/>
      <c r="LF6" s="501"/>
      <c r="LG6" s="501"/>
      <c r="LH6" s="501"/>
      <c r="LI6" s="501"/>
      <c r="LJ6" s="501"/>
      <c r="LK6" s="501"/>
      <c r="LL6" s="501"/>
      <c r="LM6" s="501"/>
      <c r="LN6" s="501"/>
      <c r="LO6" s="501"/>
      <c r="LP6" s="501"/>
      <c r="LQ6" s="501"/>
      <c r="LR6" s="501"/>
      <c r="LS6" s="501"/>
      <c r="LT6" s="501"/>
      <c r="LU6" s="501"/>
      <c r="LV6" s="501"/>
      <c r="LW6" s="501"/>
      <c r="LX6" s="501"/>
      <c r="LY6" s="501"/>
      <c r="LZ6" s="501"/>
      <c r="MA6" s="501"/>
      <c r="MB6" s="501"/>
      <c r="MC6" s="501"/>
      <c r="MD6" s="600"/>
      <c r="ME6" s="600"/>
      <c r="MF6" s="600"/>
      <c r="MG6" s="600"/>
      <c r="MH6" s="501"/>
      <c r="MI6" s="501"/>
      <c r="MJ6" s="501"/>
      <c r="MK6" s="501"/>
      <c r="ML6" s="501"/>
      <c r="MM6" s="501"/>
      <c r="MN6" s="501"/>
      <c r="MO6" s="501"/>
      <c r="MP6" s="583"/>
      <c r="MQ6" s="583"/>
      <c r="MR6" s="583"/>
      <c r="MS6" s="630" t="s">
        <v>30</v>
      </c>
      <c r="MT6" s="631" t="s">
        <v>104</v>
      </c>
      <c r="MU6" s="583"/>
      <c r="MV6" s="681" t="s">
        <v>279</v>
      </c>
      <c r="MW6" s="681"/>
      <c r="MX6" s="681"/>
      <c r="MY6" s="681" t="s">
        <v>276</v>
      </c>
      <c r="MZ6" s="681"/>
      <c r="NA6" s="681"/>
      <c r="NB6" s="583"/>
      <c r="NC6" s="600"/>
      <c r="ND6" s="600"/>
      <c r="NE6" s="501"/>
      <c r="NF6" s="501"/>
      <c r="NG6" s="501"/>
      <c r="NH6" s="501"/>
      <c r="NI6" s="501"/>
      <c r="NJ6" s="501"/>
      <c r="NK6" s="501"/>
      <c r="NL6" s="583"/>
      <c r="NM6" s="600"/>
      <c r="NN6" s="600"/>
      <c r="NO6" s="600"/>
      <c r="NP6" s="600"/>
      <c r="NQ6" s="600"/>
      <c r="NR6" s="583"/>
      <c r="NS6" s="583"/>
      <c r="NT6" s="583"/>
      <c r="NU6" s="583"/>
      <c r="NV6" s="583"/>
      <c r="NW6" s="583"/>
      <c r="NX6" s="583"/>
      <c r="NY6" s="583"/>
      <c r="NZ6" s="583"/>
      <c r="OA6" s="583"/>
      <c r="OB6" s="583"/>
      <c r="OC6" s="583"/>
      <c r="OD6" s="583"/>
      <c r="OE6" s="583"/>
      <c r="OF6" s="583"/>
      <c r="OG6" s="583"/>
      <c r="OH6" s="583"/>
      <c r="OI6" s="583"/>
      <c r="OJ6" s="583"/>
      <c r="OK6" s="583"/>
      <c r="OL6" s="583"/>
      <c r="OM6" s="583"/>
      <c r="ON6" s="583"/>
      <c r="OO6" s="583"/>
      <c r="OP6" s="583"/>
      <c r="OQ6" s="583"/>
      <c r="OR6" s="583"/>
      <c r="OS6" s="583"/>
      <c r="OT6" s="583"/>
      <c r="OU6" s="583"/>
      <c r="OV6" s="583"/>
      <c r="OW6" s="583"/>
      <c r="OX6" s="583"/>
      <c r="OY6" s="583"/>
      <c r="OZ6" s="583"/>
      <c r="PA6" s="583"/>
      <c r="PB6" s="583"/>
      <c r="PC6" s="583"/>
      <c r="PD6" s="583"/>
      <c r="PE6" s="583"/>
      <c r="PF6" s="583"/>
      <c r="PG6" s="583"/>
      <c r="PH6" s="583"/>
      <c r="PI6" s="583"/>
      <c r="PJ6" s="583"/>
      <c r="PK6" s="583"/>
      <c r="PL6" s="583"/>
      <c r="PM6" s="583"/>
      <c r="PN6" s="583"/>
      <c r="PO6" s="583"/>
      <c r="PP6" s="583"/>
      <c r="PQ6" s="583"/>
      <c r="PR6" s="583"/>
      <c r="PS6" s="583"/>
      <c r="PT6" s="583"/>
      <c r="PU6" s="583"/>
      <c r="PV6" s="583"/>
      <c r="PW6" s="583"/>
      <c r="PX6" s="583"/>
      <c r="PY6" s="583"/>
      <c r="PZ6" s="583"/>
      <c r="QA6" s="583"/>
      <c r="QB6" s="583"/>
      <c r="QC6" s="583"/>
      <c r="QD6" s="583"/>
      <c r="QE6" s="583"/>
      <c r="QF6" s="583"/>
      <c r="QG6" s="583"/>
      <c r="QH6" s="583"/>
      <c r="QI6" s="583"/>
      <c r="QJ6" s="583"/>
      <c r="QK6" s="583"/>
      <c r="QL6" s="583"/>
      <c r="QM6" s="583"/>
      <c r="QN6" s="583"/>
      <c r="QO6" s="583"/>
      <c r="QP6" s="583"/>
      <c r="QQ6" s="583"/>
      <c r="QR6" s="583"/>
      <c r="QS6" s="583"/>
      <c r="QT6" s="583"/>
      <c r="QU6" s="583"/>
      <c r="QV6" s="583"/>
      <c r="QW6" s="583"/>
      <c r="QX6" s="583"/>
      <c r="QY6" s="583"/>
      <c r="QZ6" s="583"/>
      <c r="RA6" s="583"/>
      <c r="RB6" s="583"/>
      <c r="RC6" s="583"/>
      <c r="RD6" s="583"/>
      <c r="RE6" s="583"/>
      <c r="RF6" s="583"/>
      <c r="RG6" s="583"/>
      <c r="RH6" s="583"/>
      <c r="RI6" s="583"/>
      <c r="RJ6" s="583"/>
      <c r="RK6" s="583"/>
      <c r="RL6" s="583"/>
      <c r="RM6" s="583"/>
      <c r="RN6" s="583"/>
      <c r="RO6" s="583"/>
      <c r="RP6" s="583"/>
      <c r="RQ6" s="583"/>
      <c r="RR6" s="583"/>
      <c r="RS6" s="583"/>
      <c r="RT6" s="583"/>
      <c r="RU6" s="583"/>
      <c r="RV6" s="583"/>
      <c r="RW6" s="583"/>
      <c r="RX6" s="583"/>
      <c r="RY6" s="583"/>
      <c r="RZ6" s="583"/>
      <c r="SA6" s="583"/>
      <c r="SB6" s="583"/>
      <c r="SC6" s="583"/>
      <c r="SD6" s="583"/>
      <c r="SE6" s="583"/>
      <c r="SF6" s="583"/>
      <c r="SG6" s="583"/>
      <c r="SH6" s="583"/>
      <c r="SI6" s="583"/>
      <c r="SJ6" s="583"/>
      <c r="SK6" s="583"/>
      <c r="SL6" s="583"/>
      <c r="SM6" s="583"/>
      <c r="SN6" s="583"/>
      <c r="SO6" s="583"/>
      <c r="SP6" s="583"/>
      <c r="SQ6" s="583"/>
      <c r="SR6" s="583"/>
      <c r="SS6" s="583"/>
      <c r="ST6" s="583"/>
      <c r="SU6" s="583"/>
      <c r="SV6" s="583"/>
      <c r="SW6" s="583"/>
      <c r="SX6" s="583"/>
      <c r="SY6" s="583"/>
      <c r="SZ6" s="583"/>
      <c r="TA6" s="583"/>
      <c r="TB6" s="583"/>
      <c r="TC6" s="583"/>
      <c r="TD6" s="583"/>
      <c r="TE6" s="583"/>
      <c r="TF6" s="583"/>
      <c r="TG6" s="583"/>
      <c r="TH6" s="583"/>
      <c r="TI6" s="583"/>
      <c r="TJ6" s="583"/>
      <c r="TK6" s="583"/>
      <c r="TL6" s="583"/>
      <c r="TM6" s="583"/>
      <c r="TN6" s="583"/>
      <c r="TO6" s="583"/>
      <c r="TP6" s="583"/>
      <c r="TQ6" s="583"/>
      <c r="TR6" s="583"/>
      <c r="TS6" s="583"/>
      <c r="TT6" s="583"/>
      <c r="TU6" s="583"/>
      <c r="TV6" s="583"/>
      <c r="TW6" s="583"/>
      <c r="TX6" s="1566"/>
      <c r="TY6" s="1566"/>
      <c r="TZ6" s="1566"/>
      <c r="UA6" s="1566"/>
      <c r="UB6" s="1566"/>
      <c r="UC6" s="1566"/>
      <c r="UD6" s="1566"/>
      <c r="UE6" s="1566"/>
      <c r="UF6" s="1566"/>
      <c r="UG6" s="1566"/>
      <c r="UH6" s="1566"/>
      <c r="UI6" s="583"/>
      <c r="UJ6" s="583"/>
      <c r="UK6" s="583"/>
      <c r="UL6" s="583"/>
      <c r="UM6" s="583"/>
      <c r="UN6" s="1566"/>
      <c r="UO6" s="1566"/>
      <c r="UP6" s="1566"/>
      <c r="UQ6" s="1566"/>
      <c r="UR6" s="583"/>
      <c r="US6" s="583"/>
      <c r="UT6" s="583"/>
      <c r="UU6" s="583"/>
      <c r="UV6" s="583"/>
      <c r="UW6" s="583"/>
      <c r="UX6" s="583"/>
      <c r="UY6" s="583"/>
      <c r="UZ6" s="583"/>
      <c r="VA6" s="1566"/>
      <c r="VB6" s="1566"/>
      <c r="VC6" s="1566"/>
      <c r="VD6" s="1566"/>
      <c r="VE6" s="1566"/>
      <c r="VF6" s="1148"/>
      <c r="VG6" s="1148"/>
      <c r="VH6" s="1148"/>
      <c r="VI6" s="583"/>
      <c r="VJ6" s="583"/>
      <c r="VK6" s="583"/>
      <c r="VL6" s="583"/>
      <c r="VM6" s="583"/>
      <c r="VN6" s="583"/>
      <c r="VO6" s="583"/>
      <c r="VP6" s="583"/>
      <c r="VQ6" s="583"/>
      <c r="VR6" s="583"/>
      <c r="VS6" s="583"/>
      <c r="VT6" s="583"/>
      <c r="VU6" s="583"/>
      <c r="VV6" s="583"/>
      <c r="VW6" s="583"/>
      <c r="VX6" s="583"/>
      <c r="VY6" s="583"/>
      <c r="VZ6" s="583"/>
      <c r="WA6" s="583"/>
      <c r="WB6" s="583"/>
      <c r="WC6" s="583"/>
      <c r="WD6" s="583"/>
      <c r="WE6" s="583"/>
      <c r="WF6" s="583"/>
      <c r="WG6" s="583"/>
      <c r="WH6" s="583"/>
      <c r="WI6" s="583"/>
      <c r="WJ6" s="583"/>
      <c r="WK6" s="583"/>
      <c r="WL6" s="583"/>
      <c r="WM6" s="583"/>
      <c r="WN6" s="583"/>
      <c r="WO6" s="583"/>
      <c r="WP6" s="583"/>
      <c r="WQ6" s="583"/>
      <c r="WR6" s="583"/>
      <c r="WS6" s="583"/>
      <c r="WT6" s="583"/>
      <c r="WU6" s="583"/>
      <c r="WV6" s="583"/>
      <c r="WW6" s="583"/>
      <c r="WX6" s="583"/>
      <c r="WY6" s="583"/>
      <c r="WZ6" s="583"/>
      <c r="XA6" s="583"/>
      <c r="XB6" s="583"/>
      <c r="XC6" s="583"/>
      <c r="XD6" s="583"/>
      <c r="XE6" s="583"/>
      <c r="XF6" s="583"/>
      <c r="XG6" s="583"/>
      <c r="XH6" s="583"/>
      <c r="XI6" s="583"/>
      <c r="XJ6" s="583"/>
      <c r="XK6" s="583"/>
      <c r="XL6" s="583"/>
      <c r="XM6" s="583"/>
      <c r="XN6" s="583"/>
      <c r="XO6" s="583"/>
      <c r="XP6" s="583"/>
      <c r="XQ6" s="583"/>
      <c r="XR6" s="583"/>
      <c r="XS6" s="583"/>
      <c r="XT6" s="583"/>
      <c r="XU6" s="583"/>
      <c r="XV6" s="583"/>
      <c r="XW6" s="583"/>
      <c r="XX6" s="583"/>
      <c r="XY6" s="583"/>
      <c r="XZ6" s="583"/>
      <c r="YA6" s="583"/>
      <c r="YB6" s="583"/>
      <c r="YC6" s="583"/>
      <c r="YD6" s="583"/>
      <c r="YE6" s="583"/>
      <c r="YF6" s="583"/>
      <c r="YG6" s="1566"/>
      <c r="YH6" s="1566"/>
      <c r="YI6" s="1566"/>
      <c r="YJ6" s="1566"/>
      <c r="YK6" s="1566"/>
      <c r="YL6" s="1566"/>
      <c r="YM6" s="1566"/>
      <c r="YN6" s="1566"/>
      <c r="YO6" s="1566"/>
      <c r="YP6" s="1566"/>
      <c r="YQ6" s="1566"/>
      <c r="YR6" s="1566"/>
      <c r="YS6" s="1566"/>
      <c r="YT6" s="1566"/>
      <c r="YU6" s="1566"/>
      <c r="YV6" s="1566"/>
      <c r="YW6" s="1566"/>
      <c r="YX6" s="600"/>
      <c r="YY6" s="600"/>
      <c r="YZ6" s="600"/>
      <c r="ZA6" s="583"/>
      <c r="ZB6" s="583"/>
      <c r="ZC6" s="583"/>
      <c r="ZD6" s="583"/>
      <c r="ZE6" s="583"/>
      <c r="ZF6" s="583"/>
      <c r="ZG6" s="583"/>
      <c r="ZH6" s="583"/>
      <c r="ZI6" s="583"/>
      <c r="ZJ6" s="583"/>
      <c r="ZK6" s="583"/>
      <c r="ZL6" s="583"/>
      <c r="ZM6" s="583"/>
      <c r="ZN6" s="583"/>
      <c r="ZO6" s="583"/>
      <c r="ZP6" s="583"/>
      <c r="ZQ6" s="583"/>
      <c r="ZR6" s="583"/>
      <c r="ZS6" s="583"/>
      <c r="ZT6" s="583"/>
      <c r="ZU6" s="583"/>
      <c r="ZV6" s="583"/>
      <c r="ZW6" s="583"/>
      <c r="ZX6" s="583"/>
      <c r="ZY6" s="583"/>
      <c r="ZZ6" s="583"/>
      <c r="AAA6" s="583"/>
      <c r="AAB6" s="583"/>
      <c r="AAC6" s="583"/>
      <c r="AAD6" s="583"/>
      <c r="AAE6" s="583"/>
      <c r="AAF6" s="583"/>
      <c r="AAG6" s="583"/>
      <c r="AAH6" s="583"/>
      <c r="AAI6" s="583"/>
      <c r="AAJ6" s="583"/>
      <c r="AAK6" s="583"/>
      <c r="AAL6" s="583"/>
      <c r="AAM6" s="583"/>
      <c r="AAN6" s="583"/>
      <c r="AAO6" s="583"/>
      <c r="AAP6" s="583"/>
      <c r="AAQ6" s="583"/>
      <c r="AAR6" s="583"/>
      <c r="AAS6" s="583"/>
      <c r="AAT6" s="583"/>
      <c r="AAU6" s="583"/>
      <c r="AAV6" s="583"/>
      <c r="AAW6" s="583"/>
      <c r="AAX6" s="583"/>
      <c r="AAY6" s="583"/>
      <c r="AAZ6" s="583"/>
      <c r="ABA6" s="583"/>
      <c r="ABB6" s="583"/>
      <c r="ABC6" s="583"/>
      <c r="ABD6" s="583"/>
      <c r="ABE6" s="583"/>
      <c r="ABF6" s="583"/>
      <c r="ABG6" s="583"/>
      <c r="ABH6" s="583"/>
      <c r="ABI6" s="583"/>
      <c r="ABJ6" s="583"/>
      <c r="ABK6" s="583"/>
      <c r="ABL6" s="583"/>
      <c r="ABM6" s="583"/>
      <c r="ABN6" s="583"/>
      <c r="ABO6" s="583"/>
      <c r="ABP6" s="583"/>
      <c r="ABQ6" s="583"/>
      <c r="ABR6" s="583"/>
      <c r="ABS6" s="583"/>
      <c r="ABT6" s="583"/>
      <c r="ABU6" s="583"/>
      <c r="ABV6" s="616"/>
      <c r="ABW6" s="616"/>
      <c r="ABX6" s="616"/>
      <c r="ABY6" s="616"/>
      <c r="ABZ6" s="616"/>
      <c r="ACA6" s="501"/>
      <c r="ACB6" s="501"/>
      <c r="ACC6" s="501"/>
      <c r="ACD6" s="501"/>
      <c r="ADK6" s="502"/>
      <c r="ADL6" s="494" t="s">
        <v>255</v>
      </c>
      <c r="ADM6" s="494"/>
      <c r="ADN6" s="494"/>
      <c r="ADO6" s="494" t="s">
        <v>256</v>
      </c>
      <c r="ADP6" s="494"/>
      <c r="ADQ6" s="503"/>
      <c r="AEE6" s="493" t="s">
        <v>104</v>
      </c>
      <c r="AEF6" s="493" t="s">
        <v>236</v>
      </c>
      <c r="AFS6" s="504" t="s">
        <v>30</v>
      </c>
      <c r="AFT6" s="493" t="s">
        <v>104</v>
      </c>
      <c r="AGH6" s="505" t="s">
        <v>229</v>
      </c>
      <c r="AGI6" s="505" t="s">
        <v>230</v>
      </c>
    </row>
    <row r="7" spans="1:869" ht="25.2" customHeight="1">
      <c r="A7" s="1605"/>
      <c r="B7" s="1485" t="str">
        <f>IF('1'!$A$1=1,D7,F7)</f>
        <v>TOTAL</v>
      </c>
      <c r="C7" s="1164"/>
      <c r="D7" s="730" t="s">
        <v>14</v>
      </c>
      <c r="E7" s="621"/>
      <c r="F7" s="1059" t="s">
        <v>105</v>
      </c>
      <c r="G7" s="1150">
        <v>9631.5455154399951</v>
      </c>
      <c r="H7" s="1150">
        <v>11896.708563850007</v>
      </c>
      <c r="I7" s="1150">
        <v>12057.188443709996</v>
      </c>
      <c r="J7" s="1150">
        <v>13927.679772589998</v>
      </c>
      <c r="K7" s="1151">
        <v>14064.919702410001</v>
      </c>
      <c r="L7" s="1151">
        <v>15851.796252060003</v>
      </c>
      <c r="M7" s="1151">
        <v>15399.859420430001</v>
      </c>
      <c r="N7" s="1151">
        <v>16657.693348900011</v>
      </c>
      <c r="O7" s="1151">
        <v>14584.706803709998</v>
      </c>
      <c r="P7" s="1151">
        <v>16309.558942719999</v>
      </c>
      <c r="Q7" s="1151">
        <v>16156.855342389992</v>
      </c>
      <c r="R7" s="1151">
        <v>16579.189881489998</v>
      </c>
      <c r="S7" s="1151">
        <v>14044.336804520006</v>
      </c>
      <c r="T7" s="1151">
        <v>14134.416494069996</v>
      </c>
      <c r="U7" s="1151">
        <v>14232.142310460002</v>
      </c>
      <c r="V7" s="1151">
        <v>15720.247933650004</v>
      </c>
      <c r="W7" s="1151">
        <v>12797.373262569992</v>
      </c>
      <c r="X7" s="1151">
        <v>13337.642818149992</v>
      </c>
      <c r="Y7" s="1151">
        <v>12315.757601220002</v>
      </c>
      <c r="Z7" s="1151">
        <v>11091.229074940004</v>
      </c>
      <c r="AA7" s="518">
        <v>8613.8989992799925</v>
      </c>
      <c r="AB7" s="518">
        <v>8325.7136976899947</v>
      </c>
      <c r="AC7" s="518">
        <v>8833.5161017800019</v>
      </c>
      <c r="AD7" s="518">
        <v>8891.7602712300013</v>
      </c>
      <c r="AE7" s="518">
        <v>6895.5199015899989</v>
      </c>
      <c r="AF7" s="518">
        <v>8022.4544928199984</v>
      </c>
      <c r="AG7" s="518">
        <v>8345.9911121199948</v>
      </c>
      <c r="AH7" s="518">
        <v>9594.7236098099984</v>
      </c>
      <c r="AI7" s="768">
        <v>9406.5147076499998</v>
      </c>
      <c r="AJ7" s="768">
        <v>9198.0173220000015</v>
      </c>
      <c r="AK7" s="768">
        <v>9511.3157340000016</v>
      </c>
      <c r="AL7" s="768">
        <v>10812.057983999999</v>
      </c>
      <c r="AM7" s="768">
        <v>10240.46955937</v>
      </c>
      <c r="AN7" s="768">
        <v>10591.367249999999</v>
      </c>
      <c r="AO7" s="768">
        <v>10145.214255999999</v>
      </c>
      <c r="AP7" s="768">
        <v>11622.294964000002</v>
      </c>
      <c r="AQ7" s="1483">
        <v>11097.114894689999</v>
      </c>
      <c r="AR7" s="768">
        <v>11021.221405999999</v>
      </c>
      <c r="AS7" s="768">
        <v>11466.404797000001</v>
      </c>
      <c r="AT7" s="768">
        <v>11830.634168999999</v>
      </c>
      <c r="AU7" s="768">
        <v>11132.30283343</v>
      </c>
      <c r="AV7" s="768">
        <v>9811.9933249200003</v>
      </c>
      <c r="AW7" s="768">
        <v>10952.380873030002</v>
      </c>
      <c r="AX7" s="768">
        <v>12988.395439759999</v>
      </c>
      <c r="AY7" s="768">
        <v>12441.344716380001</v>
      </c>
      <c r="AZ7" s="768">
        <v>14893.031298850006</v>
      </c>
      <c r="BA7" s="768">
        <v>17062.697817389999</v>
      </c>
      <c r="BB7" s="768">
        <v>18455.826755139991</v>
      </c>
      <c r="BC7" s="768">
        <v>12717.672663209989</v>
      </c>
      <c r="BD7" s="768">
        <v>7864.6168690599989</v>
      </c>
      <c r="BE7" s="768">
        <v>9685.7097389300052</v>
      </c>
      <c r="BF7" s="768">
        <v>10480.868557109998</v>
      </c>
      <c r="BG7" s="768">
        <v>9850.7759813200082</v>
      </c>
      <c r="BH7" s="768">
        <v>8718.0825364999982</v>
      </c>
      <c r="BI7" s="768">
        <v>7407.4730426499937</v>
      </c>
      <c r="BJ7" s="768">
        <v>8701.9919347700052</v>
      </c>
      <c r="BK7" s="768">
        <f>AU7+AV7+AW7+AX7</f>
        <v>44885.072471139996</v>
      </c>
      <c r="BL7" s="768">
        <f>AY7+AZ7+BA7+BB7</f>
        <v>62852.900587759999</v>
      </c>
      <c r="BM7" s="768">
        <f>BC7+BD7+BE7+BF7</f>
        <v>40748.867828309994</v>
      </c>
      <c r="BN7" s="768">
        <f>BG7+BH7+BI7+BJ7</f>
        <v>34678.323495240009</v>
      </c>
      <c r="BO7" s="475"/>
      <c r="BP7" s="1484">
        <f>BN7/BM7*100</f>
        <v>85.102544790575706</v>
      </c>
      <c r="BQ7" s="1571">
        <f>AA7+AB7+AC7+AD7</f>
        <v>34664.889069979989</v>
      </c>
      <c r="BR7" s="475">
        <f>AE7+AF7+AG7+AH7</f>
        <v>32858.689116339992</v>
      </c>
      <c r="BS7" s="475">
        <f>AI7+AJ7+AK7+AL7</f>
        <v>38927.905747650002</v>
      </c>
      <c r="BT7" s="475">
        <f>AM7+AN7+AO7+AP7</f>
        <v>42599.346029369997</v>
      </c>
      <c r="BU7" s="475">
        <f>AQ7+AR7+AS7+AT7</f>
        <v>45415.375266689996</v>
      </c>
      <c r="BV7" s="475">
        <f>AU7+AV7+AW7+AX7</f>
        <v>44885.072471139996</v>
      </c>
      <c r="BW7" s="475">
        <f>AY7+AZ7+BA7+BB7</f>
        <v>62852.900587759999</v>
      </c>
      <c r="BX7" s="475">
        <f>BC7+BD7+BE7+BF7</f>
        <v>40748.867828309994</v>
      </c>
      <c r="BY7" s="1159">
        <f>BG7+BH7+BI7+BJ7</f>
        <v>34678.323495240009</v>
      </c>
      <c r="BZ7" s="644"/>
      <c r="CA7" s="644"/>
      <c r="CB7" s="644"/>
      <c r="CC7" s="644"/>
      <c r="CD7" s="644"/>
      <c r="CE7" s="644"/>
      <c r="CF7" s="644"/>
      <c r="CG7" s="644"/>
      <c r="CH7" s="644"/>
      <c r="CI7" s="644"/>
      <c r="CJ7" s="644"/>
      <c r="CK7" s="644"/>
      <c r="CL7" s="644"/>
      <c r="CM7" s="644"/>
      <c r="CN7" s="644"/>
      <c r="CO7" s="644"/>
      <c r="CP7" s="644"/>
      <c r="CQ7" s="644"/>
      <c r="CR7" s="644"/>
      <c r="CS7" s="644"/>
      <c r="CT7" s="644"/>
      <c r="CU7" s="644"/>
      <c r="CV7" s="644"/>
      <c r="CW7" s="644"/>
      <c r="CX7" s="644"/>
      <c r="CY7" s="644"/>
      <c r="CZ7" s="644"/>
      <c r="DA7" s="644"/>
      <c r="DB7" s="644"/>
      <c r="DC7" s="644"/>
      <c r="DD7" s="644"/>
      <c r="DE7" s="644"/>
      <c r="DF7" s="644"/>
      <c r="DG7" s="644"/>
      <c r="DH7" s="644"/>
      <c r="DI7" s="644"/>
      <c r="DJ7" s="644"/>
      <c r="DK7" s="644"/>
      <c r="DL7" s="644"/>
      <c r="DM7" s="644"/>
      <c r="DN7" s="644"/>
      <c r="DO7" s="644"/>
      <c r="DP7" s="644"/>
      <c r="DQ7" s="644"/>
      <c r="DR7" s="644"/>
      <c r="DS7" s="644"/>
      <c r="DT7" s="644"/>
      <c r="DU7" s="644"/>
      <c r="DV7" s="644"/>
      <c r="DW7" s="644"/>
      <c r="DX7" s="644"/>
      <c r="DY7" s="644"/>
      <c r="DZ7" s="644"/>
      <c r="EA7" s="644"/>
      <c r="EB7" s="644"/>
      <c r="EC7" s="644"/>
      <c r="ED7" s="644"/>
      <c r="EE7" s="644"/>
      <c r="EF7" s="644"/>
      <c r="EG7" s="644"/>
      <c r="EH7" s="644"/>
      <c r="EI7" s="644"/>
      <c r="EJ7" s="644"/>
      <c r="EK7" s="644"/>
      <c r="EL7" s="644"/>
      <c r="EM7" s="644"/>
      <c r="EN7" s="644"/>
      <c r="EO7" s="644"/>
      <c r="EP7" s="644"/>
      <c r="EQ7" s="644"/>
      <c r="ER7" s="644"/>
      <c r="ES7" s="644"/>
      <c r="ET7" s="644"/>
      <c r="EU7" s="644"/>
      <c r="EV7" s="644"/>
      <c r="EW7" s="644"/>
      <c r="EX7" s="733"/>
      <c r="EY7" s="733"/>
      <c r="EZ7" s="1152">
        <v>62852.900587759999</v>
      </c>
      <c r="FA7" s="1152">
        <v>40748.867828309994</v>
      </c>
      <c r="FB7" s="733"/>
      <c r="FC7" s="733"/>
      <c r="FD7" s="733"/>
      <c r="FE7" s="733"/>
      <c r="FF7" s="733"/>
      <c r="FG7" s="733"/>
      <c r="FH7" s="733"/>
      <c r="FI7" s="733"/>
      <c r="FJ7" s="733"/>
      <c r="FK7" s="733"/>
      <c r="FL7" s="733"/>
      <c r="FM7" s="733"/>
      <c r="FN7" s="733"/>
      <c r="FO7" s="733"/>
      <c r="FP7" s="644"/>
      <c r="FQ7" s="644"/>
      <c r="FR7" s="644"/>
      <c r="FS7" s="644"/>
      <c r="FT7" s="644"/>
      <c r="FU7" s="644"/>
      <c r="FV7" s="644"/>
      <c r="FW7" s="644"/>
      <c r="FX7" s="644"/>
      <c r="FY7" s="644"/>
      <c r="FZ7" s="644"/>
      <c r="GA7" s="644"/>
      <c r="GB7" s="644"/>
      <c r="GC7" s="644"/>
      <c r="GD7" s="644"/>
      <c r="GE7" s="644"/>
      <c r="GF7" s="644"/>
      <c r="GG7" s="644"/>
      <c r="GH7" s="733"/>
      <c r="GI7" s="733"/>
      <c r="GJ7" s="733"/>
      <c r="GK7" s="733"/>
      <c r="GL7" s="733"/>
      <c r="GM7" s="733"/>
      <c r="GN7" s="644"/>
      <c r="GO7" s="644"/>
      <c r="GP7" s="644"/>
      <c r="GQ7" s="644"/>
      <c r="GR7" s="644"/>
      <c r="GS7" s="644"/>
      <c r="GT7" s="644"/>
      <c r="GU7" s="644"/>
      <c r="GV7" s="644"/>
      <c r="GW7" s="644"/>
      <c r="GX7" s="644"/>
      <c r="GY7" s="644"/>
      <c r="GZ7" s="644"/>
      <c r="HA7" s="644"/>
      <c r="HB7" s="644"/>
      <c r="HC7" s="644"/>
      <c r="HD7" s="644"/>
      <c r="HE7" s="644"/>
      <c r="HF7" s="644"/>
      <c r="HG7" s="644"/>
      <c r="HH7" s="644"/>
      <c r="HI7" s="644"/>
      <c r="HJ7" s="644"/>
      <c r="HK7" s="644"/>
      <c r="HL7" s="644"/>
      <c r="HM7" s="644"/>
      <c r="HN7" s="644"/>
      <c r="HO7" s="733"/>
      <c r="HP7" s="733"/>
      <c r="HQ7" s="733"/>
      <c r="HX7" s="733"/>
      <c r="HY7" s="733"/>
      <c r="HZ7" s="733"/>
      <c r="IA7" s="733"/>
      <c r="IB7" s="733"/>
      <c r="IC7" s="733"/>
      <c r="ID7" s="733"/>
      <c r="IE7" s="733"/>
      <c r="IF7" s="733"/>
      <c r="IG7" s="733"/>
      <c r="IH7" s="733"/>
      <c r="II7" s="733"/>
      <c r="IJ7" s="733"/>
      <c r="IK7" s="733"/>
      <c r="IL7" s="733"/>
      <c r="IM7" s="733"/>
      <c r="IN7" s="733"/>
      <c r="IO7" s="733"/>
      <c r="IP7" s="733"/>
      <c r="IQ7" s="733"/>
      <c r="IR7" s="733"/>
      <c r="IS7" s="733"/>
      <c r="IT7" s="733"/>
      <c r="IU7" s="733"/>
      <c r="IV7" s="733"/>
      <c r="IW7" s="733"/>
      <c r="IX7" s="733"/>
      <c r="IY7" s="584"/>
      <c r="IZ7" s="584"/>
      <c r="JA7" s="686"/>
      <c r="JB7" s="686"/>
      <c r="JC7" s="686"/>
      <c r="JD7" s="686"/>
      <c r="JE7" s="686"/>
      <c r="JF7" s="584"/>
      <c r="JG7" s="584"/>
      <c r="JH7" s="584"/>
      <c r="JI7" s="584"/>
      <c r="JJ7" s="584"/>
      <c r="JK7" s="584"/>
      <c r="JL7" s="584"/>
      <c r="JM7" s="584"/>
      <c r="JN7" s="584"/>
      <c r="JO7" s="584"/>
      <c r="JP7" s="584"/>
      <c r="JQ7" s="584"/>
      <c r="JR7" s="584"/>
      <c r="JS7" s="584"/>
      <c r="JT7" s="584"/>
      <c r="JU7" s="506"/>
      <c r="JV7" s="506"/>
      <c r="JW7" s="506"/>
      <c r="JX7" s="506"/>
      <c r="JY7" s="506"/>
      <c r="JZ7" s="506"/>
      <c r="KA7" s="506"/>
      <c r="KB7" s="506"/>
      <c r="KC7" s="584"/>
      <c r="KD7" s="584"/>
      <c r="KE7" s="584"/>
      <c r="KF7" s="584"/>
      <c r="KG7" s="584"/>
      <c r="KH7" s="584"/>
      <c r="KI7" s="584"/>
      <c r="KJ7" s="584"/>
      <c r="KK7" s="584"/>
      <c r="KL7" s="584"/>
      <c r="KM7" s="584"/>
      <c r="KN7" s="584"/>
      <c r="KO7" s="506"/>
      <c r="KP7" s="506"/>
      <c r="KQ7" s="506"/>
      <c r="KR7" s="506"/>
      <c r="KS7" s="506"/>
      <c r="KT7" s="506"/>
      <c r="KU7" s="506"/>
      <c r="KV7" s="506"/>
      <c r="KW7" s="506"/>
      <c r="KX7" s="506"/>
      <c r="KY7" s="506"/>
      <c r="KZ7" s="506"/>
      <c r="LA7" s="506"/>
      <c r="LB7" s="506"/>
      <c r="LC7" s="506"/>
      <c r="LD7" s="506"/>
      <c r="LE7" s="506"/>
      <c r="LF7" s="506"/>
      <c r="LG7" s="506"/>
      <c r="LH7" s="506"/>
      <c r="LI7" s="506"/>
      <c r="LJ7" s="506"/>
      <c r="LK7" s="506"/>
      <c r="LL7" s="506"/>
      <c r="LM7" s="506"/>
      <c r="LN7" s="506"/>
      <c r="LO7" s="506"/>
      <c r="LP7" s="506"/>
      <c r="LQ7" s="506"/>
      <c r="LR7" s="506"/>
      <c r="LS7" s="506"/>
      <c r="LT7" s="506"/>
      <c r="LU7" s="506"/>
      <c r="LV7" s="506"/>
      <c r="LW7" s="506"/>
      <c r="LX7" s="506"/>
      <c r="LY7" s="506"/>
      <c r="LZ7" s="506"/>
      <c r="MA7" s="506"/>
      <c r="MB7" s="506"/>
      <c r="MC7" s="506"/>
      <c r="MD7" s="601"/>
      <c r="ME7" s="601"/>
      <c r="MF7" s="601"/>
      <c r="MG7" s="601"/>
      <c r="MH7" s="506"/>
      <c r="MI7" s="506"/>
      <c r="MJ7" s="506"/>
      <c r="MK7" s="506"/>
      <c r="ML7" s="506"/>
      <c r="MM7" s="506"/>
      <c r="MN7" s="506"/>
      <c r="MO7" s="506"/>
      <c r="MP7" s="584"/>
      <c r="MQ7" s="584"/>
      <c r="MR7" s="584"/>
      <c r="MS7" s="584"/>
      <c r="MT7" s="584"/>
      <c r="MU7" s="584"/>
      <c r="MV7" s="584"/>
      <c r="MW7" s="584"/>
      <c r="MX7" s="584"/>
      <c r="MY7" s="584"/>
      <c r="MZ7" s="584"/>
      <c r="NA7" s="584"/>
      <c r="NB7" s="584"/>
      <c r="NC7" s="601"/>
      <c r="ND7" s="601"/>
      <c r="NE7" s="506"/>
      <c r="NF7" s="506"/>
      <c r="NG7" s="506"/>
      <c r="NH7" s="506"/>
      <c r="NI7" s="506"/>
      <c r="NJ7" s="506"/>
      <c r="NK7" s="506"/>
      <c r="NL7" s="584"/>
      <c r="NM7" s="601"/>
      <c r="NN7" s="601"/>
      <c r="NO7" s="601"/>
      <c r="NP7" s="601"/>
      <c r="NQ7" s="601"/>
      <c r="NR7" s="584"/>
      <c r="NS7" s="584"/>
      <c r="NT7" s="584"/>
      <c r="NU7" s="584"/>
      <c r="NV7" s="584"/>
      <c r="NW7" s="584"/>
      <c r="NX7" s="584"/>
      <c r="NY7" s="584"/>
      <c r="NZ7" s="584"/>
      <c r="OA7" s="584"/>
      <c r="OB7" s="584"/>
      <c r="OC7" s="584"/>
      <c r="OD7" s="584"/>
      <c r="OE7" s="584"/>
      <c r="OF7" s="584"/>
      <c r="OG7" s="584"/>
      <c r="OH7" s="584"/>
      <c r="OI7" s="584"/>
      <c r="OJ7" s="584"/>
      <c r="OK7" s="584"/>
      <c r="OL7" s="584"/>
      <c r="OM7" s="584"/>
      <c r="ON7" s="584"/>
      <c r="OO7" s="584"/>
      <c r="OP7" s="584"/>
      <c r="OQ7" s="584"/>
      <c r="OR7" s="584"/>
      <c r="OS7" s="584"/>
      <c r="OT7" s="584"/>
      <c r="OU7" s="584"/>
      <c r="OV7" s="584"/>
      <c r="OW7" s="584"/>
      <c r="OX7" s="584"/>
      <c r="OY7" s="584"/>
      <c r="OZ7" s="584"/>
      <c r="PA7" s="584"/>
      <c r="PB7" s="584"/>
      <c r="PC7" s="584"/>
      <c r="PD7" s="584"/>
      <c r="PE7" s="584"/>
      <c r="PF7" s="584"/>
      <c r="PG7" s="584"/>
      <c r="PH7" s="584"/>
      <c r="PI7" s="584"/>
      <c r="PJ7" s="584"/>
      <c r="PK7" s="584"/>
      <c r="PL7" s="584"/>
      <c r="PM7" s="584"/>
      <c r="PN7" s="584"/>
      <c r="PO7" s="584"/>
      <c r="PP7" s="584"/>
      <c r="PQ7" s="584"/>
      <c r="PR7" s="584"/>
      <c r="PS7" s="584"/>
      <c r="PT7" s="584"/>
      <c r="PU7" s="584"/>
      <c r="PV7" s="584"/>
      <c r="PW7" s="584"/>
      <c r="PX7" s="584"/>
      <c r="PY7" s="584"/>
      <c r="PZ7" s="584"/>
      <c r="QA7" s="584"/>
      <c r="QB7" s="584"/>
      <c r="QC7" s="584"/>
      <c r="QD7" s="584"/>
      <c r="QE7" s="584"/>
      <c r="QF7" s="584"/>
      <c r="QG7" s="584"/>
      <c r="QH7" s="584"/>
      <c r="QI7" s="584"/>
      <c r="QJ7" s="584"/>
      <c r="QK7" s="584"/>
      <c r="QL7" s="584"/>
      <c r="QM7" s="584"/>
      <c r="QN7" s="584"/>
      <c r="QO7" s="584"/>
      <c r="QP7" s="584"/>
      <c r="QQ7" s="584"/>
      <c r="QR7" s="584"/>
      <c r="QS7" s="584"/>
      <c r="QT7" s="584"/>
      <c r="QU7" s="584"/>
      <c r="QV7" s="584"/>
      <c r="QW7" s="584"/>
      <c r="QX7" s="584"/>
      <c r="QY7" s="584"/>
      <c r="QZ7" s="584"/>
      <c r="RA7" s="584"/>
      <c r="RB7" s="584"/>
      <c r="RC7" s="584"/>
      <c r="RD7" s="584"/>
      <c r="RE7" s="584"/>
      <c r="RF7" s="584"/>
      <c r="RG7" s="584"/>
      <c r="RH7" s="584"/>
      <c r="RI7" s="584"/>
      <c r="RJ7" s="584"/>
      <c r="RK7" s="584"/>
      <c r="RL7" s="584"/>
      <c r="RM7" s="584"/>
      <c r="RN7" s="584"/>
      <c r="RO7" s="584"/>
      <c r="RP7" s="584"/>
      <c r="RQ7" s="584"/>
      <c r="RR7" s="584"/>
      <c r="RS7" s="584"/>
      <c r="RT7" s="584"/>
      <c r="RU7" s="584"/>
      <c r="RV7" s="584"/>
      <c r="RW7" s="584"/>
      <c r="RX7" s="584"/>
      <c r="RY7" s="584"/>
      <c r="RZ7" s="584"/>
      <c r="SA7" s="584"/>
      <c r="SB7" s="584"/>
      <c r="SC7" s="584"/>
      <c r="SD7" s="584"/>
      <c r="SE7" s="584"/>
      <c r="SF7" s="584"/>
      <c r="SG7" s="584"/>
      <c r="SH7" s="584"/>
      <c r="SI7" s="584"/>
      <c r="SJ7" s="584"/>
      <c r="SK7" s="584"/>
      <c r="SL7" s="584"/>
      <c r="SM7" s="584"/>
      <c r="SN7" s="584"/>
      <c r="SO7" s="584"/>
      <c r="SP7" s="584"/>
      <c r="SQ7" s="584"/>
      <c r="SR7" s="584"/>
      <c r="SS7" s="584"/>
      <c r="ST7" s="584"/>
      <c r="SU7" s="584"/>
      <c r="SV7" s="584"/>
      <c r="SW7" s="584"/>
      <c r="SX7" s="584"/>
      <c r="SY7" s="584"/>
      <c r="SZ7" s="584"/>
      <c r="TA7" s="584"/>
      <c r="TB7" s="584"/>
      <c r="TC7" s="584"/>
      <c r="TD7" s="584"/>
      <c r="TE7" s="584"/>
      <c r="TF7" s="584"/>
      <c r="TG7" s="584"/>
      <c r="TH7" s="584"/>
      <c r="TI7" s="584"/>
      <c r="TJ7" s="584"/>
      <c r="TK7" s="584"/>
      <c r="TL7" s="584"/>
      <c r="TM7" s="584"/>
      <c r="TN7" s="584"/>
      <c r="TO7" s="584"/>
      <c r="TP7" s="584"/>
      <c r="TQ7" s="584"/>
      <c r="TR7" s="584"/>
      <c r="TS7" s="584"/>
      <c r="TT7" s="584"/>
      <c r="TU7" s="584"/>
      <c r="TV7" s="584"/>
      <c r="TW7" s="584"/>
      <c r="TX7" s="584"/>
      <c r="TY7" s="584"/>
      <c r="TZ7" s="584"/>
      <c r="UA7" s="584"/>
      <c r="UB7" s="584"/>
      <c r="UC7" s="584"/>
      <c r="UD7" s="584"/>
      <c r="UE7" s="584"/>
      <c r="UF7" s="584"/>
      <c r="UG7" s="584"/>
      <c r="UH7" s="584"/>
      <c r="UI7" s="584"/>
      <c r="UJ7" s="584"/>
      <c r="UK7" s="584"/>
      <c r="UL7" s="584"/>
      <c r="UM7" s="584"/>
      <c r="UN7" s="584"/>
      <c r="UO7" s="584"/>
      <c r="UP7" s="584"/>
      <c r="UQ7" s="584"/>
      <c r="UR7" s="584"/>
      <c r="US7" s="584"/>
      <c r="UT7" s="584"/>
      <c r="UU7" s="584"/>
      <c r="UV7" s="584"/>
      <c r="UW7" s="584"/>
      <c r="UX7" s="584"/>
      <c r="UY7" s="584"/>
      <c r="UZ7" s="584"/>
      <c r="VA7" s="584"/>
      <c r="VB7" s="584"/>
      <c r="VC7" s="584"/>
      <c r="VD7" s="584"/>
      <c r="VE7" s="584"/>
      <c r="VF7" s="584"/>
      <c r="VG7" s="584"/>
      <c r="VH7" s="584"/>
      <c r="VI7" s="584"/>
      <c r="VJ7" s="584"/>
      <c r="VK7" s="584"/>
      <c r="VL7" s="584"/>
      <c r="VM7" s="584"/>
      <c r="VN7" s="584"/>
      <c r="VO7" s="584"/>
      <c r="VP7" s="584"/>
      <c r="VQ7" s="584"/>
      <c r="VR7" s="584"/>
      <c r="VS7" s="584"/>
      <c r="VT7" s="584"/>
      <c r="VU7" s="584"/>
      <c r="VV7" s="584"/>
      <c r="VW7" s="584"/>
      <c r="VX7" s="584"/>
      <c r="VY7" s="584"/>
      <c r="VZ7" s="584"/>
      <c r="WA7" s="584"/>
      <c r="WB7" s="584"/>
      <c r="WC7" s="584"/>
      <c r="WD7" s="584"/>
      <c r="WE7" s="584"/>
      <c r="WF7" s="584"/>
      <c r="WG7" s="584"/>
      <c r="WH7" s="584"/>
      <c r="WI7" s="584"/>
      <c r="WJ7" s="584"/>
      <c r="WK7" s="584"/>
      <c r="WL7" s="584"/>
      <c r="WM7" s="584"/>
      <c r="WN7" s="584"/>
      <c r="WO7" s="584"/>
      <c r="WP7" s="584"/>
      <c r="WQ7" s="584"/>
      <c r="WR7" s="584"/>
      <c r="WS7" s="584"/>
      <c r="WT7" s="584"/>
      <c r="WU7" s="584"/>
      <c r="WV7" s="584"/>
      <c r="WW7" s="584"/>
      <c r="WX7" s="584"/>
      <c r="WY7" s="584"/>
      <c r="WZ7" s="584"/>
      <c r="XA7" s="584"/>
      <c r="XB7" s="584"/>
      <c r="XC7" s="584"/>
      <c r="XD7" s="584"/>
      <c r="XE7" s="584"/>
      <c r="XF7" s="584"/>
      <c r="XG7" s="584"/>
      <c r="XH7" s="584"/>
      <c r="XI7" s="584"/>
      <c r="XJ7" s="584"/>
      <c r="XK7" s="584"/>
      <c r="XL7" s="584"/>
      <c r="XM7" s="584"/>
      <c r="XN7" s="584"/>
      <c r="XO7" s="584"/>
      <c r="XP7" s="584"/>
      <c r="XQ7" s="584"/>
      <c r="XR7" s="584"/>
      <c r="XS7" s="584"/>
      <c r="XT7" s="584"/>
      <c r="XU7" s="584"/>
      <c r="XV7" s="584"/>
      <c r="XW7" s="584"/>
      <c r="XX7" s="584"/>
      <c r="XY7" s="584"/>
      <c r="XZ7" s="584"/>
      <c r="YA7" s="584"/>
      <c r="YB7" s="584"/>
      <c r="YC7" s="584"/>
      <c r="YD7" s="584"/>
      <c r="YE7" s="584"/>
      <c r="YF7" s="584"/>
      <c r="YG7" s="584"/>
      <c r="YH7" s="584"/>
      <c r="YI7" s="584"/>
      <c r="YJ7" s="584"/>
      <c r="YK7" s="584"/>
      <c r="YL7" s="584"/>
      <c r="YM7" s="584"/>
      <c r="YN7" s="584"/>
      <c r="YO7" s="584"/>
      <c r="YP7" s="584"/>
      <c r="YQ7" s="584"/>
      <c r="YR7" s="584"/>
      <c r="YS7" s="584"/>
      <c r="YT7" s="584"/>
      <c r="YU7" s="584"/>
      <c r="YV7" s="584"/>
      <c r="YW7" s="584"/>
      <c r="YX7" s="601"/>
      <c r="YY7" s="601"/>
      <c r="YZ7" s="601"/>
      <c r="ZA7" s="584"/>
      <c r="ZB7" s="584"/>
      <c r="ZC7" s="584"/>
      <c r="ZD7" s="584"/>
      <c r="ZE7" s="584"/>
      <c r="ZF7" s="584"/>
      <c r="ZG7" s="584"/>
      <c r="ZH7" s="584"/>
      <c r="ZI7" s="584"/>
      <c r="ZJ7" s="584"/>
      <c r="ZK7" s="584"/>
      <c r="ZL7" s="584"/>
      <c r="ZM7" s="584"/>
      <c r="ZN7" s="584"/>
      <c r="ZO7" s="584"/>
      <c r="ZP7" s="584"/>
      <c r="ZQ7" s="584"/>
      <c r="ZR7" s="584"/>
      <c r="ZS7" s="584"/>
      <c r="ZT7" s="584"/>
      <c r="ZU7" s="584"/>
      <c r="ZV7" s="584"/>
      <c r="ZW7" s="584"/>
      <c r="ZX7" s="584"/>
      <c r="ZY7" s="584"/>
      <c r="ZZ7" s="584"/>
      <c r="AAA7" s="584"/>
      <c r="AAB7" s="584"/>
      <c r="AAC7" s="584"/>
      <c r="AAD7" s="584"/>
      <c r="AAE7" s="584"/>
      <c r="AAF7" s="584"/>
      <c r="AAG7" s="584"/>
      <c r="AAH7" s="584"/>
      <c r="AAI7" s="584"/>
      <c r="AAJ7" s="584"/>
      <c r="AAK7" s="584"/>
      <c r="AAL7" s="584"/>
      <c r="AAM7" s="584"/>
      <c r="AAN7" s="584"/>
      <c r="AAO7" s="584"/>
      <c r="AAP7" s="584"/>
      <c r="AAQ7" s="584"/>
      <c r="AAR7" s="584"/>
      <c r="AAS7" s="584"/>
      <c r="AAT7" s="584"/>
      <c r="AAU7" s="584"/>
      <c r="AAV7" s="584"/>
      <c r="AAW7" s="584"/>
      <c r="AAX7" s="584"/>
      <c r="AAY7" s="584"/>
      <c r="AAZ7" s="584"/>
      <c r="ABA7" s="584"/>
      <c r="ABB7" s="584"/>
      <c r="ABC7" s="584"/>
      <c r="ABD7" s="584"/>
      <c r="ABE7" s="584"/>
      <c r="ABF7" s="584"/>
      <c r="ABG7" s="584"/>
      <c r="ABH7" s="584"/>
      <c r="ABI7" s="584"/>
      <c r="ABJ7" s="584"/>
      <c r="ABK7" s="584"/>
      <c r="ABL7" s="584"/>
      <c r="ABM7" s="584"/>
      <c r="ABN7" s="584"/>
      <c r="ABO7" s="584"/>
      <c r="ABP7" s="584"/>
      <c r="ABQ7" s="584"/>
      <c r="ABR7" s="584"/>
      <c r="ABS7" s="584"/>
      <c r="ABT7" s="584"/>
      <c r="ABU7" s="584"/>
      <c r="ABV7" s="617"/>
      <c r="ABW7" s="617"/>
      <c r="ABX7" s="617"/>
      <c r="ABY7" s="617"/>
      <c r="ABZ7" s="617"/>
      <c r="ACA7" s="506"/>
      <c r="ACB7" s="506"/>
      <c r="ACC7" s="506"/>
      <c r="ACD7" s="506"/>
      <c r="AFS7" s="495"/>
    </row>
    <row r="8" spans="1:869" ht="22.95" customHeight="1">
      <c r="A8" s="771">
        <v>1</v>
      </c>
      <c r="B8" s="695" t="str">
        <f>IF('1'!$A$1=1,D8,F8)</f>
        <v>Poland</v>
      </c>
      <c r="C8" s="1161"/>
      <c r="D8" s="2" t="s">
        <v>634</v>
      </c>
      <c r="E8" s="701"/>
      <c r="F8" s="1067" t="s">
        <v>161</v>
      </c>
      <c r="G8" s="476">
        <v>262.87384824000003</v>
      </c>
      <c r="H8" s="476">
        <v>386.05687899999998</v>
      </c>
      <c r="I8" s="476">
        <v>419.568578</v>
      </c>
      <c r="J8" s="476">
        <v>506.49870699999997</v>
      </c>
      <c r="K8" s="507">
        <v>529.08569999999997</v>
      </c>
      <c r="L8" s="507">
        <v>660.40806700000007</v>
      </c>
      <c r="M8" s="507">
        <v>623.39958100000001</v>
      </c>
      <c r="N8" s="507">
        <v>604.81068299999993</v>
      </c>
      <c r="O8" s="507">
        <v>562.96212688000003</v>
      </c>
      <c r="P8" s="507">
        <v>617.48899199999994</v>
      </c>
      <c r="Q8" s="507">
        <v>511.81834299999997</v>
      </c>
      <c r="R8" s="507">
        <v>548.08780899999999</v>
      </c>
      <c r="S8" s="507">
        <v>534.10765900000001</v>
      </c>
      <c r="T8" s="507">
        <v>451.81418300000001</v>
      </c>
      <c r="U8" s="507">
        <v>493.89246000000003</v>
      </c>
      <c r="V8" s="507">
        <v>605.82904500000006</v>
      </c>
      <c r="W8" s="507">
        <v>621.53412514000001</v>
      </c>
      <c r="X8" s="507">
        <v>608.23201000000006</v>
      </c>
      <c r="Y8" s="507">
        <v>469.20810999999998</v>
      </c>
      <c r="Z8" s="507">
        <v>454.40097700000001</v>
      </c>
      <c r="AA8" s="476">
        <v>356.24306709999996</v>
      </c>
      <c r="AB8" s="476">
        <v>331.05252100000001</v>
      </c>
      <c r="AC8" s="476">
        <v>421.539378</v>
      </c>
      <c r="AD8" s="476">
        <v>397.55278299999998</v>
      </c>
      <c r="AE8" s="476">
        <v>333.66818365</v>
      </c>
      <c r="AF8" s="476">
        <v>405.323824</v>
      </c>
      <c r="AG8" s="476">
        <v>435.66962699999999</v>
      </c>
      <c r="AH8" s="476">
        <v>511.19364299999995</v>
      </c>
      <c r="AI8" s="476">
        <v>466.32487628000001</v>
      </c>
      <c r="AJ8" s="476">
        <v>472.44599900000009</v>
      </c>
      <c r="AK8" s="476">
        <v>528.51161100000002</v>
      </c>
      <c r="AL8" s="476">
        <v>569.39959099999999</v>
      </c>
      <c r="AM8" s="476">
        <v>597.76912023</v>
      </c>
      <c r="AN8" s="476">
        <v>611.70120799999995</v>
      </c>
      <c r="AO8" s="476">
        <v>610.50712999999996</v>
      </c>
      <c r="AP8" s="476">
        <v>644.7140179999999</v>
      </c>
      <c r="AQ8" s="711">
        <v>620.27319402000001</v>
      </c>
      <c r="AR8" s="476">
        <v>675.234283</v>
      </c>
      <c r="AS8" s="476">
        <v>660.69243200000005</v>
      </c>
      <c r="AT8" s="476">
        <v>583.08759400000008</v>
      </c>
      <c r="AU8" s="476">
        <v>636.01143004000005</v>
      </c>
      <c r="AV8" s="476">
        <v>503.22089552</v>
      </c>
      <c r="AW8" s="476">
        <v>665.54285620999997</v>
      </c>
      <c r="AX8" s="476">
        <v>713.14455774999999</v>
      </c>
      <c r="AY8" s="476">
        <v>824.04372549000004</v>
      </c>
      <c r="AZ8" s="476">
        <v>1084.8572830200001</v>
      </c>
      <c r="BA8" s="476">
        <v>1425.8409999999999</v>
      </c>
      <c r="BB8" s="476">
        <v>1042.89587884</v>
      </c>
      <c r="BC8" s="476">
        <v>1216.29991122</v>
      </c>
      <c r="BD8" s="476">
        <v>1674.90556029</v>
      </c>
      <c r="BE8" s="476">
        <v>1669.0572791499999</v>
      </c>
      <c r="BF8" s="476">
        <v>1422.3929118199999</v>
      </c>
      <c r="BG8" s="476">
        <v>1395.8095358999999</v>
      </c>
      <c r="BH8" s="476">
        <v>1095.0885069000001</v>
      </c>
      <c r="BI8" s="476">
        <v>951.68547742999999</v>
      </c>
      <c r="BJ8" s="476">
        <v>975.68888031999995</v>
      </c>
      <c r="BK8" s="476">
        <f>AU8+AV8+AW8+AX8</f>
        <v>2517.9197395199999</v>
      </c>
      <c r="BL8" s="476">
        <f>AY8+AZ8+BA8+BB8</f>
        <v>4377.6378873499998</v>
      </c>
      <c r="BM8" s="476">
        <f>BC8+BD8+BE8+BF8</f>
        <v>5982.6556624799996</v>
      </c>
      <c r="BN8" s="476">
        <f>BG8+BH8+BI8+BJ8</f>
        <v>4418.2724005500004</v>
      </c>
      <c r="BO8" s="644">
        <f>BN8/$BN$7*100</f>
        <v>12.740732409271335</v>
      </c>
      <c r="BP8" s="1124">
        <f t="shared" ref="BP8:BP43" si="0">BN8/BM8*100</f>
        <v>73.851357153296149</v>
      </c>
      <c r="BQ8" s="711">
        <f t="shared" ref="BQ8:BQ43" si="1">AA8+AB8+AC8+AD8</f>
        <v>1506.3877490999998</v>
      </c>
      <c r="BR8" s="476">
        <f t="shared" ref="BR8:BR43" si="2">AE8+AF8+AG8+AH8</f>
        <v>1685.8552776500001</v>
      </c>
      <c r="BS8" s="476">
        <f t="shared" ref="BS8:BS43" si="3">AI8+AJ8+AK8+AL8</f>
        <v>2036.6820772800002</v>
      </c>
      <c r="BT8" s="476">
        <f t="shared" ref="BT8:BT43" si="4">AM8+AN8+AO8+AP8</f>
        <v>2464.6914762299998</v>
      </c>
      <c r="BU8" s="476">
        <f t="shared" ref="BU8:BU43" si="5">AQ8+AR8+AS8+AT8</f>
        <v>2539.2875030200003</v>
      </c>
      <c r="BV8" s="476">
        <f t="shared" ref="BV8:BV43" si="6">AU8+AV8+AW8+AX8</f>
        <v>2517.9197395199999</v>
      </c>
      <c r="BW8" s="476">
        <f t="shared" ref="BW8:BW43" si="7">AY8+AZ8+BA8+BB8</f>
        <v>4377.6378873499998</v>
      </c>
      <c r="BX8" s="476">
        <f t="shared" ref="BX8:BX43" si="8">BC8+BD8+BE8+BF8</f>
        <v>5982.6556624799996</v>
      </c>
      <c r="BY8" s="1160">
        <f t="shared" ref="BY8:BY43" si="9">BG8+BH8+BI8+BJ8</f>
        <v>4418.2724005500004</v>
      </c>
      <c r="BZ8" s="644"/>
      <c r="CA8" s="644"/>
      <c r="CB8" s="644"/>
      <c r="CC8" s="644"/>
      <c r="CD8" s="644"/>
      <c r="CE8" s="644"/>
      <c r="CF8" s="644"/>
      <c r="CG8" s="644"/>
      <c r="CH8" s="644"/>
      <c r="CI8" s="644"/>
      <c r="CJ8" s="644"/>
      <c r="CK8" s="644"/>
      <c r="CL8" s="644"/>
      <c r="CM8" s="644"/>
      <c r="CN8" s="644"/>
      <c r="CO8" s="644"/>
      <c r="CP8" s="644"/>
      <c r="CQ8" s="644"/>
      <c r="CR8" s="644"/>
      <c r="CS8" s="644"/>
      <c r="CT8" s="644"/>
      <c r="CU8" s="644"/>
      <c r="CV8" s="644"/>
      <c r="CW8" s="644"/>
      <c r="CX8" s="644"/>
      <c r="CY8" s="644"/>
      <c r="CZ8" s="644"/>
      <c r="DA8" s="644"/>
      <c r="DB8" s="644"/>
      <c r="DC8" s="644"/>
      <c r="DD8" s="644"/>
      <c r="DE8" s="644"/>
      <c r="DF8" s="644"/>
      <c r="DG8" s="644"/>
      <c r="DH8" s="644"/>
      <c r="DI8" s="644"/>
      <c r="DJ8" s="644"/>
      <c r="DK8" s="644"/>
      <c r="DL8" s="644"/>
      <c r="DM8" s="644"/>
      <c r="DN8" s="644"/>
      <c r="DO8" s="644"/>
      <c r="DP8" s="644"/>
      <c r="DQ8" s="644"/>
      <c r="DR8" s="644"/>
      <c r="DS8" s="644"/>
      <c r="DT8" s="644"/>
      <c r="DU8" s="644"/>
      <c r="DV8" s="644"/>
      <c r="DW8" s="644"/>
      <c r="DX8" s="644"/>
      <c r="DY8" s="644"/>
      <c r="DZ8" s="644"/>
      <c r="EA8" s="644"/>
      <c r="EB8" s="644"/>
      <c r="EC8" s="644"/>
      <c r="ED8" s="644"/>
      <c r="EE8" s="644"/>
      <c r="EF8" s="644"/>
      <c r="EG8" s="644"/>
      <c r="EH8" s="644"/>
      <c r="EI8" s="644"/>
      <c r="EJ8" s="644"/>
      <c r="EK8" s="644"/>
      <c r="EL8" s="644"/>
      <c r="EM8" s="644"/>
      <c r="EN8" s="644"/>
      <c r="EO8" s="644"/>
      <c r="EP8" s="644"/>
      <c r="EQ8" s="644"/>
      <c r="ER8" s="644"/>
      <c r="ES8" s="644"/>
      <c r="ET8" s="644"/>
      <c r="EU8" s="644"/>
      <c r="EV8" s="644"/>
      <c r="EW8" s="644"/>
      <c r="EX8" s="733"/>
      <c r="EY8" s="733"/>
      <c r="EZ8" s="737">
        <v>4377.6378873499998</v>
      </c>
      <c r="FA8" s="737">
        <v>5982.6556624799996</v>
      </c>
      <c r="FB8" s="733"/>
      <c r="FC8" s="733"/>
      <c r="FD8" s="733"/>
      <c r="FE8" s="733"/>
      <c r="FF8" s="733"/>
      <c r="FG8" s="733"/>
      <c r="FH8" s="733"/>
      <c r="FI8" s="733"/>
      <c r="FJ8" s="733"/>
      <c r="FK8" s="733"/>
      <c r="FL8" s="733"/>
      <c r="FM8" s="733"/>
      <c r="FN8" s="733"/>
      <c r="FO8" s="733"/>
      <c r="FP8" s="644"/>
      <c r="FQ8" s="644"/>
      <c r="FR8" s="644"/>
      <c r="FS8" s="644"/>
      <c r="FT8" s="644"/>
      <c r="FU8" s="644"/>
      <c r="FV8" s="644"/>
      <c r="FW8" s="644"/>
      <c r="FX8" s="644"/>
      <c r="FY8" s="644"/>
      <c r="FZ8" s="644"/>
      <c r="GA8" s="644"/>
      <c r="GB8" s="644"/>
      <c r="GC8" s="644"/>
      <c r="GD8" s="644"/>
      <c r="GE8" s="644"/>
      <c r="GF8" s="644"/>
      <c r="GG8" s="644"/>
      <c r="GH8" s="733"/>
      <c r="GI8" s="733"/>
      <c r="GJ8" s="733"/>
      <c r="GK8" s="733"/>
      <c r="GL8" s="733"/>
      <c r="GM8" s="733"/>
      <c r="GN8" s="644"/>
      <c r="GO8" s="644"/>
      <c r="GP8" s="644"/>
      <c r="GQ8" s="644"/>
      <c r="GR8" s="644"/>
      <c r="GS8" s="644"/>
      <c r="GT8" s="644"/>
      <c r="GU8" s="644"/>
      <c r="GV8" s="644"/>
      <c r="GW8" s="644"/>
      <c r="GX8" s="644"/>
      <c r="GY8" s="644"/>
      <c r="GZ8" s="644"/>
      <c r="HA8" s="644"/>
      <c r="HB8" s="644"/>
      <c r="HC8" s="644"/>
      <c r="HD8" s="644"/>
      <c r="HE8" s="644"/>
      <c r="HF8" s="644"/>
      <c r="HG8" s="644"/>
      <c r="HH8" s="644"/>
      <c r="HI8" s="644"/>
      <c r="HJ8" s="644"/>
      <c r="HK8" s="644"/>
      <c r="HL8" s="644"/>
      <c r="HM8" s="644"/>
      <c r="HN8" s="644"/>
      <c r="HO8" s="733"/>
      <c r="HP8" s="733"/>
      <c r="HQ8" s="733"/>
      <c r="HX8" s="733"/>
      <c r="HY8" s="733"/>
      <c r="HZ8" s="733"/>
      <c r="IA8" s="733"/>
      <c r="IB8" s="733"/>
      <c r="IC8" s="733"/>
      <c r="ID8" s="733"/>
      <c r="IE8" s="733"/>
      <c r="IF8" s="1148" t="s">
        <v>335</v>
      </c>
      <c r="IG8" s="1148"/>
      <c r="IH8" s="1148"/>
      <c r="II8" s="733"/>
      <c r="IJ8" s="733"/>
      <c r="IK8" s="733"/>
      <c r="IL8" s="733"/>
      <c r="IM8" s="733"/>
      <c r="IN8" s="733"/>
      <c r="IO8" s="733"/>
      <c r="IP8" s="733"/>
      <c r="IQ8" s="733"/>
      <c r="IR8" s="733"/>
      <c r="IS8" s="733"/>
      <c r="IT8" s="733"/>
      <c r="IU8" s="733"/>
      <c r="IV8" s="733"/>
      <c r="IW8" s="733"/>
      <c r="IX8" s="733"/>
      <c r="IY8" s="584"/>
      <c r="IZ8" s="584"/>
      <c r="JA8" s="584"/>
      <c r="JB8" s="584"/>
      <c r="JC8" s="584"/>
      <c r="JD8" s="584"/>
      <c r="JE8" s="584"/>
      <c r="JF8" s="584"/>
      <c r="JG8" s="584"/>
      <c r="JH8" s="584"/>
      <c r="JI8" s="584"/>
      <c r="JJ8" s="584"/>
      <c r="JK8" s="584"/>
      <c r="JL8" s="631" t="s">
        <v>30</v>
      </c>
      <c r="JM8" s="631" t="s">
        <v>104</v>
      </c>
      <c r="JN8" s="583"/>
      <c r="JO8" s="681" t="s">
        <v>296</v>
      </c>
      <c r="JP8" s="681"/>
      <c r="JQ8" s="681"/>
      <c r="JR8" s="681" t="s">
        <v>297</v>
      </c>
      <c r="JS8" s="681"/>
      <c r="JT8" s="681"/>
      <c r="JU8" s="506"/>
      <c r="JV8" s="506"/>
      <c r="JW8" s="506"/>
      <c r="JX8" s="506"/>
      <c r="JY8" s="506"/>
      <c r="JZ8" s="506"/>
      <c r="KA8" s="506"/>
      <c r="KB8" s="506"/>
      <c r="KC8" s="584"/>
      <c r="KD8" s="584"/>
      <c r="KE8" s="584"/>
      <c r="KF8" s="584"/>
      <c r="KG8" s="584"/>
      <c r="KH8" s="584"/>
      <c r="KI8" s="584"/>
      <c r="KJ8" s="584"/>
      <c r="KK8" s="584"/>
      <c r="KL8" s="584"/>
      <c r="KM8" s="584"/>
      <c r="KN8" s="584"/>
      <c r="KO8" s="506"/>
      <c r="KP8" s="506"/>
      <c r="KQ8" s="506"/>
      <c r="KR8" s="506"/>
      <c r="KS8" s="506"/>
      <c r="KT8" s="506"/>
      <c r="KU8" s="506"/>
      <c r="KV8" s="506"/>
      <c r="KW8" s="506"/>
      <c r="KX8" s="506"/>
      <c r="KY8" s="506"/>
      <c r="KZ8" s="506"/>
      <c r="LA8" s="506"/>
      <c r="LB8" s="506"/>
      <c r="LC8" s="506"/>
      <c r="LD8" s="506"/>
      <c r="LE8" s="506"/>
      <c r="LF8" s="506"/>
      <c r="LG8" s="506"/>
      <c r="LH8" s="506"/>
      <c r="LI8" s="506"/>
      <c r="LJ8" s="506"/>
      <c r="LK8" s="506"/>
      <c r="LL8" s="506"/>
      <c r="LM8" s="506"/>
      <c r="LN8" s="506"/>
      <c r="LO8" s="506"/>
      <c r="LP8" s="506"/>
      <c r="LQ8" s="506"/>
      <c r="LR8" s="506"/>
      <c r="LS8" s="506"/>
      <c r="LT8" s="506"/>
      <c r="LU8" s="506"/>
      <c r="LV8" s="506"/>
      <c r="LW8" s="506"/>
      <c r="LX8" s="506"/>
      <c r="LY8" s="506"/>
      <c r="LZ8" s="506"/>
      <c r="MA8" s="506"/>
      <c r="MB8" s="506"/>
      <c r="MC8" s="506"/>
      <c r="MD8" s="601"/>
      <c r="ME8" s="601"/>
      <c r="MF8" s="601"/>
      <c r="MG8" s="601"/>
      <c r="MH8" s="506"/>
      <c r="MI8" s="506"/>
      <c r="MJ8" s="506"/>
      <c r="MK8" s="506"/>
      <c r="ML8" s="506"/>
      <c r="MM8" s="506"/>
      <c r="MN8" s="506"/>
      <c r="MO8" s="506"/>
      <c r="MP8" s="584"/>
      <c r="MQ8" s="584"/>
      <c r="MR8" s="584"/>
      <c r="MS8" s="584"/>
      <c r="MT8" s="584"/>
      <c r="MU8" s="584"/>
      <c r="MV8" s="584"/>
      <c r="MW8" s="584"/>
      <c r="MX8" s="584"/>
      <c r="MY8" s="584"/>
      <c r="MZ8" s="584"/>
      <c r="NA8" s="584"/>
      <c r="NB8" s="584"/>
      <c r="NC8" s="601"/>
      <c r="ND8" s="601"/>
      <c r="NE8" s="506"/>
      <c r="NF8" s="506"/>
      <c r="NG8" s="506"/>
      <c r="NH8" s="506"/>
      <c r="NI8" s="506"/>
      <c r="NJ8" s="506"/>
      <c r="NK8" s="506"/>
      <c r="NL8" s="584"/>
      <c r="NM8" s="601"/>
      <c r="NN8" s="601"/>
      <c r="NO8" s="601"/>
      <c r="NP8" s="601"/>
      <c r="NQ8" s="601"/>
      <c r="NR8" s="584"/>
      <c r="NS8" s="584"/>
      <c r="NT8" s="584"/>
      <c r="NU8" s="584"/>
      <c r="NV8" s="584"/>
      <c r="NW8" s="584"/>
      <c r="NX8" s="584"/>
      <c r="NY8" s="584"/>
      <c r="NZ8" s="584"/>
      <c r="OA8" s="584"/>
      <c r="OB8" s="584"/>
      <c r="OC8" s="584"/>
      <c r="OD8" s="584"/>
      <c r="OE8" s="584"/>
      <c r="OF8" s="584"/>
      <c r="OG8" s="584"/>
      <c r="OH8" s="584"/>
      <c r="OI8" s="584"/>
      <c r="OJ8" s="584"/>
      <c r="OK8" s="584"/>
      <c r="OL8" s="584"/>
      <c r="OM8" s="584"/>
      <c r="ON8" s="584"/>
      <c r="OO8" s="584"/>
      <c r="OP8" s="584"/>
      <c r="OQ8" s="584"/>
      <c r="OR8" s="584"/>
      <c r="OS8" s="584"/>
      <c r="OT8" s="584"/>
      <c r="OU8" s="584"/>
      <c r="OV8" s="584"/>
      <c r="OW8" s="584"/>
      <c r="OX8" s="584"/>
      <c r="OY8" s="584"/>
      <c r="OZ8" s="584"/>
      <c r="PA8" s="584"/>
      <c r="PB8" s="584"/>
      <c r="PC8" s="584"/>
      <c r="PD8" s="584"/>
      <c r="PE8" s="584"/>
      <c r="PF8" s="584"/>
      <c r="PG8" s="584"/>
      <c r="PH8" s="584"/>
      <c r="PI8" s="584"/>
      <c r="PJ8" s="584"/>
      <c r="PK8" s="584"/>
      <c r="PL8" s="584"/>
      <c r="PM8" s="584"/>
      <c r="PN8" s="584"/>
      <c r="PO8" s="584"/>
      <c r="PP8" s="584"/>
      <c r="PQ8" s="584"/>
      <c r="PR8" s="584"/>
      <c r="PS8" s="584"/>
      <c r="PT8" s="584"/>
      <c r="PU8" s="584"/>
      <c r="PV8" s="584"/>
      <c r="PW8" s="584"/>
      <c r="PX8" s="584"/>
      <c r="PY8" s="584"/>
      <c r="PZ8" s="584"/>
      <c r="QA8" s="584"/>
      <c r="QB8" s="584"/>
      <c r="QC8" s="584"/>
      <c r="QD8" s="584"/>
      <c r="QE8" s="584"/>
      <c r="QF8" s="584"/>
      <c r="QG8" s="584"/>
      <c r="QH8" s="584"/>
      <c r="QI8" s="584"/>
      <c r="QJ8" s="584"/>
      <c r="QK8" s="584"/>
      <c r="QL8" s="584"/>
      <c r="QM8" s="584"/>
      <c r="QN8" s="584"/>
      <c r="QO8" s="584"/>
      <c r="QP8" s="584"/>
      <c r="QQ8" s="584"/>
      <c r="QR8" s="584"/>
      <c r="QS8" s="584"/>
      <c r="QT8" s="584"/>
      <c r="QU8" s="584"/>
      <c r="QV8" s="584"/>
      <c r="QW8" s="584"/>
      <c r="QX8" s="584"/>
      <c r="QY8" s="584"/>
      <c r="QZ8" s="584"/>
      <c r="RA8" s="584"/>
      <c r="RB8" s="584"/>
      <c r="RC8" s="584"/>
      <c r="RD8" s="584"/>
      <c r="RE8" s="584"/>
      <c r="RF8" s="584"/>
      <c r="RG8" s="584"/>
      <c r="RH8" s="584"/>
      <c r="RI8" s="584"/>
      <c r="RJ8" s="584"/>
      <c r="RK8" s="584"/>
      <c r="RL8" s="584"/>
      <c r="RM8" s="584"/>
      <c r="RN8" s="584"/>
      <c r="RO8" s="584"/>
      <c r="RP8" s="584"/>
      <c r="RQ8" s="584"/>
      <c r="RR8" s="584"/>
      <c r="RS8" s="584"/>
      <c r="RT8" s="584"/>
      <c r="RU8" s="584"/>
      <c r="RV8" s="584"/>
      <c r="RW8" s="584"/>
      <c r="RX8" s="584"/>
      <c r="RY8" s="584"/>
      <c r="RZ8" s="584"/>
      <c r="SA8" s="584"/>
      <c r="SB8" s="584"/>
      <c r="SC8" s="584"/>
      <c r="SD8" s="584"/>
      <c r="SE8" s="584"/>
      <c r="SF8" s="584"/>
      <c r="SG8" s="584"/>
      <c r="SH8" s="584"/>
      <c r="SI8" s="584"/>
      <c r="SJ8" s="584"/>
      <c r="SK8" s="584"/>
      <c r="SL8" s="584"/>
      <c r="SM8" s="584"/>
      <c r="SN8" s="584"/>
      <c r="SO8" s="584"/>
      <c r="SP8" s="584"/>
      <c r="SQ8" s="584"/>
      <c r="SR8" s="584"/>
      <c r="SS8" s="584"/>
      <c r="ST8" s="584"/>
      <c r="SU8" s="584"/>
      <c r="SV8" s="584"/>
      <c r="SW8" s="584"/>
      <c r="SX8" s="584"/>
      <c r="SY8" s="584"/>
      <c r="SZ8" s="584"/>
      <c r="TA8" s="584"/>
      <c r="TB8" s="584"/>
      <c r="TC8" s="584"/>
      <c r="TD8" s="584"/>
      <c r="TE8" s="584"/>
      <c r="TF8" s="584"/>
      <c r="TG8" s="584"/>
      <c r="TH8" s="584"/>
      <c r="TI8" s="584"/>
      <c r="TJ8" s="584"/>
      <c r="TK8" s="584"/>
      <c r="TL8" s="584"/>
      <c r="TM8" s="584"/>
      <c r="TN8" s="584"/>
      <c r="TO8" s="584"/>
      <c r="TP8" s="584"/>
      <c r="TQ8" s="584"/>
      <c r="TR8" s="584"/>
      <c r="TS8" s="584"/>
      <c r="TT8" s="584"/>
      <c r="TU8" s="584"/>
      <c r="TV8" s="584"/>
      <c r="TW8" s="584"/>
      <c r="TX8" s="584"/>
      <c r="TY8" s="584"/>
      <c r="TZ8" s="584"/>
      <c r="UA8" s="584"/>
      <c r="UB8" s="584"/>
      <c r="UC8" s="584"/>
      <c r="UD8" s="584"/>
      <c r="UE8" s="584"/>
      <c r="UF8" s="584"/>
      <c r="UG8" s="584"/>
      <c r="UH8" s="584"/>
      <c r="UI8" s="584"/>
      <c r="UJ8" s="584"/>
      <c r="UK8" s="584"/>
      <c r="UL8" s="584"/>
      <c r="UM8" s="584"/>
      <c r="UN8" s="584"/>
      <c r="UO8" s="584"/>
      <c r="UP8" s="584"/>
      <c r="UQ8" s="584"/>
      <c r="UR8" s="584"/>
      <c r="US8" s="584"/>
      <c r="UT8" s="584"/>
      <c r="UU8" s="584"/>
      <c r="UV8" s="584"/>
      <c r="UW8" s="584"/>
      <c r="UX8" s="584"/>
      <c r="UY8" s="584"/>
      <c r="UZ8" s="584"/>
      <c r="VA8" s="584"/>
      <c r="VB8" s="584"/>
      <c r="VC8" s="584"/>
      <c r="VD8" s="584"/>
      <c r="VE8" s="584"/>
      <c r="VF8" s="584"/>
      <c r="VG8" s="584"/>
      <c r="VH8" s="584"/>
      <c r="VI8" s="584"/>
      <c r="VJ8" s="584"/>
      <c r="VK8" s="584"/>
      <c r="VL8" s="584"/>
      <c r="VM8" s="584"/>
      <c r="VN8" s="584"/>
      <c r="VO8" s="584"/>
      <c r="VP8" s="584"/>
      <c r="VQ8" s="584"/>
      <c r="VR8" s="584"/>
      <c r="VS8" s="584"/>
      <c r="VT8" s="584"/>
      <c r="VU8" s="584"/>
      <c r="VV8" s="584"/>
      <c r="VW8" s="584"/>
      <c r="VX8" s="584"/>
      <c r="VY8" s="584"/>
      <c r="VZ8" s="584"/>
      <c r="WA8" s="584"/>
      <c r="WB8" s="584"/>
      <c r="WC8" s="584"/>
      <c r="WD8" s="584"/>
      <c r="WE8" s="584"/>
      <c r="WF8" s="584"/>
      <c r="WG8" s="584"/>
      <c r="WH8" s="584"/>
      <c r="WI8" s="584"/>
      <c r="WJ8" s="584"/>
      <c r="WK8" s="584"/>
      <c r="WL8" s="584"/>
      <c r="WM8" s="584"/>
      <c r="WN8" s="584"/>
      <c r="WO8" s="584"/>
      <c r="WP8" s="584"/>
      <c r="WQ8" s="584"/>
      <c r="WR8" s="584"/>
      <c r="WS8" s="584"/>
      <c r="WT8" s="584"/>
      <c r="WU8" s="584"/>
      <c r="WV8" s="584"/>
      <c r="WW8" s="584"/>
      <c r="WX8" s="584"/>
      <c r="WY8" s="584"/>
      <c r="WZ8" s="584"/>
      <c r="XA8" s="584"/>
      <c r="XB8" s="584"/>
      <c r="XC8" s="584"/>
      <c r="XD8" s="584"/>
      <c r="XE8" s="584"/>
      <c r="XF8" s="584"/>
      <c r="XG8" s="584"/>
      <c r="XH8" s="584"/>
      <c r="XI8" s="584"/>
      <c r="XJ8" s="584"/>
      <c r="XK8" s="584"/>
      <c r="XL8" s="584"/>
      <c r="XM8" s="584"/>
      <c r="XN8" s="584"/>
      <c r="XO8" s="584"/>
      <c r="XP8" s="584"/>
      <c r="XQ8" s="584"/>
      <c r="XR8" s="584"/>
      <c r="XS8" s="584"/>
      <c r="XT8" s="584"/>
      <c r="XU8" s="584"/>
      <c r="XV8" s="584"/>
      <c r="XW8" s="584"/>
      <c r="XX8" s="584"/>
      <c r="XY8" s="584"/>
      <c r="XZ8" s="584"/>
      <c r="YA8" s="584"/>
      <c r="YB8" s="584"/>
      <c r="YC8" s="584"/>
      <c r="YD8" s="584"/>
      <c r="YE8" s="584"/>
      <c r="YF8" s="584"/>
      <c r="YG8" s="584"/>
      <c r="YH8" s="584"/>
      <c r="YI8" s="584"/>
      <c r="YJ8" s="584"/>
      <c r="YK8" s="584"/>
      <c r="YL8" s="584"/>
      <c r="YM8" s="584"/>
      <c r="YN8" s="584"/>
      <c r="YO8" s="584"/>
      <c r="YP8" s="584"/>
      <c r="YQ8" s="584"/>
      <c r="YR8" s="584"/>
      <c r="YS8" s="584"/>
      <c r="YT8" s="584"/>
      <c r="YU8" s="584"/>
      <c r="YV8" s="584"/>
      <c r="YW8" s="584"/>
      <c r="YX8" s="601"/>
      <c r="YY8" s="601"/>
      <c r="YZ8" s="601"/>
      <c r="ZA8" s="584"/>
      <c r="ZB8" s="584"/>
      <c r="ZC8" s="584"/>
      <c r="ZD8" s="584"/>
      <c r="ZE8" s="584"/>
      <c r="ZF8" s="584"/>
      <c r="ZG8" s="584"/>
      <c r="ZH8" s="584"/>
      <c r="ZI8" s="584"/>
      <c r="ZJ8" s="584"/>
      <c r="ZK8" s="584"/>
      <c r="ZL8" s="584"/>
      <c r="ZM8" s="584"/>
      <c r="ZN8" s="584"/>
      <c r="ZO8" s="584"/>
      <c r="ZP8" s="584"/>
      <c r="ZQ8" s="584"/>
      <c r="ZR8" s="584"/>
      <c r="ZS8" s="584"/>
      <c r="ZT8" s="584"/>
      <c r="ZU8" s="584"/>
      <c r="ZV8" s="584"/>
      <c r="ZW8" s="584"/>
      <c r="ZX8" s="584"/>
      <c r="ZY8" s="584"/>
      <c r="ZZ8" s="584"/>
      <c r="AAA8" s="584"/>
      <c r="AAB8" s="584"/>
      <c r="AAC8" s="584"/>
      <c r="AAD8" s="584"/>
      <c r="AAE8" s="584"/>
      <c r="AAF8" s="584"/>
      <c r="AAG8" s="584"/>
      <c r="AAH8" s="584"/>
      <c r="AAI8" s="584"/>
      <c r="AAJ8" s="584"/>
      <c r="AAK8" s="584"/>
      <c r="AAL8" s="584"/>
      <c r="AAM8" s="584"/>
      <c r="AAN8" s="584"/>
      <c r="AAO8" s="584"/>
      <c r="AAP8" s="584"/>
      <c r="AAQ8" s="584"/>
      <c r="AAR8" s="584"/>
      <c r="AAS8" s="584"/>
      <c r="AAT8" s="584"/>
      <c r="AAU8" s="584"/>
      <c r="AAV8" s="584"/>
      <c r="AAW8" s="584"/>
      <c r="AAX8" s="584"/>
      <c r="AAY8" s="584"/>
      <c r="AAZ8" s="584"/>
      <c r="ABA8" s="584"/>
      <c r="ABB8" s="584"/>
      <c r="ABC8" s="584"/>
      <c r="ABD8" s="584"/>
      <c r="ABE8" s="584"/>
      <c r="ABF8" s="584"/>
      <c r="ABG8" s="584"/>
      <c r="ABH8" s="584"/>
      <c r="ABI8" s="584"/>
      <c r="ABJ8" s="584"/>
      <c r="ABK8" s="584"/>
      <c r="ABL8" s="584"/>
      <c r="ABM8" s="584"/>
      <c r="ABN8" s="584"/>
      <c r="ABO8" s="584"/>
      <c r="ABP8" s="584"/>
      <c r="ABQ8" s="584"/>
      <c r="ABR8" s="584"/>
      <c r="ABS8" s="584"/>
      <c r="ABT8" s="584"/>
      <c r="ABU8" s="584"/>
      <c r="ABV8" s="617"/>
      <c r="ABW8" s="617"/>
      <c r="ABX8" s="617"/>
      <c r="ABY8" s="617"/>
      <c r="ABZ8" s="617"/>
      <c r="ACA8" s="506"/>
      <c r="ACB8" s="506"/>
      <c r="ACC8" s="506"/>
      <c r="ACD8" s="506"/>
      <c r="AFS8" s="493" t="s">
        <v>225</v>
      </c>
      <c r="AFT8" s="508" t="s">
        <v>226</v>
      </c>
      <c r="AFU8" s="508"/>
    </row>
    <row r="9" spans="1:869" ht="22.95" customHeight="1">
      <c r="A9" s="771">
        <v>2</v>
      </c>
      <c r="B9" s="695" t="str">
        <f>IF('1'!$A$1=1,D9,F9)</f>
        <v>Romania</v>
      </c>
      <c r="C9" s="1161"/>
      <c r="D9" s="2" t="s">
        <v>649</v>
      </c>
      <c r="E9" s="701"/>
      <c r="F9" s="1067" t="s">
        <v>170</v>
      </c>
      <c r="G9" s="476">
        <v>84.959801300000009</v>
      </c>
      <c r="H9" s="476">
        <v>165.31421999999998</v>
      </c>
      <c r="I9" s="476">
        <v>158.779965</v>
      </c>
      <c r="J9" s="476">
        <v>212.58092300000001</v>
      </c>
      <c r="K9" s="507">
        <v>165.898248</v>
      </c>
      <c r="L9" s="507">
        <v>267.95895299999995</v>
      </c>
      <c r="M9" s="507">
        <v>230.04974600000003</v>
      </c>
      <c r="N9" s="507">
        <v>158.563086</v>
      </c>
      <c r="O9" s="507">
        <v>95.823263819999994</v>
      </c>
      <c r="P9" s="507">
        <v>127.12363099999999</v>
      </c>
      <c r="Q9" s="507">
        <v>107.485699</v>
      </c>
      <c r="R9" s="507">
        <v>97.768195000000006</v>
      </c>
      <c r="S9" s="507">
        <v>99.836604000000008</v>
      </c>
      <c r="T9" s="507">
        <v>108.95559399999999</v>
      </c>
      <c r="U9" s="507">
        <v>112.991038</v>
      </c>
      <c r="V9" s="507">
        <v>105.34077000000001</v>
      </c>
      <c r="W9" s="507">
        <v>102.80777161</v>
      </c>
      <c r="X9" s="507">
        <v>109.796755</v>
      </c>
      <c r="Y9" s="507">
        <v>114.78278200000001</v>
      </c>
      <c r="Z9" s="507">
        <v>131.42789999999999</v>
      </c>
      <c r="AA9" s="476">
        <v>102.09456882000001</v>
      </c>
      <c r="AB9" s="476">
        <v>116.31197299999999</v>
      </c>
      <c r="AC9" s="476">
        <v>124.80224199999999</v>
      </c>
      <c r="AD9" s="476">
        <v>124.311015</v>
      </c>
      <c r="AE9" s="476">
        <v>130.30397065</v>
      </c>
      <c r="AF9" s="476">
        <v>141.14503500000001</v>
      </c>
      <c r="AG9" s="476">
        <v>130.621151</v>
      </c>
      <c r="AH9" s="476">
        <v>130.531781</v>
      </c>
      <c r="AI9" s="476">
        <v>132.95681646</v>
      </c>
      <c r="AJ9" s="476">
        <v>139.07838799999999</v>
      </c>
      <c r="AK9" s="476">
        <v>156.81078599999998</v>
      </c>
      <c r="AL9" s="476">
        <v>159.36704200000003</v>
      </c>
      <c r="AM9" s="476">
        <v>172.50391600999998</v>
      </c>
      <c r="AN9" s="476">
        <v>165.12731699999998</v>
      </c>
      <c r="AO9" s="476">
        <v>158.00971299999998</v>
      </c>
      <c r="AP9" s="476">
        <v>157.24644199999997</v>
      </c>
      <c r="AQ9" s="711">
        <v>166.70239885000001</v>
      </c>
      <c r="AR9" s="476">
        <v>177.29466099999999</v>
      </c>
      <c r="AS9" s="476">
        <v>172.45339000000001</v>
      </c>
      <c r="AT9" s="476">
        <v>165.45890800000001</v>
      </c>
      <c r="AU9" s="476">
        <v>202.61009973</v>
      </c>
      <c r="AV9" s="476">
        <v>160.36737814</v>
      </c>
      <c r="AW9" s="476">
        <v>191.57520108</v>
      </c>
      <c r="AX9" s="476">
        <v>232.44523454</v>
      </c>
      <c r="AY9" s="476">
        <v>217.17020489000001</v>
      </c>
      <c r="AZ9" s="476">
        <v>274.80496066000001</v>
      </c>
      <c r="BA9" s="476">
        <v>377.28346919000001</v>
      </c>
      <c r="BB9" s="476">
        <v>334.70380950999999</v>
      </c>
      <c r="BC9" s="476">
        <v>352.22079044999998</v>
      </c>
      <c r="BD9" s="476">
        <v>865.56598588999998</v>
      </c>
      <c r="BE9" s="476">
        <v>1225.08880748</v>
      </c>
      <c r="BF9" s="476">
        <v>1194.90443009</v>
      </c>
      <c r="BG9" s="476">
        <v>960.16104423999991</v>
      </c>
      <c r="BH9" s="476">
        <v>875.74844447000009</v>
      </c>
      <c r="BI9" s="476">
        <v>1061.9388193099999</v>
      </c>
      <c r="BJ9" s="476">
        <v>732.10514218000003</v>
      </c>
      <c r="BK9" s="476">
        <f t="shared" ref="BK9:BK43" si="10">AU9+AV9+AW9+AX9</f>
        <v>786.99791348999997</v>
      </c>
      <c r="BL9" s="476">
        <f t="shared" ref="BL9:BL43" si="11">AY9+AZ9+BA9+BB9</f>
        <v>1203.9624442500001</v>
      </c>
      <c r="BM9" s="476">
        <f t="shared" ref="BM9:BM43" si="12">BC9+BD9+BE9+BF9</f>
        <v>3637.78001391</v>
      </c>
      <c r="BN9" s="476">
        <f t="shared" ref="BN9:BN43" si="13">BG9+BH9+BI9+BJ9</f>
        <v>3629.9534501999997</v>
      </c>
      <c r="BO9" s="644">
        <f t="shared" ref="BO9:BO43" si="14">BN9/$BN$7*100</f>
        <v>10.467499822182152</v>
      </c>
      <c r="BP9" s="1124">
        <f t="shared" si="0"/>
        <v>99.784853298438236</v>
      </c>
      <c r="BQ9" s="711">
        <f t="shared" si="1"/>
        <v>467.51979882000001</v>
      </c>
      <c r="BR9" s="476">
        <f t="shared" si="2"/>
        <v>532.60193764999997</v>
      </c>
      <c r="BS9" s="476">
        <f t="shared" si="3"/>
        <v>588.21303246000002</v>
      </c>
      <c r="BT9" s="476">
        <f t="shared" si="4"/>
        <v>652.88738800999988</v>
      </c>
      <c r="BU9" s="476">
        <f t="shared" si="5"/>
        <v>681.90935785000011</v>
      </c>
      <c r="BV9" s="476">
        <f t="shared" si="6"/>
        <v>786.99791348999997</v>
      </c>
      <c r="BW9" s="476">
        <f t="shared" si="7"/>
        <v>1203.9624442500001</v>
      </c>
      <c r="BX9" s="476">
        <f t="shared" si="8"/>
        <v>3637.78001391</v>
      </c>
      <c r="BY9" s="1160">
        <f t="shared" si="9"/>
        <v>3629.9534501999997</v>
      </c>
      <c r="BZ9" s="644"/>
      <c r="CA9" s="644"/>
      <c r="CB9" s="644"/>
      <c r="CC9" s="644"/>
      <c r="CD9" s="644"/>
      <c r="CE9" s="644"/>
      <c r="CF9" s="644"/>
      <c r="CG9" s="644"/>
      <c r="CH9" s="644"/>
      <c r="CI9" s="644"/>
      <c r="CJ9" s="644"/>
      <c r="CK9" s="644"/>
      <c r="CL9" s="644"/>
      <c r="CM9" s="644"/>
      <c r="CN9" s="644"/>
      <c r="CO9" s="644"/>
      <c r="CP9" s="644"/>
      <c r="CQ9" s="644"/>
      <c r="CR9" s="644"/>
      <c r="CS9" s="644"/>
      <c r="CT9" s="644"/>
      <c r="CU9" s="644"/>
      <c r="CV9" s="644"/>
      <c r="CW9" s="644"/>
      <c r="CX9" s="644"/>
      <c r="CY9" s="644"/>
      <c r="CZ9" s="644"/>
      <c r="DA9" s="644"/>
      <c r="DB9" s="644"/>
      <c r="DC9" s="644"/>
      <c r="DD9" s="644"/>
      <c r="DE9" s="644"/>
      <c r="DF9" s="644"/>
      <c r="DG9" s="644"/>
      <c r="DH9" s="644"/>
      <c r="DI9" s="644"/>
      <c r="DJ9" s="644"/>
      <c r="DK9" s="644"/>
      <c r="DL9" s="644"/>
      <c r="DM9" s="644"/>
      <c r="DN9" s="644"/>
      <c r="DO9" s="644"/>
      <c r="DP9" s="644"/>
      <c r="DQ9" s="644"/>
      <c r="DR9" s="644"/>
      <c r="DS9" s="644"/>
      <c r="DT9" s="644"/>
      <c r="DU9" s="644"/>
      <c r="DV9" s="644"/>
      <c r="DW9" s="644"/>
      <c r="DX9" s="644"/>
      <c r="DY9" s="644"/>
      <c r="DZ9" s="644"/>
      <c r="EA9" s="644"/>
      <c r="EB9" s="644"/>
      <c r="EC9" s="644"/>
      <c r="ED9" s="644"/>
      <c r="EE9" s="644"/>
      <c r="EF9" s="644"/>
      <c r="EG9" s="644"/>
      <c r="EH9" s="644"/>
      <c r="EI9" s="644"/>
      <c r="EJ9" s="644"/>
      <c r="EK9" s="644"/>
      <c r="EL9" s="644"/>
      <c r="EM9" s="644"/>
      <c r="EN9" s="644"/>
      <c r="EO9" s="644"/>
      <c r="EP9" s="644"/>
      <c r="EQ9" s="644"/>
      <c r="ER9" s="644"/>
      <c r="ES9" s="644"/>
      <c r="ET9" s="644"/>
      <c r="EU9" s="644"/>
      <c r="EV9" s="644"/>
      <c r="EW9" s="644"/>
      <c r="EX9" s="733"/>
      <c r="EY9" s="733"/>
      <c r="EZ9" s="737">
        <v>1203.9624442500001</v>
      </c>
      <c r="FA9" s="737">
        <v>3637.78001391</v>
      </c>
      <c r="FB9" s="733"/>
      <c r="FC9" s="733"/>
      <c r="FD9" s="733"/>
      <c r="FE9" s="733"/>
      <c r="FF9" s="733"/>
      <c r="FG9" s="733"/>
      <c r="FH9" s="733"/>
      <c r="FI9" s="733"/>
      <c r="FJ9" s="733"/>
      <c r="FK9" s="733"/>
      <c r="FL9" s="733"/>
      <c r="FM9" s="733"/>
      <c r="FN9" s="733"/>
      <c r="FO9" s="733"/>
      <c r="FP9" s="644"/>
      <c r="FQ9" s="644"/>
      <c r="FR9" s="644"/>
      <c r="FS9" s="644"/>
      <c r="FT9" s="644"/>
      <c r="FU9" s="644"/>
      <c r="FV9" s="644"/>
      <c r="FW9" s="644"/>
      <c r="FX9" s="644"/>
      <c r="FY9" s="644"/>
      <c r="FZ9" s="644"/>
      <c r="GA9" s="644"/>
      <c r="GB9" s="644"/>
      <c r="GC9" s="644"/>
      <c r="GD9" s="644"/>
      <c r="GE9" s="644"/>
      <c r="GF9" s="644"/>
      <c r="GG9" s="644"/>
      <c r="GH9" s="733"/>
      <c r="GI9" s="733"/>
      <c r="GJ9" s="733" t="s">
        <v>449</v>
      </c>
      <c r="GK9" s="733" t="s">
        <v>450</v>
      </c>
      <c r="GL9" s="733"/>
      <c r="GM9" s="733"/>
      <c r="GN9" s="644"/>
      <c r="GO9" s="644"/>
      <c r="GP9" s="644"/>
      <c r="GQ9" s="644"/>
      <c r="GR9" s="644"/>
      <c r="GS9" s="644"/>
      <c r="GT9" s="644"/>
      <c r="GU9" s="644"/>
      <c r="GV9" s="644"/>
      <c r="GW9" s="644"/>
      <c r="GX9" s="644"/>
      <c r="GY9" s="644"/>
      <c r="GZ9" s="644"/>
      <c r="HA9" s="644"/>
      <c r="HB9" s="644"/>
      <c r="HC9" s="644"/>
      <c r="HD9" s="644"/>
      <c r="HE9" s="644"/>
      <c r="HF9" s="644"/>
      <c r="HG9" s="644"/>
      <c r="HH9" s="644"/>
      <c r="HI9" s="644"/>
      <c r="HJ9" s="644"/>
      <c r="HK9" s="644"/>
      <c r="HL9" s="644"/>
      <c r="HM9" s="644"/>
      <c r="HN9" s="644"/>
      <c r="HO9" s="733"/>
      <c r="HP9" s="733"/>
      <c r="HQ9" s="733"/>
      <c r="HX9" s="733"/>
      <c r="HY9" s="733"/>
      <c r="HZ9" s="733"/>
      <c r="IA9" s="733"/>
      <c r="IB9" s="733"/>
      <c r="IC9" s="733"/>
      <c r="ID9" s="733"/>
      <c r="IE9" s="733"/>
      <c r="IF9" s="1148"/>
      <c r="IG9" s="1148"/>
      <c r="IH9" s="1148"/>
      <c r="II9" s="733"/>
      <c r="IJ9" s="733"/>
      <c r="IK9" s="733"/>
      <c r="IL9" s="733"/>
      <c r="IM9" s="733"/>
      <c r="IN9" s="733"/>
      <c r="IO9" s="733"/>
      <c r="IP9" s="733"/>
      <c r="IQ9" s="733"/>
      <c r="IR9" s="733"/>
      <c r="IS9" s="733"/>
      <c r="IT9" s="733"/>
      <c r="IU9" s="733"/>
      <c r="IV9" s="733"/>
      <c r="IW9" s="733"/>
      <c r="IX9" s="733"/>
      <c r="IY9" s="584"/>
      <c r="IZ9" s="584"/>
      <c r="JA9" s="584"/>
      <c r="JB9" s="584"/>
      <c r="JC9" s="584"/>
      <c r="JD9" s="584"/>
      <c r="JE9" s="584"/>
      <c r="JF9" s="584"/>
      <c r="JG9" s="584"/>
      <c r="JH9" s="584"/>
      <c r="JI9" s="584"/>
      <c r="JJ9" s="584"/>
      <c r="JK9" s="584"/>
      <c r="JL9" s="631"/>
      <c r="JM9" s="631"/>
      <c r="JN9" s="1148"/>
      <c r="JO9" s="681"/>
      <c r="JP9" s="681"/>
      <c r="JQ9" s="681"/>
      <c r="JR9" s="681"/>
      <c r="JS9" s="681"/>
      <c r="JT9" s="681"/>
      <c r="JU9" s="506"/>
      <c r="JV9" s="506"/>
      <c r="JW9" s="506"/>
      <c r="JX9" s="506"/>
      <c r="JY9" s="506"/>
      <c r="JZ9" s="506"/>
      <c r="KA9" s="506"/>
      <c r="KB9" s="506"/>
      <c r="KC9" s="584"/>
      <c r="KD9" s="584"/>
      <c r="KE9" s="584"/>
      <c r="KF9" s="584"/>
      <c r="KG9" s="584"/>
      <c r="KH9" s="584"/>
      <c r="KI9" s="584"/>
      <c r="KJ9" s="584"/>
      <c r="KK9" s="584"/>
      <c r="KL9" s="584"/>
      <c r="KM9" s="584"/>
      <c r="KN9" s="584"/>
      <c r="KO9" s="506"/>
      <c r="KP9" s="506"/>
      <c r="KQ9" s="506"/>
      <c r="KR9" s="506"/>
      <c r="KS9" s="506"/>
      <c r="KT9" s="506"/>
      <c r="KU9" s="506"/>
      <c r="KV9" s="506"/>
      <c r="KW9" s="506"/>
      <c r="KX9" s="506"/>
      <c r="KY9" s="506"/>
      <c r="KZ9" s="506"/>
      <c r="LA9" s="506"/>
      <c r="LB9" s="506"/>
      <c r="LC9" s="506"/>
      <c r="LD9" s="506"/>
      <c r="LE9" s="506"/>
      <c r="LF9" s="506"/>
      <c r="LG9" s="506"/>
      <c r="LH9" s="506"/>
      <c r="LI9" s="506"/>
      <c r="LJ9" s="506"/>
      <c r="LK9" s="506"/>
      <c r="LL9" s="506"/>
      <c r="LM9" s="506"/>
      <c r="LN9" s="506"/>
      <c r="LO9" s="506"/>
      <c r="LP9" s="506"/>
      <c r="LQ9" s="506"/>
      <c r="LR9" s="506"/>
      <c r="LS9" s="506"/>
      <c r="LT9" s="506"/>
      <c r="LU9" s="506"/>
      <c r="LV9" s="506"/>
      <c r="LW9" s="506"/>
      <c r="LX9" s="506"/>
      <c r="LY9" s="506"/>
      <c r="LZ9" s="506"/>
      <c r="MA9" s="506"/>
      <c r="MB9" s="506"/>
      <c r="MC9" s="506"/>
      <c r="MD9" s="601"/>
      <c r="ME9" s="601"/>
      <c r="MF9" s="601"/>
      <c r="MG9" s="601"/>
      <c r="MH9" s="506"/>
      <c r="MI9" s="506"/>
      <c r="MJ9" s="506"/>
      <c r="MK9" s="506"/>
      <c r="ML9" s="506"/>
      <c r="MM9" s="506"/>
      <c r="MN9" s="506"/>
      <c r="MO9" s="506"/>
      <c r="MP9" s="584"/>
      <c r="MQ9" s="584"/>
      <c r="MR9" s="584"/>
      <c r="MS9" s="584"/>
      <c r="MT9" s="584"/>
      <c r="MU9" s="584"/>
      <c r="MV9" s="584"/>
      <c r="MW9" s="584"/>
      <c r="MX9" s="584"/>
      <c r="MY9" s="584"/>
      <c r="MZ9" s="584"/>
      <c r="NA9" s="584"/>
      <c r="NB9" s="584"/>
      <c r="NC9" s="601"/>
      <c r="ND9" s="601"/>
      <c r="NE9" s="506"/>
      <c r="NF9" s="506"/>
      <c r="NG9" s="506"/>
      <c r="NH9" s="506"/>
      <c r="NI9" s="506"/>
      <c r="NJ9" s="506"/>
      <c r="NK9" s="506"/>
      <c r="NL9" s="584"/>
      <c r="NM9" s="601"/>
      <c r="NN9" s="601"/>
      <c r="NO9" s="601"/>
      <c r="NP9" s="601"/>
      <c r="NQ9" s="601"/>
      <c r="NR9" s="584"/>
      <c r="NS9" s="584"/>
      <c r="NT9" s="584"/>
      <c r="NU9" s="584"/>
      <c r="NV9" s="584"/>
      <c r="NW9" s="584"/>
      <c r="NX9" s="584"/>
      <c r="NY9" s="584"/>
      <c r="NZ9" s="584"/>
      <c r="OA9" s="584"/>
      <c r="OB9" s="584"/>
      <c r="OC9" s="584"/>
      <c r="OD9" s="584"/>
      <c r="OE9" s="584"/>
      <c r="OF9" s="584"/>
      <c r="OG9" s="584"/>
      <c r="OH9" s="584"/>
      <c r="OI9" s="584"/>
      <c r="OJ9" s="584"/>
      <c r="OK9" s="584"/>
      <c r="OL9" s="584"/>
      <c r="OM9" s="584"/>
      <c r="ON9" s="584"/>
      <c r="OO9" s="584"/>
      <c r="OP9" s="584"/>
      <c r="OQ9" s="584"/>
      <c r="OR9" s="584"/>
      <c r="OS9" s="584"/>
      <c r="OT9" s="584"/>
      <c r="OU9" s="584"/>
      <c r="OV9" s="584"/>
      <c r="OW9" s="584"/>
      <c r="OX9" s="584"/>
      <c r="OY9" s="584"/>
      <c r="OZ9" s="584"/>
      <c r="PA9" s="584"/>
      <c r="PB9" s="584"/>
      <c r="PC9" s="584"/>
      <c r="PD9" s="584"/>
      <c r="PE9" s="584"/>
      <c r="PF9" s="584"/>
      <c r="PG9" s="584"/>
      <c r="PH9" s="584"/>
      <c r="PI9" s="584"/>
      <c r="PJ9" s="584"/>
      <c r="PK9" s="584"/>
      <c r="PL9" s="584"/>
      <c r="PM9" s="584"/>
      <c r="PN9" s="584"/>
      <c r="PO9" s="584"/>
      <c r="PP9" s="584"/>
      <c r="PQ9" s="584"/>
      <c r="PR9" s="584"/>
      <c r="PS9" s="584"/>
      <c r="PT9" s="584"/>
      <c r="PU9" s="584"/>
      <c r="PV9" s="584"/>
      <c r="PW9" s="584"/>
      <c r="PX9" s="584"/>
      <c r="PY9" s="584"/>
      <c r="PZ9" s="584"/>
      <c r="QA9" s="584"/>
      <c r="QB9" s="584"/>
      <c r="QC9" s="584"/>
      <c r="QD9" s="584"/>
      <c r="QE9" s="584"/>
      <c r="QF9" s="584"/>
      <c r="QG9" s="584"/>
      <c r="QH9" s="584"/>
      <c r="QI9" s="584"/>
      <c r="QJ9" s="584"/>
      <c r="QK9" s="584"/>
      <c r="QL9" s="584"/>
      <c r="QM9" s="584"/>
      <c r="QN9" s="584"/>
      <c r="QO9" s="584"/>
      <c r="QP9" s="584"/>
      <c r="QQ9" s="584"/>
      <c r="QR9" s="584"/>
      <c r="QS9" s="584"/>
      <c r="QT9" s="584"/>
      <c r="QU9" s="584"/>
      <c r="QV9" s="584"/>
      <c r="QW9" s="584"/>
      <c r="QX9" s="584"/>
      <c r="QY9" s="584"/>
      <c r="QZ9" s="584"/>
      <c r="RA9" s="584"/>
      <c r="RB9" s="584"/>
      <c r="RC9" s="584"/>
      <c r="RD9" s="584"/>
      <c r="RE9" s="584"/>
      <c r="RF9" s="584"/>
      <c r="RG9" s="584"/>
      <c r="RH9" s="584"/>
      <c r="RI9" s="584"/>
      <c r="RJ9" s="584"/>
      <c r="RK9" s="584"/>
      <c r="RL9" s="584"/>
      <c r="RM9" s="584"/>
      <c r="RN9" s="584"/>
      <c r="RO9" s="584"/>
      <c r="RP9" s="584"/>
      <c r="RQ9" s="584"/>
      <c r="RR9" s="584"/>
      <c r="RS9" s="584"/>
      <c r="RT9" s="584"/>
      <c r="RU9" s="584"/>
      <c r="RV9" s="584"/>
      <c r="RW9" s="584"/>
      <c r="RX9" s="584"/>
      <c r="RY9" s="584"/>
      <c r="RZ9" s="584"/>
      <c r="SA9" s="584"/>
      <c r="SB9" s="584"/>
      <c r="SC9" s="584"/>
      <c r="SD9" s="584"/>
      <c r="SE9" s="584"/>
      <c r="SF9" s="584"/>
      <c r="SG9" s="584"/>
      <c r="SH9" s="584"/>
      <c r="SI9" s="584"/>
      <c r="SJ9" s="584"/>
      <c r="SK9" s="584"/>
      <c r="SL9" s="584"/>
      <c r="SM9" s="584"/>
      <c r="SN9" s="584"/>
      <c r="SO9" s="584"/>
      <c r="SP9" s="584"/>
      <c r="SQ9" s="584"/>
      <c r="SR9" s="584"/>
      <c r="SS9" s="584"/>
      <c r="ST9" s="584"/>
      <c r="SU9" s="584"/>
      <c r="SV9" s="584"/>
      <c r="SW9" s="584"/>
      <c r="SX9" s="584"/>
      <c r="SY9" s="584"/>
      <c r="SZ9" s="584"/>
      <c r="TA9" s="584"/>
      <c r="TB9" s="584"/>
      <c r="TC9" s="584"/>
      <c r="TD9" s="584"/>
      <c r="TE9" s="584"/>
      <c r="TF9" s="584"/>
      <c r="TG9" s="584"/>
      <c r="TH9" s="584"/>
      <c r="TI9" s="584"/>
      <c r="TJ9" s="584"/>
      <c r="TK9" s="584"/>
      <c r="TL9" s="584"/>
      <c r="TM9" s="584"/>
      <c r="TN9" s="584"/>
      <c r="TO9" s="584"/>
      <c r="TP9" s="584"/>
      <c r="TQ9" s="584"/>
      <c r="TR9" s="584"/>
      <c r="TS9" s="584"/>
      <c r="TT9" s="584"/>
      <c r="TU9" s="584"/>
      <c r="TV9" s="584"/>
      <c r="TW9" s="584"/>
      <c r="TX9" s="584"/>
      <c r="TY9" s="584"/>
      <c r="TZ9" s="584"/>
      <c r="UA9" s="584"/>
      <c r="UB9" s="584"/>
      <c r="UC9" s="584"/>
      <c r="UD9" s="584"/>
      <c r="UE9" s="584"/>
      <c r="UF9" s="584"/>
      <c r="UG9" s="584"/>
      <c r="UH9" s="584"/>
      <c r="UI9" s="584"/>
      <c r="UJ9" s="584"/>
      <c r="UK9" s="584"/>
      <c r="UL9" s="584"/>
      <c r="UM9" s="584"/>
      <c r="UN9" s="584"/>
      <c r="UO9" s="584"/>
      <c r="UP9" s="584"/>
      <c r="UQ9" s="584"/>
      <c r="UR9" s="584"/>
      <c r="US9" s="584"/>
      <c r="UT9" s="584"/>
      <c r="UU9" s="584"/>
      <c r="UV9" s="584"/>
      <c r="UW9" s="584"/>
      <c r="UX9" s="584"/>
      <c r="UY9" s="584"/>
      <c r="UZ9" s="584"/>
      <c r="VA9" s="584"/>
      <c r="VB9" s="584"/>
      <c r="VC9" s="584"/>
      <c r="VD9" s="584"/>
      <c r="VE9" s="584"/>
      <c r="VF9" s="584"/>
      <c r="VG9" s="584"/>
      <c r="VH9" s="584"/>
      <c r="VI9" s="584"/>
      <c r="VJ9" s="584"/>
      <c r="VK9" s="584"/>
      <c r="VL9" s="584"/>
      <c r="VM9" s="584"/>
      <c r="VN9" s="584"/>
      <c r="VO9" s="584"/>
      <c r="VP9" s="584"/>
      <c r="VQ9" s="584"/>
      <c r="VR9" s="584"/>
      <c r="VS9" s="584"/>
      <c r="VT9" s="584"/>
      <c r="VU9" s="584"/>
      <c r="VV9" s="584"/>
      <c r="VW9" s="584"/>
      <c r="VX9" s="584"/>
      <c r="VY9" s="584"/>
      <c r="VZ9" s="584"/>
      <c r="WA9" s="584"/>
      <c r="WB9" s="584"/>
      <c r="WC9" s="584"/>
      <c r="WD9" s="584"/>
      <c r="WE9" s="584"/>
      <c r="WF9" s="584"/>
      <c r="WG9" s="584"/>
      <c r="WH9" s="584"/>
      <c r="WI9" s="584"/>
      <c r="WJ9" s="584"/>
      <c r="WK9" s="584"/>
      <c r="WL9" s="584"/>
      <c r="WM9" s="584"/>
      <c r="WN9" s="584"/>
      <c r="WO9" s="584"/>
      <c r="WP9" s="584"/>
      <c r="WQ9" s="584"/>
      <c r="WR9" s="584"/>
      <c r="WS9" s="584"/>
      <c r="WT9" s="584"/>
      <c r="WU9" s="584"/>
      <c r="WV9" s="584"/>
      <c r="WW9" s="584"/>
      <c r="WX9" s="584"/>
      <c r="WY9" s="584"/>
      <c r="WZ9" s="584"/>
      <c r="XA9" s="584"/>
      <c r="XB9" s="584"/>
      <c r="XC9" s="584"/>
      <c r="XD9" s="584"/>
      <c r="XE9" s="584"/>
      <c r="XF9" s="584"/>
      <c r="XG9" s="584"/>
      <c r="XH9" s="584"/>
      <c r="XI9" s="584"/>
      <c r="XJ9" s="584"/>
      <c r="XK9" s="584"/>
      <c r="XL9" s="584"/>
      <c r="XM9" s="584"/>
      <c r="XN9" s="584"/>
      <c r="XO9" s="584"/>
      <c r="XP9" s="584"/>
      <c r="XQ9" s="584"/>
      <c r="XR9" s="584"/>
      <c r="XS9" s="584"/>
      <c r="XT9" s="584"/>
      <c r="XU9" s="584"/>
      <c r="XV9" s="584"/>
      <c r="XW9" s="584"/>
      <c r="XX9" s="584"/>
      <c r="XY9" s="584"/>
      <c r="XZ9" s="584"/>
      <c r="YA9" s="584"/>
      <c r="YB9" s="584"/>
      <c r="YC9" s="584"/>
      <c r="YD9" s="584"/>
      <c r="YE9" s="584"/>
      <c r="YF9" s="584"/>
      <c r="YG9" s="584"/>
      <c r="YH9" s="584"/>
      <c r="YI9" s="584"/>
      <c r="YJ9" s="584"/>
      <c r="YK9" s="584"/>
      <c r="YL9" s="584"/>
      <c r="YM9" s="584"/>
      <c r="YN9" s="584"/>
      <c r="YO9" s="584"/>
      <c r="YP9" s="584"/>
      <c r="YQ9" s="584"/>
      <c r="YR9" s="584"/>
      <c r="YS9" s="584"/>
      <c r="YT9" s="584"/>
      <c r="YU9" s="584"/>
      <c r="YV9" s="584"/>
      <c r="YW9" s="584"/>
      <c r="YX9" s="601"/>
      <c r="YY9" s="601"/>
      <c r="YZ9" s="601"/>
      <c r="ZA9" s="584"/>
      <c r="ZB9" s="584"/>
      <c r="ZC9" s="584"/>
      <c r="ZD9" s="584"/>
      <c r="ZE9" s="584"/>
      <c r="ZF9" s="584"/>
      <c r="ZG9" s="584"/>
      <c r="ZH9" s="584"/>
      <c r="ZI9" s="584"/>
      <c r="ZJ9" s="584"/>
      <c r="ZK9" s="584"/>
      <c r="ZL9" s="584"/>
      <c r="ZM9" s="584"/>
      <c r="ZN9" s="584"/>
      <c r="ZO9" s="584"/>
      <c r="ZP9" s="584"/>
      <c r="ZQ9" s="584"/>
      <c r="ZR9" s="584"/>
      <c r="ZS9" s="584"/>
      <c r="ZT9" s="584"/>
      <c r="ZU9" s="584"/>
      <c r="ZV9" s="584"/>
      <c r="ZW9" s="584"/>
      <c r="ZX9" s="584"/>
      <c r="ZY9" s="584"/>
      <c r="ZZ9" s="584"/>
      <c r="AAA9" s="584"/>
      <c r="AAB9" s="584"/>
      <c r="AAC9" s="584"/>
      <c r="AAD9" s="584"/>
      <c r="AAE9" s="584"/>
      <c r="AAF9" s="584"/>
      <c r="AAG9" s="584"/>
      <c r="AAH9" s="584"/>
      <c r="AAI9" s="584"/>
      <c r="AAJ9" s="584"/>
      <c r="AAK9" s="584"/>
      <c r="AAL9" s="584"/>
      <c r="AAM9" s="584"/>
      <c r="AAN9" s="584"/>
      <c r="AAO9" s="584"/>
      <c r="AAP9" s="584"/>
      <c r="AAQ9" s="584"/>
      <c r="AAR9" s="584"/>
      <c r="AAS9" s="584"/>
      <c r="AAT9" s="584"/>
      <c r="AAU9" s="584"/>
      <c r="AAV9" s="584"/>
      <c r="AAW9" s="584"/>
      <c r="AAX9" s="584"/>
      <c r="AAY9" s="584"/>
      <c r="AAZ9" s="584"/>
      <c r="ABA9" s="584"/>
      <c r="ABB9" s="584"/>
      <c r="ABC9" s="584"/>
      <c r="ABD9" s="584"/>
      <c r="ABE9" s="584"/>
      <c r="ABF9" s="584"/>
      <c r="ABG9" s="584"/>
      <c r="ABH9" s="584"/>
      <c r="ABI9" s="584"/>
      <c r="ABJ9" s="584"/>
      <c r="ABK9" s="584"/>
      <c r="ABL9" s="584"/>
      <c r="ABM9" s="584"/>
      <c r="ABN9" s="584"/>
      <c r="ABO9" s="584"/>
      <c r="ABP9" s="584"/>
      <c r="ABQ9" s="584"/>
      <c r="ABR9" s="584"/>
      <c r="ABS9" s="584"/>
      <c r="ABT9" s="584"/>
      <c r="ABU9" s="584"/>
      <c r="ABV9" s="617"/>
      <c r="ABW9" s="617"/>
      <c r="ABX9" s="617"/>
      <c r="ABY9" s="617"/>
      <c r="ABZ9" s="617"/>
      <c r="ACA9" s="506"/>
      <c r="ACB9" s="506"/>
      <c r="ACC9" s="506"/>
      <c r="ACD9" s="506"/>
      <c r="AFT9" s="508"/>
      <c r="AFU9" s="508"/>
    </row>
    <row r="10" spans="1:869" ht="22.95" customHeight="1">
      <c r="A10" s="771">
        <v>3</v>
      </c>
      <c r="B10" s="695" t="str">
        <f>IF('1'!$A$1=1,D10,F10)</f>
        <v>China</v>
      </c>
      <c r="C10" s="1161"/>
      <c r="D10" s="2" t="s">
        <v>647</v>
      </c>
      <c r="E10" s="701"/>
      <c r="F10" s="1067" t="s">
        <v>159</v>
      </c>
      <c r="G10" s="476">
        <v>237.67633141999997</v>
      </c>
      <c r="H10" s="476">
        <v>250.97978700000002</v>
      </c>
      <c r="I10" s="476">
        <v>410.98916800000006</v>
      </c>
      <c r="J10" s="476">
        <v>369.79140899999999</v>
      </c>
      <c r="K10" s="507">
        <v>446.70880900000003</v>
      </c>
      <c r="L10" s="507">
        <v>443.48143699999997</v>
      </c>
      <c r="M10" s="507">
        <v>535.74556799999993</v>
      </c>
      <c r="N10" s="507">
        <v>710.60753099999999</v>
      </c>
      <c r="O10" s="507">
        <v>445.52895221999995</v>
      </c>
      <c r="P10" s="507">
        <v>404.542011</v>
      </c>
      <c r="Q10" s="507">
        <v>504.26169300000004</v>
      </c>
      <c r="R10" s="507">
        <v>403.65080399999999</v>
      </c>
      <c r="S10" s="507">
        <v>607.13799800000004</v>
      </c>
      <c r="T10" s="507">
        <v>784.93728899999996</v>
      </c>
      <c r="U10" s="507">
        <v>649.326187</v>
      </c>
      <c r="V10" s="507">
        <v>679.65902200000005</v>
      </c>
      <c r="W10" s="507">
        <v>773.40962074000004</v>
      </c>
      <c r="X10" s="507">
        <v>674.34062600000004</v>
      </c>
      <c r="Y10" s="507">
        <v>480.72491600000001</v>
      </c>
      <c r="Z10" s="507">
        <v>743.256843</v>
      </c>
      <c r="AA10" s="476">
        <v>688.63466232999997</v>
      </c>
      <c r="AB10" s="476">
        <v>752.07148800000004</v>
      </c>
      <c r="AC10" s="476">
        <v>540.02058</v>
      </c>
      <c r="AD10" s="476">
        <v>398.17775900000004</v>
      </c>
      <c r="AE10" s="476">
        <v>584.04160565999996</v>
      </c>
      <c r="AF10" s="476">
        <v>518.21445900000003</v>
      </c>
      <c r="AG10" s="476">
        <v>334.850459</v>
      </c>
      <c r="AH10" s="476">
        <v>382.87591199999997</v>
      </c>
      <c r="AI10" s="476">
        <v>367.95811746999999</v>
      </c>
      <c r="AJ10" s="476">
        <v>582.46608499999991</v>
      </c>
      <c r="AK10" s="476">
        <v>506.56351399999994</v>
      </c>
      <c r="AL10" s="476">
        <v>581.35810199999992</v>
      </c>
      <c r="AM10" s="476">
        <v>386.9343882</v>
      </c>
      <c r="AN10" s="476">
        <v>611.21700900000008</v>
      </c>
      <c r="AO10" s="476">
        <v>445.08916299999999</v>
      </c>
      <c r="AP10" s="476">
        <v>756.34483599999999</v>
      </c>
      <c r="AQ10" s="711">
        <v>621.03975556</v>
      </c>
      <c r="AR10" s="476">
        <v>900.36604599999998</v>
      </c>
      <c r="AS10" s="476">
        <v>1007.629608</v>
      </c>
      <c r="AT10" s="476">
        <v>992.16875600000003</v>
      </c>
      <c r="AU10" s="476">
        <v>1233.1344526</v>
      </c>
      <c r="AV10" s="476">
        <v>1725.59733403</v>
      </c>
      <c r="AW10" s="476">
        <v>1761.52866066</v>
      </c>
      <c r="AX10" s="476">
        <v>2282.22441514</v>
      </c>
      <c r="AY10" s="476">
        <v>1940.5003259499999</v>
      </c>
      <c r="AZ10" s="476">
        <v>2332.2917169900002</v>
      </c>
      <c r="BA10" s="476">
        <v>1779.80067313</v>
      </c>
      <c r="BB10" s="476">
        <v>1833.13983562</v>
      </c>
      <c r="BC10" s="476">
        <v>1471.8219327899999</v>
      </c>
      <c r="BD10" s="476">
        <v>76.71340678</v>
      </c>
      <c r="BE10" s="476">
        <v>225.72072498</v>
      </c>
      <c r="BF10" s="476">
        <v>678.97179501999994</v>
      </c>
      <c r="BG10" s="476">
        <v>1008.97037127</v>
      </c>
      <c r="BH10" s="476">
        <v>649.05885359000001</v>
      </c>
      <c r="BI10" s="476">
        <v>231.08024460000001</v>
      </c>
      <c r="BJ10" s="476">
        <v>514.57287222000002</v>
      </c>
      <c r="BK10" s="476">
        <f>AU10+AV10+AW10+AX10</f>
        <v>7002.4848624300002</v>
      </c>
      <c r="BL10" s="476">
        <f>AY10+AZ10+BA10+BB10</f>
        <v>7885.73255169</v>
      </c>
      <c r="BM10" s="476">
        <f>BC10+BD10+BE10+BF10</f>
        <v>2453.22785957</v>
      </c>
      <c r="BN10" s="476">
        <f>BG10+BH10+BI10+BJ10</f>
        <v>2403.6823416799998</v>
      </c>
      <c r="BO10" s="644">
        <f t="shared" ref="BO10:BO18" si="15">BN10/$BN$7*100</f>
        <v>6.9313683575560754</v>
      </c>
      <c r="BP10" s="1124">
        <f t="shared" ref="BP10:BP18" si="16">BN10/BM10*100</f>
        <v>97.980394780830323</v>
      </c>
      <c r="BQ10" s="711">
        <f>AA10+AB10+AC10+AD10</f>
        <v>2378.9044893300002</v>
      </c>
      <c r="BR10" s="476">
        <f>AE10+AF10+AG10+AH10</f>
        <v>1819.98243566</v>
      </c>
      <c r="BS10" s="476">
        <f>AI10+AJ10+AK10+AL10</f>
        <v>2038.3458184699998</v>
      </c>
      <c r="BT10" s="476">
        <f>AM10+AN10+AO10+AP10</f>
        <v>2199.5853962000001</v>
      </c>
      <c r="BU10" s="476">
        <f>AQ10+AR10+AS10+AT10</f>
        <v>3521.2041655599996</v>
      </c>
      <c r="BV10" s="476">
        <f>AU10+AV10+AW10+AX10</f>
        <v>7002.4848624300002</v>
      </c>
      <c r="BW10" s="476">
        <f>AY10+AZ10+BA10+BB10</f>
        <v>7885.73255169</v>
      </c>
      <c r="BX10" s="476">
        <f>BC10+BD10+BE10+BF10</f>
        <v>2453.22785957</v>
      </c>
      <c r="BY10" s="1160">
        <f>BG10+BH10+BI10+BJ10</f>
        <v>2403.6823416799998</v>
      </c>
      <c r="BZ10" s="644"/>
      <c r="CA10" s="644"/>
      <c r="CB10" s="644"/>
      <c r="CC10" s="644"/>
      <c r="CD10" s="644"/>
      <c r="CE10" s="644"/>
      <c r="CF10" s="644"/>
      <c r="CG10" s="644"/>
      <c r="CH10" s="644"/>
      <c r="CI10" s="644"/>
      <c r="CJ10" s="644"/>
      <c r="CK10" s="644"/>
      <c r="CL10" s="644"/>
      <c r="CM10" s="644"/>
      <c r="CN10" s="644"/>
      <c r="CO10" s="644"/>
      <c r="CP10" s="644"/>
      <c r="CQ10" s="644"/>
      <c r="CR10" s="644"/>
      <c r="CS10" s="644"/>
      <c r="CT10" s="644"/>
      <c r="CU10" s="644"/>
      <c r="CV10" s="644"/>
      <c r="CW10" s="644"/>
      <c r="CX10" s="644"/>
      <c r="CY10" s="644"/>
      <c r="CZ10" s="644"/>
      <c r="DA10" s="644"/>
      <c r="DB10" s="644"/>
      <c r="DC10" s="644"/>
      <c r="DD10" s="644"/>
      <c r="DE10" s="644"/>
      <c r="DF10" s="644"/>
      <c r="DG10" s="644"/>
      <c r="DH10" s="644"/>
      <c r="DI10" s="644"/>
      <c r="DJ10" s="644"/>
      <c r="DK10" s="644"/>
      <c r="DL10" s="644"/>
      <c r="DM10" s="644"/>
      <c r="DN10" s="644"/>
      <c r="DO10" s="644"/>
      <c r="DP10" s="644"/>
      <c r="DQ10" s="644"/>
      <c r="DR10" s="644"/>
      <c r="DS10" s="644"/>
      <c r="DT10" s="644"/>
      <c r="DU10" s="644"/>
      <c r="DV10" s="644"/>
      <c r="DW10" s="644"/>
      <c r="DX10" s="644"/>
      <c r="DY10" s="644"/>
      <c r="DZ10" s="644"/>
      <c r="EA10" s="644"/>
      <c r="EB10" s="644"/>
      <c r="EC10" s="644"/>
      <c r="ED10" s="644"/>
      <c r="EE10" s="644"/>
      <c r="EF10" s="644"/>
      <c r="EG10" s="644"/>
      <c r="EH10" s="644"/>
      <c r="EI10" s="644"/>
      <c r="EJ10" s="644"/>
      <c r="EK10" s="644"/>
      <c r="EL10" s="644"/>
      <c r="EM10" s="644"/>
      <c r="EN10" s="644"/>
      <c r="EO10" s="644"/>
      <c r="EP10" s="644"/>
      <c r="EQ10" s="644"/>
      <c r="ER10" s="644"/>
      <c r="ES10" s="644"/>
      <c r="ET10" s="644"/>
      <c r="EU10" s="644"/>
      <c r="EV10" s="644"/>
      <c r="EW10" s="644"/>
      <c r="EX10" s="733"/>
      <c r="EY10" s="733"/>
      <c r="EZ10" s="737">
        <v>7885.73255169</v>
      </c>
      <c r="FA10" s="737">
        <v>2453.22785957</v>
      </c>
      <c r="FB10" s="733"/>
      <c r="FC10" s="733"/>
      <c r="FD10" s="733"/>
      <c r="FE10" s="733"/>
      <c r="FF10" s="733"/>
      <c r="FG10" s="733"/>
      <c r="FH10" s="733"/>
      <c r="FI10" s="733"/>
      <c r="FJ10" s="733"/>
      <c r="FK10" s="733"/>
      <c r="FL10" s="733"/>
      <c r="FM10" s="733"/>
      <c r="FN10" s="733"/>
      <c r="FO10" s="733"/>
      <c r="FP10" s="644"/>
      <c r="FQ10" s="644"/>
      <c r="FR10" s="644"/>
      <c r="FS10" s="644"/>
      <c r="FT10" s="644"/>
      <c r="FU10" s="644"/>
      <c r="FV10" s="644"/>
      <c r="FW10" s="644"/>
      <c r="FX10" s="644"/>
      <c r="FY10" s="644"/>
      <c r="FZ10" s="644"/>
      <c r="GA10" s="644"/>
      <c r="GB10" s="644"/>
      <c r="GC10" s="644"/>
      <c r="GD10" s="644"/>
      <c r="GE10" s="644"/>
      <c r="GF10" s="644"/>
      <c r="GG10" s="644"/>
      <c r="GH10" s="733"/>
      <c r="GI10" s="733"/>
      <c r="GJ10" s="733" t="s">
        <v>465</v>
      </c>
      <c r="GK10" s="733" t="s">
        <v>466</v>
      </c>
      <c r="GL10" s="733"/>
      <c r="GM10" s="733"/>
      <c r="GN10" s="644"/>
      <c r="GO10" s="644"/>
      <c r="GP10" s="644"/>
      <c r="GQ10" s="644"/>
      <c r="GR10" s="644"/>
      <c r="GS10" s="644"/>
      <c r="GT10" s="644"/>
      <c r="GU10" s="644"/>
      <c r="GV10" s="644"/>
      <c r="GW10" s="644"/>
      <c r="GX10" s="644"/>
      <c r="GY10" s="644"/>
      <c r="GZ10" s="644"/>
      <c r="HA10" s="644"/>
      <c r="HB10" s="644"/>
      <c r="HC10" s="644"/>
      <c r="HD10" s="644"/>
      <c r="HE10" s="644"/>
      <c r="HF10" s="644"/>
      <c r="HG10" s="644"/>
      <c r="HH10" s="644"/>
      <c r="HI10" s="644"/>
      <c r="HJ10" s="644"/>
      <c r="HK10" s="644"/>
      <c r="HL10" s="644"/>
      <c r="HM10" s="644"/>
      <c r="HN10" s="644"/>
      <c r="HO10" s="733"/>
      <c r="HP10" s="733"/>
      <c r="HQ10" s="733"/>
      <c r="HX10" s="733"/>
      <c r="HY10" s="733"/>
      <c r="HZ10" s="733"/>
      <c r="IA10" s="733"/>
      <c r="IB10" s="733"/>
      <c r="IC10" s="733"/>
      <c r="ID10" s="733"/>
      <c r="IE10" s="733"/>
      <c r="IF10" s="1148"/>
      <c r="IG10" s="1148"/>
      <c r="IH10" s="1148"/>
      <c r="II10" s="733"/>
      <c r="IJ10" s="733"/>
      <c r="IK10" s="733"/>
      <c r="IL10" s="733"/>
      <c r="IM10" s="733"/>
      <c r="IN10" s="733"/>
      <c r="IO10" s="733"/>
      <c r="IP10" s="733"/>
      <c r="IQ10" s="733"/>
      <c r="IR10" s="733"/>
      <c r="IS10" s="733"/>
      <c r="IT10" s="733"/>
      <c r="IU10" s="733"/>
      <c r="IV10" s="733"/>
      <c r="IW10" s="733"/>
      <c r="IX10" s="733"/>
      <c r="IY10" s="584"/>
      <c r="IZ10" s="584"/>
      <c r="JA10" s="584"/>
      <c r="JB10" s="584"/>
      <c r="JC10" s="584"/>
      <c r="JD10" s="584"/>
      <c r="JE10" s="584"/>
      <c r="JF10" s="584"/>
      <c r="JG10" s="584"/>
      <c r="JH10" s="584"/>
      <c r="JI10" s="584"/>
      <c r="JJ10" s="584"/>
      <c r="JK10" s="584"/>
      <c r="JL10" s="631"/>
      <c r="JM10" s="631"/>
      <c r="JN10" s="1148"/>
      <c r="JO10" s="681"/>
      <c r="JP10" s="681"/>
      <c r="JQ10" s="681"/>
      <c r="JR10" s="681"/>
      <c r="JS10" s="681"/>
      <c r="JT10" s="681"/>
      <c r="JU10" s="506"/>
      <c r="JV10" s="506"/>
      <c r="JW10" s="506"/>
      <c r="JX10" s="506"/>
      <c r="JY10" s="506"/>
      <c r="JZ10" s="506"/>
      <c r="KA10" s="506"/>
      <c r="KB10" s="506"/>
      <c r="KC10" s="584"/>
      <c r="KD10" s="584"/>
      <c r="KE10" s="584"/>
      <c r="KF10" s="584"/>
      <c r="KG10" s="584"/>
      <c r="KH10" s="584"/>
      <c r="KI10" s="584"/>
      <c r="KJ10" s="584"/>
      <c r="KK10" s="584"/>
      <c r="KL10" s="584"/>
      <c r="KM10" s="584"/>
      <c r="KN10" s="584"/>
      <c r="KO10" s="506"/>
      <c r="KP10" s="506"/>
      <c r="KQ10" s="506"/>
      <c r="KR10" s="506"/>
      <c r="KS10" s="506"/>
      <c r="KT10" s="506"/>
      <c r="KU10" s="506"/>
      <c r="KV10" s="506"/>
      <c r="KW10" s="506"/>
      <c r="KX10" s="506"/>
      <c r="KY10" s="506"/>
      <c r="KZ10" s="506"/>
      <c r="LA10" s="506"/>
      <c r="LB10" s="506"/>
      <c r="LC10" s="506"/>
      <c r="LD10" s="506"/>
      <c r="LE10" s="506"/>
      <c r="LF10" s="506"/>
      <c r="LG10" s="506"/>
      <c r="LH10" s="506"/>
      <c r="LI10" s="506"/>
      <c r="LJ10" s="506"/>
      <c r="LK10" s="506"/>
      <c r="LL10" s="506"/>
      <c r="LM10" s="506"/>
      <c r="LN10" s="506"/>
      <c r="LO10" s="506"/>
      <c r="LP10" s="506"/>
      <c r="LQ10" s="506"/>
      <c r="LR10" s="506"/>
      <c r="LS10" s="506"/>
      <c r="LT10" s="506"/>
      <c r="LU10" s="506"/>
      <c r="LV10" s="506"/>
      <c r="LW10" s="506"/>
      <c r="LX10" s="506"/>
      <c r="LY10" s="506"/>
      <c r="LZ10" s="506"/>
      <c r="MA10" s="506"/>
      <c r="MB10" s="506"/>
      <c r="MC10" s="506"/>
      <c r="MD10" s="601"/>
      <c r="ME10" s="601"/>
      <c r="MF10" s="601"/>
      <c r="MG10" s="601"/>
      <c r="MH10" s="506"/>
      <c r="MI10" s="506"/>
      <c r="MJ10" s="506"/>
      <c r="MK10" s="506"/>
      <c r="ML10" s="506"/>
      <c r="MM10" s="506"/>
      <c r="MN10" s="506"/>
      <c r="MO10" s="506"/>
      <c r="MP10" s="584"/>
      <c r="MQ10" s="584"/>
      <c r="MR10" s="584"/>
      <c r="MS10" s="584"/>
      <c r="MT10" s="584"/>
      <c r="MU10" s="584"/>
      <c r="MV10" s="584"/>
      <c r="MW10" s="584"/>
      <c r="MX10" s="584"/>
      <c r="MY10" s="584"/>
      <c r="MZ10" s="584"/>
      <c r="NA10" s="584"/>
      <c r="NB10" s="584"/>
      <c r="NC10" s="601"/>
      <c r="ND10" s="601"/>
      <c r="NE10" s="506"/>
      <c r="NF10" s="506"/>
      <c r="NG10" s="506"/>
      <c r="NH10" s="506"/>
      <c r="NI10" s="506"/>
      <c r="NJ10" s="506"/>
      <c r="NK10" s="506"/>
      <c r="NL10" s="584"/>
      <c r="NM10" s="601"/>
      <c r="NN10" s="601"/>
      <c r="NO10" s="601"/>
      <c r="NP10" s="601"/>
      <c r="NQ10" s="601"/>
      <c r="NR10" s="584"/>
      <c r="NS10" s="584"/>
      <c r="NT10" s="584"/>
      <c r="NU10" s="584"/>
      <c r="NV10" s="584"/>
      <c r="NW10" s="584"/>
      <c r="NX10" s="584"/>
      <c r="NY10" s="584"/>
      <c r="NZ10" s="584"/>
      <c r="OA10" s="584"/>
      <c r="OB10" s="584"/>
      <c r="OC10" s="584"/>
      <c r="OD10" s="584"/>
      <c r="OE10" s="584"/>
      <c r="OF10" s="584"/>
      <c r="OG10" s="584"/>
      <c r="OH10" s="584"/>
      <c r="OI10" s="584"/>
      <c r="OJ10" s="584"/>
      <c r="OK10" s="584"/>
      <c r="OL10" s="584"/>
      <c r="OM10" s="584"/>
      <c r="ON10" s="584"/>
      <c r="OO10" s="584"/>
      <c r="OP10" s="584"/>
      <c r="OQ10" s="584"/>
      <c r="OR10" s="584"/>
      <c r="OS10" s="584"/>
      <c r="OT10" s="584"/>
      <c r="OU10" s="584"/>
      <c r="OV10" s="584"/>
      <c r="OW10" s="584"/>
      <c r="OX10" s="584"/>
      <c r="OY10" s="584"/>
      <c r="OZ10" s="584"/>
      <c r="PA10" s="584"/>
      <c r="PB10" s="584"/>
      <c r="PC10" s="584"/>
      <c r="PD10" s="584"/>
      <c r="PE10" s="584"/>
      <c r="PF10" s="584"/>
      <c r="PG10" s="584"/>
      <c r="PH10" s="584"/>
      <c r="PI10" s="584"/>
      <c r="PJ10" s="584"/>
      <c r="PK10" s="584"/>
      <c r="PL10" s="584"/>
      <c r="PM10" s="584"/>
      <c r="PN10" s="584"/>
      <c r="PO10" s="584"/>
      <c r="PP10" s="584"/>
      <c r="PQ10" s="584"/>
      <c r="PR10" s="584"/>
      <c r="PS10" s="584"/>
      <c r="PT10" s="584"/>
      <c r="PU10" s="584"/>
      <c r="PV10" s="584"/>
      <c r="PW10" s="584"/>
      <c r="PX10" s="584"/>
      <c r="PY10" s="584"/>
      <c r="PZ10" s="584"/>
      <c r="QA10" s="584"/>
      <c r="QB10" s="584"/>
      <c r="QC10" s="584"/>
      <c r="QD10" s="584"/>
      <c r="QE10" s="584"/>
      <c r="QF10" s="584"/>
      <c r="QG10" s="584"/>
      <c r="QH10" s="584"/>
      <c r="QI10" s="584"/>
      <c r="QJ10" s="584"/>
      <c r="QK10" s="584"/>
      <c r="QL10" s="584"/>
      <c r="QM10" s="584"/>
      <c r="QN10" s="584"/>
      <c r="QO10" s="584"/>
      <c r="QP10" s="584"/>
      <c r="QQ10" s="584"/>
      <c r="QR10" s="584"/>
      <c r="QS10" s="584"/>
      <c r="QT10" s="584"/>
      <c r="QU10" s="584"/>
      <c r="QV10" s="584"/>
      <c r="QW10" s="584"/>
      <c r="QX10" s="584"/>
      <c r="QY10" s="584"/>
      <c r="QZ10" s="584"/>
      <c r="RA10" s="584"/>
      <c r="RB10" s="584"/>
      <c r="RC10" s="584"/>
      <c r="RD10" s="584"/>
      <c r="RE10" s="584"/>
      <c r="RF10" s="584"/>
      <c r="RG10" s="584"/>
      <c r="RH10" s="584"/>
      <c r="RI10" s="584"/>
      <c r="RJ10" s="584"/>
      <c r="RK10" s="584"/>
      <c r="RL10" s="584"/>
      <c r="RM10" s="584"/>
      <c r="RN10" s="584"/>
      <c r="RO10" s="584"/>
      <c r="RP10" s="584"/>
      <c r="RQ10" s="584"/>
      <c r="RR10" s="584"/>
      <c r="RS10" s="584"/>
      <c r="RT10" s="584"/>
      <c r="RU10" s="584"/>
      <c r="RV10" s="584"/>
      <c r="RW10" s="584"/>
      <c r="RX10" s="584"/>
      <c r="RY10" s="584"/>
      <c r="RZ10" s="584"/>
      <c r="SA10" s="584"/>
      <c r="SB10" s="584"/>
      <c r="SC10" s="584"/>
      <c r="SD10" s="584"/>
      <c r="SE10" s="584"/>
      <c r="SF10" s="584"/>
      <c r="SG10" s="584"/>
      <c r="SH10" s="584"/>
      <c r="SI10" s="584"/>
      <c r="SJ10" s="584"/>
      <c r="SK10" s="584"/>
      <c r="SL10" s="584"/>
      <c r="SM10" s="584"/>
      <c r="SN10" s="584"/>
      <c r="SO10" s="584"/>
      <c r="SP10" s="584"/>
      <c r="SQ10" s="584"/>
      <c r="SR10" s="584"/>
      <c r="SS10" s="584"/>
      <c r="ST10" s="584"/>
      <c r="SU10" s="584"/>
      <c r="SV10" s="584"/>
      <c r="SW10" s="584"/>
      <c r="SX10" s="584"/>
      <c r="SY10" s="584"/>
      <c r="SZ10" s="584"/>
      <c r="TA10" s="584"/>
      <c r="TB10" s="584"/>
      <c r="TC10" s="584"/>
      <c r="TD10" s="584"/>
      <c r="TE10" s="584"/>
      <c r="TF10" s="584"/>
      <c r="TG10" s="584"/>
      <c r="TH10" s="584"/>
      <c r="TI10" s="584"/>
      <c r="TJ10" s="584"/>
      <c r="TK10" s="584"/>
      <c r="TL10" s="584"/>
      <c r="TM10" s="584"/>
      <c r="TN10" s="584"/>
      <c r="TO10" s="584"/>
      <c r="TP10" s="584"/>
      <c r="TQ10" s="584"/>
      <c r="TR10" s="584"/>
      <c r="TS10" s="584"/>
      <c r="TT10" s="584"/>
      <c r="TU10" s="584"/>
      <c r="TV10" s="584"/>
      <c r="TW10" s="584"/>
      <c r="TX10" s="584"/>
      <c r="TY10" s="584"/>
      <c r="TZ10" s="584"/>
      <c r="UA10" s="584"/>
      <c r="UB10" s="584"/>
      <c r="UC10" s="584"/>
      <c r="UD10" s="584"/>
      <c r="UE10" s="584"/>
      <c r="UF10" s="584"/>
      <c r="UG10" s="584"/>
      <c r="UH10" s="584"/>
      <c r="UI10" s="584"/>
      <c r="UJ10" s="584"/>
      <c r="UK10" s="584"/>
      <c r="UL10" s="584"/>
      <c r="UM10" s="584"/>
      <c r="UN10" s="584"/>
      <c r="UO10" s="584"/>
      <c r="UP10" s="584"/>
      <c r="UQ10" s="584"/>
      <c r="UR10" s="584"/>
      <c r="US10" s="584"/>
      <c r="UT10" s="584"/>
      <c r="UU10" s="584"/>
      <c r="UV10" s="584"/>
      <c r="UW10" s="584"/>
      <c r="UX10" s="584"/>
      <c r="UY10" s="584"/>
      <c r="UZ10" s="584"/>
      <c r="VA10" s="584"/>
      <c r="VB10" s="584"/>
      <c r="VC10" s="584"/>
      <c r="VD10" s="584"/>
      <c r="VE10" s="584"/>
      <c r="VF10" s="584"/>
      <c r="VG10" s="584"/>
      <c r="VH10" s="584"/>
      <c r="VI10" s="584"/>
      <c r="VJ10" s="584"/>
      <c r="VK10" s="584"/>
      <c r="VL10" s="584"/>
      <c r="VM10" s="584"/>
      <c r="VN10" s="584"/>
      <c r="VO10" s="584"/>
      <c r="VP10" s="584"/>
      <c r="VQ10" s="584"/>
      <c r="VR10" s="584"/>
      <c r="VS10" s="584"/>
      <c r="VT10" s="584"/>
      <c r="VU10" s="584"/>
      <c r="VV10" s="584"/>
      <c r="VW10" s="584"/>
      <c r="VX10" s="584"/>
      <c r="VY10" s="584"/>
      <c r="VZ10" s="584"/>
      <c r="WA10" s="584"/>
      <c r="WB10" s="584"/>
      <c r="WC10" s="584"/>
      <c r="WD10" s="584"/>
      <c r="WE10" s="584"/>
      <c r="WF10" s="584"/>
      <c r="WG10" s="584"/>
      <c r="WH10" s="584"/>
      <c r="WI10" s="584"/>
      <c r="WJ10" s="584"/>
      <c r="WK10" s="584"/>
      <c r="WL10" s="584"/>
      <c r="WM10" s="584"/>
      <c r="WN10" s="584"/>
      <c r="WO10" s="584"/>
      <c r="WP10" s="584"/>
      <c r="WQ10" s="584"/>
      <c r="WR10" s="584"/>
      <c r="WS10" s="584"/>
      <c r="WT10" s="584"/>
      <c r="WU10" s="584"/>
      <c r="WV10" s="584"/>
      <c r="WW10" s="584"/>
      <c r="WX10" s="584"/>
      <c r="WY10" s="584"/>
      <c r="WZ10" s="584"/>
      <c r="XA10" s="584"/>
      <c r="XB10" s="584"/>
      <c r="XC10" s="584"/>
      <c r="XD10" s="584"/>
      <c r="XE10" s="584"/>
      <c r="XF10" s="584"/>
      <c r="XG10" s="584"/>
      <c r="XH10" s="584"/>
      <c r="XI10" s="584"/>
      <c r="XJ10" s="584"/>
      <c r="XK10" s="584"/>
      <c r="XL10" s="584"/>
      <c r="XM10" s="584"/>
      <c r="XN10" s="584"/>
      <c r="XO10" s="584"/>
      <c r="XP10" s="584"/>
      <c r="XQ10" s="584"/>
      <c r="XR10" s="584"/>
      <c r="XS10" s="584"/>
      <c r="XT10" s="584"/>
      <c r="XU10" s="584"/>
      <c r="XV10" s="584"/>
      <c r="XW10" s="584"/>
      <c r="XX10" s="584"/>
      <c r="XY10" s="584"/>
      <c r="XZ10" s="584"/>
      <c r="YA10" s="584"/>
      <c r="YB10" s="584"/>
      <c r="YC10" s="584"/>
      <c r="YD10" s="584"/>
      <c r="YE10" s="584"/>
      <c r="YF10" s="584"/>
      <c r="YG10" s="584"/>
      <c r="YH10" s="584"/>
      <c r="YI10" s="584"/>
      <c r="YJ10" s="584"/>
      <c r="YK10" s="584"/>
      <c r="YL10" s="584"/>
      <c r="YM10" s="584"/>
      <c r="YN10" s="584"/>
      <c r="YO10" s="584"/>
      <c r="YP10" s="584"/>
      <c r="YQ10" s="584"/>
      <c r="YR10" s="584"/>
      <c r="YS10" s="584"/>
      <c r="YT10" s="584"/>
      <c r="YU10" s="584"/>
      <c r="YV10" s="584"/>
      <c r="YW10" s="584"/>
      <c r="YX10" s="601"/>
      <c r="YY10" s="601"/>
      <c r="YZ10" s="601"/>
      <c r="ZA10" s="584"/>
      <c r="ZB10" s="584"/>
      <c r="ZC10" s="584"/>
      <c r="ZD10" s="584"/>
      <c r="ZE10" s="584"/>
      <c r="ZF10" s="584"/>
      <c r="ZG10" s="584"/>
      <c r="ZH10" s="584"/>
      <c r="ZI10" s="584"/>
      <c r="ZJ10" s="584"/>
      <c r="ZK10" s="584"/>
      <c r="ZL10" s="584"/>
      <c r="ZM10" s="584"/>
      <c r="ZN10" s="584"/>
      <c r="ZO10" s="584"/>
      <c r="ZP10" s="584"/>
      <c r="ZQ10" s="584"/>
      <c r="ZR10" s="584"/>
      <c r="ZS10" s="584"/>
      <c r="ZT10" s="584"/>
      <c r="ZU10" s="584"/>
      <c r="ZV10" s="584"/>
      <c r="ZW10" s="584"/>
      <c r="ZX10" s="584"/>
      <c r="ZY10" s="584"/>
      <c r="ZZ10" s="584"/>
      <c r="AAA10" s="584"/>
      <c r="AAB10" s="584"/>
      <c r="AAC10" s="584"/>
      <c r="AAD10" s="584"/>
      <c r="AAE10" s="584"/>
      <c r="AAF10" s="584"/>
      <c r="AAG10" s="584"/>
      <c r="AAH10" s="584"/>
      <c r="AAI10" s="584"/>
      <c r="AAJ10" s="584"/>
      <c r="AAK10" s="584"/>
      <c r="AAL10" s="584"/>
      <c r="AAM10" s="584"/>
      <c r="AAN10" s="584"/>
      <c r="AAO10" s="584"/>
      <c r="AAP10" s="584"/>
      <c r="AAQ10" s="584"/>
      <c r="AAR10" s="584"/>
      <c r="AAS10" s="584"/>
      <c r="AAT10" s="584"/>
      <c r="AAU10" s="584"/>
      <c r="AAV10" s="584"/>
      <c r="AAW10" s="584"/>
      <c r="AAX10" s="584"/>
      <c r="AAY10" s="584"/>
      <c r="AAZ10" s="584"/>
      <c r="ABA10" s="584"/>
      <c r="ABB10" s="584"/>
      <c r="ABC10" s="584"/>
      <c r="ABD10" s="584"/>
      <c r="ABE10" s="584"/>
      <c r="ABF10" s="584"/>
      <c r="ABG10" s="584"/>
      <c r="ABH10" s="584"/>
      <c r="ABI10" s="584"/>
      <c r="ABJ10" s="584"/>
      <c r="ABK10" s="584"/>
      <c r="ABL10" s="584"/>
      <c r="ABM10" s="584"/>
      <c r="ABN10" s="584"/>
      <c r="ABO10" s="584"/>
      <c r="ABP10" s="584"/>
      <c r="ABQ10" s="584"/>
      <c r="ABR10" s="584"/>
      <c r="ABS10" s="584"/>
      <c r="ABT10" s="584"/>
      <c r="ABU10" s="584"/>
      <c r="ABV10" s="617"/>
      <c r="ABW10" s="617"/>
      <c r="ABX10" s="617"/>
      <c r="ABY10" s="617"/>
      <c r="ABZ10" s="617"/>
      <c r="ACA10" s="506"/>
      <c r="ACB10" s="506"/>
      <c r="ACC10" s="506"/>
      <c r="ACD10" s="506"/>
      <c r="AFT10" s="508"/>
      <c r="AFU10" s="508"/>
    </row>
    <row r="11" spans="1:869" ht="22.95" customHeight="1">
      <c r="A11" s="771">
        <v>4</v>
      </c>
      <c r="B11" s="695" t="str">
        <f>IF('1'!$A$1=1,D11,F11)</f>
        <v>Turkey</v>
      </c>
      <c r="C11" s="1161"/>
      <c r="D11" s="2" t="s">
        <v>648</v>
      </c>
      <c r="E11" s="701"/>
      <c r="F11" s="1067" t="s">
        <v>162</v>
      </c>
      <c r="G11" s="476">
        <v>631.99227643999996</v>
      </c>
      <c r="H11" s="476">
        <v>855.24961299999984</v>
      </c>
      <c r="I11" s="476">
        <v>665.15269599999999</v>
      </c>
      <c r="J11" s="476">
        <v>843.81863299999998</v>
      </c>
      <c r="K11" s="507">
        <v>966.12988699999994</v>
      </c>
      <c r="L11" s="507">
        <v>1013.707886</v>
      </c>
      <c r="M11" s="507">
        <v>808.18210599999998</v>
      </c>
      <c r="N11" s="507">
        <v>929.62397199999998</v>
      </c>
      <c r="O11" s="507">
        <v>804.66452463999997</v>
      </c>
      <c r="P11" s="507">
        <v>1086.675616</v>
      </c>
      <c r="Q11" s="507">
        <v>865.94005900000002</v>
      </c>
      <c r="R11" s="507">
        <v>905.77242699999999</v>
      </c>
      <c r="S11" s="507">
        <v>983.27311199999997</v>
      </c>
      <c r="T11" s="507">
        <v>887.78815599999996</v>
      </c>
      <c r="U11" s="507">
        <v>920.15865500000007</v>
      </c>
      <c r="V11" s="507">
        <v>986.97251199999994</v>
      </c>
      <c r="W11" s="507">
        <v>858.07231631000002</v>
      </c>
      <c r="X11" s="507">
        <v>967.170928</v>
      </c>
      <c r="Y11" s="507">
        <v>865.03928899999994</v>
      </c>
      <c r="Z11" s="507">
        <v>853.20694800000001</v>
      </c>
      <c r="AA11" s="476">
        <v>705.71862542999997</v>
      </c>
      <c r="AB11" s="476">
        <v>770.15590699999996</v>
      </c>
      <c r="AC11" s="476">
        <v>588.705826</v>
      </c>
      <c r="AD11" s="476">
        <v>685.36188300000003</v>
      </c>
      <c r="AE11" s="476">
        <v>436.53429625000001</v>
      </c>
      <c r="AF11" s="476">
        <v>570.58678999999995</v>
      </c>
      <c r="AG11" s="476">
        <v>498.05489600000004</v>
      </c>
      <c r="AH11" s="476">
        <v>528.43866099999991</v>
      </c>
      <c r="AI11" s="476">
        <v>617.07562473000007</v>
      </c>
      <c r="AJ11" s="476">
        <v>614.59752099999992</v>
      </c>
      <c r="AK11" s="476">
        <v>539.80104200000005</v>
      </c>
      <c r="AL11" s="476">
        <v>714.00058100000001</v>
      </c>
      <c r="AM11" s="476">
        <v>694.86557670000002</v>
      </c>
      <c r="AN11" s="476">
        <v>703.52365300000008</v>
      </c>
      <c r="AO11" s="476">
        <v>450.04615200000006</v>
      </c>
      <c r="AP11" s="476">
        <v>483.84026699999998</v>
      </c>
      <c r="AQ11" s="711">
        <v>633.88862040000004</v>
      </c>
      <c r="AR11" s="476">
        <v>672.259772</v>
      </c>
      <c r="AS11" s="476">
        <v>530.15625199999999</v>
      </c>
      <c r="AT11" s="476">
        <v>748.89959199999998</v>
      </c>
      <c r="AU11" s="476">
        <v>658.37750558000005</v>
      </c>
      <c r="AV11" s="476">
        <v>495.29600879999998</v>
      </c>
      <c r="AW11" s="476">
        <v>470.21980187999998</v>
      </c>
      <c r="AX11" s="476">
        <v>759.60454804000005</v>
      </c>
      <c r="AY11" s="476">
        <v>852.43287793000002</v>
      </c>
      <c r="AZ11" s="476">
        <v>884.87619069000004</v>
      </c>
      <c r="BA11" s="476">
        <v>929.71160649000001</v>
      </c>
      <c r="BB11" s="476">
        <v>1349.3514825</v>
      </c>
      <c r="BC11" s="476">
        <v>802.14312427000004</v>
      </c>
      <c r="BD11" s="476">
        <v>448.94787104</v>
      </c>
      <c r="BE11" s="476">
        <v>902.56229776999999</v>
      </c>
      <c r="BF11" s="476">
        <v>746.77049934000001</v>
      </c>
      <c r="BG11" s="476">
        <v>847.81164323999997</v>
      </c>
      <c r="BH11" s="476">
        <v>754.57617793999998</v>
      </c>
      <c r="BI11" s="476">
        <v>302.18701680999999</v>
      </c>
      <c r="BJ11" s="476">
        <v>463.13578931999996</v>
      </c>
      <c r="BK11" s="476">
        <f t="shared" si="10"/>
        <v>2383.4978643000004</v>
      </c>
      <c r="BL11" s="476">
        <f t="shared" si="11"/>
        <v>4016.3721576099997</v>
      </c>
      <c r="BM11" s="476">
        <f t="shared" si="12"/>
        <v>2900.4237924199997</v>
      </c>
      <c r="BN11" s="476">
        <f t="shared" si="13"/>
        <v>2367.7106273099998</v>
      </c>
      <c r="BO11" s="644">
        <f t="shared" si="15"/>
        <v>6.8276386764631072</v>
      </c>
      <c r="BP11" s="1124">
        <f t="shared" si="16"/>
        <v>81.633264542161101</v>
      </c>
      <c r="BQ11" s="711">
        <f>AA11+AB11+AC11+AD11</f>
        <v>2749.9422414299997</v>
      </c>
      <c r="BR11" s="476">
        <f>AE11+AF11+AG11+AH11</f>
        <v>2033.61464325</v>
      </c>
      <c r="BS11" s="476">
        <f>AI11+AJ11+AK11+AL11</f>
        <v>2485.4747687300001</v>
      </c>
      <c r="BT11" s="476">
        <f>AM11+AN11+AO11+AP11</f>
        <v>2332.2756487000001</v>
      </c>
      <c r="BU11" s="476">
        <f>AQ11+AR11+AS11+AT11</f>
        <v>2585.2042363999999</v>
      </c>
      <c r="BV11" s="476">
        <f>AU11+AV11+AW11+AX11</f>
        <v>2383.4978643000004</v>
      </c>
      <c r="BW11" s="476">
        <f>AY11+AZ11+BA11+BB11</f>
        <v>4016.3721576099997</v>
      </c>
      <c r="BX11" s="476">
        <f>BC11+BD11+BE11+BF11</f>
        <v>2900.4237924199997</v>
      </c>
      <c r="BY11" s="1160">
        <f t="shared" si="9"/>
        <v>2367.7106273099998</v>
      </c>
      <c r="BZ11" s="644"/>
      <c r="CA11" s="644"/>
      <c r="CB11" s="644"/>
      <c r="CC11" s="644"/>
      <c r="CD11" s="644"/>
      <c r="CE11" s="644"/>
      <c r="CF11" s="644"/>
      <c r="CG11" s="644"/>
      <c r="CH11" s="644"/>
      <c r="CI11" s="644"/>
      <c r="CJ11" s="644"/>
      <c r="CK11" s="644"/>
      <c r="CL11" s="644"/>
      <c r="CM11" s="644"/>
      <c r="CN11" s="644"/>
      <c r="CO11" s="644"/>
      <c r="CP11" s="644"/>
      <c r="CQ11" s="644"/>
      <c r="CR11" s="644"/>
      <c r="CS11" s="644"/>
      <c r="CT11" s="644"/>
      <c r="CU11" s="644"/>
      <c r="CV11" s="644"/>
      <c r="CW11" s="644"/>
      <c r="CX11" s="644"/>
      <c r="CY11" s="644"/>
      <c r="CZ11" s="644"/>
      <c r="DA11" s="644"/>
      <c r="DB11" s="644"/>
      <c r="DC11" s="644"/>
      <c r="DD11" s="644"/>
      <c r="DE11" s="644"/>
      <c r="DF11" s="644"/>
      <c r="DG11" s="644"/>
      <c r="DH11" s="644"/>
      <c r="DI11" s="644"/>
      <c r="DJ11" s="644"/>
      <c r="DK11" s="644"/>
      <c r="DL11" s="644"/>
      <c r="DM11" s="644"/>
      <c r="DN11" s="644"/>
      <c r="DO11" s="644"/>
      <c r="DP11" s="644"/>
      <c r="DQ11" s="644"/>
      <c r="DR11" s="644"/>
      <c r="DS11" s="644"/>
      <c r="DT11" s="644"/>
      <c r="DU11" s="644"/>
      <c r="DV11" s="644"/>
      <c r="DW11" s="644"/>
      <c r="DX11" s="644"/>
      <c r="DY11" s="644"/>
      <c r="DZ11" s="644"/>
      <c r="EA11" s="644"/>
      <c r="EB11" s="644"/>
      <c r="EC11" s="644"/>
      <c r="ED11" s="644"/>
      <c r="EE11" s="644"/>
      <c r="EF11" s="644"/>
      <c r="EG11" s="644"/>
      <c r="EH11" s="644"/>
      <c r="EI11" s="644"/>
      <c r="EJ11" s="644"/>
      <c r="EK11" s="644"/>
      <c r="EL11" s="644"/>
      <c r="EM11" s="644"/>
      <c r="EN11" s="644"/>
      <c r="EO11" s="644"/>
      <c r="EP11" s="644"/>
      <c r="EQ11" s="644"/>
      <c r="ER11" s="644"/>
      <c r="ES11" s="644"/>
      <c r="ET11" s="644"/>
      <c r="EU11" s="644"/>
      <c r="EV11" s="644"/>
      <c r="EW11" s="644"/>
      <c r="EX11" s="733"/>
      <c r="EY11" s="733"/>
      <c r="EZ11" s="737">
        <v>4016.3721576099997</v>
      </c>
      <c r="FA11" s="737">
        <v>2900.4237924199997</v>
      </c>
      <c r="FB11" s="733"/>
      <c r="FC11" s="733"/>
      <c r="FD11" s="733"/>
      <c r="FE11" s="733"/>
      <c r="FF11" s="733"/>
      <c r="FG11" s="733"/>
      <c r="FH11" s="733"/>
      <c r="FI11" s="733"/>
      <c r="FJ11" s="733"/>
      <c r="FK11" s="733"/>
      <c r="FL11" s="733"/>
      <c r="FM11" s="733"/>
      <c r="FN11" s="733"/>
      <c r="FO11" s="733"/>
      <c r="FP11" s="644"/>
      <c r="FQ11" s="644"/>
      <c r="FR11" s="644"/>
      <c r="FS11" s="644"/>
      <c r="FT11" s="644"/>
      <c r="FU11" s="644"/>
      <c r="FV11" s="644"/>
      <c r="FW11" s="644"/>
      <c r="FX11" s="644"/>
      <c r="FY11" s="644"/>
      <c r="FZ11" s="644"/>
      <c r="GA11" s="644"/>
      <c r="GB11" s="644"/>
      <c r="GC11" s="644"/>
      <c r="GD11" s="644"/>
      <c r="GE11" s="644"/>
      <c r="GF11" s="644"/>
      <c r="GG11" s="644"/>
      <c r="GH11" s="733"/>
      <c r="GI11" s="733"/>
      <c r="GJ11" s="733" t="s">
        <v>451</v>
      </c>
      <c r="GK11" s="733" t="s">
        <v>452</v>
      </c>
      <c r="GL11" s="733"/>
      <c r="GM11" s="733"/>
      <c r="GN11" s="644"/>
      <c r="GO11" s="644"/>
      <c r="GP11" s="644"/>
      <c r="GQ11" s="644"/>
      <c r="GR11" s="644"/>
      <c r="GS11" s="644"/>
      <c r="GT11" s="644"/>
      <c r="GU11" s="644"/>
      <c r="GV11" s="644"/>
      <c r="GW11" s="644"/>
      <c r="GX11" s="644"/>
      <c r="GY11" s="644"/>
      <c r="GZ11" s="644"/>
      <c r="HA11" s="644"/>
      <c r="HB11" s="644"/>
      <c r="HC11" s="644"/>
      <c r="HD11" s="644"/>
      <c r="HE11" s="644"/>
      <c r="HF11" s="644"/>
      <c r="HG11" s="644"/>
      <c r="HH11" s="644"/>
      <c r="HI11" s="644"/>
      <c r="HJ11" s="644"/>
      <c r="HK11" s="644"/>
      <c r="HL11" s="644"/>
      <c r="HM11" s="644"/>
      <c r="HN11" s="644"/>
      <c r="HO11" s="733"/>
      <c r="HP11" s="733"/>
      <c r="HQ11" s="733"/>
      <c r="HX11" s="733"/>
      <c r="HY11" s="733"/>
      <c r="HZ11" s="733"/>
      <c r="IA11" s="733"/>
      <c r="IB11" s="733"/>
      <c r="IC11" s="733"/>
      <c r="ID11" s="733"/>
      <c r="IE11" s="733"/>
      <c r="IF11" s="1148"/>
      <c r="IG11" s="1148"/>
      <c r="IH11" s="1148"/>
      <c r="II11" s="733"/>
      <c r="IJ11" s="733"/>
      <c r="IK11" s="733"/>
      <c r="IL11" s="733"/>
      <c r="IM11" s="733"/>
      <c r="IN11" s="733"/>
      <c r="IO11" s="733"/>
      <c r="IP11" s="733"/>
      <c r="IQ11" s="733"/>
      <c r="IR11" s="733"/>
      <c r="IS11" s="733"/>
      <c r="IT11" s="733"/>
      <c r="IU11" s="733"/>
      <c r="IV11" s="733"/>
      <c r="IW11" s="733"/>
      <c r="IX11" s="733"/>
      <c r="IY11" s="584"/>
      <c r="IZ11" s="584"/>
      <c r="JA11" s="584"/>
      <c r="JB11" s="584"/>
      <c r="JC11" s="584"/>
      <c r="JD11" s="584"/>
      <c r="JE11" s="584"/>
      <c r="JF11" s="584"/>
      <c r="JG11" s="584"/>
      <c r="JH11" s="584"/>
      <c r="JI11" s="584"/>
      <c r="JJ11" s="584"/>
      <c r="JK11" s="584"/>
      <c r="JL11" s="631"/>
      <c r="JM11" s="631"/>
      <c r="JN11" s="1148"/>
      <c r="JO11" s="681"/>
      <c r="JP11" s="681"/>
      <c r="JQ11" s="681"/>
      <c r="JR11" s="681"/>
      <c r="JS11" s="681"/>
      <c r="JT11" s="681"/>
      <c r="JU11" s="506"/>
      <c r="JV11" s="506"/>
      <c r="JW11" s="506"/>
      <c r="JX11" s="506"/>
      <c r="JY11" s="506"/>
      <c r="JZ11" s="506"/>
      <c r="KA11" s="506"/>
      <c r="KB11" s="506"/>
      <c r="KC11" s="584"/>
      <c r="KD11" s="584"/>
      <c r="KE11" s="584"/>
      <c r="KF11" s="584"/>
      <c r="KG11" s="584"/>
      <c r="KH11" s="584"/>
      <c r="KI11" s="584"/>
      <c r="KJ11" s="584"/>
      <c r="KK11" s="584"/>
      <c r="KL11" s="584"/>
      <c r="KM11" s="584"/>
      <c r="KN11" s="584"/>
      <c r="KO11" s="506"/>
      <c r="KP11" s="506"/>
      <c r="KQ11" s="506"/>
      <c r="KR11" s="506"/>
      <c r="KS11" s="506"/>
      <c r="KT11" s="506"/>
      <c r="KU11" s="506"/>
      <c r="KV11" s="506"/>
      <c r="KW11" s="506"/>
      <c r="KX11" s="506"/>
      <c r="KY11" s="506"/>
      <c r="KZ11" s="506"/>
      <c r="LA11" s="506"/>
      <c r="LB11" s="506"/>
      <c r="LC11" s="506"/>
      <c r="LD11" s="506"/>
      <c r="LE11" s="506"/>
      <c r="LF11" s="506"/>
      <c r="LG11" s="506"/>
      <c r="LH11" s="506"/>
      <c r="LI11" s="506"/>
      <c r="LJ11" s="506"/>
      <c r="LK11" s="506"/>
      <c r="LL11" s="506"/>
      <c r="LM11" s="506"/>
      <c r="LN11" s="506"/>
      <c r="LO11" s="506"/>
      <c r="LP11" s="506"/>
      <c r="LQ11" s="506"/>
      <c r="LR11" s="506"/>
      <c r="LS11" s="506"/>
      <c r="LT11" s="506"/>
      <c r="LU11" s="506"/>
      <c r="LV11" s="506"/>
      <c r="LW11" s="506"/>
      <c r="LX11" s="506"/>
      <c r="LY11" s="506"/>
      <c r="LZ11" s="506"/>
      <c r="MA11" s="506"/>
      <c r="MB11" s="506"/>
      <c r="MC11" s="506"/>
      <c r="MD11" s="601"/>
      <c r="ME11" s="601"/>
      <c r="MF11" s="601"/>
      <c r="MG11" s="601"/>
      <c r="MH11" s="506"/>
      <c r="MI11" s="506"/>
      <c r="MJ11" s="506"/>
      <c r="MK11" s="506"/>
      <c r="ML11" s="506"/>
      <c r="MM11" s="506"/>
      <c r="MN11" s="506"/>
      <c r="MO11" s="506"/>
      <c r="MP11" s="584"/>
      <c r="MQ11" s="584"/>
      <c r="MR11" s="584"/>
      <c r="MS11" s="584"/>
      <c r="MT11" s="584"/>
      <c r="MU11" s="584"/>
      <c r="MV11" s="584"/>
      <c r="MW11" s="584"/>
      <c r="MX11" s="584"/>
      <c r="MY11" s="584"/>
      <c r="MZ11" s="584"/>
      <c r="NA11" s="584"/>
      <c r="NB11" s="584"/>
      <c r="NC11" s="601"/>
      <c r="ND11" s="601"/>
      <c r="NE11" s="506"/>
      <c r="NF11" s="506"/>
      <c r="NG11" s="506"/>
      <c r="NH11" s="506"/>
      <c r="NI11" s="506"/>
      <c r="NJ11" s="506"/>
      <c r="NK11" s="506"/>
      <c r="NL11" s="584"/>
      <c r="NM11" s="601"/>
      <c r="NN11" s="601"/>
      <c r="NO11" s="601"/>
      <c r="NP11" s="601"/>
      <c r="NQ11" s="601"/>
      <c r="NR11" s="584"/>
      <c r="NS11" s="584"/>
      <c r="NT11" s="584"/>
      <c r="NU11" s="584"/>
      <c r="NV11" s="584"/>
      <c r="NW11" s="584"/>
      <c r="NX11" s="584"/>
      <c r="NY11" s="584"/>
      <c r="NZ11" s="584"/>
      <c r="OA11" s="584"/>
      <c r="OB11" s="584"/>
      <c r="OC11" s="584"/>
      <c r="OD11" s="584"/>
      <c r="OE11" s="584"/>
      <c r="OF11" s="584"/>
      <c r="OG11" s="584"/>
      <c r="OH11" s="584"/>
      <c r="OI11" s="584"/>
      <c r="OJ11" s="584"/>
      <c r="OK11" s="584"/>
      <c r="OL11" s="584"/>
      <c r="OM11" s="584"/>
      <c r="ON11" s="584"/>
      <c r="OO11" s="584"/>
      <c r="OP11" s="584"/>
      <c r="OQ11" s="584"/>
      <c r="OR11" s="584"/>
      <c r="OS11" s="584"/>
      <c r="OT11" s="584"/>
      <c r="OU11" s="584"/>
      <c r="OV11" s="584"/>
      <c r="OW11" s="584"/>
      <c r="OX11" s="584"/>
      <c r="OY11" s="584"/>
      <c r="OZ11" s="584"/>
      <c r="PA11" s="584"/>
      <c r="PB11" s="584"/>
      <c r="PC11" s="584"/>
      <c r="PD11" s="584"/>
      <c r="PE11" s="584"/>
      <c r="PF11" s="584"/>
      <c r="PG11" s="584"/>
      <c r="PH11" s="584"/>
      <c r="PI11" s="584"/>
      <c r="PJ11" s="584"/>
      <c r="PK11" s="584"/>
      <c r="PL11" s="584"/>
      <c r="PM11" s="584"/>
      <c r="PN11" s="584"/>
      <c r="PO11" s="584"/>
      <c r="PP11" s="584"/>
      <c r="PQ11" s="584"/>
      <c r="PR11" s="584"/>
      <c r="PS11" s="584"/>
      <c r="PT11" s="584"/>
      <c r="PU11" s="584"/>
      <c r="PV11" s="584"/>
      <c r="PW11" s="584"/>
      <c r="PX11" s="584"/>
      <c r="PY11" s="584"/>
      <c r="PZ11" s="584"/>
      <c r="QA11" s="584"/>
      <c r="QB11" s="584"/>
      <c r="QC11" s="584"/>
      <c r="QD11" s="584"/>
      <c r="QE11" s="584"/>
      <c r="QF11" s="584"/>
      <c r="QG11" s="584"/>
      <c r="QH11" s="584"/>
      <c r="QI11" s="584"/>
      <c r="QJ11" s="584"/>
      <c r="QK11" s="584"/>
      <c r="QL11" s="584"/>
      <c r="QM11" s="584"/>
      <c r="QN11" s="584"/>
      <c r="QO11" s="584"/>
      <c r="QP11" s="584"/>
      <c r="QQ11" s="584"/>
      <c r="QR11" s="584"/>
      <c r="QS11" s="584"/>
      <c r="QT11" s="584"/>
      <c r="QU11" s="584"/>
      <c r="QV11" s="584"/>
      <c r="QW11" s="584"/>
      <c r="QX11" s="584"/>
      <c r="QY11" s="584"/>
      <c r="QZ11" s="584"/>
      <c r="RA11" s="584"/>
      <c r="RB11" s="584"/>
      <c r="RC11" s="584"/>
      <c r="RD11" s="584"/>
      <c r="RE11" s="584"/>
      <c r="RF11" s="584"/>
      <c r="RG11" s="584"/>
      <c r="RH11" s="584"/>
      <c r="RI11" s="584"/>
      <c r="RJ11" s="584"/>
      <c r="RK11" s="584"/>
      <c r="RL11" s="584"/>
      <c r="RM11" s="584"/>
      <c r="RN11" s="584"/>
      <c r="RO11" s="584"/>
      <c r="RP11" s="584"/>
      <c r="RQ11" s="584"/>
      <c r="RR11" s="584"/>
      <c r="RS11" s="584"/>
      <c r="RT11" s="584"/>
      <c r="RU11" s="584"/>
      <c r="RV11" s="584"/>
      <c r="RW11" s="584"/>
      <c r="RX11" s="584"/>
      <c r="RY11" s="584"/>
      <c r="RZ11" s="584"/>
      <c r="SA11" s="584"/>
      <c r="SB11" s="584"/>
      <c r="SC11" s="584"/>
      <c r="SD11" s="584"/>
      <c r="SE11" s="584"/>
      <c r="SF11" s="584"/>
      <c r="SG11" s="584"/>
      <c r="SH11" s="584"/>
      <c r="SI11" s="584"/>
      <c r="SJ11" s="584"/>
      <c r="SK11" s="584"/>
      <c r="SL11" s="584"/>
      <c r="SM11" s="584"/>
      <c r="SN11" s="584"/>
      <c r="SO11" s="584"/>
      <c r="SP11" s="584"/>
      <c r="SQ11" s="584"/>
      <c r="SR11" s="584"/>
      <c r="SS11" s="584"/>
      <c r="ST11" s="584"/>
      <c r="SU11" s="584"/>
      <c r="SV11" s="584"/>
      <c r="SW11" s="584"/>
      <c r="SX11" s="584"/>
      <c r="SY11" s="584"/>
      <c r="SZ11" s="584"/>
      <c r="TA11" s="584"/>
      <c r="TB11" s="584"/>
      <c r="TC11" s="584"/>
      <c r="TD11" s="584"/>
      <c r="TE11" s="584"/>
      <c r="TF11" s="584"/>
      <c r="TG11" s="584"/>
      <c r="TH11" s="584"/>
      <c r="TI11" s="584"/>
      <c r="TJ11" s="584"/>
      <c r="TK11" s="584"/>
      <c r="TL11" s="584"/>
      <c r="TM11" s="584"/>
      <c r="TN11" s="584"/>
      <c r="TO11" s="584"/>
      <c r="TP11" s="584"/>
      <c r="TQ11" s="584"/>
      <c r="TR11" s="584"/>
      <c r="TS11" s="584"/>
      <c r="TT11" s="584"/>
      <c r="TU11" s="584"/>
      <c r="TV11" s="584"/>
      <c r="TW11" s="584"/>
      <c r="TX11" s="584"/>
      <c r="TY11" s="584"/>
      <c r="TZ11" s="584"/>
      <c r="UA11" s="584"/>
      <c r="UB11" s="584"/>
      <c r="UC11" s="584"/>
      <c r="UD11" s="584"/>
      <c r="UE11" s="584"/>
      <c r="UF11" s="584"/>
      <c r="UG11" s="584"/>
      <c r="UH11" s="584"/>
      <c r="UI11" s="584"/>
      <c r="UJ11" s="584"/>
      <c r="UK11" s="584"/>
      <c r="UL11" s="584"/>
      <c r="UM11" s="584"/>
      <c r="UN11" s="584"/>
      <c r="UO11" s="584"/>
      <c r="UP11" s="584"/>
      <c r="UQ11" s="584"/>
      <c r="UR11" s="584"/>
      <c r="US11" s="584"/>
      <c r="UT11" s="584"/>
      <c r="UU11" s="584"/>
      <c r="UV11" s="584"/>
      <c r="UW11" s="584"/>
      <c r="UX11" s="584"/>
      <c r="UY11" s="584"/>
      <c r="UZ11" s="584"/>
      <c r="VA11" s="584"/>
      <c r="VB11" s="584"/>
      <c r="VC11" s="584"/>
      <c r="VD11" s="584"/>
      <c r="VE11" s="584"/>
      <c r="VF11" s="584"/>
      <c r="VG11" s="584"/>
      <c r="VH11" s="584"/>
      <c r="VI11" s="584"/>
      <c r="VJ11" s="584"/>
      <c r="VK11" s="584"/>
      <c r="VL11" s="584"/>
      <c r="VM11" s="584"/>
      <c r="VN11" s="584"/>
      <c r="VO11" s="584"/>
      <c r="VP11" s="584"/>
      <c r="VQ11" s="584"/>
      <c r="VR11" s="584"/>
      <c r="VS11" s="584"/>
      <c r="VT11" s="584"/>
      <c r="VU11" s="584"/>
      <c r="VV11" s="584"/>
      <c r="VW11" s="584"/>
      <c r="VX11" s="584"/>
      <c r="VY11" s="584"/>
      <c r="VZ11" s="584"/>
      <c r="WA11" s="584"/>
      <c r="WB11" s="584"/>
      <c r="WC11" s="584"/>
      <c r="WD11" s="584"/>
      <c r="WE11" s="584"/>
      <c r="WF11" s="584"/>
      <c r="WG11" s="584"/>
      <c r="WH11" s="584"/>
      <c r="WI11" s="584"/>
      <c r="WJ11" s="584"/>
      <c r="WK11" s="584"/>
      <c r="WL11" s="584"/>
      <c r="WM11" s="584"/>
      <c r="WN11" s="584"/>
      <c r="WO11" s="584"/>
      <c r="WP11" s="584"/>
      <c r="WQ11" s="584"/>
      <c r="WR11" s="584"/>
      <c r="WS11" s="584"/>
      <c r="WT11" s="584"/>
      <c r="WU11" s="584"/>
      <c r="WV11" s="584"/>
      <c r="WW11" s="584"/>
      <c r="WX11" s="584"/>
      <c r="WY11" s="584"/>
      <c r="WZ11" s="584"/>
      <c r="XA11" s="584"/>
      <c r="XB11" s="584"/>
      <c r="XC11" s="584"/>
      <c r="XD11" s="584"/>
      <c r="XE11" s="584"/>
      <c r="XF11" s="584"/>
      <c r="XG11" s="584"/>
      <c r="XH11" s="584"/>
      <c r="XI11" s="584"/>
      <c r="XJ11" s="584"/>
      <c r="XK11" s="584"/>
      <c r="XL11" s="584"/>
      <c r="XM11" s="584"/>
      <c r="XN11" s="584"/>
      <c r="XO11" s="584"/>
      <c r="XP11" s="584"/>
      <c r="XQ11" s="584"/>
      <c r="XR11" s="584"/>
      <c r="XS11" s="584"/>
      <c r="XT11" s="584"/>
      <c r="XU11" s="584"/>
      <c r="XV11" s="584"/>
      <c r="XW11" s="584"/>
      <c r="XX11" s="584"/>
      <c r="XY11" s="584"/>
      <c r="XZ11" s="584"/>
      <c r="YA11" s="584"/>
      <c r="YB11" s="584"/>
      <c r="YC11" s="584"/>
      <c r="YD11" s="584"/>
      <c r="YE11" s="584"/>
      <c r="YF11" s="584"/>
      <c r="YG11" s="584"/>
      <c r="YH11" s="584"/>
      <c r="YI11" s="584"/>
      <c r="YJ11" s="584"/>
      <c r="YK11" s="584"/>
      <c r="YL11" s="584"/>
      <c r="YM11" s="584"/>
      <c r="YN11" s="584"/>
      <c r="YO11" s="584"/>
      <c r="YP11" s="584"/>
      <c r="YQ11" s="584"/>
      <c r="YR11" s="584"/>
      <c r="YS11" s="584"/>
      <c r="YT11" s="584"/>
      <c r="YU11" s="584"/>
      <c r="YV11" s="584"/>
      <c r="YW11" s="584"/>
      <c r="YX11" s="601"/>
      <c r="YY11" s="601"/>
      <c r="YZ11" s="601"/>
      <c r="ZA11" s="584"/>
      <c r="ZB11" s="584"/>
      <c r="ZC11" s="584"/>
      <c r="ZD11" s="584"/>
      <c r="ZE11" s="584"/>
      <c r="ZF11" s="584"/>
      <c r="ZG11" s="584"/>
      <c r="ZH11" s="584"/>
      <c r="ZI11" s="584"/>
      <c r="ZJ11" s="584"/>
      <c r="ZK11" s="584"/>
      <c r="ZL11" s="584"/>
      <c r="ZM11" s="584"/>
      <c r="ZN11" s="584"/>
      <c r="ZO11" s="584"/>
      <c r="ZP11" s="584"/>
      <c r="ZQ11" s="584"/>
      <c r="ZR11" s="584"/>
      <c r="ZS11" s="584"/>
      <c r="ZT11" s="584"/>
      <c r="ZU11" s="584"/>
      <c r="ZV11" s="584"/>
      <c r="ZW11" s="584"/>
      <c r="ZX11" s="584"/>
      <c r="ZY11" s="584"/>
      <c r="ZZ11" s="584"/>
      <c r="AAA11" s="584"/>
      <c r="AAB11" s="584"/>
      <c r="AAC11" s="584"/>
      <c r="AAD11" s="584"/>
      <c r="AAE11" s="584"/>
      <c r="AAF11" s="584"/>
      <c r="AAG11" s="584"/>
      <c r="AAH11" s="584"/>
      <c r="AAI11" s="584"/>
      <c r="AAJ11" s="584"/>
      <c r="AAK11" s="584"/>
      <c r="AAL11" s="584"/>
      <c r="AAM11" s="584"/>
      <c r="AAN11" s="584"/>
      <c r="AAO11" s="584"/>
      <c r="AAP11" s="584"/>
      <c r="AAQ11" s="584"/>
      <c r="AAR11" s="584"/>
      <c r="AAS11" s="584"/>
      <c r="AAT11" s="584"/>
      <c r="AAU11" s="584"/>
      <c r="AAV11" s="584"/>
      <c r="AAW11" s="584"/>
      <c r="AAX11" s="584"/>
      <c r="AAY11" s="584"/>
      <c r="AAZ11" s="584"/>
      <c r="ABA11" s="584"/>
      <c r="ABB11" s="584"/>
      <c r="ABC11" s="584"/>
      <c r="ABD11" s="584"/>
      <c r="ABE11" s="584"/>
      <c r="ABF11" s="584"/>
      <c r="ABG11" s="584"/>
      <c r="ABH11" s="584"/>
      <c r="ABI11" s="584"/>
      <c r="ABJ11" s="584"/>
      <c r="ABK11" s="584"/>
      <c r="ABL11" s="584"/>
      <c r="ABM11" s="584"/>
      <c r="ABN11" s="584"/>
      <c r="ABO11" s="584"/>
      <c r="ABP11" s="584"/>
      <c r="ABQ11" s="584"/>
      <c r="ABR11" s="584"/>
      <c r="ABS11" s="584"/>
      <c r="ABT11" s="584"/>
      <c r="ABU11" s="584"/>
      <c r="ABV11" s="617"/>
      <c r="ABW11" s="617"/>
      <c r="ABX11" s="617"/>
      <c r="ABY11" s="617"/>
      <c r="ABZ11" s="617"/>
      <c r="ACA11" s="506"/>
      <c r="ACB11" s="506"/>
      <c r="ACC11" s="506"/>
      <c r="ACD11" s="506"/>
      <c r="AFT11" s="508"/>
      <c r="AFU11" s="508"/>
    </row>
    <row r="12" spans="1:869" ht="22.95" customHeight="1">
      <c r="A12" s="771">
        <v>5</v>
      </c>
      <c r="B12" s="695" t="str">
        <f>IF('1'!$A$1=1,D12,F12)</f>
        <v>Spain</v>
      </c>
      <c r="C12" s="1161"/>
      <c r="D12" s="2" t="s">
        <v>637</v>
      </c>
      <c r="E12" s="701"/>
      <c r="F12" s="1067" t="s">
        <v>167</v>
      </c>
      <c r="G12" s="476">
        <v>64.81309847</v>
      </c>
      <c r="H12" s="476">
        <v>114.268809</v>
      </c>
      <c r="I12" s="476">
        <v>72.561721999999989</v>
      </c>
      <c r="J12" s="476">
        <v>122.626508</v>
      </c>
      <c r="K12" s="507">
        <v>146.28607699999998</v>
      </c>
      <c r="L12" s="507">
        <v>298.28952399999997</v>
      </c>
      <c r="M12" s="507">
        <v>203.423506</v>
      </c>
      <c r="N12" s="507">
        <v>295.40253300000001</v>
      </c>
      <c r="O12" s="507">
        <v>275.56220278000001</v>
      </c>
      <c r="P12" s="507">
        <v>322.28738500000003</v>
      </c>
      <c r="Q12" s="507">
        <v>347.88523900000001</v>
      </c>
      <c r="R12" s="507">
        <v>579.39394400000003</v>
      </c>
      <c r="S12" s="507">
        <v>299.94145400000002</v>
      </c>
      <c r="T12" s="507">
        <v>226.40087400000002</v>
      </c>
      <c r="U12" s="507">
        <v>98.778347999999994</v>
      </c>
      <c r="V12" s="507">
        <v>354.12334000000004</v>
      </c>
      <c r="W12" s="507">
        <v>356.83480394999998</v>
      </c>
      <c r="X12" s="507">
        <v>253.18146100000001</v>
      </c>
      <c r="Y12" s="507">
        <v>225.22376300000002</v>
      </c>
      <c r="Z12" s="507">
        <v>315.06999500000001</v>
      </c>
      <c r="AA12" s="476">
        <v>257.42085431999999</v>
      </c>
      <c r="AB12" s="476">
        <v>175.846317</v>
      </c>
      <c r="AC12" s="476">
        <v>179.62812</v>
      </c>
      <c r="AD12" s="476">
        <v>412.32140100000004</v>
      </c>
      <c r="AE12" s="476">
        <v>314.39252743999998</v>
      </c>
      <c r="AF12" s="476">
        <v>210.65766500000001</v>
      </c>
      <c r="AG12" s="476">
        <v>170.03096299999999</v>
      </c>
      <c r="AH12" s="476">
        <v>292.96902299999999</v>
      </c>
      <c r="AI12" s="476">
        <v>348.07721191000002</v>
      </c>
      <c r="AJ12" s="476">
        <v>338.20597700000002</v>
      </c>
      <c r="AK12" s="476">
        <v>284.08111500000001</v>
      </c>
      <c r="AL12" s="476">
        <v>272.83274800000004</v>
      </c>
      <c r="AM12" s="476">
        <v>371.32035271999996</v>
      </c>
      <c r="AN12" s="476">
        <v>242.621444</v>
      </c>
      <c r="AO12" s="476">
        <v>218.88385</v>
      </c>
      <c r="AP12" s="476">
        <v>528.57964599999991</v>
      </c>
      <c r="AQ12" s="711">
        <v>400.28262291999999</v>
      </c>
      <c r="AR12" s="476">
        <v>302.74114399999996</v>
      </c>
      <c r="AS12" s="476">
        <v>328.76291600000002</v>
      </c>
      <c r="AT12" s="476">
        <v>458.555813</v>
      </c>
      <c r="AU12" s="476">
        <v>397.33785949999998</v>
      </c>
      <c r="AV12" s="476">
        <v>303.84511302999999</v>
      </c>
      <c r="AW12" s="476">
        <v>181.86539918</v>
      </c>
      <c r="AX12" s="476">
        <v>358.35942340999998</v>
      </c>
      <c r="AY12" s="476">
        <v>388.56405695000001</v>
      </c>
      <c r="AZ12" s="476">
        <v>330.47641200999999</v>
      </c>
      <c r="BA12" s="476">
        <v>281.46091811000002</v>
      </c>
      <c r="BB12" s="476">
        <v>658.20257236999998</v>
      </c>
      <c r="BC12" s="476">
        <v>596.79064265</v>
      </c>
      <c r="BD12" s="476">
        <v>81.423133579999998</v>
      </c>
      <c r="BE12" s="476">
        <v>286.66849918000003</v>
      </c>
      <c r="BF12" s="476">
        <v>597.77859446000002</v>
      </c>
      <c r="BG12" s="476">
        <v>446.67474777000001</v>
      </c>
      <c r="BH12" s="476">
        <v>436.87000982999996</v>
      </c>
      <c r="BI12" s="476">
        <v>342.69205553</v>
      </c>
      <c r="BJ12" s="476">
        <v>778.08018637999999</v>
      </c>
      <c r="BK12" s="476">
        <f>AU12+AV12+AW12+AX12</f>
        <v>1241.4077951199997</v>
      </c>
      <c r="BL12" s="476">
        <f>AY12+AZ12+BA12+BB12</f>
        <v>1658.7039594399998</v>
      </c>
      <c r="BM12" s="476">
        <f>BC12+BD12+BE12+BF12</f>
        <v>1562.6608698700002</v>
      </c>
      <c r="BN12" s="476">
        <f>BG12+BH12+BI12+BJ12</f>
        <v>2004.31699951</v>
      </c>
      <c r="BO12" s="644">
        <f t="shared" si="15"/>
        <v>5.7797401878009333</v>
      </c>
      <c r="BP12" s="1124">
        <f t="shared" si="16"/>
        <v>128.26308242278708</v>
      </c>
      <c r="BQ12" s="711">
        <f>AA12+AB12+AC12+AD12</f>
        <v>1025.21669232</v>
      </c>
      <c r="BR12" s="476">
        <f>AE12+AF12+AG12+AH12</f>
        <v>988.05017843999997</v>
      </c>
      <c r="BS12" s="476">
        <f>AI12+AJ12+AK12+AL12</f>
        <v>1243.19705191</v>
      </c>
      <c r="BT12" s="476">
        <f>AM12+AN12+AO12+AP12</f>
        <v>1361.4052927199998</v>
      </c>
      <c r="BU12" s="476">
        <f>AQ12+AR12+AS12+AT12</f>
        <v>1490.3424959199999</v>
      </c>
      <c r="BV12" s="476">
        <f>AU12+AV12+AW12+AX12</f>
        <v>1241.4077951199997</v>
      </c>
      <c r="BW12" s="476">
        <f>AY12+AZ12+BA12+BB12</f>
        <v>1658.7039594399998</v>
      </c>
      <c r="BX12" s="476">
        <f>BC12+BD12+BE12+BF12</f>
        <v>1562.6608698700002</v>
      </c>
      <c r="BY12" s="1160">
        <f>BG12+BH12+BI12+BJ12</f>
        <v>2004.31699951</v>
      </c>
      <c r="BZ12" s="644"/>
      <c r="CA12" s="644"/>
      <c r="CB12" s="644"/>
      <c r="CC12" s="644"/>
      <c r="CD12" s="644"/>
      <c r="CE12" s="644"/>
      <c r="CF12" s="644"/>
      <c r="CG12" s="644"/>
      <c r="CH12" s="644"/>
      <c r="CI12" s="644"/>
      <c r="CJ12" s="644"/>
      <c r="CK12" s="644"/>
      <c r="CL12" s="644"/>
      <c r="CM12" s="644"/>
      <c r="CN12" s="644"/>
      <c r="CO12" s="644"/>
      <c r="CP12" s="644"/>
      <c r="CQ12" s="644"/>
      <c r="CR12" s="644"/>
      <c r="CS12" s="644"/>
      <c r="CT12" s="644"/>
      <c r="CU12" s="644"/>
      <c r="CV12" s="644"/>
      <c r="CW12" s="644"/>
      <c r="CX12" s="644"/>
      <c r="CY12" s="644"/>
      <c r="CZ12" s="644"/>
      <c r="DA12" s="644"/>
      <c r="DB12" s="644"/>
      <c r="DC12" s="644"/>
      <c r="DD12" s="644"/>
      <c r="DE12" s="644"/>
      <c r="DF12" s="644"/>
      <c r="DG12" s="644"/>
      <c r="DH12" s="644"/>
      <c r="DI12" s="644"/>
      <c r="DJ12" s="644"/>
      <c r="DK12" s="644"/>
      <c r="DL12" s="644"/>
      <c r="DM12" s="644"/>
      <c r="DN12" s="644"/>
      <c r="DO12" s="644"/>
      <c r="DP12" s="644"/>
      <c r="DQ12" s="644"/>
      <c r="DR12" s="644"/>
      <c r="DS12" s="644"/>
      <c r="DT12" s="644"/>
      <c r="DU12" s="644"/>
      <c r="DV12" s="644"/>
      <c r="DW12" s="644"/>
      <c r="DX12" s="644"/>
      <c r="DY12" s="644"/>
      <c r="DZ12" s="644"/>
      <c r="EA12" s="644"/>
      <c r="EB12" s="644"/>
      <c r="EC12" s="644"/>
      <c r="ED12" s="644"/>
      <c r="EE12" s="644"/>
      <c r="EF12" s="644"/>
      <c r="EG12" s="644"/>
      <c r="EH12" s="644"/>
      <c r="EI12" s="644"/>
      <c r="EJ12" s="644"/>
      <c r="EK12" s="644"/>
      <c r="EL12" s="644"/>
      <c r="EM12" s="644"/>
      <c r="EN12" s="644"/>
      <c r="EO12" s="644"/>
      <c r="EP12" s="644"/>
      <c r="EQ12" s="644"/>
      <c r="ER12" s="644"/>
      <c r="ES12" s="644"/>
      <c r="ET12" s="644"/>
      <c r="EU12" s="644"/>
      <c r="EV12" s="644"/>
      <c r="EW12" s="644"/>
      <c r="EX12" s="733"/>
      <c r="EY12" s="733"/>
      <c r="EZ12" s="737">
        <v>1658.7039594399998</v>
      </c>
      <c r="FA12" s="737">
        <v>1562.6608698700002</v>
      </c>
      <c r="FB12" s="733"/>
      <c r="FC12" s="733"/>
      <c r="FD12" s="733"/>
      <c r="FE12" s="733"/>
      <c r="FF12" s="733"/>
      <c r="FG12" s="733"/>
      <c r="FH12" s="733"/>
      <c r="FI12" s="733"/>
      <c r="FJ12" s="733"/>
      <c r="FK12" s="733"/>
      <c r="FL12" s="733"/>
      <c r="FM12" s="733"/>
      <c r="FN12" s="733"/>
      <c r="FO12" s="733"/>
      <c r="FP12" s="644"/>
      <c r="FQ12" s="644"/>
      <c r="FR12" s="644"/>
      <c r="FS12" s="644"/>
      <c r="FT12" s="644"/>
      <c r="FU12" s="644"/>
      <c r="FV12" s="644"/>
      <c r="FW12" s="644"/>
      <c r="FX12" s="644"/>
      <c r="FY12" s="644"/>
      <c r="FZ12" s="644"/>
      <c r="GA12" s="644"/>
      <c r="GB12" s="644"/>
      <c r="GC12" s="644"/>
      <c r="GD12" s="644"/>
      <c r="GE12" s="644"/>
      <c r="GF12" s="644"/>
      <c r="GG12" s="644"/>
      <c r="GH12" s="733"/>
      <c r="GI12" s="733"/>
      <c r="GJ12" s="733"/>
      <c r="GK12" s="733"/>
      <c r="GL12" s="733"/>
      <c r="GM12" s="733"/>
      <c r="GN12" s="644"/>
      <c r="GO12" s="644"/>
      <c r="GP12" s="644"/>
      <c r="GQ12" s="644"/>
      <c r="GR12" s="644"/>
      <c r="GS12" s="644"/>
      <c r="GT12" s="644"/>
      <c r="GU12" s="644"/>
      <c r="GV12" s="644"/>
      <c r="GW12" s="644"/>
      <c r="GX12" s="644"/>
      <c r="GY12" s="644"/>
      <c r="GZ12" s="644"/>
      <c r="HA12" s="644"/>
      <c r="HB12" s="644"/>
      <c r="HC12" s="644"/>
      <c r="HD12" s="644"/>
      <c r="HE12" s="644"/>
      <c r="HF12" s="644"/>
      <c r="HG12" s="644"/>
      <c r="HH12" s="644"/>
      <c r="HI12" s="644"/>
      <c r="HJ12" s="644"/>
      <c r="HK12" s="644"/>
      <c r="HL12" s="644"/>
      <c r="HM12" s="644"/>
      <c r="HN12" s="644"/>
      <c r="HO12" s="733"/>
      <c r="HP12" s="733"/>
      <c r="HQ12" s="733"/>
      <c r="HX12" s="733"/>
      <c r="HY12" s="733"/>
      <c r="HZ12" s="733"/>
      <c r="IA12" s="733"/>
      <c r="IB12" s="733"/>
      <c r="IC12" s="733"/>
      <c r="ID12" s="733"/>
      <c r="IE12" s="733"/>
      <c r="IF12" s="1148"/>
      <c r="IG12" s="1148"/>
      <c r="IH12" s="1148"/>
      <c r="II12" s="733"/>
      <c r="IJ12" s="733"/>
      <c r="IK12" s="733"/>
      <c r="IL12" s="733"/>
      <c r="IM12" s="733"/>
      <c r="IN12" s="733"/>
      <c r="IO12" s="733"/>
      <c r="IP12" s="733"/>
      <c r="IQ12" s="733"/>
      <c r="IR12" s="733"/>
      <c r="IS12" s="733"/>
      <c r="IT12" s="733"/>
      <c r="IU12" s="733"/>
      <c r="IV12" s="733"/>
      <c r="IW12" s="733"/>
      <c r="IX12" s="733"/>
      <c r="IY12" s="584"/>
      <c r="IZ12" s="584"/>
      <c r="JA12" s="584"/>
      <c r="JB12" s="584"/>
      <c r="JC12" s="584"/>
      <c r="JD12" s="584"/>
      <c r="JE12" s="584"/>
      <c r="JF12" s="584"/>
      <c r="JG12" s="584"/>
      <c r="JH12" s="584"/>
      <c r="JI12" s="584"/>
      <c r="JJ12" s="584"/>
      <c r="JK12" s="584"/>
      <c r="JL12" s="631"/>
      <c r="JM12" s="631"/>
      <c r="JN12" s="1148"/>
      <c r="JO12" s="681"/>
      <c r="JP12" s="681"/>
      <c r="JQ12" s="681"/>
      <c r="JR12" s="681"/>
      <c r="JS12" s="681"/>
      <c r="JT12" s="681"/>
      <c r="JU12" s="506"/>
      <c r="JV12" s="506"/>
      <c r="JW12" s="506"/>
      <c r="JX12" s="506"/>
      <c r="JY12" s="506"/>
      <c r="JZ12" s="506"/>
      <c r="KA12" s="506"/>
      <c r="KB12" s="506"/>
      <c r="KC12" s="584"/>
      <c r="KD12" s="584"/>
      <c r="KE12" s="584"/>
      <c r="KF12" s="584"/>
      <c r="KG12" s="584"/>
      <c r="KH12" s="584"/>
      <c r="KI12" s="584"/>
      <c r="KJ12" s="584"/>
      <c r="KK12" s="584"/>
      <c r="KL12" s="584"/>
      <c r="KM12" s="584"/>
      <c r="KN12" s="584"/>
      <c r="KO12" s="506"/>
      <c r="KP12" s="506"/>
      <c r="KQ12" s="506"/>
      <c r="KR12" s="506"/>
      <c r="KS12" s="506"/>
      <c r="KT12" s="506"/>
      <c r="KU12" s="506"/>
      <c r="KV12" s="506"/>
      <c r="KW12" s="506"/>
      <c r="KX12" s="506"/>
      <c r="KY12" s="506"/>
      <c r="KZ12" s="506"/>
      <c r="LA12" s="506"/>
      <c r="LB12" s="506"/>
      <c r="LC12" s="506"/>
      <c r="LD12" s="506"/>
      <c r="LE12" s="506"/>
      <c r="LF12" s="506"/>
      <c r="LG12" s="506"/>
      <c r="LH12" s="506"/>
      <c r="LI12" s="506"/>
      <c r="LJ12" s="506"/>
      <c r="LK12" s="506"/>
      <c r="LL12" s="506"/>
      <c r="LM12" s="506"/>
      <c r="LN12" s="506"/>
      <c r="LO12" s="506"/>
      <c r="LP12" s="506"/>
      <c r="LQ12" s="506"/>
      <c r="LR12" s="506"/>
      <c r="LS12" s="506"/>
      <c r="LT12" s="506"/>
      <c r="LU12" s="506"/>
      <c r="LV12" s="506"/>
      <c r="LW12" s="506"/>
      <c r="LX12" s="506"/>
      <c r="LY12" s="506"/>
      <c r="LZ12" s="506"/>
      <c r="MA12" s="506"/>
      <c r="MB12" s="506"/>
      <c r="MC12" s="506"/>
      <c r="MD12" s="601"/>
      <c r="ME12" s="601"/>
      <c r="MF12" s="601"/>
      <c r="MG12" s="601"/>
      <c r="MH12" s="506"/>
      <c r="MI12" s="506"/>
      <c r="MJ12" s="506"/>
      <c r="MK12" s="506"/>
      <c r="ML12" s="506"/>
      <c r="MM12" s="506"/>
      <c r="MN12" s="506"/>
      <c r="MO12" s="506"/>
      <c r="MP12" s="584"/>
      <c r="MQ12" s="584"/>
      <c r="MR12" s="584"/>
      <c r="MS12" s="584"/>
      <c r="MT12" s="584"/>
      <c r="MU12" s="584"/>
      <c r="MV12" s="584"/>
      <c r="MW12" s="584"/>
      <c r="MX12" s="584"/>
      <c r="MY12" s="584"/>
      <c r="MZ12" s="584"/>
      <c r="NA12" s="584"/>
      <c r="NB12" s="584"/>
      <c r="NC12" s="601"/>
      <c r="ND12" s="601"/>
      <c r="NE12" s="506"/>
      <c r="NF12" s="506"/>
      <c r="NG12" s="506"/>
      <c r="NH12" s="506"/>
      <c r="NI12" s="506"/>
      <c r="NJ12" s="506"/>
      <c r="NK12" s="506"/>
      <c r="NL12" s="584"/>
      <c r="NM12" s="601"/>
      <c r="NN12" s="601"/>
      <c r="NO12" s="601"/>
      <c r="NP12" s="601"/>
      <c r="NQ12" s="601"/>
      <c r="NR12" s="584"/>
      <c r="NS12" s="584"/>
      <c r="NT12" s="584"/>
      <c r="NU12" s="584"/>
      <c r="NV12" s="584"/>
      <c r="NW12" s="584"/>
      <c r="NX12" s="584"/>
      <c r="NY12" s="584"/>
      <c r="NZ12" s="584"/>
      <c r="OA12" s="584"/>
      <c r="OB12" s="584"/>
      <c r="OC12" s="584"/>
      <c r="OD12" s="584"/>
      <c r="OE12" s="584"/>
      <c r="OF12" s="584"/>
      <c r="OG12" s="584"/>
      <c r="OH12" s="584"/>
      <c r="OI12" s="584"/>
      <c r="OJ12" s="584"/>
      <c r="OK12" s="584"/>
      <c r="OL12" s="584"/>
      <c r="OM12" s="584"/>
      <c r="ON12" s="584"/>
      <c r="OO12" s="584"/>
      <c r="OP12" s="584"/>
      <c r="OQ12" s="584"/>
      <c r="OR12" s="584"/>
      <c r="OS12" s="584"/>
      <c r="OT12" s="584"/>
      <c r="OU12" s="584"/>
      <c r="OV12" s="584"/>
      <c r="OW12" s="584"/>
      <c r="OX12" s="584"/>
      <c r="OY12" s="584"/>
      <c r="OZ12" s="584"/>
      <c r="PA12" s="584"/>
      <c r="PB12" s="584"/>
      <c r="PC12" s="584"/>
      <c r="PD12" s="584"/>
      <c r="PE12" s="584"/>
      <c r="PF12" s="584"/>
      <c r="PG12" s="584"/>
      <c r="PH12" s="584"/>
      <c r="PI12" s="584"/>
      <c r="PJ12" s="584"/>
      <c r="PK12" s="584"/>
      <c r="PL12" s="584"/>
      <c r="PM12" s="584"/>
      <c r="PN12" s="584"/>
      <c r="PO12" s="584"/>
      <c r="PP12" s="584"/>
      <c r="PQ12" s="584"/>
      <c r="PR12" s="584"/>
      <c r="PS12" s="584"/>
      <c r="PT12" s="584"/>
      <c r="PU12" s="584"/>
      <c r="PV12" s="584"/>
      <c r="PW12" s="584"/>
      <c r="PX12" s="584"/>
      <c r="PY12" s="584"/>
      <c r="PZ12" s="584"/>
      <c r="QA12" s="584"/>
      <c r="QB12" s="584"/>
      <c r="QC12" s="584"/>
      <c r="QD12" s="584"/>
      <c r="QE12" s="584"/>
      <c r="QF12" s="584"/>
      <c r="QG12" s="584"/>
      <c r="QH12" s="584"/>
      <c r="QI12" s="584"/>
      <c r="QJ12" s="584"/>
      <c r="QK12" s="584"/>
      <c r="QL12" s="584"/>
      <c r="QM12" s="584"/>
      <c r="QN12" s="584"/>
      <c r="QO12" s="584"/>
      <c r="QP12" s="584"/>
      <c r="QQ12" s="584"/>
      <c r="QR12" s="584"/>
      <c r="QS12" s="584"/>
      <c r="QT12" s="584"/>
      <c r="QU12" s="584"/>
      <c r="QV12" s="584"/>
      <c r="QW12" s="584"/>
      <c r="QX12" s="584"/>
      <c r="QY12" s="584"/>
      <c r="QZ12" s="584"/>
      <c r="RA12" s="584"/>
      <c r="RB12" s="584"/>
      <c r="RC12" s="584"/>
      <c r="RD12" s="584"/>
      <c r="RE12" s="584"/>
      <c r="RF12" s="584"/>
      <c r="RG12" s="584"/>
      <c r="RH12" s="584"/>
      <c r="RI12" s="584"/>
      <c r="RJ12" s="584"/>
      <c r="RK12" s="584"/>
      <c r="RL12" s="584"/>
      <c r="RM12" s="584"/>
      <c r="RN12" s="584"/>
      <c r="RO12" s="584"/>
      <c r="RP12" s="584"/>
      <c r="RQ12" s="584"/>
      <c r="RR12" s="584"/>
      <c r="RS12" s="584"/>
      <c r="RT12" s="584"/>
      <c r="RU12" s="584"/>
      <c r="RV12" s="584"/>
      <c r="RW12" s="584"/>
      <c r="RX12" s="584"/>
      <c r="RY12" s="584"/>
      <c r="RZ12" s="584"/>
      <c r="SA12" s="584"/>
      <c r="SB12" s="584"/>
      <c r="SC12" s="584"/>
      <c r="SD12" s="584"/>
      <c r="SE12" s="584"/>
      <c r="SF12" s="584"/>
      <c r="SG12" s="584"/>
      <c r="SH12" s="584"/>
      <c r="SI12" s="584"/>
      <c r="SJ12" s="584"/>
      <c r="SK12" s="584"/>
      <c r="SL12" s="584"/>
      <c r="SM12" s="584"/>
      <c r="SN12" s="584"/>
      <c r="SO12" s="584"/>
      <c r="SP12" s="584"/>
      <c r="SQ12" s="584"/>
      <c r="SR12" s="584"/>
      <c r="SS12" s="584"/>
      <c r="ST12" s="584"/>
      <c r="SU12" s="584"/>
      <c r="SV12" s="584"/>
      <c r="SW12" s="584"/>
      <c r="SX12" s="584"/>
      <c r="SY12" s="584"/>
      <c r="SZ12" s="584"/>
      <c r="TA12" s="584"/>
      <c r="TB12" s="584"/>
      <c r="TC12" s="584"/>
      <c r="TD12" s="584"/>
      <c r="TE12" s="584"/>
      <c r="TF12" s="584"/>
      <c r="TG12" s="584"/>
      <c r="TH12" s="584"/>
      <c r="TI12" s="584"/>
      <c r="TJ12" s="584"/>
      <c r="TK12" s="584"/>
      <c r="TL12" s="584"/>
      <c r="TM12" s="584"/>
      <c r="TN12" s="584"/>
      <c r="TO12" s="584"/>
      <c r="TP12" s="584"/>
      <c r="TQ12" s="584"/>
      <c r="TR12" s="584"/>
      <c r="TS12" s="584"/>
      <c r="TT12" s="584"/>
      <c r="TU12" s="584"/>
      <c r="TV12" s="584"/>
      <c r="TW12" s="584"/>
      <c r="TX12" s="584"/>
      <c r="TY12" s="584"/>
      <c r="TZ12" s="584"/>
      <c r="UA12" s="584"/>
      <c r="UB12" s="584"/>
      <c r="UC12" s="584"/>
      <c r="UD12" s="584"/>
      <c r="UE12" s="584"/>
      <c r="UF12" s="584"/>
      <c r="UG12" s="584"/>
      <c r="UH12" s="584"/>
      <c r="UI12" s="584"/>
      <c r="UJ12" s="584"/>
      <c r="UK12" s="584"/>
      <c r="UL12" s="584"/>
      <c r="UM12" s="584"/>
      <c r="UN12" s="584"/>
      <c r="UO12" s="584"/>
      <c r="UP12" s="584"/>
      <c r="UQ12" s="584"/>
      <c r="UR12" s="584"/>
      <c r="US12" s="584"/>
      <c r="UT12" s="584"/>
      <c r="UU12" s="584"/>
      <c r="UV12" s="584"/>
      <c r="UW12" s="584"/>
      <c r="UX12" s="584"/>
      <c r="UY12" s="584"/>
      <c r="UZ12" s="584"/>
      <c r="VA12" s="584"/>
      <c r="VB12" s="584"/>
      <c r="VC12" s="584"/>
      <c r="VD12" s="584"/>
      <c r="VE12" s="584"/>
      <c r="VF12" s="584"/>
      <c r="VG12" s="584"/>
      <c r="VH12" s="584"/>
      <c r="VI12" s="584"/>
      <c r="VJ12" s="584"/>
      <c r="VK12" s="584"/>
      <c r="VL12" s="584"/>
      <c r="VM12" s="584"/>
      <c r="VN12" s="584"/>
      <c r="VO12" s="584"/>
      <c r="VP12" s="584"/>
      <c r="VQ12" s="584"/>
      <c r="VR12" s="584"/>
      <c r="VS12" s="584"/>
      <c r="VT12" s="584"/>
      <c r="VU12" s="584"/>
      <c r="VV12" s="584"/>
      <c r="VW12" s="584"/>
      <c r="VX12" s="584"/>
      <c r="VY12" s="584"/>
      <c r="VZ12" s="584"/>
      <c r="WA12" s="584"/>
      <c r="WB12" s="584"/>
      <c r="WC12" s="584"/>
      <c r="WD12" s="584"/>
      <c r="WE12" s="584"/>
      <c r="WF12" s="584"/>
      <c r="WG12" s="584"/>
      <c r="WH12" s="584"/>
      <c r="WI12" s="584"/>
      <c r="WJ12" s="584"/>
      <c r="WK12" s="584"/>
      <c r="WL12" s="584"/>
      <c r="WM12" s="584"/>
      <c r="WN12" s="584"/>
      <c r="WO12" s="584"/>
      <c r="WP12" s="584"/>
      <c r="WQ12" s="584"/>
      <c r="WR12" s="584"/>
      <c r="WS12" s="584"/>
      <c r="WT12" s="584"/>
      <c r="WU12" s="584"/>
      <c r="WV12" s="584"/>
      <c r="WW12" s="584"/>
      <c r="WX12" s="584"/>
      <c r="WY12" s="584"/>
      <c r="WZ12" s="584"/>
      <c r="XA12" s="584"/>
      <c r="XB12" s="584"/>
      <c r="XC12" s="584"/>
      <c r="XD12" s="584"/>
      <c r="XE12" s="584"/>
      <c r="XF12" s="584"/>
      <c r="XG12" s="584"/>
      <c r="XH12" s="584"/>
      <c r="XI12" s="584"/>
      <c r="XJ12" s="584"/>
      <c r="XK12" s="584"/>
      <c r="XL12" s="584"/>
      <c r="XM12" s="584"/>
      <c r="XN12" s="584"/>
      <c r="XO12" s="584"/>
      <c r="XP12" s="584"/>
      <c r="XQ12" s="584"/>
      <c r="XR12" s="584"/>
      <c r="XS12" s="584"/>
      <c r="XT12" s="584"/>
      <c r="XU12" s="584"/>
      <c r="XV12" s="584"/>
      <c r="XW12" s="584"/>
      <c r="XX12" s="584"/>
      <c r="XY12" s="584"/>
      <c r="XZ12" s="584"/>
      <c r="YA12" s="584"/>
      <c r="YB12" s="584"/>
      <c r="YC12" s="584"/>
      <c r="YD12" s="584"/>
      <c r="YE12" s="584"/>
      <c r="YF12" s="584"/>
      <c r="YG12" s="584"/>
      <c r="YH12" s="584"/>
      <c r="YI12" s="584"/>
      <c r="YJ12" s="584"/>
      <c r="YK12" s="584"/>
      <c r="YL12" s="584"/>
      <c r="YM12" s="584"/>
      <c r="YN12" s="584"/>
      <c r="YO12" s="584"/>
      <c r="YP12" s="584"/>
      <c r="YQ12" s="584"/>
      <c r="YR12" s="584"/>
      <c r="YS12" s="584"/>
      <c r="YT12" s="584"/>
      <c r="YU12" s="584"/>
      <c r="YV12" s="584"/>
      <c r="YW12" s="584"/>
      <c r="YX12" s="601"/>
      <c r="YY12" s="601"/>
      <c r="YZ12" s="601"/>
      <c r="ZA12" s="584"/>
      <c r="ZB12" s="584"/>
      <c r="ZC12" s="584"/>
      <c r="ZD12" s="584"/>
      <c r="ZE12" s="584"/>
      <c r="ZF12" s="584"/>
      <c r="ZG12" s="584"/>
      <c r="ZH12" s="584"/>
      <c r="ZI12" s="584"/>
      <c r="ZJ12" s="584"/>
      <c r="ZK12" s="584"/>
      <c r="ZL12" s="584"/>
      <c r="ZM12" s="584"/>
      <c r="ZN12" s="584"/>
      <c r="ZO12" s="584"/>
      <c r="ZP12" s="584"/>
      <c r="ZQ12" s="584"/>
      <c r="ZR12" s="584"/>
      <c r="ZS12" s="584"/>
      <c r="ZT12" s="584"/>
      <c r="ZU12" s="584"/>
      <c r="ZV12" s="584"/>
      <c r="ZW12" s="584"/>
      <c r="ZX12" s="584"/>
      <c r="ZY12" s="584"/>
      <c r="ZZ12" s="584"/>
      <c r="AAA12" s="584"/>
      <c r="AAB12" s="584"/>
      <c r="AAC12" s="584"/>
      <c r="AAD12" s="584"/>
      <c r="AAE12" s="584"/>
      <c r="AAF12" s="584"/>
      <c r="AAG12" s="584"/>
      <c r="AAH12" s="584"/>
      <c r="AAI12" s="584"/>
      <c r="AAJ12" s="584"/>
      <c r="AAK12" s="584"/>
      <c r="AAL12" s="584"/>
      <c r="AAM12" s="584"/>
      <c r="AAN12" s="584"/>
      <c r="AAO12" s="584"/>
      <c r="AAP12" s="584"/>
      <c r="AAQ12" s="584"/>
      <c r="AAR12" s="584"/>
      <c r="AAS12" s="584"/>
      <c r="AAT12" s="584"/>
      <c r="AAU12" s="584"/>
      <c r="AAV12" s="584"/>
      <c r="AAW12" s="584"/>
      <c r="AAX12" s="584"/>
      <c r="AAY12" s="584"/>
      <c r="AAZ12" s="584"/>
      <c r="ABA12" s="584"/>
      <c r="ABB12" s="584"/>
      <c r="ABC12" s="584"/>
      <c r="ABD12" s="584"/>
      <c r="ABE12" s="584"/>
      <c r="ABF12" s="584"/>
      <c r="ABG12" s="584"/>
      <c r="ABH12" s="584"/>
      <c r="ABI12" s="584"/>
      <c r="ABJ12" s="584"/>
      <c r="ABK12" s="584"/>
      <c r="ABL12" s="584"/>
      <c r="ABM12" s="584"/>
      <c r="ABN12" s="584"/>
      <c r="ABO12" s="584"/>
      <c r="ABP12" s="584"/>
      <c r="ABQ12" s="584"/>
      <c r="ABR12" s="584"/>
      <c r="ABS12" s="584"/>
      <c r="ABT12" s="584"/>
      <c r="ABU12" s="584"/>
      <c r="ABV12" s="617"/>
      <c r="ABW12" s="617"/>
      <c r="ABX12" s="617"/>
      <c r="ABY12" s="617"/>
      <c r="ABZ12" s="617"/>
      <c r="ACA12" s="506"/>
      <c r="ACB12" s="506"/>
      <c r="ACC12" s="506"/>
      <c r="ACD12" s="506"/>
      <c r="AFT12" s="508"/>
      <c r="AFU12" s="508"/>
    </row>
    <row r="13" spans="1:869" ht="22.95" customHeight="1">
      <c r="A13" s="771">
        <v>6</v>
      </c>
      <c r="B13" s="695" t="str">
        <f>IF('1'!$A$1=1,D13,F13)</f>
        <v>Germany</v>
      </c>
      <c r="C13" s="1161"/>
      <c r="D13" s="2" t="s">
        <v>635</v>
      </c>
      <c r="E13" s="701"/>
      <c r="F13" s="1067" t="s">
        <v>160</v>
      </c>
      <c r="G13" s="476">
        <v>215.00673043999998</v>
      </c>
      <c r="H13" s="476">
        <v>235.99443599999998</v>
      </c>
      <c r="I13" s="476">
        <v>228.74018599999999</v>
      </c>
      <c r="J13" s="476">
        <v>260.81302699999998</v>
      </c>
      <c r="K13" s="507">
        <v>270.02691600000003</v>
      </c>
      <c r="L13" s="507">
        <v>276.90914199999997</v>
      </c>
      <c r="M13" s="507">
        <v>292.19923399999999</v>
      </c>
      <c r="N13" s="507">
        <v>190.90204999999997</v>
      </c>
      <c r="O13" s="507">
        <v>205.81049353</v>
      </c>
      <c r="P13" s="507">
        <v>197.31599400000002</v>
      </c>
      <c r="Q13" s="507">
        <v>311.51417099999998</v>
      </c>
      <c r="R13" s="507">
        <v>210.70090299999998</v>
      </c>
      <c r="S13" s="507">
        <v>216.004166</v>
      </c>
      <c r="T13" s="507">
        <v>212.816428</v>
      </c>
      <c r="U13" s="507">
        <v>249.983115</v>
      </c>
      <c r="V13" s="507">
        <v>249.92119099999999</v>
      </c>
      <c r="W13" s="507">
        <v>237.10622594</v>
      </c>
      <c r="X13" s="507">
        <v>270.45129200000002</v>
      </c>
      <c r="Y13" s="507">
        <v>249.29629199999999</v>
      </c>
      <c r="Z13" s="507">
        <v>214.308707</v>
      </c>
      <c r="AA13" s="476">
        <v>206.72778417999999</v>
      </c>
      <c r="AB13" s="476">
        <v>166.92700200000002</v>
      </c>
      <c r="AC13" s="476">
        <v>202.40930300000002</v>
      </c>
      <c r="AD13" s="476">
        <v>223.30817800000003</v>
      </c>
      <c r="AE13" s="476">
        <v>202.53381273999997</v>
      </c>
      <c r="AF13" s="476">
        <v>206.31849599999998</v>
      </c>
      <c r="AG13" s="476">
        <v>212.76210400000002</v>
      </c>
      <c r="AH13" s="476">
        <v>230.08326199999999</v>
      </c>
      <c r="AI13" s="476">
        <v>195.78087897999998</v>
      </c>
      <c r="AJ13" s="476">
        <v>203.26532500000002</v>
      </c>
      <c r="AK13" s="476">
        <v>362.09671900000001</v>
      </c>
      <c r="AL13" s="476">
        <v>329.88111400000003</v>
      </c>
      <c r="AM13" s="476">
        <v>288.09829532999998</v>
      </c>
      <c r="AN13" s="476">
        <v>259.17356100000006</v>
      </c>
      <c r="AO13" s="476">
        <v>435.50319100000002</v>
      </c>
      <c r="AP13" s="476">
        <v>543.31639199999995</v>
      </c>
      <c r="AQ13" s="711">
        <v>391.09402841999997</v>
      </c>
      <c r="AR13" s="476">
        <v>348.44931500000001</v>
      </c>
      <c r="AS13" s="476">
        <v>572.8477190000001</v>
      </c>
      <c r="AT13" s="476">
        <v>456.41067099999998</v>
      </c>
      <c r="AU13" s="476">
        <v>299.05712841000002</v>
      </c>
      <c r="AV13" s="476">
        <v>236.05084052999999</v>
      </c>
      <c r="AW13" s="476">
        <v>523.85841515000004</v>
      </c>
      <c r="AX13" s="476">
        <v>437.80850578000002</v>
      </c>
      <c r="AY13" s="476">
        <v>451.81134141000001</v>
      </c>
      <c r="AZ13" s="476">
        <v>423.19207676000002</v>
      </c>
      <c r="BA13" s="476">
        <v>707.58021931999997</v>
      </c>
      <c r="BB13" s="476">
        <v>695.39475860000005</v>
      </c>
      <c r="BC13" s="476">
        <v>385.44130128</v>
      </c>
      <c r="BD13" s="476">
        <v>418.72051216</v>
      </c>
      <c r="BE13" s="476">
        <v>483.29884802000004</v>
      </c>
      <c r="BF13" s="476">
        <v>498.45942858000001</v>
      </c>
      <c r="BG13" s="476">
        <v>421.35208216000001</v>
      </c>
      <c r="BH13" s="476">
        <v>405.65291387000002</v>
      </c>
      <c r="BI13" s="476">
        <v>499.49176829999999</v>
      </c>
      <c r="BJ13" s="476">
        <v>520.49008977999995</v>
      </c>
      <c r="BK13" s="476">
        <f t="shared" si="10"/>
        <v>1496.7748898700002</v>
      </c>
      <c r="BL13" s="476">
        <f t="shared" si="11"/>
        <v>2277.9783960899999</v>
      </c>
      <c r="BM13" s="476">
        <f t="shared" si="12"/>
        <v>1785.9200900400001</v>
      </c>
      <c r="BN13" s="476">
        <f t="shared" si="13"/>
        <v>1846.98685411</v>
      </c>
      <c r="BO13" s="644">
        <f t="shared" si="15"/>
        <v>5.326055783416173</v>
      </c>
      <c r="BP13" s="1124">
        <f t="shared" si="16"/>
        <v>103.41934470699819</v>
      </c>
      <c r="BQ13" s="711">
        <f>AA13+AB13+AC13+AD13</f>
        <v>799.37226717999999</v>
      </c>
      <c r="BR13" s="476">
        <f>AE13+AF13+AG13+AH13</f>
        <v>851.69767474000002</v>
      </c>
      <c r="BS13" s="476">
        <f>AI13+AJ13+AK13+AL13</f>
        <v>1091.0240369799999</v>
      </c>
      <c r="BT13" s="476">
        <f>AM13+AN13+AO13+AP13</f>
        <v>1526.09143933</v>
      </c>
      <c r="BU13" s="476">
        <f>AQ13+AR13+AS13+AT13</f>
        <v>1768.8017334199999</v>
      </c>
      <c r="BV13" s="476">
        <f>AU13+AV13+AW13+AX13</f>
        <v>1496.7748898700002</v>
      </c>
      <c r="BW13" s="476">
        <f>AY13+AZ13+BA13+BB13</f>
        <v>2277.9783960899999</v>
      </c>
      <c r="BX13" s="476">
        <f>BC13+BD13+BE13+BF13</f>
        <v>1785.9200900400001</v>
      </c>
      <c r="BY13" s="1160">
        <f t="shared" si="9"/>
        <v>1846.98685411</v>
      </c>
      <c r="BZ13" s="644"/>
      <c r="CA13" s="644"/>
      <c r="CB13" s="644"/>
      <c r="CC13" s="644"/>
      <c r="CD13" s="644"/>
      <c r="CE13" s="644"/>
      <c r="CF13" s="644"/>
      <c r="CG13" s="644"/>
      <c r="CH13" s="644"/>
      <c r="CI13" s="644"/>
      <c r="CJ13" s="644"/>
      <c r="CK13" s="644"/>
      <c r="CL13" s="644"/>
      <c r="CM13" s="644"/>
      <c r="CN13" s="644"/>
      <c r="CO13" s="644"/>
      <c r="CP13" s="644"/>
      <c r="CQ13" s="644"/>
      <c r="CR13" s="644"/>
      <c r="CS13" s="644"/>
      <c r="CT13" s="644"/>
      <c r="CU13" s="644"/>
      <c r="CV13" s="644"/>
      <c r="CW13" s="644"/>
      <c r="CX13" s="644"/>
      <c r="CY13" s="644"/>
      <c r="CZ13" s="644"/>
      <c r="DA13" s="644"/>
      <c r="DB13" s="644"/>
      <c r="DC13" s="644"/>
      <c r="DD13" s="644"/>
      <c r="DE13" s="644"/>
      <c r="DF13" s="644"/>
      <c r="DG13" s="644"/>
      <c r="DH13" s="644"/>
      <c r="DI13" s="644"/>
      <c r="DJ13" s="644"/>
      <c r="DK13" s="644"/>
      <c r="DL13" s="644"/>
      <c r="DM13" s="644"/>
      <c r="DN13" s="644"/>
      <c r="DO13" s="644"/>
      <c r="DP13" s="644"/>
      <c r="DQ13" s="644"/>
      <c r="DR13" s="644"/>
      <c r="DS13" s="644"/>
      <c r="DT13" s="644"/>
      <c r="DU13" s="644"/>
      <c r="DV13" s="644"/>
      <c r="DW13" s="644"/>
      <c r="DX13" s="644"/>
      <c r="DY13" s="644"/>
      <c r="DZ13" s="644"/>
      <c r="EA13" s="644"/>
      <c r="EB13" s="644"/>
      <c r="EC13" s="644"/>
      <c r="ED13" s="644"/>
      <c r="EE13" s="644"/>
      <c r="EF13" s="644"/>
      <c r="EG13" s="644"/>
      <c r="EH13" s="644"/>
      <c r="EI13" s="644"/>
      <c r="EJ13" s="644"/>
      <c r="EK13" s="644"/>
      <c r="EL13" s="644"/>
      <c r="EM13" s="644"/>
      <c r="EN13" s="644"/>
      <c r="EO13" s="644"/>
      <c r="EP13" s="644"/>
      <c r="EQ13" s="644"/>
      <c r="ER13" s="644"/>
      <c r="ES13" s="644"/>
      <c r="ET13" s="644"/>
      <c r="EU13" s="644"/>
      <c r="EV13" s="644"/>
      <c r="EW13" s="644"/>
      <c r="EX13" s="733"/>
      <c r="EY13" s="733"/>
      <c r="EZ13" s="737">
        <v>2277.9783960899999</v>
      </c>
      <c r="FA13" s="737">
        <v>1785.9200900400001</v>
      </c>
      <c r="FB13" s="733"/>
      <c r="FC13" s="733"/>
      <c r="FD13" s="733"/>
      <c r="FE13" s="733"/>
      <c r="FF13" s="733"/>
      <c r="FG13" s="733"/>
      <c r="FH13" s="733"/>
      <c r="FI13" s="733"/>
      <c r="FJ13" s="733"/>
      <c r="FK13" s="733"/>
      <c r="FL13" s="733"/>
      <c r="FM13" s="733"/>
      <c r="FN13" s="733"/>
      <c r="FO13" s="733"/>
      <c r="FP13" s="644"/>
      <c r="FQ13" s="644"/>
      <c r="FR13" s="644"/>
      <c r="FS13" s="644"/>
      <c r="FT13" s="644"/>
      <c r="FU13" s="644"/>
      <c r="FV13" s="644"/>
      <c r="FW13" s="644"/>
      <c r="FX13" s="644"/>
      <c r="FY13" s="644"/>
      <c r="FZ13" s="644"/>
      <c r="GA13" s="644"/>
      <c r="GB13" s="644"/>
      <c r="GC13" s="644"/>
      <c r="GD13" s="644"/>
      <c r="GE13" s="644"/>
      <c r="GF13" s="644"/>
      <c r="GG13" s="644"/>
      <c r="GH13" s="733"/>
      <c r="GI13" s="733"/>
      <c r="GJ13" s="733"/>
      <c r="GK13" s="733"/>
      <c r="GL13" s="733"/>
      <c r="GM13" s="733"/>
      <c r="GN13" s="644"/>
      <c r="GO13" s="644"/>
      <c r="GP13" s="644"/>
      <c r="GQ13" s="644"/>
      <c r="GR13" s="644"/>
      <c r="GS13" s="644"/>
      <c r="GT13" s="644"/>
      <c r="GU13" s="644"/>
      <c r="GV13" s="644"/>
      <c r="GW13" s="644"/>
      <c r="GX13" s="644"/>
      <c r="GY13" s="644"/>
      <c r="GZ13" s="644"/>
      <c r="HA13" s="644"/>
      <c r="HB13" s="644"/>
      <c r="HC13" s="644"/>
      <c r="HD13" s="644"/>
      <c r="HE13" s="644"/>
      <c r="HF13" s="644"/>
      <c r="HG13" s="644"/>
      <c r="HH13" s="644"/>
      <c r="HI13" s="644"/>
      <c r="HJ13" s="644"/>
      <c r="HK13" s="644"/>
      <c r="HL13" s="644"/>
      <c r="HM13" s="644"/>
      <c r="HN13" s="644"/>
      <c r="HO13" s="733"/>
      <c r="HP13" s="733"/>
      <c r="HQ13" s="733"/>
      <c r="HX13" s="733"/>
      <c r="HY13" s="733"/>
      <c r="HZ13" s="733"/>
      <c r="IA13" s="733"/>
      <c r="IB13" s="733"/>
      <c r="IC13" s="733"/>
      <c r="ID13" s="733"/>
      <c r="IE13" s="733"/>
      <c r="IF13" s="1148"/>
      <c r="IG13" s="1148"/>
      <c r="IH13" s="1148"/>
      <c r="II13" s="733"/>
      <c r="IJ13" s="733"/>
      <c r="IK13" s="733"/>
      <c r="IL13" s="733"/>
      <c r="IM13" s="733"/>
      <c r="IN13" s="733"/>
      <c r="IO13" s="733"/>
      <c r="IP13" s="733"/>
      <c r="IQ13" s="733"/>
      <c r="IR13" s="733"/>
      <c r="IS13" s="733"/>
      <c r="IT13" s="733"/>
      <c r="IU13" s="733"/>
      <c r="IV13" s="733"/>
      <c r="IW13" s="733"/>
      <c r="IX13" s="733"/>
      <c r="IY13" s="584"/>
      <c r="IZ13" s="584"/>
      <c r="JA13" s="584"/>
      <c r="JB13" s="584"/>
      <c r="JC13" s="584"/>
      <c r="JD13" s="584"/>
      <c r="JE13" s="584"/>
      <c r="JF13" s="584"/>
      <c r="JG13" s="584"/>
      <c r="JH13" s="584"/>
      <c r="JI13" s="584"/>
      <c r="JJ13" s="584"/>
      <c r="JK13" s="584"/>
      <c r="JL13" s="631"/>
      <c r="JM13" s="631"/>
      <c r="JN13" s="1148"/>
      <c r="JO13" s="681"/>
      <c r="JP13" s="681"/>
      <c r="JQ13" s="681"/>
      <c r="JR13" s="681"/>
      <c r="JS13" s="681"/>
      <c r="JT13" s="681"/>
      <c r="JU13" s="506"/>
      <c r="JV13" s="506"/>
      <c r="JW13" s="506"/>
      <c r="JX13" s="506"/>
      <c r="JY13" s="506"/>
      <c r="JZ13" s="506"/>
      <c r="KA13" s="506"/>
      <c r="KB13" s="506"/>
      <c r="KC13" s="584"/>
      <c r="KD13" s="584"/>
      <c r="KE13" s="584"/>
      <c r="KF13" s="584"/>
      <c r="KG13" s="584"/>
      <c r="KH13" s="584"/>
      <c r="KI13" s="584"/>
      <c r="KJ13" s="584"/>
      <c r="KK13" s="584"/>
      <c r="KL13" s="584"/>
      <c r="KM13" s="584"/>
      <c r="KN13" s="584"/>
      <c r="KO13" s="506"/>
      <c r="KP13" s="506"/>
      <c r="KQ13" s="506"/>
      <c r="KR13" s="506"/>
      <c r="KS13" s="506"/>
      <c r="KT13" s="506"/>
      <c r="KU13" s="506"/>
      <c r="KV13" s="506"/>
      <c r="KW13" s="506"/>
      <c r="KX13" s="506"/>
      <c r="KY13" s="506"/>
      <c r="KZ13" s="506"/>
      <c r="LA13" s="506"/>
      <c r="LB13" s="506"/>
      <c r="LC13" s="506"/>
      <c r="LD13" s="506"/>
      <c r="LE13" s="506"/>
      <c r="LF13" s="506"/>
      <c r="LG13" s="506"/>
      <c r="LH13" s="506"/>
      <c r="LI13" s="506"/>
      <c r="LJ13" s="506"/>
      <c r="LK13" s="506"/>
      <c r="LL13" s="506"/>
      <c r="LM13" s="506"/>
      <c r="LN13" s="506"/>
      <c r="LO13" s="506"/>
      <c r="LP13" s="506"/>
      <c r="LQ13" s="506"/>
      <c r="LR13" s="506"/>
      <c r="LS13" s="506"/>
      <c r="LT13" s="506"/>
      <c r="LU13" s="506"/>
      <c r="LV13" s="506"/>
      <c r="LW13" s="506"/>
      <c r="LX13" s="506"/>
      <c r="LY13" s="506"/>
      <c r="LZ13" s="506"/>
      <c r="MA13" s="506"/>
      <c r="MB13" s="506"/>
      <c r="MC13" s="506"/>
      <c r="MD13" s="601"/>
      <c r="ME13" s="601"/>
      <c r="MF13" s="601"/>
      <c r="MG13" s="601"/>
      <c r="MH13" s="506"/>
      <c r="MI13" s="506"/>
      <c r="MJ13" s="506"/>
      <c r="MK13" s="506"/>
      <c r="ML13" s="506"/>
      <c r="MM13" s="506"/>
      <c r="MN13" s="506"/>
      <c r="MO13" s="506"/>
      <c r="MP13" s="584"/>
      <c r="MQ13" s="584"/>
      <c r="MR13" s="584"/>
      <c r="MS13" s="584"/>
      <c r="MT13" s="584"/>
      <c r="MU13" s="584"/>
      <c r="MV13" s="584"/>
      <c r="MW13" s="584"/>
      <c r="MX13" s="584"/>
      <c r="MY13" s="584"/>
      <c r="MZ13" s="584"/>
      <c r="NA13" s="584"/>
      <c r="NB13" s="584"/>
      <c r="NC13" s="601"/>
      <c r="ND13" s="601"/>
      <c r="NE13" s="506"/>
      <c r="NF13" s="506"/>
      <c r="NG13" s="506"/>
      <c r="NH13" s="506"/>
      <c r="NI13" s="506"/>
      <c r="NJ13" s="506"/>
      <c r="NK13" s="506"/>
      <c r="NL13" s="584"/>
      <c r="NM13" s="601"/>
      <c r="NN13" s="601"/>
      <c r="NO13" s="601"/>
      <c r="NP13" s="601"/>
      <c r="NQ13" s="601"/>
      <c r="NR13" s="584"/>
      <c r="NS13" s="584"/>
      <c r="NT13" s="584"/>
      <c r="NU13" s="584"/>
      <c r="NV13" s="584"/>
      <c r="NW13" s="584"/>
      <c r="NX13" s="584"/>
      <c r="NY13" s="584"/>
      <c r="NZ13" s="584"/>
      <c r="OA13" s="584"/>
      <c r="OB13" s="584"/>
      <c r="OC13" s="584"/>
      <c r="OD13" s="584"/>
      <c r="OE13" s="584"/>
      <c r="OF13" s="584"/>
      <c r="OG13" s="584"/>
      <c r="OH13" s="584"/>
      <c r="OI13" s="584"/>
      <c r="OJ13" s="584"/>
      <c r="OK13" s="584"/>
      <c r="OL13" s="584"/>
      <c r="OM13" s="584"/>
      <c r="ON13" s="584"/>
      <c r="OO13" s="584"/>
      <c r="OP13" s="584"/>
      <c r="OQ13" s="584"/>
      <c r="OR13" s="584"/>
      <c r="OS13" s="584"/>
      <c r="OT13" s="584"/>
      <c r="OU13" s="584"/>
      <c r="OV13" s="584"/>
      <c r="OW13" s="584"/>
      <c r="OX13" s="584"/>
      <c r="OY13" s="584"/>
      <c r="OZ13" s="584"/>
      <c r="PA13" s="584"/>
      <c r="PB13" s="584"/>
      <c r="PC13" s="584"/>
      <c r="PD13" s="584"/>
      <c r="PE13" s="584"/>
      <c r="PF13" s="584"/>
      <c r="PG13" s="584"/>
      <c r="PH13" s="584"/>
      <c r="PI13" s="584"/>
      <c r="PJ13" s="584"/>
      <c r="PK13" s="584"/>
      <c r="PL13" s="584"/>
      <c r="PM13" s="584"/>
      <c r="PN13" s="584"/>
      <c r="PO13" s="584"/>
      <c r="PP13" s="584"/>
      <c r="PQ13" s="584"/>
      <c r="PR13" s="584"/>
      <c r="PS13" s="584"/>
      <c r="PT13" s="584"/>
      <c r="PU13" s="584"/>
      <c r="PV13" s="584"/>
      <c r="PW13" s="584"/>
      <c r="PX13" s="584"/>
      <c r="PY13" s="584"/>
      <c r="PZ13" s="584"/>
      <c r="QA13" s="584"/>
      <c r="QB13" s="584"/>
      <c r="QC13" s="584"/>
      <c r="QD13" s="584"/>
      <c r="QE13" s="584"/>
      <c r="QF13" s="584"/>
      <c r="QG13" s="584"/>
      <c r="QH13" s="584"/>
      <c r="QI13" s="584"/>
      <c r="QJ13" s="584"/>
      <c r="QK13" s="584"/>
      <c r="QL13" s="584"/>
      <c r="QM13" s="584"/>
      <c r="QN13" s="584"/>
      <c r="QO13" s="584"/>
      <c r="QP13" s="584"/>
      <c r="QQ13" s="584"/>
      <c r="QR13" s="584"/>
      <c r="QS13" s="584"/>
      <c r="QT13" s="584"/>
      <c r="QU13" s="584"/>
      <c r="QV13" s="584"/>
      <c r="QW13" s="584"/>
      <c r="QX13" s="584"/>
      <c r="QY13" s="584"/>
      <c r="QZ13" s="584"/>
      <c r="RA13" s="584"/>
      <c r="RB13" s="584"/>
      <c r="RC13" s="584"/>
      <c r="RD13" s="584"/>
      <c r="RE13" s="584"/>
      <c r="RF13" s="584"/>
      <c r="RG13" s="584"/>
      <c r="RH13" s="584"/>
      <c r="RI13" s="584"/>
      <c r="RJ13" s="584"/>
      <c r="RK13" s="584"/>
      <c r="RL13" s="584"/>
      <c r="RM13" s="584"/>
      <c r="RN13" s="584"/>
      <c r="RO13" s="584"/>
      <c r="RP13" s="584"/>
      <c r="RQ13" s="584"/>
      <c r="RR13" s="584"/>
      <c r="RS13" s="584"/>
      <c r="RT13" s="584"/>
      <c r="RU13" s="584"/>
      <c r="RV13" s="584"/>
      <c r="RW13" s="584"/>
      <c r="RX13" s="584"/>
      <c r="RY13" s="584"/>
      <c r="RZ13" s="584"/>
      <c r="SA13" s="584"/>
      <c r="SB13" s="584"/>
      <c r="SC13" s="584"/>
      <c r="SD13" s="584"/>
      <c r="SE13" s="584"/>
      <c r="SF13" s="584"/>
      <c r="SG13" s="584"/>
      <c r="SH13" s="584"/>
      <c r="SI13" s="584"/>
      <c r="SJ13" s="584"/>
      <c r="SK13" s="584"/>
      <c r="SL13" s="584"/>
      <c r="SM13" s="584"/>
      <c r="SN13" s="584"/>
      <c r="SO13" s="584"/>
      <c r="SP13" s="584"/>
      <c r="SQ13" s="584"/>
      <c r="SR13" s="584"/>
      <c r="SS13" s="584"/>
      <c r="ST13" s="584"/>
      <c r="SU13" s="584"/>
      <c r="SV13" s="584"/>
      <c r="SW13" s="584"/>
      <c r="SX13" s="584"/>
      <c r="SY13" s="584"/>
      <c r="SZ13" s="584"/>
      <c r="TA13" s="584"/>
      <c r="TB13" s="584"/>
      <c r="TC13" s="584"/>
      <c r="TD13" s="584"/>
      <c r="TE13" s="584"/>
      <c r="TF13" s="584"/>
      <c r="TG13" s="584"/>
      <c r="TH13" s="584"/>
      <c r="TI13" s="584"/>
      <c r="TJ13" s="584"/>
      <c r="TK13" s="584"/>
      <c r="TL13" s="584"/>
      <c r="TM13" s="584"/>
      <c r="TN13" s="584"/>
      <c r="TO13" s="584"/>
      <c r="TP13" s="584"/>
      <c r="TQ13" s="584"/>
      <c r="TR13" s="584"/>
      <c r="TS13" s="584"/>
      <c r="TT13" s="584"/>
      <c r="TU13" s="584"/>
      <c r="TV13" s="584"/>
      <c r="TW13" s="584"/>
      <c r="TX13" s="584"/>
      <c r="TY13" s="584"/>
      <c r="TZ13" s="584"/>
      <c r="UA13" s="584"/>
      <c r="UB13" s="584"/>
      <c r="UC13" s="584"/>
      <c r="UD13" s="584"/>
      <c r="UE13" s="584"/>
      <c r="UF13" s="584"/>
      <c r="UG13" s="584"/>
      <c r="UH13" s="584"/>
      <c r="UI13" s="584"/>
      <c r="UJ13" s="584"/>
      <c r="UK13" s="584"/>
      <c r="UL13" s="584"/>
      <c r="UM13" s="584"/>
      <c r="UN13" s="584"/>
      <c r="UO13" s="584"/>
      <c r="UP13" s="584"/>
      <c r="UQ13" s="584"/>
      <c r="UR13" s="584"/>
      <c r="US13" s="584"/>
      <c r="UT13" s="584"/>
      <c r="UU13" s="584"/>
      <c r="UV13" s="584"/>
      <c r="UW13" s="584"/>
      <c r="UX13" s="584"/>
      <c r="UY13" s="584"/>
      <c r="UZ13" s="584"/>
      <c r="VA13" s="584"/>
      <c r="VB13" s="584"/>
      <c r="VC13" s="584"/>
      <c r="VD13" s="584"/>
      <c r="VE13" s="584"/>
      <c r="VF13" s="584"/>
      <c r="VG13" s="584"/>
      <c r="VH13" s="584"/>
      <c r="VI13" s="584"/>
      <c r="VJ13" s="584"/>
      <c r="VK13" s="584"/>
      <c r="VL13" s="584"/>
      <c r="VM13" s="584"/>
      <c r="VN13" s="584"/>
      <c r="VO13" s="584"/>
      <c r="VP13" s="584"/>
      <c r="VQ13" s="584"/>
      <c r="VR13" s="584"/>
      <c r="VS13" s="584"/>
      <c r="VT13" s="584"/>
      <c r="VU13" s="584"/>
      <c r="VV13" s="584"/>
      <c r="VW13" s="584"/>
      <c r="VX13" s="584"/>
      <c r="VY13" s="584"/>
      <c r="VZ13" s="584"/>
      <c r="WA13" s="584"/>
      <c r="WB13" s="584"/>
      <c r="WC13" s="584"/>
      <c r="WD13" s="584"/>
      <c r="WE13" s="584"/>
      <c r="WF13" s="584"/>
      <c r="WG13" s="584"/>
      <c r="WH13" s="584"/>
      <c r="WI13" s="584"/>
      <c r="WJ13" s="584"/>
      <c r="WK13" s="584"/>
      <c r="WL13" s="584"/>
      <c r="WM13" s="584"/>
      <c r="WN13" s="584"/>
      <c r="WO13" s="584"/>
      <c r="WP13" s="584"/>
      <c r="WQ13" s="584"/>
      <c r="WR13" s="584"/>
      <c r="WS13" s="584"/>
      <c r="WT13" s="584"/>
      <c r="WU13" s="584"/>
      <c r="WV13" s="584"/>
      <c r="WW13" s="584"/>
      <c r="WX13" s="584"/>
      <c r="WY13" s="584"/>
      <c r="WZ13" s="584"/>
      <c r="XA13" s="584"/>
      <c r="XB13" s="584"/>
      <c r="XC13" s="584"/>
      <c r="XD13" s="584"/>
      <c r="XE13" s="584"/>
      <c r="XF13" s="584"/>
      <c r="XG13" s="584"/>
      <c r="XH13" s="584"/>
      <c r="XI13" s="584"/>
      <c r="XJ13" s="584"/>
      <c r="XK13" s="584"/>
      <c r="XL13" s="584"/>
      <c r="XM13" s="584"/>
      <c r="XN13" s="584"/>
      <c r="XO13" s="584"/>
      <c r="XP13" s="584"/>
      <c r="XQ13" s="584"/>
      <c r="XR13" s="584"/>
      <c r="XS13" s="584"/>
      <c r="XT13" s="584"/>
      <c r="XU13" s="584"/>
      <c r="XV13" s="584"/>
      <c r="XW13" s="584"/>
      <c r="XX13" s="584"/>
      <c r="XY13" s="584"/>
      <c r="XZ13" s="584"/>
      <c r="YA13" s="584"/>
      <c r="YB13" s="584"/>
      <c r="YC13" s="584"/>
      <c r="YD13" s="584"/>
      <c r="YE13" s="584"/>
      <c r="YF13" s="584"/>
      <c r="YG13" s="584"/>
      <c r="YH13" s="584"/>
      <c r="YI13" s="584"/>
      <c r="YJ13" s="584"/>
      <c r="YK13" s="584"/>
      <c r="YL13" s="584"/>
      <c r="YM13" s="584"/>
      <c r="YN13" s="584"/>
      <c r="YO13" s="584"/>
      <c r="YP13" s="584"/>
      <c r="YQ13" s="584"/>
      <c r="YR13" s="584"/>
      <c r="YS13" s="584"/>
      <c r="YT13" s="584"/>
      <c r="YU13" s="584"/>
      <c r="YV13" s="584"/>
      <c r="YW13" s="584"/>
      <c r="YX13" s="601"/>
      <c r="YY13" s="601"/>
      <c r="YZ13" s="601"/>
      <c r="ZA13" s="584"/>
      <c r="ZB13" s="584"/>
      <c r="ZC13" s="584"/>
      <c r="ZD13" s="584"/>
      <c r="ZE13" s="584"/>
      <c r="ZF13" s="584"/>
      <c r="ZG13" s="584"/>
      <c r="ZH13" s="584"/>
      <c r="ZI13" s="584"/>
      <c r="ZJ13" s="584"/>
      <c r="ZK13" s="584"/>
      <c r="ZL13" s="584"/>
      <c r="ZM13" s="584"/>
      <c r="ZN13" s="584"/>
      <c r="ZO13" s="584"/>
      <c r="ZP13" s="584"/>
      <c r="ZQ13" s="584"/>
      <c r="ZR13" s="584"/>
      <c r="ZS13" s="584"/>
      <c r="ZT13" s="584"/>
      <c r="ZU13" s="584"/>
      <c r="ZV13" s="584"/>
      <c r="ZW13" s="584"/>
      <c r="ZX13" s="584"/>
      <c r="ZY13" s="584"/>
      <c r="ZZ13" s="584"/>
      <c r="AAA13" s="584"/>
      <c r="AAB13" s="584"/>
      <c r="AAC13" s="584"/>
      <c r="AAD13" s="584"/>
      <c r="AAE13" s="584"/>
      <c r="AAF13" s="584"/>
      <c r="AAG13" s="584"/>
      <c r="AAH13" s="584"/>
      <c r="AAI13" s="584"/>
      <c r="AAJ13" s="584"/>
      <c r="AAK13" s="584"/>
      <c r="AAL13" s="584"/>
      <c r="AAM13" s="584"/>
      <c r="AAN13" s="584"/>
      <c r="AAO13" s="584"/>
      <c r="AAP13" s="584"/>
      <c r="AAQ13" s="584"/>
      <c r="AAR13" s="584"/>
      <c r="AAS13" s="584"/>
      <c r="AAT13" s="584"/>
      <c r="AAU13" s="584"/>
      <c r="AAV13" s="584"/>
      <c r="AAW13" s="584"/>
      <c r="AAX13" s="584"/>
      <c r="AAY13" s="584"/>
      <c r="AAZ13" s="584"/>
      <c r="ABA13" s="584"/>
      <c r="ABB13" s="584"/>
      <c r="ABC13" s="584"/>
      <c r="ABD13" s="584"/>
      <c r="ABE13" s="584"/>
      <c r="ABF13" s="584"/>
      <c r="ABG13" s="584"/>
      <c r="ABH13" s="584"/>
      <c r="ABI13" s="584"/>
      <c r="ABJ13" s="584"/>
      <c r="ABK13" s="584"/>
      <c r="ABL13" s="584"/>
      <c r="ABM13" s="584"/>
      <c r="ABN13" s="584"/>
      <c r="ABO13" s="584"/>
      <c r="ABP13" s="584"/>
      <c r="ABQ13" s="584"/>
      <c r="ABR13" s="584"/>
      <c r="ABS13" s="584"/>
      <c r="ABT13" s="584"/>
      <c r="ABU13" s="584"/>
      <c r="ABV13" s="617"/>
      <c r="ABW13" s="617"/>
      <c r="ABX13" s="617"/>
      <c r="ABY13" s="617"/>
      <c r="ABZ13" s="617"/>
      <c r="ACA13" s="506"/>
      <c r="ACB13" s="506"/>
      <c r="ACC13" s="506"/>
      <c r="ACD13" s="506"/>
      <c r="AFT13" s="508"/>
      <c r="AFU13" s="508"/>
    </row>
    <row r="14" spans="1:869" ht="22.95" customHeight="1">
      <c r="A14" s="771">
        <v>7</v>
      </c>
      <c r="B14" s="695" t="str">
        <f>IF('1'!$A$1=1,D14,F14)</f>
        <v>Italy</v>
      </c>
      <c r="C14" s="1161"/>
      <c r="D14" s="2" t="s">
        <v>650</v>
      </c>
      <c r="E14" s="701"/>
      <c r="F14" s="1067" t="s">
        <v>163</v>
      </c>
      <c r="G14" s="476">
        <v>415.47537670999998</v>
      </c>
      <c r="H14" s="476">
        <v>683.46409199999994</v>
      </c>
      <c r="I14" s="476">
        <v>565.76991599999997</v>
      </c>
      <c r="J14" s="476">
        <v>610.30667299999993</v>
      </c>
      <c r="K14" s="507">
        <v>745.41906600000004</v>
      </c>
      <c r="L14" s="507">
        <v>965.43857100000002</v>
      </c>
      <c r="M14" s="507">
        <v>574.09653500000002</v>
      </c>
      <c r="N14" s="507">
        <v>636.20026500000006</v>
      </c>
      <c r="O14" s="507">
        <v>471.93745471</v>
      </c>
      <c r="P14" s="507">
        <v>642.134817</v>
      </c>
      <c r="Q14" s="507">
        <v>519.46113100000002</v>
      </c>
      <c r="R14" s="507">
        <v>755.15449999999998</v>
      </c>
      <c r="S14" s="507">
        <v>686.75017500000001</v>
      </c>
      <c r="T14" s="507">
        <v>547.09455400000002</v>
      </c>
      <c r="U14" s="507">
        <v>392.476474</v>
      </c>
      <c r="V14" s="507">
        <v>636.56451100000004</v>
      </c>
      <c r="W14" s="507">
        <v>673.72570635</v>
      </c>
      <c r="X14" s="507">
        <v>648.06569100000002</v>
      </c>
      <c r="Y14" s="507">
        <v>485.91279800000001</v>
      </c>
      <c r="Z14" s="507">
        <v>517.73099400000001</v>
      </c>
      <c r="AA14" s="476">
        <v>522.46080721999999</v>
      </c>
      <c r="AB14" s="476">
        <v>393.28300199999995</v>
      </c>
      <c r="AC14" s="476">
        <v>392.66981699999997</v>
      </c>
      <c r="AD14" s="476">
        <v>513.40865700000006</v>
      </c>
      <c r="AE14" s="476">
        <v>374.13755248000001</v>
      </c>
      <c r="AF14" s="476">
        <v>476.218684</v>
      </c>
      <c r="AG14" s="476">
        <v>399.86370599999998</v>
      </c>
      <c r="AH14" s="476">
        <v>525.43867499999999</v>
      </c>
      <c r="AI14" s="476">
        <v>533.60762205999993</v>
      </c>
      <c r="AJ14" s="476">
        <v>572.3058319999999</v>
      </c>
      <c r="AK14" s="476">
        <v>500.01186199999995</v>
      </c>
      <c r="AL14" s="476">
        <v>720.6141090000001</v>
      </c>
      <c r="AM14" s="476">
        <v>680.45563714999992</v>
      </c>
      <c r="AN14" s="476">
        <v>721.34967500000005</v>
      </c>
      <c r="AO14" s="476">
        <v>496.375069</v>
      </c>
      <c r="AP14" s="476">
        <v>596.92281100000002</v>
      </c>
      <c r="AQ14" s="711">
        <v>584.73892721999994</v>
      </c>
      <c r="AR14" s="476">
        <v>627.19802400000003</v>
      </c>
      <c r="AS14" s="476">
        <v>513.37258500000007</v>
      </c>
      <c r="AT14" s="476">
        <v>560.84489699999995</v>
      </c>
      <c r="AU14" s="476">
        <v>511.66663645</v>
      </c>
      <c r="AV14" s="476">
        <v>406.16571090999997</v>
      </c>
      <c r="AW14" s="476">
        <v>369.44833017000002</v>
      </c>
      <c r="AX14" s="476">
        <v>568.59648377999997</v>
      </c>
      <c r="AY14" s="476">
        <v>611.30403096999999</v>
      </c>
      <c r="AZ14" s="476">
        <v>822.50057220999997</v>
      </c>
      <c r="BA14" s="476">
        <v>965.38172027999997</v>
      </c>
      <c r="BB14" s="476">
        <v>940.80082245999995</v>
      </c>
      <c r="BC14" s="476">
        <v>595.95348388000002</v>
      </c>
      <c r="BD14" s="476">
        <v>218.54000369000002</v>
      </c>
      <c r="BE14" s="476">
        <v>344.40433591999999</v>
      </c>
      <c r="BF14" s="476">
        <v>421.86952511999999</v>
      </c>
      <c r="BG14" s="476">
        <v>372.58797028999999</v>
      </c>
      <c r="BH14" s="476">
        <v>374.10081480999997</v>
      </c>
      <c r="BI14" s="476">
        <v>359.33659957999998</v>
      </c>
      <c r="BJ14" s="476">
        <v>414.64482365000003</v>
      </c>
      <c r="BK14" s="476">
        <f t="shared" si="10"/>
        <v>1855.87716131</v>
      </c>
      <c r="BL14" s="476">
        <f t="shared" si="11"/>
        <v>3339.9871459199999</v>
      </c>
      <c r="BM14" s="476">
        <f t="shared" si="12"/>
        <v>1580.76734861</v>
      </c>
      <c r="BN14" s="476">
        <f t="shared" si="13"/>
        <v>1520.6702083299999</v>
      </c>
      <c r="BO14" s="644">
        <f t="shared" si="15"/>
        <v>4.3850741762032674</v>
      </c>
      <c r="BP14" s="1124">
        <f t="shared" si="16"/>
        <v>96.198229908224974</v>
      </c>
      <c r="BQ14" s="711">
        <f t="shared" si="1"/>
        <v>1821.8222832199999</v>
      </c>
      <c r="BR14" s="476">
        <f t="shared" si="2"/>
        <v>1775.65861748</v>
      </c>
      <c r="BS14" s="476">
        <f t="shared" si="3"/>
        <v>2326.5394250599998</v>
      </c>
      <c r="BT14" s="476">
        <f t="shared" si="4"/>
        <v>2495.1031921499998</v>
      </c>
      <c r="BU14" s="476">
        <f t="shared" si="5"/>
        <v>2286.1544332200001</v>
      </c>
      <c r="BV14" s="476">
        <f t="shared" si="6"/>
        <v>1855.87716131</v>
      </c>
      <c r="BW14" s="476">
        <f t="shared" si="7"/>
        <v>3339.9871459199999</v>
      </c>
      <c r="BX14" s="476">
        <f t="shared" si="8"/>
        <v>1580.76734861</v>
      </c>
      <c r="BY14" s="1160">
        <f t="shared" si="9"/>
        <v>1520.6702083299999</v>
      </c>
      <c r="BZ14" s="644"/>
      <c r="CA14" s="644"/>
      <c r="CB14" s="644"/>
      <c r="CC14" s="644"/>
      <c r="CD14" s="644"/>
      <c r="CE14" s="644"/>
      <c r="CF14" s="644"/>
      <c r="CG14" s="644"/>
      <c r="CH14" s="644"/>
      <c r="CI14" s="644"/>
      <c r="CJ14" s="644"/>
      <c r="CK14" s="644"/>
      <c r="CL14" s="644"/>
      <c r="CM14" s="644"/>
      <c r="CN14" s="644"/>
      <c r="CO14" s="644"/>
      <c r="CP14" s="644"/>
      <c r="CQ14" s="644"/>
      <c r="CR14" s="644"/>
      <c r="CS14" s="644"/>
      <c r="CT14" s="644"/>
      <c r="CU14" s="644"/>
      <c r="CV14" s="644"/>
      <c r="CW14" s="644"/>
      <c r="CX14" s="644"/>
      <c r="CY14" s="644"/>
      <c r="CZ14" s="644"/>
      <c r="DA14" s="644"/>
      <c r="DB14" s="644"/>
      <c r="DC14" s="644"/>
      <c r="DD14" s="644"/>
      <c r="DE14" s="644"/>
      <c r="DF14" s="644"/>
      <c r="DG14" s="644"/>
      <c r="DH14" s="644"/>
      <c r="DI14" s="644"/>
      <c r="DJ14" s="644"/>
      <c r="DK14" s="644"/>
      <c r="DL14" s="644"/>
      <c r="DM14" s="644"/>
      <c r="DN14" s="644"/>
      <c r="DO14" s="644"/>
      <c r="DP14" s="644"/>
      <c r="DQ14" s="644"/>
      <c r="DR14" s="644"/>
      <c r="DS14" s="644"/>
      <c r="DT14" s="644"/>
      <c r="DU14" s="644"/>
      <c r="DV14" s="644"/>
      <c r="DW14" s="644"/>
      <c r="DX14" s="644"/>
      <c r="DY14" s="644"/>
      <c r="DZ14" s="644"/>
      <c r="EA14" s="644"/>
      <c r="EB14" s="644"/>
      <c r="EC14" s="644"/>
      <c r="ED14" s="644"/>
      <c r="EE14" s="644"/>
      <c r="EF14" s="644"/>
      <c r="EG14" s="644"/>
      <c r="EH14" s="644"/>
      <c r="EI14" s="644"/>
      <c r="EJ14" s="644"/>
      <c r="EK14" s="644"/>
      <c r="EL14" s="644"/>
      <c r="EM14" s="644"/>
      <c r="EN14" s="644"/>
      <c r="EO14" s="644"/>
      <c r="EP14" s="644"/>
      <c r="EQ14" s="644"/>
      <c r="ER14" s="644"/>
      <c r="ES14" s="644"/>
      <c r="ET14" s="644"/>
      <c r="EU14" s="644"/>
      <c r="EV14" s="644"/>
      <c r="EW14" s="644"/>
      <c r="EX14" s="733"/>
      <c r="EY14" s="733"/>
      <c r="EZ14" s="737">
        <v>3339.9871459199999</v>
      </c>
      <c r="FA14" s="737">
        <v>1580.76734861</v>
      </c>
      <c r="FB14" s="733"/>
      <c r="FC14" s="733"/>
      <c r="FD14" s="733"/>
      <c r="FE14" s="733"/>
      <c r="FF14" s="733"/>
      <c r="FG14" s="733"/>
      <c r="FH14" s="733"/>
      <c r="FI14" s="733"/>
      <c r="FJ14" s="733"/>
      <c r="FK14" s="733"/>
      <c r="FL14" s="733"/>
      <c r="FM14" s="733"/>
      <c r="FN14" s="733"/>
      <c r="FO14" s="733"/>
      <c r="FP14" s="644"/>
      <c r="FQ14" s="644"/>
      <c r="FR14" s="644"/>
      <c r="FS14" s="644"/>
      <c r="FT14" s="644"/>
      <c r="FU14" s="644"/>
      <c r="FV14" s="644"/>
      <c r="FW14" s="644"/>
      <c r="FX14" s="644"/>
      <c r="FY14" s="644"/>
      <c r="FZ14" s="644"/>
      <c r="GA14" s="644"/>
      <c r="GB14" s="644"/>
      <c r="GC14" s="644"/>
      <c r="GD14" s="644"/>
      <c r="GE14" s="644"/>
      <c r="GF14" s="644"/>
      <c r="GG14" s="644"/>
      <c r="GH14" s="733"/>
      <c r="GI14" s="733"/>
      <c r="GJ14" s="733"/>
      <c r="GK14" s="733"/>
      <c r="GL14" s="733"/>
      <c r="GM14" s="733"/>
      <c r="GN14" s="644"/>
      <c r="GO14" s="644"/>
      <c r="GP14" s="644"/>
      <c r="GQ14" s="644"/>
      <c r="GR14" s="644"/>
      <c r="GS14" s="644"/>
      <c r="GT14" s="644"/>
      <c r="GU14" s="644"/>
      <c r="GV14" s="644"/>
      <c r="GW14" s="644"/>
      <c r="GX14" s="644"/>
      <c r="GY14" s="644"/>
      <c r="GZ14" s="644"/>
      <c r="HA14" s="644"/>
      <c r="HB14" s="644"/>
      <c r="HC14" s="644"/>
      <c r="HD14" s="644"/>
      <c r="HE14" s="644"/>
      <c r="HF14" s="644"/>
      <c r="HG14" s="644"/>
      <c r="HH14" s="644"/>
      <c r="HI14" s="644"/>
      <c r="HJ14" s="644"/>
      <c r="HK14" s="644"/>
      <c r="HL14" s="644"/>
      <c r="HM14" s="644"/>
      <c r="HN14" s="644"/>
      <c r="HO14" s="733"/>
      <c r="HP14" s="733"/>
      <c r="HQ14" s="733"/>
      <c r="HS14" s="734" t="s">
        <v>445</v>
      </c>
      <c r="HV14" s="734" t="s">
        <v>446</v>
      </c>
      <c r="HX14" s="733"/>
      <c r="HY14" s="733"/>
      <c r="HZ14" s="733"/>
      <c r="IA14" s="733"/>
      <c r="IB14" s="733"/>
      <c r="IC14" s="733"/>
      <c r="ID14" s="733"/>
      <c r="IE14" s="733"/>
      <c r="IF14" s="1148"/>
      <c r="IG14" s="1148"/>
      <c r="IH14" s="1148"/>
      <c r="II14" s="733"/>
      <c r="IJ14" s="733"/>
      <c r="IK14" s="733"/>
      <c r="IL14" s="733"/>
      <c r="IM14" s="733"/>
      <c r="IN14" s="733"/>
      <c r="IO14" s="733"/>
      <c r="IP14" s="733"/>
      <c r="IQ14" s="733"/>
      <c r="IR14" s="733"/>
      <c r="IS14" s="733"/>
      <c r="IT14" s="733"/>
      <c r="IU14" s="733"/>
      <c r="IV14" s="733"/>
      <c r="IW14" s="733"/>
      <c r="IX14" s="733"/>
      <c r="IY14" s="584"/>
      <c r="IZ14" s="584"/>
      <c r="JA14" s="584"/>
      <c r="JB14" s="584"/>
      <c r="JC14" s="584"/>
      <c r="JD14" s="584"/>
      <c r="JE14" s="584"/>
      <c r="JF14" s="584"/>
      <c r="JG14" s="584"/>
      <c r="JH14" s="584"/>
      <c r="JI14" s="584"/>
      <c r="JJ14" s="584"/>
      <c r="JK14" s="584"/>
      <c r="JL14" s="631"/>
      <c r="JM14" s="631"/>
      <c r="JN14" s="1148"/>
      <c r="JO14" s="681"/>
      <c r="JP14" s="681"/>
      <c r="JQ14" s="681"/>
      <c r="JR14" s="681"/>
      <c r="JS14" s="681"/>
      <c r="JT14" s="681"/>
      <c r="JU14" s="506"/>
      <c r="JV14" s="506"/>
      <c r="JW14" s="506"/>
      <c r="JX14" s="506"/>
      <c r="JY14" s="506"/>
      <c r="JZ14" s="506"/>
      <c r="KA14" s="506"/>
      <c r="KB14" s="506"/>
      <c r="KC14" s="584"/>
      <c r="KD14" s="584"/>
      <c r="KE14" s="584"/>
      <c r="KF14" s="584"/>
      <c r="KG14" s="584"/>
      <c r="KH14" s="584"/>
      <c r="KI14" s="584"/>
      <c r="KJ14" s="584"/>
      <c r="KK14" s="584"/>
      <c r="KL14" s="584"/>
      <c r="KM14" s="584"/>
      <c r="KN14" s="584"/>
      <c r="KO14" s="506"/>
      <c r="KP14" s="506"/>
      <c r="KQ14" s="506"/>
      <c r="KR14" s="506"/>
      <c r="KS14" s="506"/>
      <c r="KT14" s="506"/>
      <c r="KU14" s="506"/>
      <c r="KV14" s="506"/>
      <c r="KW14" s="506"/>
      <c r="KX14" s="506"/>
      <c r="KY14" s="506"/>
      <c r="KZ14" s="506"/>
      <c r="LA14" s="506"/>
      <c r="LB14" s="506"/>
      <c r="LC14" s="506"/>
      <c r="LD14" s="506"/>
      <c r="LE14" s="506"/>
      <c r="LF14" s="506"/>
      <c r="LG14" s="506"/>
      <c r="LH14" s="506"/>
      <c r="LI14" s="506"/>
      <c r="LJ14" s="506"/>
      <c r="LK14" s="506"/>
      <c r="LL14" s="506"/>
      <c r="LM14" s="506"/>
      <c r="LN14" s="506"/>
      <c r="LO14" s="506"/>
      <c r="LP14" s="506"/>
      <c r="LQ14" s="506"/>
      <c r="LR14" s="506"/>
      <c r="LS14" s="506"/>
      <c r="LT14" s="506"/>
      <c r="LU14" s="506"/>
      <c r="LV14" s="506"/>
      <c r="LW14" s="506"/>
      <c r="LX14" s="506"/>
      <c r="LY14" s="506"/>
      <c r="LZ14" s="506"/>
      <c r="MA14" s="506"/>
      <c r="MB14" s="506"/>
      <c r="MC14" s="506"/>
      <c r="MD14" s="601"/>
      <c r="ME14" s="601"/>
      <c r="MF14" s="601"/>
      <c r="MG14" s="601"/>
      <c r="MH14" s="506"/>
      <c r="MI14" s="506"/>
      <c r="MJ14" s="506"/>
      <c r="MK14" s="506"/>
      <c r="ML14" s="506"/>
      <c r="MM14" s="506"/>
      <c r="MN14" s="506"/>
      <c r="MO14" s="506"/>
      <c r="MP14" s="584"/>
      <c r="MQ14" s="584"/>
      <c r="MR14" s="584"/>
      <c r="MS14" s="584"/>
      <c r="MT14" s="584"/>
      <c r="MU14" s="584"/>
      <c r="MV14" s="584"/>
      <c r="MW14" s="584"/>
      <c r="MX14" s="584"/>
      <c r="MY14" s="584"/>
      <c r="MZ14" s="584"/>
      <c r="NA14" s="584"/>
      <c r="NB14" s="584"/>
      <c r="NC14" s="601"/>
      <c r="ND14" s="601"/>
      <c r="NE14" s="506"/>
      <c r="NF14" s="506"/>
      <c r="NG14" s="506"/>
      <c r="NH14" s="506"/>
      <c r="NI14" s="506"/>
      <c r="NJ14" s="506"/>
      <c r="NK14" s="506"/>
      <c r="NL14" s="584"/>
      <c r="NM14" s="601"/>
      <c r="NN14" s="601"/>
      <c r="NO14" s="601"/>
      <c r="NP14" s="601"/>
      <c r="NQ14" s="601"/>
      <c r="NR14" s="584"/>
      <c r="NS14" s="584"/>
      <c r="NT14" s="584"/>
      <c r="NU14" s="584"/>
      <c r="NV14" s="584"/>
      <c r="NW14" s="584"/>
      <c r="NX14" s="584"/>
      <c r="NY14" s="584"/>
      <c r="NZ14" s="584"/>
      <c r="OA14" s="584"/>
      <c r="OB14" s="584"/>
      <c r="OC14" s="584"/>
      <c r="OD14" s="584"/>
      <c r="OE14" s="584"/>
      <c r="OF14" s="584"/>
      <c r="OG14" s="584"/>
      <c r="OH14" s="584"/>
      <c r="OI14" s="584"/>
      <c r="OJ14" s="584"/>
      <c r="OK14" s="584"/>
      <c r="OL14" s="584"/>
      <c r="OM14" s="584"/>
      <c r="ON14" s="584"/>
      <c r="OO14" s="584"/>
      <c r="OP14" s="584"/>
      <c r="OQ14" s="584"/>
      <c r="OR14" s="584"/>
      <c r="OS14" s="584"/>
      <c r="OT14" s="584"/>
      <c r="OU14" s="584"/>
      <c r="OV14" s="584"/>
      <c r="OW14" s="584"/>
      <c r="OX14" s="584"/>
      <c r="OY14" s="584"/>
      <c r="OZ14" s="584"/>
      <c r="PA14" s="584"/>
      <c r="PB14" s="584"/>
      <c r="PC14" s="584"/>
      <c r="PD14" s="584"/>
      <c r="PE14" s="584"/>
      <c r="PF14" s="584"/>
      <c r="PG14" s="584"/>
      <c r="PH14" s="584"/>
      <c r="PI14" s="584"/>
      <c r="PJ14" s="584"/>
      <c r="PK14" s="584"/>
      <c r="PL14" s="584"/>
      <c r="PM14" s="584"/>
      <c r="PN14" s="584"/>
      <c r="PO14" s="584"/>
      <c r="PP14" s="584"/>
      <c r="PQ14" s="584"/>
      <c r="PR14" s="584"/>
      <c r="PS14" s="584"/>
      <c r="PT14" s="584"/>
      <c r="PU14" s="584"/>
      <c r="PV14" s="584"/>
      <c r="PW14" s="584"/>
      <c r="PX14" s="584"/>
      <c r="PY14" s="584"/>
      <c r="PZ14" s="584"/>
      <c r="QA14" s="584"/>
      <c r="QB14" s="584"/>
      <c r="QC14" s="584"/>
      <c r="QD14" s="584"/>
      <c r="QE14" s="584"/>
      <c r="QF14" s="584"/>
      <c r="QG14" s="584"/>
      <c r="QH14" s="584"/>
      <c r="QI14" s="584"/>
      <c r="QJ14" s="584"/>
      <c r="QK14" s="584"/>
      <c r="QL14" s="584"/>
      <c r="QM14" s="584"/>
      <c r="QN14" s="584"/>
      <c r="QO14" s="584"/>
      <c r="QP14" s="584"/>
      <c r="QQ14" s="584"/>
      <c r="QR14" s="584"/>
      <c r="QS14" s="584"/>
      <c r="QT14" s="584"/>
      <c r="QU14" s="584"/>
      <c r="QV14" s="584"/>
      <c r="QW14" s="584"/>
      <c r="QX14" s="584"/>
      <c r="QY14" s="584"/>
      <c r="QZ14" s="584"/>
      <c r="RA14" s="584"/>
      <c r="RB14" s="584"/>
      <c r="RC14" s="584"/>
      <c r="RD14" s="584"/>
      <c r="RE14" s="584"/>
      <c r="RF14" s="584"/>
      <c r="RG14" s="584"/>
      <c r="RH14" s="584"/>
      <c r="RI14" s="584"/>
      <c r="RJ14" s="584"/>
      <c r="RK14" s="584"/>
      <c r="RL14" s="584"/>
      <c r="RM14" s="584"/>
      <c r="RN14" s="584"/>
      <c r="RO14" s="584"/>
      <c r="RP14" s="584"/>
      <c r="RQ14" s="584"/>
      <c r="RR14" s="584"/>
      <c r="RS14" s="584"/>
      <c r="RT14" s="584"/>
      <c r="RU14" s="584"/>
      <c r="RV14" s="584"/>
      <c r="RW14" s="584"/>
      <c r="RX14" s="584"/>
      <c r="RY14" s="584"/>
      <c r="RZ14" s="584"/>
      <c r="SA14" s="584"/>
      <c r="SB14" s="584"/>
      <c r="SC14" s="584"/>
      <c r="SD14" s="584"/>
      <c r="SE14" s="584"/>
      <c r="SF14" s="584"/>
      <c r="SG14" s="584"/>
      <c r="SH14" s="584"/>
      <c r="SI14" s="584"/>
      <c r="SJ14" s="584"/>
      <c r="SK14" s="584"/>
      <c r="SL14" s="584"/>
      <c r="SM14" s="584"/>
      <c r="SN14" s="584"/>
      <c r="SO14" s="584"/>
      <c r="SP14" s="584"/>
      <c r="SQ14" s="584"/>
      <c r="SR14" s="584"/>
      <c r="SS14" s="584"/>
      <c r="ST14" s="584"/>
      <c r="SU14" s="584"/>
      <c r="SV14" s="584"/>
      <c r="SW14" s="584"/>
      <c r="SX14" s="584"/>
      <c r="SY14" s="584"/>
      <c r="SZ14" s="584"/>
      <c r="TA14" s="584"/>
      <c r="TB14" s="584"/>
      <c r="TC14" s="584"/>
      <c r="TD14" s="584"/>
      <c r="TE14" s="584"/>
      <c r="TF14" s="584"/>
      <c r="TG14" s="584"/>
      <c r="TH14" s="584"/>
      <c r="TI14" s="584"/>
      <c r="TJ14" s="584"/>
      <c r="TK14" s="584"/>
      <c r="TL14" s="584"/>
      <c r="TM14" s="584"/>
      <c r="TN14" s="584"/>
      <c r="TO14" s="584"/>
      <c r="TP14" s="584"/>
      <c r="TQ14" s="584"/>
      <c r="TR14" s="584"/>
      <c r="TS14" s="584"/>
      <c r="TT14" s="584"/>
      <c r="TU14" s="584"/>
      <c r="TV14" s="584"/>
      <c r="TW14" s="584"/>
      <c r="TX14" s="584"/>
      <c r="TY14" s="584"/>
      <c r="TZ14" s="584"/>
      <c r="UA14" s="584"/>
      <c r="UB14" s="584"/>
      <c r="UC14" s="584"/>
      <c r="UD14" s="584"/>
      <c r="UE14" s="584"/>
      <c r="UF14" s="584"/>
      <c r="UG14" s="584"/>
      <c r="UH14" s="584"/>
      <c r="UI14" s="584"/>
      <c r="UJ14" s="584"/>
      <c r="UK14" s="584"/>
      <c r="UL14" s="584"/>
      <c r="UM14" s="584"/>
      <c r="UN14" s="584"/>
      <c r="UO14" s="584"/>
      <c r="UP14" s="584"/>
      <c r="UQ14" s="584"/>
      <c r="UR14" s="584"/>
      <c r="US14" s="584"/>
      <c r="UT14" s="584"/>
      <c r="UU14" s="584"/>
      <c r="UV14" s="584"/>
      <c r="UW14" s="584"/>
      <c r="UX14" s="584"/>
      <c r="UY14" s="584"/>
      <c r="UZ14" s="584"/>
      <c r="VA14" s="584"/>
      <c r="VB14" s="584"/>
      <c r="VC14" s="584"/>
      <c r="VD14" s="584"/>
      <c r="VE14" s="584"/>
      <c r="VF14" s="584"/>
      <c r="VG14" s="584"/>
      <c r="VH14" s="584"/>
      <c r="VI14" s="584"/>
      <c r="VJ14" s="584"/>
      <c r="VK14" s="584"/>
      <c r="VL14" s="584"/>
      <c r="VM14" s="584"/>
      <c r="VN14" s="584"/>
      <c r="VO14" s="584"/>
      <c r="VP14" s="584"/>
      <c r="VQ14" s="584"/>
      <c r="VR14" s="584"/>
      <c r="VS14" s="584"/>
      <c r="VT14" s="584"/>
      <c r="VU14" s="584"/>
      <c r="VV14" s="584"/>
      <c r="VW14" s="584"/>
      <c r="VX14" s="584"/>
      <c r="VY14" s="584"/>
      <c r="VZ14" s="584"/>
      <c r="WA14" s="584"/>
      <c r="WB14" s="584"/>
      <c r="WC14" s="584"/>
      <c r="WD14" s="584"/>
      <c r="WE14" s="584"/>
      <c r="WF14" s="584"/>
      <c r="WG14" s="584"/>
      <c r="WH14" s="584"/>
      <c r="WI14" s="584"/>
      <c r="WJ14" s="584"/>
      <c r="WK14" s="584"/>
      <c r="WL14" s="584"/>
      <c r="WM14" s="584"/>
      <c r="WN14" s="584"/>
      <c r="WO14" s="584"/>
      <c r="WP14" s="584"/>
      <c r="WQ14" s="584"/>
      <c r="WR14" s="584"/>
      <c r="WS14" s="584"/>
      <c r="WT14" s="584"/>
      <c r="WU14" s="584"/>
      <c r="WV14" s="584"/>
      <c r="WW14" s="584"/>
      <c r="WX14" s="584"/>
      <c r="WY14" s="584"/>
      <c r="WZ14" s="584"/>
      <c r="XA14" s="584"/>
      <c r="XB14" s="584"/>
      <c r="XC14" s="584"/>
      <c r="XD14" s="584"/>
      <c r="XE14" s="584"/>
      <c r="XF14" s="584"/>
      <c r="XG14" s="584"/>
      <c r="XH14" s="584"/>
      <c r="XI14" s="584"/>
      <c r="XJ14" s="584"/>
      <c r="XK14" s="584"/>
      <c r="XL14" s="584"/>
      <c r="XM14" s="584"/>
      <c r="XN14" s="584"/>
      <c r="XO14" s="584"/>
      <c r="XP14" s="584"/>
      <c r="XQ14" s="584"/>
      <c r="XR14" s="584"/>
      <c r="XS14" s="584"/>
      <c r="XT14" s="584"/>
      <c r="XU14" s="584"/>
      <c r="XV14" s="584"/>
      <c r="XW14" s="584"/>
      <c r="XX14" s="584"/>
      <c r="XY14" s="584"/>
      <c r="XZ14" s="584"/>
      <c r="YA14" s="584"/>
      <c r="YB14" s="584"/>
      <c r="YC14" s="584"/>
      <c r="YD14" s="584"/>
      <c r="YE14" s="584"/>
      <c r="YF14" s="584"/>
      <c r="YG14" s="584"/>
      <c r="YH14" s="584"/>
      <c r="YI14" s="584"/>
      <c r="YJ14" s="584"/>
      <c r="YK14" s="584"/>
      <c r="YL14" s="584"/>
      <c r="YM14" s="584"/>
      <c r="YN14" s="584"/>
      <c r="YO14" s="584"/>
      <c r="YP14" s="584"/>
      <c r="YQ14" s="584"/>
      <c r="YR14" s="584"/>
      <c r="YS14" s="584"/>
      <c r="YT14" s="584"/>
      <c r="YU14" s="584"/>
      <c r="YV14" s="584"/>
      <c r="YW14" s="584"/>
      <c r="YX14" s="601"/>
      <c r="YY14" s="601"/>
      <c r="YZ14" s="601"/>
      <c r="ZA14" s="584"/>
      <c r="ZB14" s="584"/>
      <c r="ZC14" s="584"/>
      <c r="ZD14" s="584"/>
      <c r="ZE14" s="584"/>
      <c r="ZF14" s="584"/>
      <c r="ZG14" s="584"/>
      <c r="ZH14" s="584"/>
      <c r="ZI14" s="584"/>
      <c r="ZJ14" s="584"/>
      <c r="ZK14" s="584"/>
      <c r="ZL14" s="584"/>
      <c r="ZM14" s="584"/>
      <c r="ZN14" s="584"/>
      <c r="ZO14" s="584"/>
      <c r="ZP14" s="584"/>
      <c r="ZQ14" s="584"/>
      <c r="ZR14" s="584"/>
      <c r="ZS14" s="584"/>
      <c r="ZT14" s="584"/>
      <c r="ZU14" s="584"/>
      <c r="ZV14" s="584"/>
      <c r="ZW14" s="584"/>
      <c r="ZX14" s="584"/>
      <c r="ZY14" s="584"/>
      <c r="ZZ14" s="584"/>
      <c r="AAA14" s="584"/>
      <c r="AAB14" s="584"/>
      <c r="AAC14" s="584"/>
      <c r="AAD14" s="584"/>
      <c r="AAE14" s="584"/>
      <c r="AAF14" s="584"/>
      <c r="AAG14" s="584"/>
      <c r="AAH14" s="584"/>
      <c r="AAI14" s="584"/>
      <c r="AAJ14" s="584"/>
      <c r="AAK14" s="584"/>
      <c r="AAL14" s="584"/>
      <c r="AAM14" s="584"/>
      <c r="AAN14" s="584"/>
      <c r="AAO14" s="584"/>
      <c r="AAP14" s="584"/>
      <c r="AAQ14" s="584"/>
      <c r="AAR14" s="584"/>
      <c r="AAS14" s="584"/>
      <c r="AAT14" s="584"/>
      <c r="AAU14" s="584"/>
      <c r="AAV14" s="584"/>
      <c r="AAW14" s="584"/>
      <c r="AAX14" s="584"/>
      <c r="AAY14" s="584"/>
      <c r="AAZ14" s="584"/>
      <c r="ABA14" s="584"/>
      <c r="ABB14" s="584"/>
      <c r="ABC14" s="584"/>
      <c r="ABD14" s="584"/>
      <c r="ABE14" s="584"/>
      <c r="ABF14" s="584"/>
      <c r="ABG14" s="584"/>
      <c r="ABH14" s="584"/>
      <c r="ABI14" s="584"/>
      <c r="ABJ14" s="584"/>
      <c r="ABK14" s="584"/>
      <c r="ABL14" s="584"/>
      <c r="ABM14" s="584"/>
      <c r="ABN14" s="584"/>
      <c r="ABO14" s="584"/>
      <c r="ABP14" s="584"/>
      <c r="ABQ14" s="584"/>
      <c r="ABR14" s="584"/>
      <c r="ABS14" s="584"/>
      <c r="ABT14" s="584"/>
      <c r="ABU14" s="584"/>
      <c r="ABV14" s="617"/>
      <c r="ABW14" s="617"/>
      <c r="ABX14" s="617"/>
      <c r="ABY14" s="617"/>
      <c r="ABZ14" s="617"/>
      <c r="ACA14" s="506"/>
      <c r="ACB14" s="506"/>
      <c r="ACC14" s="506"/>
      <c r="ACD14" s="506"/>
      <c r="AFT14" s="508"/>
      <c r="AFU14" s="508"/>
    </row>
    <row r="15" spans="1:869" ht="22.95" customHeight="1">
      <c r="A15" s="771">
        <v>8</v>
      </c>
      <c r="B15" s="695" t="str">
        <f>IF('1'!$A$1=1,D15,F15)</f>
        <v>Netherlands</v>
      </c>
      <c r="C15" s="1161"/>
      <c r="D15" s="2" t="s">
        <v>655</v>
      </c>
      <c r="E15" s="701"/>
      <c r="F15" s="1067" t="s">
        <v>168</v>
      </c>
      <c r="G15" s="476">
        <v>87.544781960000009</v>
      </c>
      <c r="H15" s="476">
        <v>100.776864</v>
      </c>
      <c r="I15" s="476">
        <v>115.527902</v>
      </c>
      <c r="J15" s="476">
        <v>147.74673100000001</v>
      </c>
      <c r="K15" s="507">
        <v>175.61660599999999</v>
      </c>
      <c r="L15" s="507">
        <v>189.66602</v>
      </c>
      <c r="M15" s="507">
        <v>163.06262799999999</v>
      </c>
      <c r="N15" s="507">
        <v>172.56173800000002</v>
      </c>
      <c r="O15" s="507">
        <v>94.882572060000001</v>
      </c>
      <c r="P15" s="507">
        <v>140.87498199999999</v>
      </c>
      <c r="Q15" s="507">
        <v>177.57631499999999</v>
      </c>
      <c r="R15" s="507">
        <v>255.63516200000001</v>
      </c>
      <c r="S15" s="507">
        <v>207.32210899999998</v>
      </c>
      <c r="T15" s="507">
        <v>170.264377</v>
      </c>
      <c r="U15" s="507">
        <v>218.871105</v>
      </c>
      <c r="V15" s="507">
        <v>258.90907299999998</v>
      </c>
      <c r="W15" s="507">
        <v>344.71243250999999</v>
      </c>
      <c r="X15" s="507">
        <v>202.992863</v>
      </c>
      <c r="Y15" s="507">
        <v>241.35482000000002</v>
      </c>
      <c r="Z15" s="507">
        <v>182.97072500000002</v>
      </c>
      <c r="AA15" s="476">
        <v>204.46554180999999</v>
      </c>
      <c r="AB15" s="476">
        <v>153.088933</v>
      </c>
      <c r="AC15" s="476">
        <v>135.69191000000001</v>
      </c>
      <c r="AD15" s="476">
        <v>245.064807</v>
      </c>
      <c r="AE15" s="476">
        <v>247.72185459000002</v>
      </c>
      <c r="AF15" s="476">
        <v>213.510232</v>
      </c>
      <c r="AG15" s="476">
        <v>184.698014</v>
      </c>
      <c r="AH15" s="476">
        <v>229.60673800000001</v>
      </c>
      <c r="AI15" s="476">
        <v>281.79532437</v>
      </c>
      <c r="AJ15" s="476">
        <v>434.13278300000002</v>
      </c>
      <c r="AK15" s="476">
        <v>370.64093799999995</v>
      </c>
      <c r="AL15" s="476">
        <v>454.57233400000001</v>
      </c>
      <c r="AM15" s="476">
        <v>343.93114767999998</v>
      </c>
      <c r="AN15" s="476">
        <v>337.43993700000004</v>
      </c>
      <c r="AO15" s="476">
        <v>315.57701299999997</v>
      </c>
      <c r="AP15" s="476">
        <v>436.98345599999999</v>
      </c>
      <c r="AQ15" s="711">
        <v>441.47831137000003</v>
      </c>
      <c r="AR15" s="476">
        <v>421.73696999999999</v>
      </c>
      <c r="AS15" s="476">
        <v>451.68510399999997</v>
      </c>
      <c r="AT15" s="476">
        <v>398.21881999999999</v>
      </c>
      <c r="AU15" s="476">
        <v>443.41427437999999</v>
      </c>
      <c r="AV15" s="476">
        <v>373.01965854000002</v>
      </c>
      <c r="AW15" s="476">
        <v>286.21259443999998</v>
      </c>
      <c r="AX15" s="476">
        <v>516.24991050999995</v>
      </c>
      <c r="AY15" s="476">
        <v>370.02782242000001</v>
      </c>
      <c r="AZ15" s="476">
        <v>557.12072637999995</v>
      </c>
      <c r="BA15" s="476">
        <v>535.18081371000005</v>
      </c>
      <c r="BB15" s="476">
        <v>653.86818188999996</v>
      </c>
      <c r="BC15" s="476">
        <v>544.77882685999998</v>
      </c>
      <c r="BD15" s="476">
        <v>303.46342249000003</v>
      </c>
      <c r="BE15" s="476">
        <v>298.31282250000004</v>
      </c>
      <c r="BF15" s="476">
        <v>303.34596262000002</v>
      </c>
      <c r="BG15" s="476">
        <v>431.40087854999996</v>
      </c>
      <c r="BH15" s="476">
        <v>312.28468554</v>
      </c>
      <c r="BI15" s="476">
        <v>296.78407575</v>
      </c>
      <c r="BJ15" s="476">
        <v>438.79895431</v>
      </c>
      <c r="BK15" s="476">
        <f t="shared" si="10"/>
        <v>1618.8964378699998</v>
      </c>
      <c r="BL15" s="476">
        <f t="shared" si="11"/>
        <v>2116.1975444</v>
      </c>
      <c r="BM15" s="476">
        <f t="shared" si="12"/>
        <v>1449.90103447</v>
      </c>
      <c r="BN15" s="476">
        <f t="shared" si="13"/>
        <v>1479.2685941499999</v>
      </c>
      <c r="BO15" s="644">
        <f t="shared" si="15"/>
        <v>4.2656865876259742</v>
      </c>
      <c r="BP15" s="1124">
        <f t="shared" si="16"/>
        <v>102.02548718718137</v>
      </c>
      <c r="BQ15" s="711">
        <f t="shared" si="1"/>
        <v>738.31119180999997</v>
      </c>
      <c r="BR15" s="476">
        <f t="shared" si="2"/>
        <v>875.53683858999989</v>
      </c>
      <c r="BS15" s="476">
        <f t="shared" si="3"/>
        <v>1541.1413793699999</v>
      </c>
      <c r="BT15" s="476">
        <f t="shared" si="4"/>
        <v>1433.93155368</v>
      </c>
      <c r="BU15" s="476">
        <f t="shared" si="5"/>
        <v>1713.1192053699999</v>
      </c>
      <c r="BV15" s="476">
        <f t="shared" si="6"/>
        <v>1618.8964378699998</v>
      </c>
      <c r="BW15" s="476">
        <f t="shared" si="7"/>
        <v>2116.1975444</v>
      </c>
      <c r="BX15" s="476">
        <f t="shared" si="8"/>
        <v>1449.90103447</v>
      </c>
      <c r="BY15" s="1160">
        <f t="shared" si="9"/>
        <v>1479.2685941499999</v>
      </c>
      <c r="BZ15" s="644"/>
      <c r="CA15" s="644"/>
      <c r="CB15" s="644"/>
      <c r="CC15" s="644"/>
      <c r="CD15" s="644"/>
      <c r="CE15" s="644"/>
      <c r="CF15" s="644"/>
      <c r="CG15" s="644"/>
      <c r="CH15" s="644"/>
      <c r="CI15" s="644"/>
      <c r="CJ15" s="644"/>
      <c r="CK15" s="644"/>
      <c r="CL15" s="644"/>
      <c r="CM15" s="644"/>
      <c r="CN15" s="644"/>
      <c r="CO15" s="644"/>
      <c r="CP15" s="644"/>
      <c r="CQ15" s="644"/>
      <c r="CR15" s="644"/>
      <c r="CS15" s="644"/>
      <c r="CT15" s="644"/>
      <c r="CU15" s="644"/>
      <c r="CV15" s="644"/>
      <c r="CW15" s="644"/>
      <c r="CX15" s="644"/>
      <c r="CY15" s="644"/>
      <c r="CZ15" s="644"/>
      <c r="DA15" s="644"/>
      <c r="DB15" s="644"/>
      <c r="DC15" s="644"/>
      <c r="DD15" s="644"/>
      <c r="DE15" s="644"/>
      <c r="DF15" s="644"/>
      <c r="DG15" s="644"/>
      <c r="DH15" s="644"/>
      <c r="DI15" s="644"/>
      <c r="DJ15" s="644"/>
      <c r="DK15" s="644"/>
      <c r="DL15" s="644"/>
      <c r="DM15" s="644"/>
      <c r="DN15" s="644"/>
      <c r="DO15" s="644"/>
      <c r="DP15" s="644"/>
      <c r="DQ15" s="644"/>
      <c r="DR15" s="644"/>
      <c r="DS15" s="644"/>
      <c r="DT15" s="644"/>
      <c r="DU15" s="644"/>
      <c r="DV15" s="644"/>
      <c r="DW15" s="644"/>
      <c r="DX15" s="644"/>
      <c r="DY15" s="644"/>
      <c r="DZ15" s="644"/>
      <c r="EA15" s="644"/>
      <c r="EB15" s="644"/>
      <c r="EC15" s="644"/>
      <c r="ED15" s="644"/>
      <c r="EE15" s="644"/>
      <c r="EF15" s="644"/>
      <c r="EG15" s="644"/>
      <c r="EH15" s="644"/>
      <c r="EI15" s="644"/>
      <c r="EJ15" s="644"/>
      <c r="EK15" s="644"/>
      <c r="EL15" s="644"/>
      <c r="EM15" s="644"/>
      <c r="EN15" s="644"/>
      <c r="EO15" s="644"/>
      <c r="EP15" s="644"/>
      <c r="EQ15" s="644"/>
      <c r="ER15" s="644"/>
      <c r="ES15" s="644"/>
      <c r="ET15" s="644"/>
      <c r="EU15" s="644"/>
      <c r="EV15" s="644"/>
      <c r="EW15" s="644"/>
      <c r="EX15" s="733"/>
      <c r="EY15" s="733"/>
      <c r="EZ15" s="737">
        <v>2116.1975444</v>
      </c>
      <c r="FA15" s="737">
        <v>1449.90103447</v>
      </c>
      <c r="FB15" s="733"/>
      <c r="FC15" s="733"/>
      <c r="FD15" s="733"/>
      <c r="FE15" s="733"/>
      <c r="FF15" s="733"/>
      <c r="FG15" s="733"/>
      <c r="FH15" s="733"/>
      <c r="FI15" s="733"/>
      <c r="FJ15" s="733"/>
      <c r="FK15" s="733"/>
      <c r="FL15" s="733"/>
      <c r="FM15" s="733"/>
      <c r="FN15" s="733"/>
      <c r="FO15" s="733"/>
      <c r="FP15" s="644"/>
      <c r="FQ15" s="644"/>
      <c r="FR15" s="644"/>
      <c r="FS15" s="644"/>
      <c r="FT15" s="644"/>
      <c r="FU15" s="644"/>
      <c r="FV15" s="644"/>
      <c r="FW15" s="644"/>
      <c r="FX15" s="644"/>
      <c r="FY15" s="644"/>
      <c r="FZ15" s="644"/>
      <c r="GA15" s="644"/>
      <c r="GB15" s="644"/>
      <c r="GC15" s="644"/>
      <c r="GD15" s="644"/>
      <c r="GE15" s="644"/>
      <c r="GF15" s="644"/>
      <c r="GG15" s="644"/>
      <c r="GH15" s="733"/>
      <c r="GI15" s="733"/>
      <c r="GJ15" s="733"/>
      <c r="GK15" s="733"/>
      <c r="GL15" s="733"/>
      <c r="GM15" s="733"/>
      <c r="GN15" s="644"/>
      <c r="GO15" s="644"/>
      <c r="GP15" s="644"/>
      <c r="GQ15" s="644"/>
      <c r="GR15" s="644"/>
      <c r="GS15" s="644"/>
      <c r="GT15" s="644"/>
      <c r="GU15" s="644"/>
      <c r="GV15" s="644"/>
      <c r="GW15" s="644"/>
      <c r="GX15" s="644"/>
      <c r="GY15" s="644"/>
      <c r="GZ15" s="644"/>
      <c r="HA15" s="644"/>
      <c r="HB15" s="644"/>
      <c r="HC15" s="644"/>
      <c r="HD15" s="644"/>
      <c r="HE15" s="644"/>
      <c r="HF15" s="644"/>
      <c r="HG15" s="644"/>
      <c r="HH15" s="644"/>
      <c r="HI15" s="644"/>
      <c r="HJ15" s="644"/>
      <c r="HK15" s="644"/>
      <c r="HL15" s="644"/>
      <c r="HM15" s="644"/>
      <c r="HN15" s="644"/>
      <c r="HO15" s="733"/>
      <c r="HP15" s="733"/>
      <c r="HQ15" s="733"/>
      <c r="HX15" s="733"/>
      <c r="HY15" s="733"/>
      <c r="HZ15" s="733"/>
      <c r="IA15" s="733"/>
      <c r="IB15" s="733"/>
      <c r="IC15" s="733"/>
      <c r="ID15" s="733"/>
      <c r="IE15" s="733"/>
      <c r="IF15" s="1148"/>
      <c r="IG15" s="1148"/>
      <c r="IH15" s="1148"/>
      <c r="II15" s="733"/>
      <c r="IJ15" s="733"/>
      <c r="IK15" s="733"/>
      <c r="IL15" s="733"/>
      <c r="IM15" s="733"/>
      <c r="IN15" s="733"/>
      <c r="IO15" s="733"/>
      <c r="IP15" s="733"/>
      <c r="IQ15" s="733"/>
      <c r="IR15" s="733"/>
      <c r="IS15" s="733"/>
      <c r="IT15" s="733"/>
      <c r="IU15" s="733"/>
      <c r="IV15" s="733"/>
      <c r="IW15" s="733"/>
      <c r="IX15" s="733"/>
      <c r="IY15" s="584"/>
      <c r="IZ15" s="584"/>
      <c r="JA15" s="584"/>
      <c r="JB15" s="584"/>
      <c r="JC15" s="584"/>
      <c r="JD15" s="584"/>
      <c r="JE15" s="584"/>
      <c r="JF15" s="584"/>
      <c r="JG15" s="584"/>
      <c r="JH15" s="584"/>
      <c r="JI15" s="584"/>
      <c r="JJ15" s="584"/>
      <c r="JK15" s="584"/>
      <c r="JL15" s="631"/>
      <c r="JM15" s="631"/>
      <c r="JN15" s="1148"/>
      <c r="JO15" s="681"/>
      <c r="JP15" s="681"/>
      <c r="JQ15" s="681"/>
      <c r="JR15" s="681"/>
      <c r="JS15" s="681"/>
      <c r="JT15" s="681"/>
      <c r="JU15" s="506"/>
      <c r="JV15" s="506"/>
      <c r="JW15" s="506"/>
      <c r="JX15" s="506"/>
      <c r="JY15" s="506"/>
      <c r="JZ15" s="506"/>
      <c r="KA15" s="506"/>
      <c r="KB15" s="506"/>
      <c r="KC15" s="584"/>
      <c r="KD15" s="584"/>
      <c r="KE15" s="584"/>
      <c r="KF15" s="584"/>
      <c r="KG15" s="584"/>
      <c r="KH15" s="584"/>
      <c r="KI15" s="584"/>
      <c r="KJ15" s="584"/>
      <c r="KK15" s="584"/>
      <c r="KL15" s="584"/>
      <c r="KM15" s="584"/>
      <c r="KN15" s="584"/>
      <c r="KO15" s="506"/>
      <c r="KP15" s="506"/>
      <c r="KQ15" s="506"/>
      <c r="KR15" s="506"/>
      <c r="KS15" s="506"/>
      <c r="KT15" s="506"/>
      <c r="KU15" s="506"/>
      <c r="KV15" s="506"/>
      <c r="KW15" s="506"/>
      <c r="KX15" s="506"/>
      <c r="KY15" s="506"/>
      <c r="KZ15" s="506"/>
      <c r="LA15" s="506"/>
      <c r="LB15" s="506"/>
      <c r="LC15" s="506"/>
      <c r="LD15" s="506"/>
      <c r="LE15" s="506"/>
      <c r="LF15" s="506"/>
      <c r="LG15" s="506"/>
      <c r="LH15" s="506"/>
      <c r="LI15" s="506"/>
      <c r="LJ15" s="506"/>
      <c r="LK15" s="506"/>
      <c r="LL15" s="506"/>
      <c r="LM15" s="506"/>
      <c r="LN15" s="506"/>
      <c r="LO15" s="506"/>
      <c r="LP15" s="506"/>
      <c r="LQ15" s="506"/>
      <c r="LR15" s="506"/>
      <c r="LS15" s="506"/>
      <c r="LT15" s="506"/>
      <c r="LU15" s="506"/>
      <c r="LV15" s="506"/>
      <c r="LW15" s="506"/>
      <c r="LX15" s="506"/>
      <c r="LY15" s="506"/>
      <c r="LZ15" s="506"/>
      <c r="MA15" s="506"/>
      <c r="MB15" s="506"/>
      <c r="MC15" s="506"/>
      <c r="MD15" s="601"/>
      <c r="ME15" s="601"/>
      <c r="MF15" s="601"/>
      <c r="MG15" s="601"/>
      <c r="MH15" s="506"/>
      <c r="MI15" s="506"/>
      <c r="MJ15" s="506"/>
      <c r="MK15" s="506"/>
      <c r="ML15" s="506"/>
      <c r="MM15" s="506"/>
      <c r="MN15" s="506"/>
      <c r="MO15" s="506"/>
      <c r="MP15" s="584"/>
      <c r="MQ15" s="584"/>
      <c r="MR15" s="584"/>
      <c r="MS15" s="584"/>
      <c r="MT15" s="584"/>
      <c r="MU15" s="584"/>
      <c r="MV15" s="584"/>
      <c r="MW15" s="584"/>
      <c r="MX15" s="584"/>
      <c r="MY15" s="584"/>
      <c r="MZ15" s="584"/>
      <c r="NA15" s="584"/>
      <c r="NB15" s="584"/>
      <c r="NC15" s="601"/>
      <c r="ND15" s="601"/>
      <c r="NE15" s="506"/>
      <c r="NF15" s="506"/>
      <c r="NG15" s="506"/>
      <c r="NH15" s="506"/>
      <c r="NI15" s="506"/>
      <c r="NJ15" s="506"/>
      <c r="NK15" s="506"/>
      <c r="NL15" s="584"/>
      <c r="NM15" s="601"/>
      <c r="NN15" s="601"/>
      <c r="NO15" s="601"/>
      <c r="NP15" s="601"/>
      <c r="NQ15" s="601"/>
      <c r="NR15" s="584"/>
      <c r="NS15" s="584"/>
      <c r="NT15" s="584"/>
      <c r="NU15" s="584"/>
      <c r="NV15" s="584"/>
      <c r="NW15" s="584"/>
      <c r="NX15" s="584"/>
      <c r="NY15" s="584"/>
      <c r="NZ15" s="584"/>
      <c r="OA15" s="584"/>
      <c r="OB15" s="584"/>
      <c r="OC15" s="584"/>
      <c r="OD15" s="584"/>
      <c r="OE15" s="584"/>
      <c r="OF15" s="584"/>
      <c r="OG15" s="584"/>
      <c r="OH15" s="584"/>
      <c r="OI15" s="584"/>
      <c r="OJ15" s="584"/>
      <c r="OK15" s="584"/>
      <c r="OL15" s="584"/>
      <c r="OM15" s="584"/>
      <c r="ON15" s="584"/>
      <c r="OO15" s="584"/>
      <c r="OP15" s="584"/>
      <c r="OQ15" s="584"/>
      <c r="OR15" s="584"/>
      <c r="OS15" s="584"/>
      <c r="OT15" s="584"/>
      <c r="OU15" s="584"/>
      <c r="OV15" s="584"/>
      <c r="OW15" s="584"/>
      <c r="OX15" s="584"/>
      <c r="OY15" s="584"/>
      <c r="OZ15" s="584"/>
      <c r="PA15" s="584"/>
      <c r="PB15" s="584"/>
      <c r="PC15" s="584"/>
      <c r="PD15" s="584"/>
      <c r="PE15" s="584"/>
      <c r="PF15" s="584"/>
      <c r="PG15" s="584"/>
      <c r="PH15" s="584"/>
      <c r="PI15" s="584"/>
      <c r="PJ15" s="584"/>
      <c r="PK15" s="584"/>
      <c r="PL15" s="584"/>
      <c r="PM15" s="584"/>
      <c r="PN15" s="584"/>
      <c r="PO15" s="584"/>
      <c r="PP15" s="584"/>
      <c r="PQ15" s="584"/>
      <c r="PR15" s="584"/>
      <c r="PS15" s="584"/>
      <c r="PT15" s="584"/>
      <c r="PU15" s="584"/>
      <c r="PV15" s="584"/>
      <c r="PW15" s="584"/>
      <c r="PX15" s="584"/>
      <c r="PY15" s="584"/>
      <c r="PZ15" s="584"/>
      <c r="QA15" s="584"/>
      <c r="QB15" s="584"/>
      <c r="QC15" s="584"/>
      <c r="QD15" s="584"/>
      <c r="QE15" s="584"/>
      <c r="QF15" s="584"/>
      <c r="QG15" s="584"/>
      <c r="QH15" s="584"/>
      <c r="QI15" s="584"/>
      <c r="QJ15" s="584"/>
      <c r="QK15" s="584"/>
      <c r="QL15" s="584"/>
      <c r="QM15" s="584"/>
      <c r="QN15" s="584"/>
      <c r="QO15" s="584"/>
      <c r="QP15" s="584"/>
      <c r="QQ15" s="584"/>
      <c r="QR15" s="584"/>
      <c r="QS15" s="584"/>
      <c r="QT15" s="584"/>
      <c r="QU15" s="584"/>
      <c r="QV15" s="584"/>
      <c r="QW15" s="584"/>
      <c r="QX15" s="584"/>
      <c r="QY15" s="584"/>
      <c r="QZ15" s="584"/>
      <c r="RA15" s="584"/>
      <c r="RB15" s="584"/>
      <c r="RC15" s="584"/>
      <c r="RD15" s="584"/>
      <c r="RE15" s="584"/>
      <c r="RF15" s="584"/>
      <c r="RG15" s="584"/>
      <c r="RH15" s="584"/>
      <c r="RI15" s="584"/>
      <c r="RJ15" s="584"/>
      <c r="RK15" s="584"/>
      <c r="RL15" s="584"/>
      <c r="RM15" s="584"/>
      <c r="RN15" s="584"/>
      <c r="RO15" s="584"/>
      <c r="RP15" s="584"/>
      <c r="RQ15" s="584"/>
      <c r="RR15" s="584"/>
      <c r="RS15" s="584"/>
      <c r="RT15" s="584"/>
      <c r="RU15" s="584"/>
      <c r="RV15" s="584"/>
      <c r="RW15" s="584"/>
      <c r="RX15" s="584"/>
      <c r="RY15" s="584"/>
      <c r="RZ15" s="584"/>
      <c r="SA15" s="584"/>
      <c r="SB15" s="584"/>
      <c r="SC15" s="584"/>
      <c r="SD15" s="584"/>
      <c r="SE15" s="584"/>
      <c r="SF15" s="584"/>
      <c r="SG15" s="584"/>
      <c r="SH15" s="584"/>
      <c r="SI15" s="584"/>
      <c r="SJ15" s="584"/>
      <c r="SK15" s="584"/>
      <c r="SL15" s="584"/>
      <c r="SM15" s="584"/>
      <c r="SN15" s="584"/>
      <c r="SO15" s="584"/>
      <c r="SP15" s="584"/>
      <c r="SQ15" s="584"/>
      <c r="SR15" s="584"/>
      <c r="SS15" s="584"/>
      <c r="ST15" s="584"/>
      <c r="SU15" s="584"/>
      <c r="SV15" s="584"/>
      <c r="SW15" s="584"/>
      <c r="SX15" s="584"/>
      <c r="SY15" s="584"/>
      <c r="SZ15" s="584"/>
      <c r="TA15" s="584"/>
      <c r="TB15" s="584"/>
      <c r="TC15" s="584"/>
      <c r="TD15" s="584"/>
      <c r="TE15" s="584"/>
      <c r="TF15" s="584"/>
      <c r="TG15" s="584"/>
      <c r="TH15" s="584"/>
      <c r="TI15" s="584"/>
      <c r="TJ15" s="584"/>
      <c r="TK15" s="584"/>
      <c r="TL15" s="584"/>
      <c r="TM15" s="584"/>
      <c r="TN15" s="584"/>
      <c r="TO15" s="584"/>
      <c r="TP15" s="584"/>
      <c r="TQ15" s="584"/>
      <c r="TR15" s="584"/>
      <c r="TS15" s="584"/>
      <c r="TT15" s="584"/>
      <c r="TU15" s="584"/>
      <c r="TV15" s="584"/>
      <c r="TW15" s="584"/>
      <c r="TX15" s="584"/>
      <c r="TY15" s="584"/>
      <c r="TZ15" s="584"/>
      <c r="UA15" s="584"/>
      <c r="UB15" s="584"/>
      <c r="UC15" s="584"/>
      <c r="UD15" s="584"/>
      <c r="UE15" s="584"/>
      <c r="UF15" s="584"/>
      <c r="UG15" s="584"/>
      <c r="UH15" s="584"/>
      <c r="UI15" s="584"/>
      <c r="UJ15" s="584"/>
      <c r="UK15" s="584"/>
      <c r="UL15" s="584"/>
      <c r="UM15" s="584"/>
      <c r="UN15" s="584"/>
      <c r="UO15" s="584"/>
      <c r="UP15" s="584"/>
      <c r="UQ15" s="584"/>
      <c r="UR15" s="584"/>
      <c r="US15" s="584"/>
      <c r="UT15" s="584"/>
      <c r="UU15" s="584"/>
      <c r="UV15" s="584"/>
      <c r="UW15" s="584"/>
      <c r="UX15" s="584"/>
      <c r="UY15" s="584"/>
      <c r="UZ15" s="584"/>
      <c r="VA15" s="584"/>
      <c r="VB15" s="584"/>
      <c r="VC15" s="584"/>
      <c r="VD15" s="584"/>
      <c r="VE15" s="584"/>
      <c r="VF15" s="584"/>
      <c r="VG15" s="584"/>
      <c r="VH15" s="584"/>
      <c r="VI15" s="584"/>
      <c r="VJ15" s="584"/>
      <c r="VK15" s="584"/>
      <c r="VL15" s="584"/>
      <c r="VM15" s="584"/>
      <c r="VN15" s="584"/>
      <c r="VO15" s="584"/>
      <c r="VP15" s="584"/>
      <c r="VQ15" s="584"/>
      <c r="VR15" s="584"/>
      <c r="VS15" s="584"/>
      <c r="VT15" s="584"/>
      <c r="VU15" s="584"/>
      <c r="VV15" s="584"/>
      <c r="VW15" s="584"/>
      <c r="VX15" s="584"/>
      <c r="VY15" s="584"/>
      <c r="VZ15" s="584"/>
      <c r="WA15" s="584"/>
      <c r="WB15" s="584"/>
      <c r="WC15" s="584"/>
      <c r="WD15" s="584"/>
      <c r="WE15" s="584"/>
      <c r="WF15" s="584"/>
      <c r="WG15" s="584"/>
      <c r="WH15" s="584"/>
      <c r="WI15" s="584"/>
      <c r="WJ15" s="584"/>
      <c r="WK15" s="584"/>
      <c r="WL15" s="584"/>
      <c r="WM15" s="584"/>
      <c r="WN15" s="584"/>
      <c r="WO15" s="584"/>
      <c r="WP15" s="584"/>
      <c r="WQ15" s="584"/>
      <c r="WR15" s="584"/>
      <c r="WS15" s="584"/>
      <c r="WT15" s="584"/>
      <c r="WU15" s="584"/>
      <c r="WV15" s="584"/>
      <c r="WW15" s="584"/>
      <c r="WX15" s="584"/>
      <c r="WY15" s="584"/>
      <c r="WZ15" s="584"/>
      <c r="XA15" s="584"/>
      <c r="XB15" s="584"/>
      <c r="XC15" s="584"/>
      <c r="XD15" s="584"/>
      <c r="XE15" s="584"/>
      <c r="XF15" s="584"/>
      <c r="XG15" s="584"/>
      <c r="XH15" s="584"/>
      <c r="XI15" s="584"/>
      <c r="XJ15" s="584"/>
      <c r="XK15" s="584"/>
      <c r="XL15" s="584"/>
      <c r="XM15" s="584"/>
      <c r="XN15" s="584"/>
      <c r="XO15" s="584"/>
      <c r="XP15" s="584"/>
      <c r="XQ15" s="584"/>
      <c r="XR15" s="584"/>
      <c r="XS15" s="584"/>
      <c r="XT15" s="584"/>
      <c r="XU15" s="584"/>
      <c r="XV15" s="584"/>
      <c r="XW15" s="584"/>
      <c r="XX15" s="584"/>
      <c r="XY15" s="584"/>
      <c r="XZ15" s="584"/>
      <c r="YA15" s="584"/>
      <c r="YB15" s="584"/>
      <c r="YC15" s="584"/>
      <c r="YD15" s="584"/>
      <c r="YE15" s="584"/>
      <c r="YF15" s="584"/>
      <c r="YG15" s="584"/>
      <c r="YH15" s="584"/>
      <c r="YI15" s="584"/>
      <c r="YJ15" s="584"/>
      <c r="YK15" s="584"/>
      <c r="YL15" s="584"/>
      <c r="YM15" s="584"/>
      <c r="YN15" s="584"/>
      <c r="YO15" s="584"/>
      <c r="YP15" s="584"/>
      <c r="YQ15" s="584"/>
      <c r="YR15" s="584"/>
      <c r="YS15" s="584"/>
      <c r="YT15" s="584"/>
      <c r="YU15" s="584"/>
      <c r="YV15" s="584"/>
      <c r="YW15" s="584"/>
      <c r="YX15" s="601"/>
      <c r="YY15" s="601"/>
      <c r="YZ15" s="601"/>
      <c r="ZA15" s="584"/>
      <c r="ZB15" s="584"/>
      <c r="ZC15" s="584"/>
      <c r="ZD15" s="584"/>
      <c r="ZE15" s="584"/>
      <c r="ZF15" s="584"/>
      <c r="ZG15" s="584"/>
      <c r="ZH15" s="584"/>
      <c r="ZI15" s="584"/>
      <c r="ZJ15" s="584"/>
      <c r="ZK15" s="584"/>
      <c r="ZL15" s="584"/>
      <c r="ZM15" s="584"/>
      <c r="ZN15" s="584"/>
      <c r="ZO15" s="584"/>
      <c r="ZP15" s="584"/>
      <c r="ZQ15" s="584"/>
      <c r="ZR15" s="584"/>
      <c r="ZS15" s="584"/>
      <c r="ZT15" s="584"/>
      <c r="ZU15" s="584"/>
      <c r="ZV15" s="584"/>
      <c r="ZW15" s="584"/>
      <c r="ZX15" s="584"/>
      <c r="ZY15" s="584"/>
      <c r="ZZ15" s="584"/>
      <c r="AAA15" s="584"/>
      <c r="AAB15" s="584"/>
      <c r="AAC15" s="584"/>
      <c r="AAD15" s="584"/>
      <c r="AAE15" s="584"/>
      <c r="AAF15" s="584"/>
      <c r="AAG15" s="584"/>
      <c r="AAH15" s="584"/>
      <c r="AAI15" s="584"/>
      <c r="AAJ15" s="584"/>
      <c r="AAK15" s="584"/>
      <c r="AAL15" s="584"/>
      <c r="AAM15" s="584"/>
      <c r="AAN15" s="584"/>
      <c r="AAO15" s="584"/>
      <c r="AAP15" s="584"/>
      <c r="AAQ15" s="584"/>
      <c r="AAR15" s="584"/>
      <c r="AAS15" s="584"/>
      <c r="AAT15" s="584"/>
      <c r="AAU15" s="584"/>
      <c r="AAV15" s="584"/>
      <c r="AAW15" s="584"/>
      <c r="AAX15" s="584"/>
      <c r="AAY15" s="584"/>
      <c r="AAZ15" s="584"/>
      <c r="ABA15" s="584"/>
      <c r="ABB15" s="584"/>
      <c r="ABC15" s="584"/>
      <c r="ABD15" s="584"/>
      <c r="ABE15" s="584"/>
      <c r="ABF15" s="584"/>
      <c r="ABG15" s="584"/>
      <c r="ABH15" s="584"/>
      <c r="ABI15" s="584"/>
      <c r="ABJ15" s="584"/>
      <c r="ABK15" s="584"/>
      <c r="ABL15" s="584"/>
      <c r="ABM15" s="584"/>
      <c r="ABN15" s="584"/>
      <c r="ABO15" s="584"/>
      <c r="ABP15" s="584"/>
      <c r="ABQ15" s="584"/>
      <c r="ABR15" s="584"/>
      <c r="ABS15" s="584"/>
      <c r="ABT15" s="584"/>
      <c r="ABU15" s="584"/>
      <c r="ABV15" s="617"/>
      <c r="ABW15" s="617"/>
      <c r="ABX15" s="617"/>
      <c r="ABY15" s="617"/>
      <c r="ABZ15" s="617"/>
      <c r="ACA15" s="506"/>
      <c r="ACB15" s="506"/>
      <c r="ACC15" s="506"/>
      <c r="ACD15" s="506"/>
      <c r="AFT15" s="508"/>
      <c r="AFU15" s="508"/>
    </row>
    <row r="16" spans="1:869" ht="22.95" customHeight="1">
      <c r="A16" s="771">
        <v>9</v>
      </c>
      <c r="B16" s="695" t="str">
        <f>IF('1'!$A$1=1,D16,F16)</f>
        <v>Egypt</v>
      </c>
      <c r="C16" s="1161"/>
      <c r="D16" s="2" t="s">
        <v>642</v>
      </c>
      <c r="E16" s="701"/>
      <c r="F16" s="1067" t="s">
        <v>166</v>
      </c>
      <c r="G16" s="476">
        <v>287.10770940000003</v>
      </c>
      <c r="H16" s="476">
        <v>333.82229999999998</v>
      </c>
      <c r="I16" s="476">
        <v>281.83073699999994</v>
      </c>
      <c r="J16" s="476">
        <v>423.92856599999999</v>
      </c>
      <c r="K16" s="507">
        <v>219.62878000000001</v>
      </c>
      <c r="L16" s="507">
        <v>312.54487699999999</v>
      </c>
      <c r="M16" s="507">
        <v>183.86522099999999</v>
      </c>
      <c r="N16" s="507">
        <v>619.15415500000006</v>
      </c>
      <c r="O16" s="507">
        <v>635.83364266000001</v>
      </c>
      <c r="P16" s="507">
        <v>741.91413</v>
      </c>
      <c r="Q16" s="507">
        <v>595.29655400000001</v>
      </c>
      <c r="R16" s="507">
        <v>911.60715599999992</v>
      </c>
      <c r="S16" s="507">
        <v>533.70156999999995</v>
      </c>
      <c r="T16" s="507">
        <v>491.28312699999998</v>
      </c>
      <c r="U16" s="507">
        <v>595.28878500000008</v>
      </c>
      <c r="V16" s="507">
        <v>1099.5016029999999</v>
      </c>
      <c r="W16" s="507">
        <v>742.88551629000006</v>
      </c>
      <c r="X16" s="507">
        <v>648.644947</v>
      </c>
      <c r="Y16" s="507">
        <v>686.64492799999994</v>
      </c>
      <c r="Z16" s="507">
        <v>783.4457020000001</v>
      </c>
      <c r="AA16" s="476">
        <v>581.79927199000008</v>
      </c>
      <c r="AB16" s="476">
        <v>526.00729200000001</v>
      </c>
      <c r="AC16" s="476">
        <v>430.56021100000004</v>
      </c>
      <c r="AD16" s="476">
        <v>499.50721899999996</v>
      </c>
      <c r="AE16" s="476">
        <v>447.99091831999999</v>
      </c>
      <c r="AF16" s="476">
        <v>675.84205299999996</v>
      </c>
      <c r="AG16" s="476">
        <v>434.43814799999996</v>
      </c>
      <c r="AH16" s="476">
        <v>696.45979999999997</v>
      </c>
      <c r="AI16" s="476">
        <v>591.01032396000005</v>
      </c>
      <c r="AJ16" s="476">
        <v>495.82725599999998</v>
      </c>
      <c r="AK16" s="476">
        <v>322.77770400000003</v>
      </c>
      <c r="AL16" s="476">
        <v>421.39406999999994</v>
      </c>
      <c r="AM16" s="476">
        <v>514.20020548000002</v>
      </c>
      <c r="AN16" s="476">
        <v>409.53284600000001</v>
      </c>
      <c r="AO16" s="476">
        <v>360.796314</v>
      </c>
      <c r="AP16" s="476">
        <v>270.54040200000003</v>
      </c>
      <c r="AQ16" s="711">
        <v>651.96928003000005</v>
      </c>
      <c r="AR16" s="476">
        <v>531.27103399999999</v>
      </c>
      <c r="AS16" s="476">
        <v>483.74261999999999</v>
      </c>
      <c r="AT16" s="476">
        <v>584.32049100000006</v>
      </c>
      <c r="AU16" s="476">
        <v>636.77731271000005</v>
      </c>
      <c r="AV16" s="476">
        <v>333.09194697999999</v>
      </c>
      <c r="AW16" s="476">
        <v>289.66296881</v>
      </c>
      <c r="AX16" s="476">
        <v>355.69907649999999</v>
      </c>
      <c r="AY16" s="476">
        <v>430.45882633000002</v>
      </c>
      <c r="AZ16" s="476">
        <v>302.64950891000001</v>
      </c>
      <c r="BA16" s="476">
        <v>403.56818962</v>
      </c>
      <c r="BB16" s="476">
        <v>803.34937690000004</v>
      </c>
      <c r="BC16" s="476">
        <v>484.40195947000001</v>
      </c>
      <c r="BD16" s="476">
        <v>55.311438469999999</v>
      </c>
      <c r="BE16" s="476">
        <v>135.87416372999999</v>
      </c>
      <c r="BF16" s="476">
        <v>120.63253983</v>
      </c>
      <c r="BG16" s="476">
        <v>151.19326358000001</v>
      </c>
      <c r="BH16" s="476">
        <v>410.64006575999997</v>
      </c>
      <c r="BI16" s="476">
        <v>174.18632557999999</v>
      </c>
      <c r="BJ16" s="476">
        <v>349.00171903</v>
      </c>
      <c r="BK16" s="476">
        <f>AU16+AV16+AW16+AX16</f>
        <v>1615.231305</v>
      </c>
      <c r="BL16" s="476">
        <f>AY16+AZ16+BA16+BB16</f>
        <v>1940.0259017600001</v>
      </c>
      <c r="BM16" s="476">
        <f>BC16+BD16+BE16+BF16</f>
        <v>796.22010150000006</v>
      </c>
      <c r="BN16" s="476">
        <f>BG16+BH16+BI16+BJ16</f>
        <v>1085.02137395</v>
      </c>
      <c r="BO16" s="644">
        <f t="shared" si="15"/>
        <v>3.1288172685133739</v>
      </c>
      <c r="BP16" s="1124">
        <f t="shared" si="16"/>
        <v>136.27153746883894</v>
      </c>
      <c r="BQ16" s="711">
        <f>AA16+AB16+AC16+AD16</f>
        <v>2037.8739939900001</v>
      </c>
      <c r="BR16" s="476">
        <f>AE16+AF16+AG16+AH16</f>
        <v>2254.7309193199999</v>
      </c>
      <c r="BS16" s="476">
        <f>AI16+AJ16+AK16+AL16</f>
        <v>1831.0093539600002</v>
      </c>
      <c r="BT16" s="476">
        <f>AM16+AN16+AO16+AP16</f>
        <v>1555.0697674800001</v>
      </c>
      <c r="BU16" s="476">
        <f>AQ16+AR16+AS16+AT16</f>
        <v>2251.3034250300002</v>
      </c>
      <c r="BV16" s="476">
        <f>AU16+AV16+AW16+AX16</f>
        <v>1615.231305</v>
      </c>
      <c r="BW16" s="476">
        <f>AY16+AZ16+BA16+BB16</f>
        <v>1940.0259017600001</v>
      </c>
      <c r="BX16" s="476">
        <f>BC16+BD16+BE16+BF16</f>
        <v>796.22010150000006</v>
      </c>
      <c r="BY16" s="1160">
        <f>BG16+BH16+BI16+BJ16</f>
        <v>1085.02137395</v>
      </c>
      <c r="BZ16" s="644"/>
      <c r="CA16" s="644"/>
      <c r="CB16" s="644"/>
      <c r="CC16" s="644"/>
      <c r="CD16" s="644"/>
      <c r="CE16" s="644"/>
      <c r="CF16" s="644"/>
      <c r="CG16" s="644"/>
      <c r="CH16" s="644"/>
      <c r="CI16" s="644"/>
      <c r="CJ16" s="644"/>
      <c r="CK16" s="644"/>
      <c r="CL16" s="644"/>
      <c r="CM16" s="644"/>
      <c r="CN16" s="644"/>
      <c r="CO16" s="644"/>
      <c r="CP16" s="644"/>
      <c r="CQ16" s="644"/>
      <c r="CR16" s="644"/>
      <c r="CS16" s="644"/>
      <c r="CT16" s="644"/>
      <c r="CU16" s="644"/>
      <c r="CV16" s="644"/>
      <c r="CW16" s="644"/>
      <c r="CX16" s="644"/>
      <c r="CY16" s="644"/>
      <c r="CZ16" s="644"/>
      <c r="DA16" s="644"/>
      <c r="DB16" s="644"/>
      <c r="DC16" s="644"/>
      <c r="DD16" s="644"/>
      <c r="DE16" s="644"/>
      <c r="DF16" s="644"/>
      <c r="DG16" s="644"/>
      <c r="DH16" s="644"/>
      <c r="DI16" s="644"/>
      <c r="DJ16" s="644"/>
      <c r="DK16" s="644"/>
      <c r="DL16" s="644"/>
      <c r="DM16" s="644"/>
      <c r="DN16" s="644"/>
      <c r="DO16" s="644"/>
      <c r="DP16" s="644"/>
      <c r="DQ16" s="644"/>
      <c r="DR16" s="644"/>
      <c r="DS16" s="644"/>
      <c r="DT16" s="644"/>
      <c r="DU16" s="644"/>
      <c r="DV16" s="644"/>
      <c r="DW16" s="644"/>
      <c r="DX16" s="644"/>
      <c r="DY16" s="644"/>
      <c r="DZ16" s="644"/>
      <c r="EA16" s="644"/>
      <c r="EB16" s="644"/>
      <c r="EC16" s="644"/>
      <c r="ED16" s="644"/>
      <c r="EE16" s="644"/>
      <c r="EF16" s="644"/>
      <c r="EG16" s="644"/>
      <c r="EH16" s="644"/>
      <c r="EI16" s="644"/>
      <c r="EJ16" s="644"/>
      <c r="EK16" s="644"/>
      <c r="EL16" s="644"/>
      <c r="EM16" s="644"/>
      <c r="EN16" s="644"/>
      <c r="EO16" s="644"/>
      <c r="EP16" s="644"/>
      <c r="EQ16" s="644"/>
      <c r="ER16" s="644"/>
      <c r="ES16" s="644"/>
      <c r="ET16" s="644"/>
      <c r="EU16" s="644"/>
      <c r="EV16" s="644"/>
      <c r="EW16" s="644"/>
      <c r="EX16" s="733"/>
      <c r="EY16" s="733"/>
      <c r="EZ16" s="737">
        <v>1940.0259017600001</v>
      </c>
      <c r="FA16" s="737">
        <v>796.22010150000006</v>
      </c>
      <c r="FB16" s="733"/>
      <c r="FC16" s="733"/>
      <c r="FD16" s="733"/>
      <c r="FE16" s="733"/>
      <c r="FF16" s="733"/>
      <c r="FG16" s="733"/>
      <c r="FH16" s="733"/>
      <c r="FI16" s="733"/>
      <c r="FJ16" s="733"/>
      <c r="FK16" s="733"/>
      <c r="FL16" s="733"/>
      <c r="FM16" s="733"/>
      <c r="FN16" s="733"/>
      <c r="FO16" s="733"/>
      <c r="FP16" s="644"/>
      <c r="FQ16" s="644"/>
      <c r="FR16" s="644"/>
      <c r="FS16" s="644"/>
      <c r="FT16" s="644"/>
      <c r="FU16" s="644"/>
      <c r="FV16" s="644"/>
      <c r="FW16" s="644"/>
      <c r="FX16" s="644"/>
      <c r="FY16" s="644"/>
      <c r="FZ16" s="644"/>
      <c r="GA16" s="644"/>
      <c r="GB16" s="644"/>
      <c r="GC16" s="644"/>
      <c r="GD16" s="644"/>
      <c r="GE16" s="644"/>
      <c r="GF16" s="644"/>
      <c r="GG16" s="644"/>
      <c r="GH16" s="733"/>
      <c r="GI16" s="733"/>
      <c r="GJ16" s="733"/>
      <c r="GK16" s="733"/>
      <c r="GL16" s="733"/>
      <c r="GM16" s="733"/>
      <c r="GN16" s="644"/>
      <c r="GO16" s="644"/>
      <c r="GP16" s="644"/>
      <c r="GQ16" s="644"/>
      <c r="GR16" s="644"/>
      <c r="GS16" s="644"/>
      <c r="GT16" s="644"/>
      <c r="GU16" s="644"/>
      <c r="GV16" s="644"/>
      <c r="GW16" s="644"/>
      <c r="GX16" s="644"/>
      <c r="GY16" s="644"/>
      <c r="GZ16" s="644"/>
      <c r="HA16" s="644"/>
      <c r="HB16" s="644"/>
      <c r="HC16" s="644"/>
      <c r="HD16" s="644"/>
      <c r="HE16" s="644"/>
      <c r="HF16" s="644"/>
      <c r="HG16" s="644"/>
      <c r="HH16" s="644"/>
      <c r="HI16" s="644"/>
      <c r="HJ16" s="644"/>
      <c r="HK16" s="644"/>
      <c r="HL16" s="644"/>
      <c r="HM16" s="644"/>
      <c r="HN16" s="644"/>
      <c r="HO16" s="733"/>
      <c r="HP16" s="733"/>
      <c r="HQ16" s="733"/>
      <c r="HX16" s="733"/>
      <c r="HY16" s="733"/>
      <c r="HZ16" s="733"/>
      <c r="IA16" s="733"/>
      <c r="IB16" s="733"/>
      <c r="IC16" s="733"/>
      <c r="ID16" s="733"/>
      <c r="IE16" s="733"/>
      <c r="IF16" s="1148" t="s">
        <v>334</v>
      </c>
      <c r="IG16" s="1148"/>
      <c r="IH16" s="1148"/>
      <c r="II16" s="733"/>
      <c r="IJ16" s="733"/>
      <c r="IK16" s="733"/>
      <c r="IL16" s="733"/>
      <c r="IM16" s="733"/>
      <c r="IN16" s="733"/>
      <c r="IO16" s="733"/>
      <c r="IP16" s="733"/>
      <c r="IQ16" s="733"/>
      <c r="IR16" s="733"/>
      <c r="IS16" s="733"/>
      <c r="IT16" s="733"/>
      <c r="IU16" s="733"/>
      <c r="IV16" s="733"/>
      <c r="IW16" s="733"/>
      <c r="IX16" s="733"/>
      <c r="IY16" s="584"/>
      <c r="IZ16" s="584"/>
      <c r="JA16" s="584"/>
      <c r="JB16" s="584"/>
      <c r="JC16" s="584"/>
      <c r="JD16" s="584"/>
      <c r="JE16" s="584"/>
      <c r="JF16" s="584"/>
      <c r="JG16" s="584"/>
      <c r="JH16" s="584"/>
      <c r="JI16" s="584"/>
      <c r="JJ16" s="584"/>
      <c r="JK16" s="584"/>
      <c r="JL16" s="631"/>
      <c r="JM16" s="631"/>
      <c r="JN16" s="1148"/>
      <c r="JO16" s="681"/>
      <c r="JP16" s="681"/>
      <c r="JQ16" s="681"/>
      <c r="JR16" s="681"/>
      <c r="JS16" s="681"/>
      <c r="JT16" s="681"/>
      <c r="JU16" s="506"/>
      <c r="JV16" s="506"/>
      <c r="JW16" s="506"/>
      <c r="JX16" s="506"/>
      <c r="JY16" s="506"/>
      <c r="JZ16" s="506"/>
      <c r="KA16" s="506"/>
      <c r="KB16" s="506"/>
      <c r="KC16" s="584"/>
      <c r="KD16" s="584"/>
      <c r="KE16" s="584"/>
      <c r="KF16" s="584"/>
      <c r="KG16" s="584"/>
      <c r="KH16" s="584"/>
      <c r="KI16" s="584"/>
      <c r="KJ16" s="584"/>
      <c r="KK16" s="584"/>
      <c r="KL16" s="584"/>
      <c r="KM16" s="584"/>
      <c r="KN16" s="584"/>
      <c r="KO16" s="506"/>
      <c r="KP16" s="506"/>
      <c r="KQ16" s="506"/>
      <c r="KR16" s="506"/>
      <c r="KS16" s="506"/>
      <c r="KT16" s="506"/>
      <c r="KU16" s="506"/>
      <c r="KV16" s="506"/>
      <c r="KW16" s="506"/>
      <c r="KX16" s="506"/>
      <c r="KY16" s="506"/>
      <c r="KZ16" s="506"/>
      <c r="LA16" s="506"/>
      <c r="LB16" s="506"/>
      <c r="LC16" s="506"/>
      <c r="LD16" s="506"/>
      <c r="LE16" s="506"/>
      <c r="LF16" s="506"/>
      <c r="LG16" s="506"/>
      <c r="LH16" s="506"/>
      <c r="LI16" s="506"/>
      <c r="LJ16" s="506"/>
      <c r="LK16" s="506"/>
      <c r="LL16" s="506"/>
      <c r="LM16" s="506"/>
      <c r="LN16" s="506"/>
      <c r="LO16" s="506"/>
      <c r="LP16" s="506"/>
      <c r="LQ16" s="506"/>
      <c r="LR16" s="506"/>
      <c r="LS16" s="506"/>
      <c r="LT16" s="506"/>
      <c r="LU16" s="506"/>
      <c r="LV16" s="506"/>
      <c r="LW16" s="506"/>
      <c r="LX16" s="506"/>
      <c r="LY16" s="506"/>
      <c r="LZ16" s="506"/>
      <c r="MA16" s="506"/>
      <c r="MB16" s="506"/>
      <c r="MC16" s="506"/>
      <c r="MD16" s="601"/>
      <c r="ME16" s="601"/>
      <c r="MF16" s="601"/>
      <c r="MG16" s="601"/>
      <c r="MH16" s="506"/>
      <c r="MI16" s="506"/>
      <c r="MJ16" s="506"/>
      <c r="MK16" s="506"/>
      <c r="ML16" s="506"/>
      <c r="MM16" s="506"/>
      <c r="MN16" s="506"/>
      <c r="MO16" s="506"/>
      <c r="MP16" s="584"/>
      <c r="MQ16" s="584"/>
      <c r="MR16" s="584"/>
      <c r="MS16" s="584"/>
      <c r="MT16" s="584"/>
      <c r="MU16" s="584"/>
      <c r="MV16" s="584"/>
      <c r="MW16" s="584"/>
      <c r="MX16" s="584"/>
      <c r="MY16" s="584"/>
      <c r="MZ16" s="584"/>
      <c r="NA16" s="584"/>
      <c r="NB16" s="584"/>
      <c r="NC16" s="601"/>
      <c r="ND16" s="601"/>
      <c r="NE16" s="506"/>
      <c r="NF16" s="506"/>
      <c r="NG16" s="506"/>
      <c r="NH16" s="506"/>
      <c r="NI16" s="506"/>
      <c r="NJ16" s="506"/>
      <c r="NK16" s="506"/>
      <c r="NL16" s="584"/>
      <c r="NM16" s="601"/>
      <c r="NN16" s="601"/>
      <c r="NO16" s="601"/>
      <c r="NP16" s="601"/>
      <c r="NQ16" s="601"/>
      <c r="NR16" s="584"/>
      <c r="NS16" s="584"/>
      <c r="NT16" s="584"/>
      <c r="NU16" s="584"/>
      <c r="NV16" s="584"/>
      <c r="NW16" s="584"/>
      <c r="NX16" s="584"/>
      <c r="NY16" s="584"/>
      <c r="NZ16" s="584"/>
      <c r="OA16" s="584"/>
      <c r="OB16" s="584"/>
      <c r="OC16" s="584"/>
      <c r="OD16" s="584"/>
      <c r="OE16" s="584"/>
      <c r="OF16" s="584"/>
      <c r="OG16" s="584"/>
      <c r="OH16" s="584"/>
      <c r="OI16" s="584"/>
      <c r="OJ16" s="584"/>
      <c r="OK16" s="584"/>
      <c r="OL16" s="584"/>
      <c r="OM16" s="584"/>
      <c r="ON16" s="584"/>
      <c r="OO16" s="584"/>
      <c r="OP16" s="584"/>
      <c r="OQ16" s="584"/>
      <c r="OR16" s="584"/>
      <c r="OS16" s="584"/>
      <c r="OT16" s="584"/>
      <c r="OU16" s="584"/>
      <c r="OV16" s="584"/>
      <c r="OW16" s="584"/>
      <c r="OX16" s="584"/>
      <c r="OY16" s="584"/>
      <c r="OZ16" s="584"/>
      <c r="PA16" s="584"/>
      <c r="PB16" s="584"/>
      <c r="PC16" s="584"/>
      <c r="PD16" s="584"/>
      <c r="PE16" s="584"/>
      <c r="PF16" s="584"/>
      <c r="PG16" s="584"/>
      <c r="PH16" s="584"/>
      <c r="PI16" s="584"/>
      <c r="PJ16" s="584"/>
      <c r="PK16" s="584"/>
      <c r="PL16" s="584"/>
      <c r="PM16" s="584"/>
      <c r="PN16" s="584"/>
      <c r="PO16" s="584"/>
      <c r="PP16" s="584"/>
      <c r="PQ16" s="584"/>
      <c r="PR16" s="584"/>
      <c r="PS16" s="584"/>
      <c r="PT16" s="584"/>
      <c r="PU16" s="584"/>
      <c r="PV16" s="584"/>
      <c r="PW16" s="584"/>
      <c r="PX16" s="584"/>
      <c r="PY16" s="584"/>
      <c r="PZ16" s="584"/>
      <c r="QA16" s="584"/>
      <c r="QB16" s="584"/>
      <c r="QC16" s="584"/>
      <c r="QD16" s="584"/>
      <c r="QE16" s="584"/>
      <c r="QF16" s="584"/>
      <c r="QG16" s="584"/>
      <c r="QH16" s="584"/>
      <c r="QI16" s="584"/>
      <c r="QJ16" s="584"/>
      <c r="QK16" s="584"/>
      <c r="QL16" s="584"/>
      <c r="QM16" s="584"/>
      <c r="QN16" s="584"/>
      <c r="QO16" s="584"/>
      <c r="QP16" s="584"/>
      <c r="QQ16" s="584"/>
      <c r="QR16" s="584"/>
      <c r="QS16" s="584"/>
      <c r="QT16" s="584"/>
      <c r="QU16" s="584"/>
      <c r="QV16" s="584"/>
      <c r="QW16" s="584"/>
      <c r="QX16" s="584"/>
      <c r="QY16" s="584"/>
      <c r="QZ16" s="584"/>
      <c r="RA16" s="584"/>
      <c r="RB16" s="584"/>
      <c r="RC16" s="584"/>
      <c r="RD16" s="584"/>
      <c r="RE16" s="584"/>
      <c r="RF16" s="584"/>
      <c r="RG16" s="584"/>
      <c r="RH16" s="584"/>
      <c r="RI16" s="584"/>
      <c r="RJ16" s="584"/>
      <c r="RK16" s="584"/>
      <c r="RL16" s="584"/>
      <c r="RM16" s="584"/>
      <c r="RN16" s="584"/>
      <c r="RO16" s="584"/>
      <c r="RP16" s="584"/>
      <c r="RQ16" s="584"/>
      <c r="RR16" s="584"/>
      <c r="RS16" s="584"/>
      <c r="RT16" s="584"/>
      <c r="RU16" s="584"/>
      <c r="RV16" s="584"/>
      <c r="RW16" s="584"/>
      <c r="RX16" s="584"/>
      <c r="RY16" s="584"/>
      <c r="RZ16" s="584"/>
      <c r="SA16" s="584"/>
      <c r="SB16" s="584"/>
      <c r="SC16" s="584"/>
      <c r="SD16" s="584"/>
      <c r="SE16" s="584"/>
      <c r="SF16" s="584"/>
      <c r="SG16" s="584"/>
      <c r="SH16" s="584"/>
      <c r="SI16" s="584"/>
      <c r="SJ16" s="584"/>
      <c r="SK16" s="584"/>
      <c r="SL16" s="584"/>
      <c r="SM16" s="584"/>
      <c r="SN16" s="584"/>
      <c r="SO16" s="584"/>
      <c r="SP16" s="584"/>
      <c r="SQ16" s="584"/>
      <c r="SR16" s="584"/>
      <c r="SS16" s="584"/>
      <c r="ST16" s="584"/>
      <c r="SU16" s="584"/>
      <c r="SV16" s="584"/>
      <c r="SW16" s="584"/>
      <c r="SX16" s="584"/>
      <c r="SY16" s="584"/>
      <c r="SZ16" s="584"/>
      <c r="TA16" s="584"/>
      <c r="TB16" s="584"/>
      <c r="TC16" s="584"/>
      <c r="TD16" s="584"/>
      <c r="TE16" s="584"/>
      <c r="TF16" s="584"/>
      <c r="TG16" s="584"/>
      <c r="TH16" s="584"/>
      <c r="TI16" s="584"/>
      <c r="TJ16" s="584"/>
      <c r="TK16" s="584"/>
      <c r="TL16" s="584"/>
      <c r="TM16" s="584"/>
      <c r="TN16" s="584"/>
      <c r="TO16" s="584"/>
      <c r="TP16" s="584"/>
      <c r="TQ16" s="584"/>
      <c r="TR16" s="584"/>
      <c r="TS16" s="584"/>
      <c r="TT16" s="584"/>
      <c r="TU16" s="584"/>
      <c r="TV16" s="584"/>
      <c r="TW16" s="584"/>
      <c r="TX16" s="584"/>
      <c r="TY16" s="584"/>
      <c r="TZ16" s="584"/>
      <c r="UA16" s="584"/>
      <c r="UB16" s="584"/>
      <c r="UC16" s="584"/>
      <c r="UD16" s="584"/>
      <c r="UE16" s="584"/>
      <c r="UF16" s="584"/>
      <c r="UG16" s="584"/>
      <c r="UH16" s="584"/>
      <c r="UI16" s="584"/>
      <c r="UJ16" s="584"/>
      <c r="UK16" s="584"/>
      <c r="UL16" s="584"/>
      <c r="UM16" s="584"/>
      <c r="UN16" s="584"/>
      <c r="UO16" s="584"/>
      <c r="UP16" s="584"/>
      <c r="UQ16" s="584"/>
      <c r="UR16" s="584"/>
      <c r="US16" s="584"/>
      <c r="UT16" s="584"/>
      <c r="UU16" s="584"/>
      <c r="UV16" s="584"/>
      <c r="UW16" s="584"/>
      <c r="UX16" s="584"/>
      <c r="UY16" s="584"/>
      <c r="UZ16" s="584"/>
      <c r="VA16" s="584"/>
      <c r="VB16" s="584"/>
      <c r="VC16" s="584"/>
      <c r="VD16" s="584"/>
      <c r="VE16" s="584"/>
      <c r="VF16" s="584"/>
      <c r="VG16" s="584"/>
      <c r="VH16" s="584"/>
      <c r="VI16" s="584"/>
      <c r="VJ16" s="584"/>
      <c r="VK16" s="584"/>
      <c r="VL16" s="584"/>
      <c r="VM16" s="584"/>
      <c r="VN16" s="584"/>
      <c r="VO16" s="584"/>
      <c r="VP16" s="584"/>
      <c r="VQ16" s="584"/>
      <c r="VR16" s="584"/>
      <c r="VS16" s="584"/>
      <c r="VT16" s="584"/>
      <c r="VU16" s="584"/>
      <c r="VV16" s="584"/>
      <c r="VW16" s="584"/>
      <c r="VX16" s="584"/>
      <c r="VY16" s="584"/>
      <c r="VZ16" s="584"/>
      <c r="WA16" s="584"/>
      <c r="WB16" s="584"/>
      <c r="WC16" s="584"/>
      <c r="WD16" s="584"/>
      <c r="WE16" s="584"/>
      <c r="WF16" s="584"/>
      <c r="WG16" s="584"/>
      <c r="WH16" s="584"/>
      <c r="WI16" s="584"/>
      <c r="WJ16" s="584"/>
      <c r="WK16" s="584"/>
      <c r="WL16" s="584"/>
      <c r="WM16" s="584"/>
      <c r="WN16" s="584"/>
      <c r="WO16" s="584"/>
      <c r="WP16" s="584"/>
      <c r="WQ16" s="584"/>
      <c r="WR16" s="584"/>
      <c r="WS16" s="584"/>
      <c r="WT16" s="584"/>
      <c r="WU16" s="584"/>
      <c r="WV16" s="584"/>
      <c r="WW16" s="584"/>
      <c r="WX16" s="584"/>
      <c r="WY16" s="584"/>
      <c r="WZ16" s="584"/>
      <c r="XA16" s="584"/>
      <c r="XB16" s="584"/>
      <c r="XC16" s="584"/>
      <c r="XD16" s="584"/>
      <c r="XE16" s="584"/>
      <c r="XF16" s="584"/>
      <c r="XG16" s="584"/>
      <c r="XH16" s="584"/>
      <c r="XI16" s="584"/>
      <c r="XJ16" s="584"/>
      <c r="XK16" s="584"/>
      <c r="XL16" s="584"/>
      <c r="XM16" s="584"/>
      <c r="XN16" s="584"/>
      <c r="XO16" s="584"/>
      <c r="XP16" s="584"/>
      <c r="XQ16" s="584"/>
      <c r="XR16" s="584"/>
      <c r="XS16" s="584"/>
      <c r="XT16" s="584"/>
      <c r="XU16" s="584"/>
      <c r="XV16" s="584"/>
      <c r="XW16" s="584"/>
      <c r="XX16" s="584"/>
      <c r="XY16" s="584"/>
      <c r="XZ16" s="584"/>
      <c r="YA16" s="584"/>
      <c r="YB16" s="584"/>
      <c r="YC16" s="584"/>
      <c r="YD16" s="584"/>
      <c r="YE16" s="584"/>
      <c r="YF16" s="584"/>
      <c r="YG16" s="584"/>
      <c r="YH16" s="584"/>
      <c r="YI16" s="584"/>
      <c r="YJ16" s="584"/>
      <c r="YK16" s="584"/>
      <c r="YL16" s="584"/>
      <c r="YM16" s="584"/>
      <c r="YN16" s="584"/>
      <c r="YO16" s="584"/>
      <c r="YP16" s="584"/>
      <c r="YQ16" s="584"/>
      <c r="YR16" s="584"/>
      <c r="YS16" s="584"/>
      <c r="YT16" s="584"/>
      <c r="YU16" s="584"/>
      <c r="YV16" s="584"/>
      <c r="YW16" s="584"/>
      <c r="YX16" s="601"/>
      <c r="YY16" s="601"/>
      <c r="YZ16" s="601"/>
      <c r="ZA16" s="584"/>
      <c r="ZB16" s="584"/>
      <c r="ZC16" s="584"/>
      <c r="ZD16" s="584"/>
      <c r="ZE16" s="584"/>
      <c r="ZF16" s="584"/>
      <c r="ZG16" s="584"/>
      <c r="ZH16" s="584"/>
      <c r="ZI16" s="584"/>
      <c r="ZJ16" s="584"/>
      <c r="ZK16" s="584"/>
      <c r="ZL16" s="584"/>
      <c r="ZM16" s="584"/>
      <c r="ZN16" s="584"/>
      <c r="ZO16" s="584"/>
      <c r="ZP16" s="584"/>
      <c r="ZQ16" s="584"/>
      <c r="ZR16" s="584"/>
      <c r="ZS16" s="584"/>
      <c r="ZT16" s="584"/>
      <c r="ZU16" s="584"/>
      <c r="ZV16" s="584"/>
      <c r="ZW16" s="584"/>
      <c r="ZX16" s="584"/>
      <c r="ZY16" s="584"/>
      <c r="ZZ16" s="584"/>
      <c r="AAA16" s="584"/>
      <c r="AAB16" s="584"/>
      <c r="AAC16" s="584"/>
      <c r="AAD16" s="584"/>
      <c r="AAE16" s="584"/>
      <c r="AAF16" s="584"/>
      <c r="AAG16" s="584"/>
      <c r="AAH16" s="584"/>
      <c r="AAI16" s="584"/>
      <c r="AAJ16" s="584"/>
      <c r="AAK16" s="584"/>
      <c r="AAL16" s="584"/>
      <c r="AAM16" s="584"/>
      <c r="AAN16" s="584"/>
      <c r="AAO16" s="584"/>
      <c r="AAP16" s="584"/>
      <c r="AAQ16" s="584"/>
      <c r="AAR16" s="584"/>
      <c r="AAS16" s="584"/>
      <c r="AAT16" s="584"/>
      <c r="AAU16" s="584"/>
      <c r="AAV16" s="584"/>
      <c r="AAW16" s="584"/>
      <c r="AAX16" s="584"/>
      <c r="AAY16" s="584"/>
      <c r="AAZ16" s="584"/>
      <c r="ABA16" s="584"/>
      <c r="ABB16" s="584"/>
      <c r="ABC16" s="584"/>
      <c r="ABD16" s="584"/>
      <c r="ABE16" s="584"/>
      <c r="ABF16" s="584"/>
      <c r="ABG16" s="584"/>
      <c r="ABH16" s="584"/>
      <c r="ABI16" s="584"/>
      <c r="ABJ16" s="584"/>
      <c r="ABK16" s="584"/>
      <c r="ABL16" s="584"/>
      <c r="ABM16" s="584"/>
      <c r="ABN16" s="584"/>
      <c r="ABO16" s="584"/>
      <c r="ABP16" s="584"/>
      <c r="ABQ16" s="584"/>
      <c r="ABR16" s="584"/>
      <c r="ABS16" s="584"/>
      <c r="ABT16" s="584"/>
      <c r="ABU16" s="584"/>
      <c r="ABV16" s="617"/>
      <c r="ABW16" s="617"/>
      <c r="ABX16" s="617"/>
      <c r="ABY16" s="617"/>
      <c r="ABZ16" s="617"/>
      <c r="ACA16" s="506"/>
      <c r="ACB16" s="506"/>
      <c r="ACC16" s="506"/>
      <c r="ACD16" s="506"/>
      <c r="AFT16" s="508"/>
      <c r="AFU16" s="508"/>
    </row>
    <row r="17" spans="1:853" ht="22.95" customHeight="1">
      <c r="A17" s="771">
        <v>10</v>
      </c>
      <c r="B17" s="695" t="str">
        <f>IF('1'!$A$1=1,D17,F17)</f>
        <v>Slovakia</v>
      </c>
      <c r="C17" s="1161"/>
      <c r="D17" s="2" t="s">
        <v>652</v>
      </c>
      <c r="E17" s="701"/>
      <c r="F17" s="1067" t="s">
        <v>174</v>
      </c>
      <c r="G17" s="476">
        <v>104.79544741000001</v>
      </c>
      <c r="H17" s="476">
        <v>127.39225599999999</v>
      </c>
      <c r="I17" s="476">
        <v>126.67898500000001</v>
      </c>
      <c r="J17" s="476">
        <v>165.11595500000001</v>
      </c>
      <c r="K17" s="507">
        <v>203.07411100000002</v>
      </c>
      <c r="L17" s="507">
        <v>228.59069</v>
      </c>
      <c r="M17" s="507">
        <v>200.46227299999998</v>
      </c>
      <c r="N17" s="507">
        <v>169.516075</v>
      </c>
      <c r="O17" s="507">
        <v>148.03345460999998</v>
      </c>
      <c r="P17" s="507">
        <v>167.23172500000001</v>
      </c>
      <c r="Q17" s="507">
        <v>140.17056099999999</v>
      </c>
      <c r="R17" s="507">
        <v>126.283147</v>
      </c>
      <c r="S17" s="507">
        <v>139.84143799999998</v>
      </c>
      <c r="T17" s="507">
        <v>207.27599699999999</v>
      </c>
      <c r="U17" s="507">
        <v>132.85289300000002</v>
      </c>
      <c r="V17" s="507">
        <v>172.18920900000001</v>
      </c>
      <c r="W17" s="507">
        <v>166.32138664999999</v>
      </c>
      <c r="X17" s="507">
        <v>152.41135999999997</v>
      </c>
      <c r="Y17" s="507">
        <v>137.66420499999998</v>
      </c>
      <c r="Z17" s="507">
        <v>109.19989699999999</v>
      </c>
      <c r="AA17" s="476">
        <v>102.42972391000001</v>
      </c>
      <c r="AB17" s="476">
        <v>94.192012000000005</v>
      </c>
      <c r="AC17" s="476">
        <v>88.173989000000006</v>
      </c>
      <c r="AD17" s="476">
        <v>88.112767000000005</v>
      </c>
      <c r="AE17" s="476">
        <v>77.344838129999999</v>
      </c>
      <c r="AF17" s="476">
        <v>83.928343999999996</v>
      </c>
      <c r="AG17" s="476">
        <v>98.095979</v>
      </c>
      <c r="AH17" s="476">
        <v>115.299057</v>
      </c>
      <c r="AI17" s="476">
        <v>111.59370543</v>
      </c>
      <c r="AJ17" s="476">
        <v>126.675764</v>
      </c>
      <c r="AK17" s="476">
        <v>144.16503299999999</v>
      </c>
      <c r="AL17" s="476">
        <v>171.45482000000001</v>
      </c>
      <c r="AM17" s="476">
        <v>209.79074781999998</v>
      </c>
      <c r="AN17" s="476">
        <v>171.757282</v>
      </c>
      <c r="AO17" s="476">
        <v>174.97380700000002</v>
      </c>
      <c r="AP17" s="476">
        <v>156.92715200000001</v>
      </c>
      <c r="AQ17" s="711">
        <v>164.43188190000001</v>
      </c>
      <c r="AR17" s="476">
        <v>164.30802299999999</v>
      </c>
      <c r="AS17" s="476">
        <v>122.686626</v>
      </c>
      <c r="AT17" s="476">
        <v>100.356672</v>
      </c>
      <c r="AU17" s="476">
        <v>118.10367672</v>
      </c>
      <c r="AV17" s="476">
        <v>75.771714990000007</v>
      </c>
      <c r="AW17" s="476">
        <v>79.125385800000004</v>
      </c>
      <c r="AX17" s="476">
        <v>81.676089970000007</v>
      </c>
      <c r="AY17" s="476">
        <v>127.32907969999999</v>
      </c>
      <c r="AZ17" s="476">
        <v>262.14996263</v>
      </c>
      <c r="BA17" s="476">
        <v>340.62383906999997</v>
      </c>
      <c r="BB17" s="476">
        <v>193.77372381000001</v>
      </c>
      <c r="BC17" s="476">
        <v>270.91681861999996</v>
      </c>
      <c r="BD17" s="476">
        <v>478.75289828999996</v>
      </c>
      <c r="BE17" s="476">
        <v>397.46683838000001</v>
      </c>
      <c r="BF17" s="476">
        <v>284.67650990999999</v>
      </c>
      <c r="BG17" s="476">
        <v>288.81651785999998</v>
      </c>
      <c r="BH17" s="476">
        <v>313.32660292000003</v>
      </c>
      <c r="BI17" s="476">
        <v>229.70596360999997</v>
      </c>
      <c r="BJ17" s="476">
        <v>223.05468403</v>
      </c>
      <c r="BK17" s="476">
        <f t="shared" si="10"/>
        <v>354.67686748000006</v>
      </c>
      <c r="BL17" s="476">
        <f t="shared" si="11"/>
        <v>923.87660520999987</v>
      </c>
      <c r="BM17" s="476">
        <f t="shared" si="12"/>
        <v>1431.8130652</v>
      </c>
      <c r="BN17" s="476">
        <f t="shared" si="13"/>
        <v>1054.90376842</v>
      </c>
      <c r="BO17" s="644">
        <f t="shared" si="15"/>
        <v>3.0419687634691956</v>
      </c>
      <c r="BP17" s="1124">
        <f t="shared" si="16"/>
        <v>73.676082029091404</v>
      </c>
      <c r="BQ17" s="711">
        <f t="shared" si="1"/>
        <v>372.90849191000001</v>
      </c>
      <c r="BR17" s="476">
        <f t="shared" si="2"/>
        <v>374.66821813000001</v>
      </c>
      <c r="BS17" s="476">
        <f t="shared" si="3"/>
        <v>553.88932242999999</v>
      </c>
      <c r="BT17" s="476">
        <f t="shared" si="4"/>
        <v>713.44898882000007</v>
      </c>
      <c r="BU17" s="476">
        <f t="shared" si="5"/>
        <v>551.78320289999999</v>
      </c>
      <c r="BV17" s="476">
        <f t="shared" si="6"/>
        <v>354.67686748000006</v>
      </c>
      <c r="BW17" s="476">
        <f t="shared" si="7"/>
        <v>923.87660520999987</v>
      </c>
      <c r="BX17" s="476">
        <f t="shared" si="8"/>
        <v>1431.8130652</v>
      </c>
      <c r="BY17" s="1160">
        <f t="shared" si="9"/>
        <v>1054.90376842</v>
      </c>
      <c r="BZ17" s="644"/>
      <c r="CA17" s="644"/>
      <c r="CB17" s="644"/>
      <c r="CC17" s="644"/>
      <c r="CD17" s="644"/>
      <c r="CE17" s="644"/>
      <c r="CF17" s="644"/>
      <c r="CG17" s="644"/>
      <c r="CH17" s="644"/>
      <c r="CI17" s="644"/>
      <c r="CJ17" s="644"/>
      <c r="CK17" s="644"/>
      <c r="CL17" s="644"/>
      <c r="CM17" s="644"/>
      <c r="CN17" s="644"/>
      <c r="CO17" s="644"/>
      <c r="CP17" s="644"/>
      <c r="CQ17" s="644"/>
      <c r="CR17" s="644"/>
      <c r="CS17" s="644"/>
      <c r="CT17" s="644"/>
      <c r="CU17" s="644"/>
      <c r="CV17" s="644"/>
      <c r="CW17" s="644"/>
      <c r="CX17" s="644"/>
      <c r="CY17" s="644"/>
      <c r="CZ17" s="644"/>
      <c r="DA17" s="644"/>
      <c r="DB17" s="644"/>
      <c r="DC17" s="644"/>
      <c r="DD17" s="644"/>
      <c r="DE17" s="644"/>
      <c r="DF17" s="644"/>
      <c r="DG17" s="644"/>
      <c r="DH17" s="644"/>
      <c r="DI17" s="644"/>
      <c r="DJ17" s="644"/>
      <c r="DK17" s="644"/>
      <c r="DL17" s="644"/>
      <c r="DM17" s="644"/>
      <c r="DN17" s="644"/>
      <c r="DO17" s="644"/>
      <c r="DP17" s="644"/>
      <c r="DQ17" s="644"/>
      <c r="DR17" s="644"/>
      <c r="DS17" s="644"/>
      <c r="DT17" s="644"/>
      <c r="DU17" s="644"/>
      <c r="DV17" s="644"/>
      <c r="DW17" s="644"/>
      <c r="DX17" s="644"/>
      <c r="DY17" s="644"/>
      <c r="DZ17" s="644"/>
      <c r="EA17" s="644"/>
      <c r="EB17" s="644"/>
      <c r="EC17" s="644"/>
      <c r="ED17" s="644"/>
      <c r="EE17" s="644"/>
      <c r="EF17" s="644"/>
      <c r="EG17" s="644"/>
      <c r="EH17" s="644"/>
      <c r="EI17" s="644"/>
      <c r="EJ17" s="644"/>
      <c r="EK17" s="644"/>
      <c r="EL17" s="644"/>
      <c r="EM17" s="644"/>
      <c r="EN17" s="644"/>
      <c r="EO17" s="644"/>
      <c r="EP17" s="644"/>
      <c r="EQ17" s="644"/>
      <c r="ER17" s="644"/>
      <c r="ES17" s="644"/>
      <c r="ET17" s="644"/>
      <c r="EU17" s="644"/>
      <c r="EV17" s="644"/>
      <c r="EW17" s="644"/>
      <c r="EX17" s="733"/>
      <c r="EY17" s="733"/>
      <c r="EZ17" s="737">
        <v>923.87660520999987</v>
      </c>
      <c r="FA17" s="737">
        <v>1431.8130652</v>
      </c>
      <c r="FB17" s="733"/>
      <c r="FC17" s="733"/>
      <c r="FD17" s="733"/>
      <c r="FE17" s="733"/>
      <c r="FF17" s="733"/>
      <c r="FG17" s="733"/>
      <c r="FH17" s="733"/>
      <c r="FI17" s="733"/>
      <c r="FJ17" s="733"/>
      <c r="FK17" s="733"/>
      <c r="FL17" s="733"/>
      <c r="FM17" s="733"/>
      <c r="FN17" s="733"/>
      <c r="FO17" s="733"/>
      <c r="FP17" s="644"/>
      <c r="FQ17" s="644"/>
      <c r="FR17" s="644"/>
      <c r="FS17" s="644"/>
      <c r="FT17" s="644"/>
      <c r="FU17" s="644"/>
      <c r="FV17" s="644"/>
      <c r="FW17" s="644"/>
      <c r="FX17" s="644"/>
      <c r="FY17" s="644"/>
      <c r="FZ17" s="644"/>
      <c r="GA17" s="644"/>
      <c r="GB17" s="644"/>
      <c r="GC17" s="644"/>
      <c r="GD17" s="644"/>
      <c r="GE17" s="644"/>
      <c r="GF17" s="644"/>
      <c r="GG17" s="644"/>
      <c r="GH17" s="733"/>
      <c r="GI17" s="733"/>
      <c r="GJ17" s="733"/>
      <c r="GK17" s="733"/>
      <c r="GL17" s="733"/>
      <c r="GM17" s="733"/>
      <c r="GN17" s="644"/>
      <c r="GO17" s="644"/>
      <c r="GP17" s="644"/>
      <c r="GQ17" s="644"/>
      <c r="GR17" s="644"/>
      <c r="GS17" s="644"/>
      <c r="GT17" s="644"/>
      <c r="GU17" s="644"/>
      <c r="GV17" s="644"/>
      <c r="GW17" s="644"/>
      <c r="GX17" s="644"/>
      <c r="GY17" s="644"/>
      <c r="GZ17" s="644"/>
      <c r="HA17" s="644"/>
      <c r="HB17" s="644"/>
      <c r="HC17" s="644"/>
      <c r="HD17" s="644"/>
      <c r="HE17" s="644"/>
      <c r="HF17" s="644"/>
      <c r="HG17" s="644"/>
      <c r="HH17" s="644"/>
      <c r="HI17" s="644"/>
      <c r="HJ17" s="644"/>
      <c r="HK17" s="644"/>
      <c r="HL17" s="644"/>
      <c r="HM17" s="644"/>
      <c r="HN17" s="644"/>
      <c r="HO17" s="733"/>
      <c r="HP17" s="733"/>
      <c r="HQ17" s="733"/>
      <c r="HX17" s="733"/>
      <c r="HY17" s="733"/>
      <c r="HZ17" s="733"/>
      <c r="IA17" s="733"/>
      <c r="IB17" s="733"/>
      <c r="IC17" s="733"/>
      <c r="ID17" s="733"/>
      <c r="IE17" s="733"/>
      <c r="IF17" s="1148"/>
      <c r="IG17" s="1148"/>
      <c r="IH17" s="1148"/>
      <c r="II17" s="733"/>
      <c r="IJ17" s="733"/>
      <c r="IK17" s="733"/>
      <c r="IL17" s="733"/>
      <c r="IM17" s="733"/>
      <c r="IN17" s="733"/>
      <c r="IO17" s="733"/>
      <c r="IP17" s="733"/>
      <c r="IQ17" s="733"/>
      <c r="IR17" s="733"/>
      <c r="IS17" s="733"/>
      <c r="IT17" s="733"/>
      <c r="IU17" s="733"/>
      <c r="IV17" s="733"/>
      <c r="IW17" s="733"/>
      <c r="IX17" s="733"/>
      <c r="IY17" s="584"/>
      <c r="IZ17" s="584"/>
      <c r="JA17" s="584"/>
      <c r="JB17" s="584"/>
      <c r="JC17" s="584"/>
      <c r="JD17" s="584"/>
      <c r="JE17" s="584"/>
      <c r="JF17" s="584"/>
      <c r="JG17" s="584"/>
      <c r="JH17" s="584"/>
      <c r="JI17" s="584"/>
      <c r="JJ17" s="584"/>
      <c r="JK17" s="584"/>
      <c r="JL17" s="631"/>
      <c r="JM17" s="631"/>
      <c r="JN17" s="1148"/>
      <c r="JO17" s="681"/>
      <c r="JP17" s="681"/>
      <c r="JQ17" s="681"/>
      <c r="JR17" s="681"/>
      <c r="JS17" s="681"/>
      <c r="JT17" s="681"/>
      <c r="JU17" s="506"/>
      <c r="JV17" s="506"/>
      <c r="JW17" s="506"/>
      <c r="JX17" s="506"/>
      <c r="JY17" s="506"/>
      <c r="JZ17" s="506"/>
      <c r="KA17" s="506"/>
      <c r="KB17" s="506"/>
      <c r="KC17" s="584"/>
      <c r="KD17" s="584"/>
      <c r="KE17" s="584"/>
      <c r="KF17" s="584"/>
      <c r="KG17" s="584"/>
      <c r="KH17" s="584"/>
      <c r="KI17" s="584"/>
      <c r="KJ17" s="584"/>
      <c r="KK17" s="584"/>
      <c r="KL17" s="584"/>
      <c r="KM17" s="584"/>
      <c r="KN17" s="584"/>
      <c r="KO17" s="506"/>
      <c r="KP17" s="506"/>
      <c r="KQ17" s="506"/>
      <c r="KR17" s="506"/>
      <c r="KS17" s="506"/>
      <c r="KT17" s="506"/>
      <c r="KU17" s="506"/>
      <c r="KV17" s="506"/>
      <c r="KW17" s="506"/>
      <c r="KX17" s="506"/>
      <c r="KY17" s="506"/>
      <c r="KZ17" s="506"/>
      <c r="LA17" s="506"/>
      <c r="LB17" s="506"/>
      <c r="LC17" s="506"/>
      <c r="LD17" s="506"/>
      <c r="LE17" s="506"/>
      <c r="LF17" s="506"/>
      <c r="LG17" s="506"/>
      <c r="LH17" s="506"/>
      <c r="LI17" s="506"/>
      <c r="LJ17" s="506"/>
      <c r="LK17" s="506"/>
      <c r="LL17" s="506"/>
      <c r="LM17" s="506"/>
      <c r="LN17" s="506"/>
      <c r="LO17" s="506"/>
      <c r="LP17" s="506"/>
      <c r="LQ17" s="506"/>
      <c r="LR17" s="506"/>
      <c r="LS17" s="506"/>
      <c r="LT17" s="506"/>
      <c r="LU17" s="506"/>
      <c r="LV17" s="506"/>
      <c r="LW17" s="506"/>
      <c r="LX17" s="506"/>
      <c r="LY17" s="506"/>
      <c r="LZ17" s="506"/>
      <c r="MA17" s="506"/>
      <c r="MB17" s="506"/>
      <c r="MC17" s="506"/>
      <c r="MD17" s="601"/>
      <c r="ME17" s="601"/>
      <c r="MF17" s="601"/>
      <c r="MG17" s="601"/>
      <c r="MH17" s="506"/>
      <c r="MI17" s="506"/>
      <c r="MJ17" s="506"/>
      <c r="MK17" s="506"/>
      <c r="ML17" s="506"/>
      <c r="MM17" s="506"/>
      <c r="MN17" s="506"/>
      <c r="MO17" s="506"/>
      <c r="MP17" s="584"/>
      <c r="MQ17" s="584"/>
      <c r="MR17" s="584"/>
      <c r="MS17" s="584"/>
      <c r="MT17" s="584"/>
      <c r="MU17" s="584"/>
      <c r="MV17" s="584"/>
      <c r="MW17" s="584"/>
      <c r="MX17" s="584"/>
      <c r="MY17" s="584"/>
      <c r="MZ17" s="584"/>
      <c r="NA17" s="584"/>
      <c r="NB17" s="584"/>
      <c r="NC17" s="601"/>
      <c r="ND17" s="601"/>
      <c r="NE17" s="506"/>
      <c r="NF17" s="506"/>
      <c r="NG17" s="506"/>
      <c r="NH17" s="506"/>
      <c r="NI17" s="506"/>
      <c r="NJ17" s="506"/>
      <c r="NK17" s="506"/>
      <c r="NL17" s="584"/>
      <c r="NM17" s="601"/>
      <c r="NN17" s="601"/>
      <c r="NO17" s="601"/>
      <c r="NP17" s="601"/>
      <c r="NQ17" s="601"/>
      <c r="NR17" s="584"/>
      <c r="NS17" s="584"/>
      <c r="NT17" s="584"/>
      <c r="NU17" s="584"/>
      <c r="NV17" s="584"/>
      <c r="NW17" s="584"/>
      <c r="NX17" s="584"/>
      <c r="NY17" s="584"/>
      <c r="NZ17" s="584"/>
      <c r="OA17" s="584"/>
      <c r="OB17" s="584"/>
      <c r="OC17" s="584"/>
      <c r="OD17" s="584"/>
      <c r="OE17" s="584"/>
      <c r="OF17" s="584"/>
      <c r="OG17" s="584"/>
      <c r="OH17" s="584"/>
      <c r="OI17" s="584"/>
      <c r="OJ17" s="584"/>
      <c r="OK17" s="584"/>
      <c r="OL17" s="584"/>
      <c r="OM17" s="584"/>
      <c r="ON17" s="584"/>
      <c r="OO17" s="584"/>
      <c r="OP17" s="584"/>
      <c r="OQ17" s="584"/>
      <c r="OR17" s="584"/>
      <c r="OS17" s="584"/>
      <c r="OT17" s="584"/>
      <c r="OU17" s="584"/>
      <c r="OV17" s="584"/>
      <c r="OW17" s="584"/>
      <c r="OX17" s="584"/>
      <c r="OY17" s="584"/>
      <c r="OZ17" s="584"/>
      <c r="PA17" s="584"/>
      <c r="PB17" s="584"/>
      <c r="PC17" s="584"/>
      <c r="PD17" s="584"/>
      <c r="PE17" s="584"/>
      <c r="PF17" s="584"/>
      <c r="PG17" s="584"/>
      <c r="PH17" s="584"/>
      <c r="PI17" s="584"/>
      <c r="PJ17" s="584"/>
      <c r="PK17" s="584"/>
      <c r="PL17" s="584"/>
      <c r="PM17" s="584"/>
      <c r="PN17" s="584"/>
      <c r="PO17" s="584"/>
      <c r="PP17" s="584"/>
      <c r="PQ17" s="584"/>
      <c r="PR17" s="584"/>
      <c r="PS17" s="584"/>
      <c r="PT17" s="584"/>
      <c r="PU17" s="584"/>
      <c r="PV17" s="584"/>
      <c r="PW17" s="584"/>
      <c r="PX17" s="584"/>
      <c r="PY17" s="584"/>
      <c r="PZ17" s="584"/>
      <c r="QA17" s="584"/>
      <c r="QB17" s="584"/>
      <c r="QC17" s="584"/>
      <c r="QD17" s="584"/>
      <c r="QE17" s="584"/>
      <c r="QF17" s="584"/>
      <c r="QG17" s="584"/>
      <c r="QH17" s="584"/>
      <c r="QI17" s="584"/>
      <c r="QJ17" s="584"/>
      <c r="QK17" s="584"/>
      <c r="QL17" s="584"/>
      <c r="QM17" s="584"/>
      <c r="QN17" s="584"/>
      <c r="QO17" s="584"/>
      <c r="QP17" s="584"/>
      <c r="QQ17" s="584"/>
      <c r="QR17" s="584"/>
      <c r="QS17" s="584"/>
      <c r="QT17" s="584"/>
      <c r="QU17" s="584"/>
      <c r="QV17" s="584"/>
      <c r="QW17" s="584"/>
      <c r="QX17" s="584"/>
      <c r="QY17" s="584"/>
      <c r="QZ17" s="584"/>
      <c r="RA17" s="584"/>
      <c r="RB17" s="584"/>
      <c r="RC17" s="584"/>
      <c r="RD17" s="584"/>
      <c r="RE17" s="584"/>
      <c r="RF17" s="584"/>
      <c r="RG17" s="584"/>
      <c r="RH17" s="584"/>
      <c r="RI17" s="584"/>
      <c r="RJ17" s="584"/>
      <c r="RK17" s="584"/>
      <c r="RL17" s="584"/>
      <c r="RM17" s="584"/>
      <c r="RN17" s="584"/>
      <c r="RO17" s="584"/>
      <c r="RP17" s="584"/>
      <c r="RQ17" s="584"/>
      <c r="RR17" s="584"/>
      <c r="RS17" s="584"/>
      <c r="RT17" s="584"/>
      <c r="RU17" s="584"/>
      <c r="RV17" s="584"/>
      <c r="RW17" s="584"/>
      <c r="RX17" s="584"/>
      <c r="RY17" s="584"/>
      <c r="RZ17" s="584"/>
      <c r="SA17" s="584"/>
      <c r="SB17" s="584"/>
      <c r="SC17" s="584"/>
      <c r="SD17" s="584"/>
      <c r="SE17" s="584"/>
      <c r="SF17" s="584"/>
      <c r="SG17" s="584"/>
      <c r="SH17" s="584"/>
      <c r="SI17" s="584"/>
      <c r="SJ17" s="584"/>
      <c r="SK17" s="584"/>
      <c r="SL17" s="584"/>
      <c r="SM17" s="584"/>
      <c r="SN17" s="584"/>
      <c r="SO17" s="584"/>
      <c r="SP17" s="584"/>
      <c r="SQ17" s="584"/>
      <c r="SR17" s="584"/>
      <c r="SS17" s="584"/>
      <c r="ST17" s="584"/>
      <c r="SU17" s="584"/>
      <c r="SV17" s="584"/>
      <c r="SW17" s="584"/>
      <c r="SX17" s="584"/>
      <c r="SY17" s="584"/>
      <c r="SZ17" s="584"/>
      <c r="TA17" s="584"/>
      <c r="TB17" s="584"/>
      <c r="TC17" s="584"/>
      <c r="TD17" s="584"/>
      <c r="TE17" s="584"/>
      <c r="TF17" s="584"/>
      <c r="TG17" s="584"/>
      <c r="TH17" s="584"/>
      <c r="TI17" s="584"/>
      <c r="TJ17" s="584"/>
      <c r="TK17" s="584"/>
      <c r="TL17" s="584"/>
      <c r="TM17" s="584"/>
      <c r="TN17" s="584"/>
      <c r="TO17" s="584"/>
      <c r="TP17" s="584"/>
      <c r="TQ17" s="584"/>
      <c r="TR17" s="584"/>
      <c r="TS17" s="584"/>
      <c r="TT17" s="584"/>
      <c r="TU17" s="584"/>
      <c r="TV17" s="584"/>
      <c r="TW17" s="584"/>
      <c r="TX17" s="584"/>
      <c r="TY17" s="584"/>
      <c r="TZ17" s="584"/>
      <c r="UA17" s="584"/>
      <c r="UB17" s="584"/>
      <c r="UC17" s="584"/>
      <c r="UD17" s="584"/>
      <c r="UE17" s="584"/>
      <c r="UF17" s="584"/>
      <c r="UG17" s="584"/>
      <c r="UH17" s="584"/>
      <c r="UI17" s="584"/>
      <c r="UJ17" s="584"/>
      <c r="UK17" s="584"/>
      <c r="UL17" s="584"/>
      <c r="UM17" s="584"/>
      <c r="UN17" s="584"/>
      <c r="UO17" s="584"/>
      <c r="UP17" s="584"/>
      <c r="UQ17" s="584"/>
      <c r="UR17" s="584"/>
      <c r="US17" s="584"/>
      <c r="UT17" s="584"/>
      <c r="UU17" s="584"/>
      <c r="UV17" s="584"/>
      <c r="UW17" s="584"/>
      <c r="UX17" s="584"/>
      <c r="UY17" s="584"/>
      <c r="UZ17" s="584"/>
      <c r="VA17" s="584"/>
      <c r="VB17" s="584"/>
      <c r="VC17" s="584"/>
      <c r="VD17" s="584"/>
      <c r="VE17" s="584"/>
      <c r="VF17" s="584"/>
      <c r="VG17" s="584"/>
      <c r="VH17" s="584"/>
      <c r="VI17" s="584"/>
      <c r="VJ17" s="584"/>
      <c r="VK17" s="584"/>
      <c r="VL17" s="584"/>
      <c r="VM17" s="584"/>
      <c r="VN17" s="584"/>
      <c r="VO17" s="584"/>
      <c r="VP17" s="584"/>
      <c r="VQ17" s="584"/>
      <c r="VR17" s="584"/>
      <c r="VS17" s="584"/>
      <c r="VT17" s="584"/>
      <c r="VU17" s="584"/>
      <c r="VV17" s="584"/>
      <c r="VW17" s="584"/>
      <c r="VX17" s="584"/>
      <c r="VY17" s="584"/>
      <c r="VZ17" s="584"/>
      <c r="WA17" s="584"/>
      <c r="WB17" s="584"/>
      <c r="WC17" s="584"/>
      <c r="WD17" s="584"/>
      <c r="WE17" s="584"/>
      <c r="WF17" s="584"/>
      <c r="WG17" s="584"/>
      <c r="WH17" s="584"/>
      <c r="WI17" s="584"/>
      <c r="WJ17" s="584"/>
      <c r="WK17" s="584"/>
      <c r="WL17" s="584"/>
      <c r="WM17" s="584"/>
      <c r="WN17" s="584"/>
      <c r="WO17" s="584"/>
      <c r="WP17" s="584"/>
      <c r="WQ17" s="584"/>
      <c r="WR17" s="584"/>
      <c r="WS17" s="584"/>
      <c r="WT17" s="584"/>
      <c r="WU17" s="584"/>
      <c r="WV17" s="584"/>
      <c r="WW17" s="584"/>
      <c r="WX17" s="584"/>
      <c r="WY17" s="584"/>
      <c r="WZ17" s="584"/>
      <c r="XA17" s="584"/>
      <c r="XB17" s="584"/>
      <c r="XC17" s="584"/>
      <c r="XD17" s="584"/>
      <c r="XE17" s="584"/>
      <c r="XF17" s="584"/>
      <c r="XG17" s="584"/>
      <c r="XH17" s="584"/>
      <c r="XI17" s="584"/>
      <c r="XJ17" s="584"/>
      <c r="XK17" s="584"/>
      <c r="XL17" s="584"/>
      <c r="XM17" s="584"/>
      <c r="XN17" s="584"/>
      <c r="XO17" s="584"/>
      <c r="XP17" s="584"/>
      <c r="XQ17" s="584"/>
      <c r="XR17" s="584"/>
      <c r="XS17" s="584"/>
      <c r="XT17" s="584"/>
      <c r="XU17" s="584"/>
      <c r="XV17" s="584"/>
      <c r="XW17" s="584"/>
      <c r="XX17" s="584"/>
      <c r="XY17" s="584"/>
      <c r="XZ17" s="584"/>
      <c r="YA17" s="584"/>
      <c r="YB17" s="584"/>
      <c r="YC17" s="584"/>
      <c r="YD17" s="584"/>
      <c r="YE17" s="584"/>
      <c r="YF17" s="584"/>
      <c r="YG17" s="584"/>
      <c r="YH17" s="584"/>
      <c r="YI17" s="584"/>
      <c r="YJ17" s="584"/>
      <c r="YK17" s="584"/>
      <c r="YL17" s="584"/>
      <c r="YM17" s="584"/>
      <c r="YN17" s="584"/>
      <c r="YO17" s="584"/>
      <c r="YP17" s="584"/>
      <c r="YQ17" s="584"/>
      <c r="YR17" s="584"/>
      <c r="YS17" s="584"/>
      <c r="YT17" s="584"/>
      <c r="YU17" s="584"/>
      <c r="YV17" s="584"/>
      <c r="YW17" s="584"/>
      <c r="YX17" s="601"/>
      <c r="YY17" s="601"/>
      <c r="YZ17" s="601"/>
      <c r="ZA17" s="584"/>
      <c r="ZB17" s="584"/>
      <c r="ZC17" s="584"/>
      <c r="ZD17" s="584"/>
      <c r="ZE17" s="584"/>
      <c r="ZF17" s="584"/>
      <c r="ZG17" s="584"/>
      <c r="ZH17" s="584"/>
      <c r="ZI17" s="584"/>
      <c r="ZJ17" s="584"/>
      <c r="ZK17" s="584"/>
      <c r="ZL17" s="584"/>
      <c r="ZM17" s="584"/>
      <c r="ZN17" s="584"/>
      <c r="ZO17" s="584"/>
      <c r="ZP17" s="584"/>
      <c r="ZQ17" s="584"/>
      <c r="ZR17" s="584"/>
      <c r="ZS17" s="584"/>
      <c r="ZT17" s="584"/>
      <c r="ZU17" s="584"/>
      <c r="ZV17" s="584"/>
      <c r="ZW17" s="584"/>
      <c r="ZX17" s="584"/>
      <c r="ZY17" s="584"/>
      <c r="ZZ17" s="584"/>
      <c r="AAA17" s="584"/>
      <c r="AAB17" s="584"/>
      <c r="AAC17" s="584"/>
      <c r="AAD17" s="584"/>
      <c r="AAE17" s="584"/>
      <c r="AAF17" s="584"/>
      <c r="AAG17" s="584"/>
      <c r="AAH17" s="584"/>
      <c r="AAI17" s="584"/>
      <c r="AAJ17" s="584"/>
      <c r="AAK17" s="584"/>
      <c r="AAL17" s="584"/>
      <c r="AAM17" s="584"/>
      <c r="AAN17" s="584"/>
      <c r="AAO17" s="584"/>
      <c r="AAP17" s="584"/>
      <c r="AAQ17" s="584"/>
      <c r="AAR17" s="584"/>
      <c r="AAS17" s="584"/>
      <c r="AAT17" s="584"/>
      <c r="AAU17" s="584"/>
      <c r="AAV17" s="584"/>
      <c r="AAW17" s="584"/>
      <c r="AAX17" s="584"/>
      <c r="AAY17" s="584"/>
      <c r="AAZ17" s="584"/>
      <c r="ABA17" s="584"/>
      <c r="ABB17" s="584"/>
      <c r="ABC17" s="584"/>
      <c r="ABD17" s="584"/>
      <c r="ABE17" s="584"/>
      <c r="ABF17" s="584"/>
      <c r="ABG17" s="584"/>
      <c r="ABH17" s="584"/>
      <c r="ABI17" s="584"/>
      <c r="ABJ17" s="584"/>
      <c r="ABK17" s="584"/>
      <c r="ABL17" s="584"/>
      <c r="ABM17" s="584"/>
      <c r="ABN17" s="584"/>
      <c r="ABO17" s="584"/>
      <c r="ABP17" s="584"/>
      <c r="ABQ17" s="584"/>
      <c r="ABR17" s="584"/>
      <c r="ABS17" s="584"/>
      <c r="ABT17" s="584"/>
      <c r="ABU17" s="584"/>
      <c r="ABV17" s="617"/>
      <c r="ABW17" s="617"/>
      <c r="ABX17" s="617"/>
      <c r="ABY17" s="617"/>
      <c r="ABZ17" s="617"/>
      <c r="ACA17" s="506"/>
      <c r="ACB17" s="506"/>
      <c r="ACC17" s="506"/>
      <c r="ACD17" s="506"/>
      <c r="AFT17" s="508"/>
      <c r="AFU17" s="508"/>
    </row>
    <row r="18" spans="1:853" ht="22.95" customHeight="1">
      <c r="A18" s="771">
        <v>11</v>
      </c>
      <c r="B18" s="695" t="str">
        <f>IF('1'!$A$1=1,D18,F18)</f>
        <v>Bulgaria</v>
      </c>
      <c r="C18" s="1161"/>
      <c r="D18" s="2" t="s">
        <v>636</v>
      </c>
      <c r="E18" s="701"/>
      <c r="F18" s="1067" t="s">
        <v>179</v>
      </c>
      <c r="G18" s="476">
        <v>103.59077291</v>
      </c>
      <c r="H18" s="476">
        <v>96.435147999999998</v>
      </c>
      <c r="I18" s="476">
        <v>113.02892600000001</v>
      </c>
      <c r="J18" s="476">
        <v>134.535245</v>
      </c>
      <c r="K18" s="507">
        <v>181.65112500000001</v>
      </c>
      <c r="L18" s="507">
        <v>218.88429600000001</v>
      </c>
      <c r="M18" s="507">
        <v>180.727925</v>
      </c>
      <c r="N18" s="507">
        <v>167.79532999999998</v>
      </c>
      <c r="O18" s="507">
        <v>132.30625013</v>
      </c>
      <c r="P18" s="507">
        <v>169.33239599999999</v>
      </c>
      <c r="Q18" s="507">
        <v>135.35566</v>
      </c>
      <c r="R18" s="507">
        <v>129.78442200000001</v>
      </c>
      <c r="S18" s="507">
        <v>136.163309</v>
      </c>
      <c r="T18" s="507">
        <v>128.950311</v>
      </c>
      <c r="U18" s="507">
        <v>168.02582100000001</v>
      </c>
      <c r="V18" s="507">
        <v>151.53296900000001</v>
      </c>
      <c r="W18" s="507">
        <v>165.4378447</v>
      </c>
      <c r="X18" s="507">
        <v>160.800556</v>
      </c>
      <c r="Y18" s="507">
        <v>122.723609</v>
      </c>
      <c r="Z18" s="507">
        <v>98.185928000000004</v>
      </c>
      <c r="AA18" s="476">
        <v>97.548641690000011</v>
      </c>
      <c r="AB18" s="476">
        <v>86.938354000000004</v>
      </c>
      <c r="AC18" s="476">
        <v>141.056399</v>
      </c>
      <c r="AD18" s="476">
        <v>92.837895999999986</v>
      </c>
      <c r="AE18" s="476">
        <v>91.855757430000011</v>
      </c>
      <c r="AF18" s="476">
        <v>111.06930700000001</v>
      </c>
      <c r="AG18" s="476">
        <v>102.965575</v>
      </c>
      <c r="AH18" s="476">
        <v>110.58440099999999</v>
      </c>
      <c r="AI18" s="476">
        <v>105.38706542</v>
      </c>
      <c r="AJ18" s="476">
        <v>86.041744999999992</v>
      </c>
      <c r="AK18" s="476">
        <v>106.82662599999999</v>
      </c>
      <c r="AL18" s="476">
        <v>130.335916</v>
      </c>
      <c r="AM18" s="476">
        <v>143.35579175999999</v>
      </c>
      <c r="AN18" s="476">
        <v>124.319562</v>
      </c>
      <c r="AO18" s="476">
        <v>125.797546</v>
      </c>
      <c r="AP18" s="476">
        <v>117.585936</v>
      </c>
      <c r="AQ18" s="711">
        <v>122.85866157</v>
      </c>
      <c r="AR18" s="476">
        <v>123.497589</v>
      </c>
      <c r="AS18" s="476">
        <v>112.841717</v>
      </c>
      <c r="AT18" s="476">
        <v>108.449416</v>
      </c>
      <c r="AU18" s="476">
        <v>126.04882253</v>
      </c>
      <c r="AV18" s="476">
        <v>94.101080769999996</v>
      </c>
      <c r="AW18" s="476">
        <v>114.79281517</v>
      </c>
      <c r="AX18" s="476">
        <v>161.30872256000001</v>
      </c>
      <c r="AY18" s="476">
        <v>154.89269851</v>
      </c>
      <c r="AZ18" s="476">
        <v>175.19902844000001</v>
      </c>
      <c r="BA18" s="476">
        <v>262.64044066000002</v>
      </c>
      <c r="BB18" s="476">
        <v>214.61634036000001</v>
      </c>
      <c r="BC18" s="476">
        <v>204.22188123000001</v>
      </c>
      <c r="BD18" s="476">
        <v>511.18239889</v>
      </c>
      <c r="BE18" s="476">
        <v>341.42509848999998</v>
      </c>
      <c r="BF18" s="476">
        <v>360.18239299999999</v>
      </c>
      <c r="BG18" s="476">
        <v>194.60198811999999</v>
      </c>
      <c r="BH18" s="476">
        <v>207.95302686000002</v>
      </c>
      <c r="BI18" s="476">
        <v>270.86294452999999</v>
      </c>
      <c r="BJ18" s="476">
        <v>231.15267048000001</v>
      </c>
      <c r="BK18" s="476">
        <f t="shared" si="10"/>
        <v>496.25144103000002</v>
      </c>
      <c r="BL18" s="476">
        <f t="shared" si="11"/>
        <v>807.34850797000001</v>
      </c>
      <c r="BM18" s="476">
        <f t="shared" si="12"/>
        <v>1417.0117716100001</v>
      </c>
      <c r="BN18" s="476">
        <f t="shared" si="13"/>
        <v>904.57062998999993</v>
      </c>
      <c r="BO18" s="644">
        <f t="shared" si="15"/>
        <v>2.6084612484630707</v>
      </c>
      <c r="BP18" s="1124">
        <f t="shared" si="16"/>
        <v>63.836493677270745</v>
      </c>
      <c r="BQ18" s="711">
        <f>AA18+AB18+AC18+AD18</f>
        <v>418.38129069000001</v>
      </c>
      <c r="BR18" s="476">
        <f>AE18+AF18+AG18+AH18</f>
        <v>416.47504043000004</v>
      </c>
      <c r="BS18" s="476">
        <f>AI18+AJ18+AK18+AL18</f>
        <v>428.59135241999996</v>
      </c>
      <c r="BT18" s="476">
        <f>AM18+AN18+AO18+AP18</f>
        <v>511.05883576000002</v>
      </c>
      <c r="BU18" s="476">
        <f>AQ18+AR18+AS18+AT18</f>
        <v>467.64738356999999</v>
      </c>
      <c r="BV18" s="476">
        <f>AU18+AV18+AW18+AX18</f>
        <v>496.25144103000002</v>
      </c>
      <c r="BW18" s="476">
        <f>AY18+AZ18+BA18+BB18</f>
        <v>807.34850797000001</v>
      </c>
      <c r="BX18" s="476">
        <f>BC18+BD18+BE18+BF18</f>
        <v>1417.0117716100001</v>
      </c>
      <c r="BY18" s="1160">
        <f t="shared" si="9"/>
        <v>904.57062998999993</v>
      </c>
      <c r="BZ18" s="644"/>
      <c r="CA18" s="644"/>
      <c r="CB18" s="644"/>
      <c r="CC18" s="644"/>
      <c r="CD18" s="644"/>
      <c r="CE18" s="644"/>
      <c r="CF18" s="644"/>
      <c r="CG18" s="644"/>
      <c r="CH18" s="644"/>
      <c r="CI18" s="644"/>
      <c r="CJ18" s="644"/>
      <c r="CK18" s="644"/>
      <c r="CL18" s="644"/>
      <c r="CM18" s="644"/>
      <c r="CN18" s="644"/>
      <c r="CO18" s="644"/>
      <c r="CP18" s="644"/>
      <c r="CQ18" s="644"/>
      <c r="CR18" s="644"/>
      <c r="CS18" s="644"/>
      <c r="CT18" s="644"/>
      <c r="CU18" s="644"/>
      <c r="CV18" s="644"/>
      <c r="CW18" s="644"/>
      <c r="CX18" s="644"/>
      <c r="CY18" s="644"/>
      <c r="CZ18" s="644"/>
      <c r="DA18" s="644"/>
      <c r="DB18" s="644"/>
      <c r="DC18" s="644"/>
      <c r="DD18" s="644"/>
      <c r="DE18" s="644"/>
      <c r="DF18" s="644"/>
      <c r="DG18" s="644"/>
      <c r="DH18" s="644"/>
      <c r="DI18" s="644"/>
      <c r="DJ18" s="644"/>
      <c r="DK18" s="644"/>
      <c r="DL18" s="644"/>
      <c r="DM18" s="644"/>
      <c r="DN18" s="644"/>
      <c r="DO18" s="644"/>
      <c r="DP18" s="644"/>
      <c r="DQ18" s="644"/>
      <c r="DR18" s="644"/>
      <c r="DS18" s="644"/>
      <c r="DT18" s="644"/>
      <c r="DU18" s="644"/>
      <c r="DV18" s="644"/>
      <c r="DW18" s="644"/>
      <c r="DX18" s="644"/>
      <c r="DY18" s="644"/>
      <c r="DZ18" s="644"/>
      <c r="EA18" s="644"/>
      <c r="EB18" s="644"/>
      <c r="EC18" s="644"/>
      <c r="ED18" s="644"/>
      <c r="EE18" s="644"/>
      <c r="EF18" s="644"/>
      <c r="EG18" s="644"/>
      <c r="EH18" s="644"/>
      <c r="EI18" s="644"/>
      <c r="EJ18" s="644"/>
      <c r="EK18" s="644"/>
      <c r="EL18" s="644"/>
      <c r="EM18" s="644"/>
      <c r="EN18" s="644"/>
      <c r="EO18" s="644"/>
      <c r="EP18" s="644"/>
      <c r="EQ18" s="644"/>
      <c r="ER18" s="644"/>
      <c r="ES18" s="644"/>
      <c r="ET18" s="644"/>
      <c r="EU18" s="644"/>
      <c r="EV18" s="644"/>
      <c r="EW18" s="644"/>
      <c r="EX18" s="733"/>
      <c r="EY18" s="733"/>
      <c r="EZ18" s="737">
        <v>807.34850797000001</v>
      </c>
      <c r="FA18" s="737">
        <v>1417.0117716100001</v>
      </c>
      <c r="FB18" s="733"/>
      <c r="FC18" s="733"/>
      <c r="FD18" s="733"/>
      <c r="FE18" s="733"/>
      <c r="FF18" s="733"/>
      <c r="FG18" s="733"/>
      <c r="FH18" s="733"/>
      <c r="FI18" s="733"/>
      <c r="FJ18" s="733"/>
      <c r="FK18" s="733"/>
      <c r="FL18" s="733"/>
      <c r="FM18" s="733"/>
      <c r="FN18" s="733"/>
      <c r="FO18" s="733"/>
      <c r="FP18" s="644"/>
      <c r="FQ18" s="644"/>
      <c r="FR18" s="644"/>
      <c r="FS18" s="644"/>
      <c r="FT18" s="644"/>
      <c r="FU18" s="644"/>
      <c r="FV18" s="644"/>
      <c r="FW18" s="644"/>
      <c r="FX18" s="644"/>
      <c r="FY18" s="644"/>
      <c r="FZ18" s="644"/>
      <c r="GA18" s="644"/>
      <c r="GB18" s="644"/>
      <c r="GC18" s="644"/>
      <c r="GD18" s="644"/>
      <c r="GE18" s="644"/>
      <c r="GF18" s="644"/>
      <c r="GG18" s="644"/>
      <c r="GH18" s="733"/>
      <c r="GI18" s="733"/>
      <c r="GJ18" s="733"/>
      <c r="GK18" s="733"/>
      <c r="GL18" s="733"/>
      <c r="GM18" s="733"/>
      <c r="GN18" s="644"/>
      <c r="GO18" s="644"/>
      <c r="GP18" s="644"/>
      <c r="GQ18" s="644"/>
      <c r="GR18" s="644"/>
      <c r="GS18" s="644"/>
      <c r="GT18" s="644"/>
      <c r="GU18" s="644"/>
      <c r="GV18" s="644"/>
      <c r="GW18" s="644"/>
      <c r="GX18" s="644"/>
      <c r="GY18" s="644"/>
      <c r="GZ18" s="644"/>
      <c r="HA18" s="644"/>
      <c r="HB18" s="644"/>
      <c r="HC18" s="644"/>
      <c r="HD18" s="644"/>
      <c r="HE18" s="644"/>
      <c r="HF18" s="644"/>
      <c r="HG18" s="644"/>
      <c r="HH18" s="644"/>
      <c r="HI18" s="644"/>
      <c r="HJ18" s="644"/>
      <c r="HK18" s="644"/>
      <c r="HL18" s="644"/>
      <c r="HM18" s="644"/>
      <c r="HN18" s="644"/>
      <c r="HO18" s="733"/>
      <c r="HP18" s="733"/>
      <c r="HQ18" s="733"/>
      <c r="HX18" s="733"/>
      <c r="HY18" s="733"/>
      <c r="HZ18" s="733"/>
      <c r="IA18" s="733"/>
      <c r="IB18" s="733"/>
      <c r="IC18" s="733"/>
      <c r="ID18" s="733"/>
      <c r="IE18" s="733"/>
      <c r="IF18" s="1148"/>
      <c r="IG18" s="1148"/>
      <c r="IH18" s="1148"/>
      <c r="II18" s="733"/>
      <c r="IJ18" s="733"/>
      <c r="IK18" s="733"/>
      <c r="IL18" s="733"/>
      <c r="IM18" s="733"/>
      <c r="IN18" s="733"/>
      <c r="IO18" s="733"/>
      <c r="IP18" s="733"/>
      <c r="IQ18" s="733"/>
      <c r="IR18" s="733"/>
      <c r="IS18" s="733"/>
      <c r="IT18" s="733"/>
      <c r="IU18" s="733"/>
      <c r="IV18" s="733"/>
      <c r="IW18" s="733"/>
      <c r="IX18" s="733"/>
      <c r="IY18" s="584"/>
      <c r="IZ18" s="584"/>
      <c r="JA18" s="584"/>
      <c r="JB18" s="584"/>
      <c r="JC18" s="584"/>
      <c r="JD18" s="584"/>
      <c r="JE18" s="584"/>
      <c r="JF18" s="584"/>
      <c r="JG18" s="584"/>
      <c r="JH18" s="584"/>
      <c r="JI18" s="584"/>
      <c r="JJ18" s="584"/>
      <c r="JK18" s="584"/>
      <c r="JL18" s="631"/>
      <c r="JM18" s="631"/>
      <c r="JN18" s="1148"/>
      <c r="JO18" s="681"/>
      <c r="JP18" s="681"/>
      <c r="JQ18" s="681"/>
      <c r="JR18" s="681"/>
      <c r="JS18" s="681"/>
      <c r="JT18" s="681"/>
      <c r="JU18" s="506"/>
      <c r="JV18" s="506"/>
      <c r="JW18" s="506"/>
      <c r="JX18" s="506"/>
      <c r="JY18" s="506"/>
      <c r="JZ18" s="506"/>
      <c r="KA18" s="506"/>
      <c r="KB18" s="506"/>
      <c r="KC18" s="584"/>
      <c r="KD18" s="584"/>
      <c r="KE18" s="584"/>
      <c r="KF18" s="584"/>
      <c r="KG18" s="584"/>
      <c r="KH18" s="584"/>
      <c r="KI18" s="584"/>
      <c r="KJ18" s="584"/>
      <c r="KK18" s="584"/>
      <c r="KL18" s="584"/>
      <c r="KM18" s="584"/>
      <c r="KN18" s="584"/>
      <c r="KO18" s="506"/>
      <c r="KP18" s="506"/>
      <c r="KQ18" s="506"/>
      <c r="KR18" s="506"/>
      <c r="KS18" s="506"/>
      <c r="KT18" s="506"/>
      <c r="KU18" s="506"/>
      <c r="KV18" s="506"/>
      <c r="KW18" s="506"/>
      <c r="KX18" s="506"/>
      <c r="KY18" s="506"/>
      <c r="KZ18" s="506"/>
      <c r="LA18" s="506"/>
      <c r="LB18" s="506"/>
      <c r="LC18" s="506"/>
      <c r="LD18" s="506"/>
      <c r="LE18" s="506"/>
      <c r="LF18" s="506"/>
      <c r="LG18" s="506"/>
      <c r="LH18" s="506"/>
      <c r="LI18" s="506"/>
      <c r="LJ18" s="506"/>
      <c r="LK18" s="506"/>
      <c r="LL18" s="506"/>
      <c r="LM18" s="506"/>
      <c r="LN18" s="506"/>
      <c r="LO18" s="506"/>
      <c r="LP18" s="506"/>
      <c r="LQ18" s="506"/>
      <c r="LR18" s="506"/>
      <c r="LS18" s="506"/>
      <c r="LT18" s="506"/>
      <c r="LU18" s="506"/>
      <c r="LV18" s="506"/>
      <c r="LW18" s="506"/>
      <c r="LX18" s="506"/>
      <c r="LY18" s="506"/>
      <c r="LZ18" s="506"/>
      <c r="MA18" s="506"/>
      <c r="MB18" s="506"/>
      <c r="MC18" s="506"/>
      <c r="MD18" s="601"/>
      <c r="ME18" s="601"/>
      <c r="MF18" s="601"/>
      <c r="MG18" s="601"/>
      <c r="MH18" s="506"/>
      <c r="MI18" s="506"/>
      <c r="MJ18" s="506"/>
      <c r="MK18" s="506"/>
      <c r="ML18" s="506"/>
      <c r="MM18" s="506"/>
      <c r="MN18" s="506"/>
      <c r="MO18" s="506"/>
      <c r="MP18" s="584"/>
      <c r="MQ18" s="584"/>
      <c r="MR18" s="584"/>
      <c r="MS18" s="584"/>
      <c r="MT18" s="584"/>
      <c r="MU18" s="584"/>
      <c r="MV18" s="584"/>
      <c r="MW18" s="584"/>
      <c r="MX18" s="584"/>
      <c r="MY18" s="584"/>
      <c r="MZ18" s="584"/>
      <c r="NA18" s="584"/>
      <c r="NB18" s="584"/>
      <c r="NC18" s="601"/>
      <c r="ND18" s="601"/>
      <c r="NE18" s="506"/>
      <c r="NF18" s="506"/>
      <c r="NG18" s="506"/>
      <c r="NH18" s="506"/>
      <c r="NI18" s="506"/>
      <c r="NJ18" s="506"/>
      <c r="NK18" s="506"/>
      <c r="NL18" s="584"/>
      <c r="NM18" s="601"/>
      <c r="NN18" s="601"/>
      <c r="NO18" s="601"/>
      <c r="NP18" s="601"/>
      <c r="NQ18" s="601"/>
      <c r="NR18" s="584"/>
      <c r="NS18" s="584"/>
      <c r="NT18" s="584"/>
      <c r="NU18" s="584"/>
      <c r="NV18" s="584"/>
      <c r="NW18" s="584"/>
      <c r="NX18" s="584"/>
      <c r="NY18" s="584"/>
      <c r="NZ18" s="584"/>
      <c r="OA18" s="584"/>
      <c r="OB18" s="584"/>
      <c r="OC18" s="584"/>
      <c r="OD18" s="584"/>
      <c r="OE18" s="584"/>
      <c r="OF18" s="584"/>
      <c r="OG18" s="584"/>
      <c r="OH18" s="584"/>
      <c r="OI18" s="584"/>
      <c r="OJ18" s="584"/>
      <c r="OK18" s="584"/>
      <c r="OL18" s="584"/>
      <c r="OM18" s="584"/>
      <c r="ON18" s="584"/>
      <c r="OO18" s="584"/>
      <c r="OP18" s="584"/>
      <c r="OQ18" s="584"/>
      <c r="OR18" s="584"/>
      <c r="OS18" s="584"/>
      <c r="OT18" s="584"/>
      <c r="OU18" s="584"/>
      <c r="OV18" s="584"/>
      <c r="OW18" s="584"/>
      <c r="OX18" s="584"/>
      <c r="OY18" s="584"/>
      <c r="OZ18" s="584"/>
      <c r="PA18" s="584"/>
      <c r="PB18" s="584"/>
      <c r="PC18" s="584"/>
      <c r="PD18" s="584"/>
      <c r="PE18" s="584"/>
      <c r="PF18" s="584"/>
      <c r="PG18" s="584"/>
      <c r="PH18" s="584"/>
      <c r="PI18" s="584"/>
      <c r="PJ18" s="584"/>
      <c r="PK18" s="584"/>
      <c r="PL18" s="584"/>
      <c r="PM18" s="584"/>
      <c r="PN18" s="584"/>
      <c r="PO18" s="584"/>
      <c r="PP18" s="584"/>
      <c r="PQ18" s="584"/>
      <c r="PR18" s="584"/>
      <c r="PS18" s="584"/>
      <c r="PT18" s="584"/>
      <c r="PU18" s="584"/>
      <c r="PV18" s="584"/>
      <c r="PW18" s="584"/>
      <c r="PX18" s="584"/>
      <c r="PY18" s="584"/>
      <c r="PZ18" s="584"/>
      <c r="QA18" s="584"/>
      <c r="QB18" s="584"/>
      <c r="QC18" s="584"/>
      <c r="QD18" s="584"/>
      <c r="QE18" s="584"/>
      <c r="QF18" s="584"/>
      <c r="QG18" s="584"/>
      <c r="QH18" s="584"/>
      <c r="QI18" s="584"/>
      <c r="QJ18" s="584"/>
      <c r="QK18" s="584"/>
      <c r="QL18" s="584"/>
      <c r="QM18" s="584"/>
      <c r="QN18" s="584"/>
      <c r="QO18" s="584"/>
      <c r="QP18" s="584"/>
      <c r="QQ18" s="584"/>
      <c r="QR18" s="584"/>
      <c r="QS18" s="584"/>
      <c r="QT18" s="584"/>
      <c r="QU18" s="584"/>
      <c r="QV18" s="584"/>
      <c r="QW18" s="584"/>
      <c r="QX18" s="584"/>
      <c r="QY18" s="584"/>
      <c r="QZ18" s="584"/>
      <c r="RA18" s="584"/>
      <c r="RB18" s="584"/>
      <c r="RC18" s="584"/>
      <c r="RD18" s="584"/>
      <c r="RE18" s="584"/>
      <c r="RF18" s="584"/>
      <c r="RG18" s="584"/>
      <c r="RH18" s="584"/>
      <c r="RI18" s="584"/>
      <c r="RJ18" s="584"/>
      <c r="RK18" s="584"/>
      <c r="RL18" s="584"/>
      <c r="RM18" s="584"/>
      <c r="RN18" s="584"/>
      <c r="RO18" s="584"/>
      <c r="RP18" s="584"/>
      <c r="RQ18" s="584"/>
      <c r="RR18" s="584"/>
      <c r="RS18" s="584"/>
      <c r="RT18" s="584"/>
      <c r="RU18" s="584"/>
      <c r="RV18" s="584"/>
      <c r="RW18" s="584"/>
      <c r="RX18" s="584"/>
      <c r="RY18" s="584"/>
      <c r="RZ18" s="584"/>
      <c r="SA18" s="584"/>
      <c r="SB18" s="584"/>
      <c r="SC18" s="584"/>
      <c r="SD18" s="584"/>
      <c r="SE18" s="584"/>
      <c r="SF18" s="584"/>
      <c r="SG18" s="584"/>
      <c r="SH18" s="584"/>
      <c r="SI18" s="584"/>
      <c r="SJ18" s="584"/>
      <c r="SK18" s="584"/>
      <c r="SL18" s="584"/>
      <c r="SM18" s="584"/>
      <c r="SN18" s="584"/>
      <c r="SO18" s="584"/>
      <c r="SP18" s="584"/>
      <c r="SQ18" s="584"/>
      <c r="SR18" s="584"/>
      <c r="SS18" s="584"/>
      <c r="ST18" s="584"/>
      <c r="SU18" s="584"/>
      <c r="SV18" s="584"/>
      <c r="SW18" s="584"/>
      <c r="SX18" s="584"/>
      <c r="SY18" s="584"/>
      <c r="SZ18" s="584"/>
      <c r="TA18" s="584"/>
      <c r="TB18" s="584"/>
      <c r="TC18" s="584"/>
      <c r="TD18" s="584"/>
      <c r="TE18" s="584"/>
      <c r="TF18" s="584"/>
      <c r="TG18" s="584"/>
      <c r="TH18" s="584"/>
      <c r="TI18" s="584"/>
      <c r="TJ18" s="584"/>
      <c r="TK18" s="584"/>
      <c r="TL18" s="584"/>
      <c r="TM18" s="584"/>
      <c r="TN18" s="584"/>
      <c r="TO18" s="584"/>
      <c r="TP18" s="584"/>
      <c r="TQ18" s="584"/>
      <c r="TR18" s="584"/>
      <c r="TS18" s="584"/>
      <c r="TT18" s="584"/>
      <c r="TU18" s="584"/>
      <c r="TV18" s="584"/>
      <c r="TW18" s="584"/>
      <c r="TX18" s="584"/>
      <c r="TY18" s="584"/>
      <c r="TZ18" s="584"/>
      <c r="UA18" s="584"/>
      <c r="UB18" s="584"/>
      <c r="UC18" s="584"/>
      <c r="UD18" s="584"/>
      <c r="UE18" s="584"/>
      <c r="UF18" s="584"/>
      <c r="UG18" s="584"/>
      <c r="UH18" s="584"/>
      <c r="UI18" s="584"/>
      <c r="UJ18" s="584"/>
      <c r="UK18" s="584"/>
      <c r="UL18" s="584"/>
      <c r="UM18" s="584"/>
      <c r="UN18" s="584"/>
      <c r="UO18" s="584"/>
      <c r="UP18" s="584"/>
      <c r="UQ18" s="584"/>
      <c r="UR18" s="584"/>
      <c r="US18" s="584"/>
      <c r="UT18" s="584"/>
      <c r="UU18" s="584"/>
      <c r="UV18" s="584"/>
      <c r="UW18" s="584"/>
      <c r="UX18" s="584"/>
      <c r="UY18" s="584"/>
      <c r="UZ18" s="584"/>
      <c r="VA18" s="584"/>
      <c r="VB18" s="584"/>
      <c r="VC18" s="584"/>
      <c r="VD18" s="584"/>
      <c r="VE18" s="584"/>
      <c r="VF18" s="584"/>
      <c r="VG18" s="584"/>
      <c r="VH18" s="584"/>
      <c r="VI18" s="584"/>
      <c r="VJ18" s="584"/>
      <c r="VK18" s="584"/>
      <c r="VL18" s="584"/>
      <c r="VM18" s="584"/>
      <c r="VN18" s="584"/>
      <c r="VO18" s="584"/>
      <c r="VP18" s="584"/>
      <c r="VQ18" s="584"/>
      <c r="VR18" s="584"/>
      <c r="VS18" s="584"/>
      <c r="VT18" s="584"/>
      <c r="VU18" s="584"/>
      <c r="VV18" s="584"/>
      <c r="VW18" s="584"/>
      <c r="VX18" s="584"/>
      <c r="VY18" s="584"/>
      <c r="VZ18" s="584"/>
      <c r="WA18" s="584"/>
      <c r="WB18" s="584"/>
      <c r="WC18" s="584"/>
      <c r="WD18" s="584"/>
      <c r="WE18" s="584"/>
      <c r="WF18" s="584"/>
      <c r="WG18" s="584"/>
      <c r="WH18" s="584"/>
      <c r="WI18" s="584"/>
      <c r="WJ18" s="584"/>
      <c r="WK18" s="584"/>
      <c r="WL18" s="584"/>
      <c r="WM18" s="584"/>
      <c r="WN18" s="584"/>
      <c r="WO18" s="584"/>
      <c r="WP18" s="584"/>
      <c r="WQ18" s="584"/>
      <c r="WR18" s="584"/>
      <c r="WS18" s="584"/>
      <c r="WT18" s="584"/>
      <c r="WU18" s="584"/>
      <c r="WV18" s="584"/>
      <c r="WW18" s="584"/>
      <c r="WX18" s="584"/>
      <c r="WY18" s="584"/>
      <c r="WZ18" s="584"/>
      <c r="XA18" s="584"/>
      <c r="XB18" s="584"/>
      <c r="XC18" s="584"/>
      <c r="XD18" s="584"/>
      <c r="XE18" s="584"/>
      <c r="XF18" s="584"/>
      <c r="XG18" s="584"/>
      <c r="XH18" s="584"/>
      <c r="XI18" s="584"/>
      <c r="XJ18" s="584"/>
      <c r="XK18" s="584"/>
      <c r="XL18" s="584"/>
      <c r="XM18" s="584"/>
      <c r="XN18" s="584"/>
      <c r="XO18" s="584"/>
      <c r="XP18" s="584"/>
      <c r="XQ18" s="584"/>
      <c r="XR18" s="584"/>
      <c r="XS18" s="584"/>
      <c r="XT18" s="584"/>
      <c r="XU18" s="584"/>
      <c r="XV18" s="584"/>
      <c r="XW18" s="584"/>
      <c r="XX18" s="584"/>
      <c r="XY18" s="584"/>
      <c r="XZ18" s="584"/>
      <c r="YA18" s="584"/>
      <c r="YB18" s="584"/>
      <c r="YC18" s="584"/>
      <c r="YD18" s="584"/>
      <c r="YE18" s="584"/>
      <c r="YF18" s="584"/>
      <c r="YG18" s="584"/>
      <c r="YH18" s="584"/>
      <c r="YI18" s="584"/>
      <c r="YJ18" s="584"/>
      <c r="YK18" s="584"/>
      <c r="YL18" s="584"/>
      <c r="YM18" s="584"/>
      <c r="YN18" s="584"/>
      <c r="YO18" s="584"/>
      <c r="YP18" s="584"/>
      <c r="YQ18" s="584"/>
      <c r="YR18" s="584"/>
      <c r="YS18" s="584"/>
      <c r="YT18" s="584"/>
      <c r="YU18" s="584"/>
      <c r="YV18" s="584"/>
      <c r="YW18" s="584"/>
      <c r="YX18" s="601"/>
      <c r="YY18" s="601"/>
      <c r="YZ18" s="601"/>
      <c r="ZA18" s="584"/>
      <c r="ZB18" s="584"/>
      <c r="ZC18" s="584"/>
      <c r="ZD18" s="584"/>
      <c r="ZE18" s="584"/>
      <c r="ZF18" s="584"/>
      <c r="ZG18" s="584"/>
      <c r="ZH18" s="584"/>
      <c r="ZI18" s="584"/>
      <c r="ZJ18" s="584"/>
      <c r="ZK18" s="584"/>
      <c r="ZL18" s="584"/>
      <c r="ZM18" s="584"/>
      <c r="ZN18" s="584"/>
      <c r="ZO18" s="584"/>
      <c r="ZP18" s="584"/>
      <c r="ZQ18" s="584"/>
      <c r="ZR18" s="584"/>
      <c r="ZS18" s="584"/>
      <c r="ZT18" s="584"/>
      <c r="ZU18" s="584"/>
      <c r="ZV18" s="584"/>
      <c r="ZW18" s="584"/>
      <c r="ZX18" s="584"/>
      <c r="ZY18" s="584"/>
      <c r="ZZ18" s="584"/>
      <c r="AAA18" s="584"/>
      <c r="AAB18" s="584"/>
      <c r="AAC18" s="584"/>
      <c r="AAD18" s="584"/>
      <c r="AAE18" s="584"/>
      <c r="AAF18" s="584"/>
      <c r="AAG18" s="584"/>
      <c r="AAH18" s="584"/>
      <c r="AAI18" s="584"/>
      <c r="AAJ18" s="584"/>
      <c r="AAK18" s="584"/>
      <c r="AAL18" s="584"/>
      <c r="AAM18" s="584"/>
      <c r="AAN18" s="584"/>
      <c r="AAO18" s="584"/>
      <c r="AAP18" s="584"/>
      <c r="AAQ18" s="584"/>
      <c r="AAR18" s="584"/>
      <c r="AAS18" s="584"/>
      <c r="AAT18" s="584"/>
      <c r="AAU18" s="584"/>
      <c r="AAV18" s="584"/>
      <c r="AAW18" s="584"/>
      <c r="AAX18" s="584"/>
      <c r="AAY18" s="584"/>
      <c r="AAZ18" s="584"/>
      <c r="ABA18" s="584"/>
      <c r="ABB18" s="584"/>
      <c r="ABC18" s="584"/>
      <c r="ABD18" s="584"/>
      <c r="ABE18" s="584"/>
      <c r="ABF18" s="584"/>
      <c r="ABG18" s="584"/>
      <c r="ABH18" s="584"/>
      <c r="ABI18" s="584"/>
      <c r="ABJ18" s="584"/>
      <c r="ABK18" s="584"/>
      <c r="ABL18" s="584"/>
      <c r="ABM18" s="584"/>
      <c r="ABN18" s="584"/>
      <c r="ABO18" s="584"/>
      <c r="ABP18" s="584"/>
      <c r="ABQ18" s="584"/>
      <c r="ABR18" s="584"/>
      <c r="ABS18" s="584"/>
      <c r="ABT18" s="584"/>
      <c r="ABU18" s="584"/>
      <c r="ABV18" s="617"/>
      <c r="ABW18" s="617"/>
      <c r="ABX18" s="617"/>
      <c r="ABY18" s="617"/>
      <c r="ABZ18" s="617"/>
      <c r="ACA18" s="506"/>
      <c r="ACB18" s="506"/>
      <c r="ACC18" s="506"/>
      <c r="ACD18" s="506"/>
      <c r="AFT18" s="508"/>
      <c r="AFU18" s="508"/>
    </row>
    <row r="19" spans="1:853" ht="22.95" customHeight="1">
      <c r="A19" s="771">
        <v>12</v>
      </c>
      <c r="B19" s="695" t="str">
        <f>IF('1'!$A$1=1,D19,F19)</f>
        <v>Czech Republic</v>
      </c>
      <c r="C19" s="1161"/>
      <c r="D19" s="2" t="s">
        <v>653</v>
      </c>
      <c r="E19" s="701"/>
      <c r="F19" s="1067" t="s">
        <v>171</v>
      </c>
      <c r="G19" s="476">
        <v>84.649676729999996</v>
      </c>
      <c r="H19" s="476">
        <v>174.917316</v>
      </c>
      <c r="I19" s="476">
        <v>137.98971499999999</v>
      </c>
      <c r="J19" s="476">
        <v>155.11212099999997</v>
      </c>
      <c r="K19" s="507">
        <v>175.61148399999999</v>
      </c>
      <c r="L19" s="507">
        <v>207.03905600000002</v>
      </c>
      <c r="M19" s="507">
        <v>207.05318199999999</v>
      </c>
      <c r="N19" s="507">
        <v>169.132745</v>
      </c>
      <c r="O19" s="507">
        <v>150.69619925000001</v>
      </c>
      <c r="P19" s="507">
        <v>176.68933999999999</v>
      </c>
      <c r="Q19" s="507">
        <v>153.20699900000002</v>
      </c>
      <c r="R19" s="507">
        <v>132.45718500000001</v>
      </c>
      <c r="S19" s="507">
        <v>154.18895900000001</v>
      </c>
      <c r="T19" s="507">
        <v>183.38379500000002</v>
      </c>
      <c r="U19" s="507">
        <v>154.55013500000001</v>
      </c>
      <c r="V19" s="507">
        <v>178.25571100000002</v>
      </c>
      <c r="W19" s="507">
        <v>195.92293022999999</v>
      </c>
      <c r="X19" s="507">
        <v>173.64552799999998</v>
      </c>
      <c r="Y19" s="507">
        <v>131.16939300000001</v>
      </c>
      <c r="Z19" s="507">
        <v>115.223049</v>
      </c>
      <c r="AA19" s="476">
        <v>93.849471719999997</v>
      </c>
      <c r="AB19" s="476">
        <v>89.619244999999992</v>
      </c>
      <c r="AC19" s="476">
        <v>96.188376999999988</v>
      </c>
      <c r="AD19" s="476">
        <v>99.259534000000002</v>
      </c>
      <c r="AE19" s="476">
        <v>79.714833320000011</v>
      </c>
      <c r="AF19" s="476">
        <v>110.59625800000001</v>
      </c>
      <c r="AG19" s="476">
        <v>112.549181</v>
      </c>
      <c r="AH19" s="476">
        <v>104.50373300000001</v>
      </c>
      <c r="AI19" s="476">
        <v>124.85470466000002</v>
      </c>
      <c r="AJ19" s="476">
        <v>130.07566399999999</v>
      </c>
      <c r="AK19" s="476">
        <v>125.01695300000002</v>
      </c>
      <c r="AL19" s="476">
        <v>149.902603</v>
      </c>
      <c r="AM19" s="476">
        <v>155.76168387999999</v>
      </c>
      <c r="AN19" s="476">
        <v>156.09222600000001</v>
      </c>
      <c r="AO19" s="476">
        <v>169.439877</v>
      </c>
      <c r="AP19" s="476">
        <v>160.516345</v>
      </c>
      <c r="AQ19" s="711">
        <v>176.39533356999999</v>
      </c>
      <c r="AR19" s="476">
        <v>177.78326300000001</v>
      </c>
      <c r="AS19" s="476">
        <v>164.06032300000001</v>
      </c>
      <c r="AT19" s="476">
        <v>149.15520000000001</v>
      </c>
      <c r="AU19" s="476">
        <v>124.81679439</v>
      </c>
      <c r="AV19" s="476">
        <v>138.03805101</v>
      </c>
      <c r="AW19" s="476">
        <v>148.25555445000001</v>
      </c>
      <c r="AX19" s="476">
        <v>195.48057476</v>
      </c>
      <c r="AY19" s="476">
        <v>234.16489329999999</v>
      </c>
      <c r="AZ19" s="476">
        <v>328.87735358999998</v>
      </c>
      <c r="BA19" s="476">
        <v>331.93131434999998</v>
      </c>
      <c r="BB19" s="476">
        <v>209.01463437000001</v>
      </c>
      <c r="BC19" s="476">
        <v>233.20948632</v>
      </c>
      <c r="BD19" s="476">
        <v>329.06357559999998</v>
      </c>
      <c r="BE19" s="476">
        <v>252.34787640000002</v>
      </c>
      <c r="BF19" s="476">
        <v>221.15770707999997</v>
      </c>
      <c r="BG19" s="476">
        <v>234.70894358999999</v>
      </c>
      <c r="BH19" s="476">
        <v>245.47722603</v>
      </c>
      <c r="BI19" s="476">
        <v>192.22689840000001</v>
      </c>
      <c r="BJ19" s="476">
        <v>175.42391702999998</v>
      </c>
      <c r="BK19" s="476">
        <f t="shared" si="10"/>
        <v>606.59097460999999</v>
      </c>
      <c r="BL19" s="476">
        <f t="shared" si="11"/>
        <v>1103.98819561</v>
      </c>
      <c r="BM19" s="476">
        <f t="shared" si="12"/>
        <v>1035.7786454</v>
      </c>
      <c r="BN19" s="476">
        <f t="shared" si="13"/>
        <v>847.83698504999995</v>
      </c>
      <c r="BO19" s="644">
        <f t="shared" si="14"/>
        <v>2.4448615146184189</v>
      </c>
      <c r="BP19" s="1124">
        <f t="shared" si="0"/>
        <v>81.85503619092087</v>
      </c>
      <c r="BQ19" s="711">
        <f t="shared" si="1"/>
        <v>378.91662771999995</v>
      </c>
      <c r="BR19" s="476">
        <f t="shared" si="2"/>
        <v>407.36400532000005</v>
      </c>
      <c r="BS19" s="476">
        <f t="shared" si="3"/>
        <v>529.84992465999994</v>
      </c>
      <c r="BT19" s="476">
        <f t="shared" si="4"/>
        <v>641.81013187999997</v>
      </c>
      <c r="BU19" s="476">
        <f t="shared" si="5"/>
        <v>667.39411957000004</v>
      </c>
      <c r="BV19" s="476">
        <f t="shared" si="6"/>
        <v>606.59097460999999</v>
      </c>
      <c r="BW19" s="476">
        <f t="shared" si="7"/>
        <v>1103.98819561</v>
      </c>
      <c r="BX19" s="476">
        <f t="shared" si="8"/>
        <v>1035.7786454</v>
      </c>
      <c r="BY19" s="1160">
        <f t="shared" si="9"/>
        <v>847.83698504999995</v>
      </c>
      <c r="BZ19" s="644"/>
      <c r="CA19" s="644"/>
      <c r="CB19" s="644"/>
      <c r="CC19" s="644"/>
      <c r="CD19" s="644"/>
      <c r="CE19" s="644"/>
      <c r="CF19" s="644"/>
      <c r="CG19" s="644"/>
      <c r="CH19" s="644"/>
      <c r="CI19" s="644"/>
      <c r="CJ19" s="644"/>
      <c r="CK19" s="644"/>
      <c r="CL19" s="644"/>
      <c r="CM19" s="644"/>
      <c r="CN19" s="644"/>
      <c r="CO19" s="644"/>
      <c r="CP19" s="644"/>
      <c r="CQ19" s="644"/>
      <c r="CR19" s="644"/>
      <c r="CS19" s="644"/>
      <c r="CT19" s="644"/>
      <c r="CU19" s="644"/>
      <c r="CV19" s="644"/>
      <c r="CW19" s="644"/>
      <c r="CX19" s="644"/>
      <c r="CY19" s="644"/>
      <c r="CZ19" s="644"/>
      <c r="DA19" s="644"/>
      <c r="DB19" s="644"/>
      <c r="DC19" s="644"/>
      <c r="DD19" s="644"/>
      <c r="DE19" s="644"/>
      <c r="DF19" s="644"/>
      <c r="DG19" s="644"/>
      <c r="DH19" s="644"/>
      <c r="DI19" s="644"/>
      <c r="DJ19" s="644"/>
      <c r="DK19" s="644"/>
      <c r="DL19" s="644"/>
      <c r="DM19" s="644"/>
      <c r="DN19" s="644"/>
      <c r="DO19" s="644"/>
      <c r="DP19" s="644"/>
      <c r="DQ19" s="644"/>
      <c r="DR19" s="644"/>
      <c r="DS19" s="644"/>
      <c r="DT19" s="644"/>
      <c r="DU19" s="644"/>
      <c r="DV19" s="644"/>
      <c r="DW19" s="644"/>
      <c r="DX19" s="644"/>
      <c r="DY19" s="644"/>
      <c r="DZ19" s="644"/>
      <c r="EA19" s="644"/>
      <c r="EB19" s="644"/>
      <c r="EC19" s="644"/>
      <c r="ED19" s="644"/>
      <c r="EE19" s="644"/>
      <c r="EF19" s="644"/>
      <c r="EG19" s="644"/>
      <c r="EH19" s="644"/>
      <c r="EI19" s="644"/>
      <c r="EJ19" s="644"/>
      <c r="EK19" s="644"/>
      <c r="EL19" s="644"/>
      <c r="EM19" s="644"/>
      <c r="EN19" s="644"/>
      <c r="EO19" s="644"/>
      <c r="EP19" s="644"/>
      <c r="EQ19" s="644"/>
      <c r="ER19" s="644"/>
      <c r="ES19" s="644"/>
      <c r="ET19" s="644"/>
      <c r="EU19" s="644"/>
      <c r="EV19" s="644"/>
      <c r="EW19" s="644"/>
      <c r="EX19" s="733"/>
      <c r="EY19" s="733"/>
      <c r="EZ19" s="737">
        <v>1103.98819561</v>
      </c>
      <c r="FA19" s="737">
        <v>1035.7786454</v>
      </c>
      <c r="FB19" s="733"/>
      <c r="FC19" s="733"/>
      <c r="FD19" s="733"/>
      <c r="FE19" s="733"/>
      <c r="FF19" s="733"/>
      <c r="FG19" s="733"/>
      <c r="FH19" s="733"/>
      <c r="FI19" s="733"/>
      <c r="FJ19" s="733"/>
      <c r="FK19" s="733"/>
      <c r="FL19" s="733"/>
      <c r="FM19" s="733"/>
      <c r="FN19" s="733"/>
      <c r="FO19" s="733"/>
      <c r="FP19" s="644"/>
      <c r="FQ19" s="644"/>
      <c r="FR19" s="644"/>
      <c r="FS19" s="644"/>
      <c r="FT19" s="644"/>
      <c r="FU19" s="644"/>
      <c r="FV19" s="644"/>
      <c r="FW19" s="644"/>
      <c r="FX19" s="644"/>
      <c r="FY19" s="644"/>
      <c r="FZ19" s="644"/>
      <c r="GA19" s="644"/>
      <c r="GB19" s="644"/>
      <c r="GC19" s="644"/>
      <c r="GD19" s="644"/>
      <c r="GE19" s="644"/>
      <c r="GF19" s="644"/>
      <c r="GG19" s="644"/>
      <c r="GH19" s="733"/>
      <c r="GI19" s="733"/>
      <c r="GJ19" s="733"/>
      <c r="GK19" s="733"/>
      <c r="GL19" s="733"/>
      <c r="GM19" s="733"/>
      <c r="GN19" s="644"/>
      <c r="GO19" s="644"/>
      <c r="GP19" s="644"/>
      <c r="GQ19" s="644"/>
      <c r="GR19" s="644"/>
      <c r="GS19" s="644"/>
      <c r="GT19" s="644"/>
      <c r="GU19" s="644"/>
      <c r="GV19" s="644"/>
      <c r="GW19" s="644"/>
      <c r="GX19" s="644"/>
      <c r="GY19" s="644"/>
      <c r="GZ19" s="644"/>
      <c r="HA19" s="644"/>
      <c r="HB19" s="644"/>
      <c r="HC19" s="644"/>
      <c r="HD19" s="644"/>
      <c r="HE19" s="644"/>
      <c r="HF19" s="644"/>
      <c r="HG19" s="644"/>
      <c r="HH19" s="644"/>
      <c r="HI19" s="644"/>
      <c r="HJ19" s="644"/>
      <c r="HK19" s="644"/>
      <c r="HL19" s="644"/>
      <c r="HM19" s="644"/>
      <c r="HN19" s="644"/>
      <c r="HO19" s="733"/>
      <c r="HP19" s="733"/>
      <c r="HQ19" s="733"/>
      <c r="HX19" s="733"/>
      <c r="HY19" s="733"/>
      <c r="HZ19" s="733"/>
      <c r="IA19" s="733"/>
      <c r="IB19" s="733"/>
      <c r="IC19" s="733"/>
      <c r="ID19" s="733"/>
      <c r="IE19" s="733"/>
      <c r="IF19" s="1148"/>
      <c r="IG19" s="1148"/>
      <c r="IH19" s="1148"/>
      <c r="II19" s="733"/>
      <c r="IJ19" s="733"/>
      <c r="IK19" s="733"/>
      <c r="IL19" s="733"/>
      <c r="IM19" s="733"/>
      <c r="IN19" s="733"/>
      <c r="IO19" s="733"/>
      <c r="IP19" s="733"/>
      <c r="IQ19" s="733"/>
      <c r="IR19" s="733"/>
      <c r="IS19" s="733"/>
      <c r="IT19" s="733"/>
      <c r="IU19" s="733"/>
      <c r="IV19" s="733"/>
      <c r="IW19" s="733"/>
      <c r="IX19" s="733"/>
      <c r="IY19" s="584"/>
      <c r="IZ19" s="584"/>
      <c r="JA19" s="584"/>
      <c r="JB19" s="584"/>
      <c r="JC19" s="584"/>
      <c r="JD19" s="584"/>
      <c r="JE19" s="584"/>
      <c r="JF19" s="584"/>
      <c r="JG19" s="584"/>
      <c r="JH19" s="584"/>
      <c r="JI19" s="584"/>
      <c r="JJ19" s="584"/>
      <c r="JK19" s="584"/>
      <c r="JL19" s="631"/>
      <c r="JM19" s="631"/>
      <c r="JN19" s="1148"/>
      <c r="JO19" s="681"/>
      <c r="JP19" s="681"/>
      <c r="JQ19" s="681"/>
      <c r="JR19" s="681"/>
      <c r="JS19" s="681"/>
      <c r="JT19" s="681"/>
      <c r="JU19" s="506"/>
      <c r="JV19" s="506"/>
      <c r="JW19" s="506"/>
      <c r="JX19" s="506"/>
      <c r="JY19" s="506"/>
      <c r="JZ19" s="506"/>
      <c r="KA19" s="506"/>
      <c r="KB19" s="506"/>
      <c r="KC19" s="584"/>
      <c r="KD19" s="584"/>
      <c r="KE19" s="584"/>
      <c r="KF19" s="584"/>
      <c r="KG19" s="584"/>
      <c r="KH19" s="584"/>
      <c r="KI19" s="584"/>
      <c r="KJ19" s="584"/>
      <c r="KK19" s="584"/>
      <c r="KL19" s="584"/>
      <c r="KM19" s="584"/>
      <c r="KN19" s="584"/>
      <c r="KO19" s="506"/>
      <c r="KP19" s="506"/>
      <c r="KQ19" s="506"/>
      <c r="KR19" s="506"/>
      <c r="KS19" s="506"/>
      <c r="KT19" s="506"/>
      <c r="KU19" s="506"/>
      <c r="KV19" s="506"/>
      <c r="KW19" s="506"/>
      <c r="KX19" s="506"/>
      <c r="KY19" s="506"/>
      <c r="KZ19" s="506"/>
      <c r="LA19" s="506"/>
      <c r="LB19" s="506"/>
      <c r="LC19" s="506"/>
      <c r="LD19" s="506"/>
      <c r="LE19" s="506"/>
      <c r="LF19" s="506"/>
      <c r="LG19" s="506"/>
      <c r="LH19" s="506"/>
      <c r="LI19" s="506"/>
      <c r="LJ19" s="506"/>
      <c r="LK19" s="506"/>
      <c r="LL19" s="506"/>
      <c r="LM19" s="506"/>
      <c r="LN19" s="506"/>
      <c r="LO19" s="506"/>
      <c r="LP19" s="506"/>
      <c r="LQ19" s="506"/>
      <c r="LR19" s="506"/>
      <c r="LS19" s="506"/>
      <c r="LT19" s="506"/>
      <c r="LU19" s="506"/>
      <c r="LV19" s="506"/>
      <c r="LW19" s="506"/>
      <c r="LX19" s="506"/>
      <c r="LY19" s="506"/>
      <c r="LZ19" s="506"/>
      <c r="MA19" s="506"/>
      <c r="MB19" s="506"/>
      <c r="MC19" s="506"/>
      <c r="MD19" s="601"/>
      <c r="ME19" s="601"/>
      <c r="MF19" s="601"/>
      <c r="MG19" s="601"/>
      <c r="MH19" s="506"/>
      <c r="MI19" s="506"/>
      <c r="MJ19" s="506"/>
      <c r="MK19" s="506"/>
      <c r="ML19" s="506"/>
      <c r="MM19" s="506"/>
      <c r="MN19" s="506"/>
      <c r="MO19" s="506"/>
      <c r="MP19" s="584"/>
      <c r="MQ19" s="584"/>
      <c r="MR19" s="584"/>
      <c r="MS19" s="584"/>
      <c r="MT19" s="584"/>
      <c r="MU19" s="584"/>
      <c r="MV19" s="584"/>
      <c r="MW19" s="584"/>
      <c r="MX19" s="584"/>
      <c r="MY19" s="584"/>
      <c r="MZ19" s="584"/>
      <c r="NA19" s="584"/>
      <c r="NB19" s="584"/>
      <c r="NC19" s="601"/>
      <c r="ND19" s="601"/>
      <c r="NE19" s="506"/>
      <c r="NF19" s="506"/>
      <c r="NG19" s="506"/>
      <c r="NH19" s="506"/>
      <c r="NI19" s="506"/>
      <c r="NJ19" s="506"/>
      <c r="NK19" s="506"/>
      <c r="NL19" s="584"/>
      <c r="NM19" s="601"/>
      <c r="NN19" s="601"/>
      <c r="NO19" s="601"/>
      <c r="NP19" s="601"/>
      <c r="NQ19" s="601"/>
      <c r="NR19" s="584"/>
      <c r="NS19" s="584"/>
      <c r="NT19" s="584"/>
      <c r="NU19" s="584"/>
      <c r="NV19" s="584"/>
      <c r="NW19" s="584"/>
      <c r="NX19" s="584"/>
      <c r="NY19" s="584"/>
      <c r="NZ19" s="584"/>
      <c r="OA19" s="584"/>
      <c r="OB19" s="584"/>
      <c r="OC19" s="584"/>
      <c r="OD19" s="584"/>
      <c r="OE19" s="584"/>
      <c r="OF19" s="584"/>
      <c r="OG19" s="584"/>
      <c r="OH19" s="584"/>
      <c r="OI19" s="584"/>
      <c r="OJ19" s="584"/>
      <c r="OK19" s="584"/>
      <c r="OL19" s="584"/>
      <c r="OM19" s="584"/>
      <c r="ON19" s="584"/>
      <c r="OO19" s="584"/>
      <c r="OP19" s="584"/>
      <c r="OQ19" s="584"/>
      <c r="OR19" s="584"/>
      <c r="OS19" s="584"/>
      <c r="OT19" s="584"/>
      <c r="OU19" s="584"/>
      <c r="OV19" s="584"/>
      <c r="OW19" s="584"/>
      <c r="OX19" s="584"/>
      <c r="OY19" s="584"/>
      <c r="OZ19" s="584"/>
      <c r="PA19" s="584"/>
      <c r="PB19" s="584"/>
      <c r="PC19" s="584"/>
      <c r="PD19" s="584"/>
      <c r="PE19" s="584"/>
      <c r="PF19" s="584"/>
      <c r="PG19" s="584"/>
      <c r="PH19" s="584"/>
      <c r="PI19" s="584"/>
      <c r="PJ19" s="584"/>
      <c r="PK19" s="584"/>
      <c r="PL19" s="584"/>
      <c r="PM19" s="584"/>
      <c r="PN19" s="584"/>
      <c r="PO19" s="584"/>
      <c r="PP19" s="584"/>
      <c r="PQ19" s="584"/>
      <c r="PR19" s="584"/>
      <c r="PS19" s="584"/>
      <c r="PT19" s="584"/>
      <c r="PU19" s="584"/>
      <c r="PV19" s="584"/>
      <c r="PW19" s="584"/>
      <c r="PX19" s="584"/>
      <c r="PY19" s="584"/>
      <c r="PZ19" s="584"/>
      <c r="QA19" s="584"/>
      <c r="QB19" s="584"/>
      <c r="QC19" s="584"/>
      <c r="QD19" s="584"/>
      <c r="QE19" s="584"/>
      <c r="QF19" s="584"/>
      <c r="QG19" s="584"/>
      <c r="QH19" s="584"/>
      <c r="QI19" s="584"/>
      <c r="QJ19" s="584"/>
      <c r="QK19" s="584"/>
      <c r="QL19" s="584"/>
      <c r="QM19" s="584"/>
      <c r="QN19" s="584"/>
      <c r="QO19" s="584"/>
      <c r="QP19" s="584"/>
      <c r="QQ19" s="584"/>
      <c r="QR19" s="584"/>
      <c r="QS19" s="584"/>
      <c r="QT19" s="584"/>
      <c r="QU19" s="584"/>
      <c r="QV19" s="584"/>
      <c r="QW19" s="584"/>
      <c r="QX19" s="584"/>
      <c r="QY19" s="584"/>
      <c r="QZ19" s="584"/>
      <c r="RA19" s="584"/>
      <c r="RB19" s="584"/>
      <c r="RC19" s="584"/>
      <c r="RD19" s="584"/>
      <c r="RE19" s="584"/>
      <c r="RF19" s="584"/>
      <c r="RG19" s="584"/>
      <c r="RH19" s="584"/>
      <c r="RI19" s="584"/>
      <c r="RJ19" s="584"/>
      <c r="RK19" s="584"/>
      <c r="RL19" s="584"/>
      <c r="RM19" s="584"/>
      <c r="RN19" s="584"/>
      <c r="RO19" s="584"/>
      <c r="RP19" s="584"/>
      <c r="RQ19" s="584"/>
      <c r="RR19" s="584"/>
      <c r="RS19" s="584"/>
      <c r="RT19" s="584"/>
      <c r="RU19" s="584"/>
      <c r="RV19" s="584"/>
      <c r="RW19" s="584"/>
      <c r="RX19" s="584"/>
      <c r="RY19" s="584"/>
      <c r="RZ19" s="584"/>
      <c r="SA19" s="584"/>
      <c r="SB19" s="584"/>
      <c r="SC19" s="584"/>
      <c r="SD19" s="584"/>
      <c r="SE19" s="584"/>
      <c r="SF19" s="584"/>
      <c r="SG19" s="584"/>
      <c r="SH19" s="584"/>
      <c r="SI19" s="584"/>
      <c r="SJ19" s="584"/>
      <c r="SK19" s="584"/>
      <c r="SL19" s="584"/>
      <c r="SM19" s="584"/>
      <c r="SN19" s="584"/>
      <c r="SO19" s="584"/>
      <c r="SP19" s="584"/>
      <c r="SQ19" s="584"/>
      <c r="SR19" s="584"/>
      <c r="SS19" s="584"/>
      <c r="ST19" s="584"/>
      <c r="SU19" s="584"/>
      <c r="SV19" s="584"/>
      <c r="SW19" s="584"/>
      <c r="SX19" s="584"/>
      <c r="SY19" s="584"/>
      <c r="SZ19" s="584"/>
      <c r="TA19" s="584"/>
      <c r="TB19" s="584"/>
      <c r="TC19" s="584"/>
      <c r="TD19" s="584"/>
      <c r="TE19" s="584"/>
      <c r="TF19" s="584"/>
      <c r="TG19" s="584"/>
      <c r="TH19" s="584"/>
      <c r="TI19" s="584"/>
      <c r="TJ19" s="584"/>
      <c r="TK19" s="584"/>
      <c r="TL19" s="584"/>
      <c r="TM19" s="584"/>
      <c r="TN19" s="584"/>
      <c r="TO19" s="584"/>
      <c r="TP19" s="584"/>
      <c r="TQ19" s="584"/>
      <c r="TR19" s="584"/>
      <c r="TS19" s="584"/>
      <c r="TT19" s="584"/>
      <c r="TU19" s="584"/>
      <c r="TV19" s="584"/>
      <c r="TW19" s="584"/>
      <c r="TX19" s="584"/>
      <c r="TY19" s="584"/>
      <c r="TZ19" s="584"/>
      <c r="UA19" s="584"/>
      <c r="UB19" s="584"/>
      <c r="UC19" s="584"/>
      <c r="UD19" s="584"/>
      <c r="UE19" s="584"/>
      <c r="UF19" s="584"/>
      <c r="UG19" s="584"/>
      <c r="UH19" s="584"/>
      <c r="UI19" s="584"/>
      <c r="UJ19" s="584"/>
      <c r="UK19" s="584"/>
      <c r="UL19" s="584"/>
      <c r="UM19" s="584"/>
      <c r="UN19" s="584"/>
      <c r="UO19" s="584"/>
      <c r="UP19" s="584"/>
      <c r="UQ19" s="584"/>
      <c r="UR19" s="584"/>
      <c r="US19" s="584"/>
      <c r="UT19" s="584"/>
      <c r="UU19" s="584"/>
      <c r="UV19" s="584"/>
      <c r="UW19" s="584"/>
      <c r="UX19" s="584"/>
      <c r="UY19" s="584"/>
      <c r="UZ19" s="584"/>
      <c r="VA19" s="584"/>
      <c r="VB19" s="584"/>
      <c r="VC19" s="584"/>
      <c r="VD19" s="584"/>
      <c r="VE19" s="584"/>
      <c r="VF19" s="584"/>
      <c r="VG19" s="584"/>
      <c r="VH19" s="584"/>
      <c r="VI19" s="584"/>
      <c r="VJ19" s="584"/>
      <c r="VK19" s="584"/>
      <c r="VL19" s="584"/>
      <c r="VM19" s="584"/>
      <c r="VN19" s="584"/>
      <c r="VO19" s="584"/>
      <c r="VP19" s="584"/>
      <c r="VQ19" s="584"/>
      <c r="VR19" s="584"/>
      <c r="VS19" s="584"/>
      <c r="VT19" s="584"/>
      <c r="VU19" s="584"/>
      <c r="VV19" s="584"/>
      <c r="VW19" s="584"/>
      <c r="VX19" s="584"/>
      <c r="VY19" s="584"/>
      <c r="VZ19" s="584"/>
      <c r="WA19" s="584"/>
      <c r="WB19" s="584"/>
      <c r="WC19" s="584"/>
      <c r="WD19" s="584"/>
      <c r="WE19" s="584"/>
      <c r="WF19" s="584"/>
      <c r="WG19" s="584"/>
      <c r="WH19" s="584"/>
      <c r="WI19" s="584"/>
      <c r="WJ19" s="584"/>
      <c r="WK19" s="584"/>
      <c r="WL19" s="584"/>
      <c r="WM19" s="584"/>
      <c r="WN19" s="584"/>
      <c r="WO19" s="584"/>
      <c r="WP19" s="584"/>
      <c r="WQ19" s="584"/>
      <c r="WR19" s="584"/>
      <c r="WS19" s="584"/>
      <c r="WT19" s="584"/>
      <c r="WU19" s="584"/>
      <c r="WV19" s="584"/>
      <c r="WW19" s="584"/>
      <c r="WX19" s="584"/>
      <c r="WY19" s="584"/>
      <c r="WZ19" s="584"/>
      <c r="XA19" s="584"/>
      <c r="XB19" s="584"/>
      <c r="XC19" s="584"/>
      <c r="XD19" s="584"/>
      <c r="XE19" s="584"/>
      <c r="XF19" s="584"/>
      <c r="XG19" s="584"/>
      <c r="XH19" s="584"/>
      <c r="XI19" s="584"/>
      <c r="XJ19" s="584"/>
      <c r="XK19" s="584"/>
      <c r="XL19" s="584"/>
      <c r="XM19" s="584"/>
      <c r="XN19" s="584"/>
      <c r="XO19" s="584"/>
      <c r="XP19" s="584"/>
      <c r="XQ19" s="584"/>
      <c r="XR19" s="584"/>
      <c r="XS19" s="584"/>
      <c r="XT19" s="584"/>
      <c r="XU19" s="584"/>
      <c r="XV19" s="584"/>
      <c r="XW19" s="584"/>
      <c r="XX19" s="584"/>
      <c r="XY19" s="584"/>
      <c r="XZ19" s="584"/>
      <c r="YA19" s="584"/>
      <c r="YB19" s="584"/>
      <c r="YC19" s="584"/>
      <c r="YD19" s="584"/>
      <c r="YE19" s="584"/>
      <c r="YF19" s="584"/>
      <c r="YG19" s="584"/>
      <c r="YH19" s="584"/>
      <c r="YI19" s="584"/>
      <c r="YJ19" s="584"/>
      <c r="YK19" s="584"/>
      <c r="YL19" s="584"/>
      <c r="YM19" s="584"/>
      <c r="YN19" s="584"/>
      <c r="YO19" s="584"/>
      <c r="YP19" s="584"/>
      <c r="YQ19" s="584"/>
      <c r="YR19" s="584"/>
      <c r="YS19" s="584"/>
      <c r="YT19" s="584"/>
      <c r="YU19" s="584"/>
      <c r="YV19" s="584"/>
      <c r="YW19" s="584"/>
      <c r="YX19" s="601"/>
      <c r="YY19" s="601"/>
      <c r="YZ19" s="601"/>
      <c r="ZA19" s="584"/>
      <c r="ZB19" s="584"/>
      <c r="ZC19" s="584"/>
      <c r="ZD19" s="584"/>
      <c r="ZE19" s="584"/>
      <c r="ZF19" s="584"/>
      <c r="ZG19" s="584"/>
      <c r="ZH19" s="584"/>
      <c r="ZI19" s="584"/>
      <c r="ZJ19" s="584"/>
      <c r="ZK19" s="584"/>
      <c r="ZL19" s="584"/>
      <c r="ZM19" s="584"/>
      <c r="ZN19" s="584"/>
      <c r="ZO19" s="584"/>
      <c r="ZP19" s="584"/>
      <c r="ZQ19" s="584"/>
      <c r="ZR19" s="584"/>
      <c r="ZS19" s="584"/>
      <c r="ZT19" s="584"/>
      <c r="ZU19" s="584"/>
      <c r="ZV19" s="584"/>
      <c r="ZW19" s="584"/>
      <c r="ZX19" s="584"/>
      <c r="ZY19" s="584"/>
      <c r="ZZ19" s="584"/>
      <c r="AAA19" s="584"/>
      <c r="AAB19" s="584"/>
      <c r="AAC19" s="584"/>
      <c r="AAD19" s="584"/>
      <c r="AAE19" s="584"/>
      <c r="AAF19" s="584"/>
      <c r="AAG19" s="584"/>
      <c r="AAH19" s="584"/>
      <c r="AAI19" s="584"/>
      <c r="AAJ19" s="584"/>
      <c r="AAK19" s="584"/>
      <c r="AAL19" s="584"/>
      <c r="AAM19" s="584"/>
      <c r="AAN19" s="584"/>
      <c r="AAO19" s="584"/>
      <c r="AAP19" s="584"/>
      <c r="AAQ19" s="584"/>
      <c r="AAR19" s="584"/>
      <c r="AAS19" s="584"/>
      <c r="AAT19" s="584"/>
      <c r="AAU19" s="584"/>
      <c r="AAV19" s="584"/>
      <c r="AAW19" s="584"/>
      <c r="AAX19" s="584"/>
      <c r="AAY19" s="584"/>
      <c r="AAZ19" s="584"/>
      <c r="ABA19" s="584"/>
      <c r="ABB19" s="584"/>
      <c r="ABC19" s="584"/>
      <c r="ABD19" s="584"/>
      <c r="ABE19" s="584"/>
      <c r="ABF19" s="584"/>
      <c r="ABG19" s="584"/>
      <c r="ABH19" s="584"/>
      <c r="ABI19" s="584"/>
      <c r="ABJ19" s="584"/>
      <c r="ABK19" s="584"/>
      <c r="ABL19" s="584"/>
      <c r="ABM19" s="584"/>
      <c r="ABN19" s="584"/>
      <c r="ABO19" s="584"/>
      <c r="ABP19" s="584"/>
      <c r="ABQ19" s="584"/>
      <c r="ABR19" s="584"/>
      <c r="ABS19" s="584"/>
      <c r="ABT19" s="584"/>
      <c r="ABU19" s="584"/>
      <c r="ABV19" s="617"/>
      <c r="ABW19" s="617"/>
      <c r="ABX19" s="617"/>
      <c r="ABY19" s="617"/>
      <c r="ABZ19" s="617"/>
      <c r="ACA19" s="506"/>
      <c r="ACB19" s="506"/>
      <c r="ACC19" s="506"/>
      <c r="ACD19" s="506"/>
      <c r="AFT19" s="508"/>
      <c r="AFU19" s="508"/>
    </row>
    <row r="20" spans="1:853" ht="22.95" customHeight="1">
      <c r="A20" s="771">
        <v>13</v>
      </c>
      <c r="B20" s="695" t="str">
        <f>IF('1'!$A$1=1,D20,F20)</f>
        <v>Republic of Moldova</v>
      </c>
      <c r="C20" s="1161"/>
      <c r="D20" s="2" t="s">
        <v>639</v>
      </c>
      <c r="E20" s="701"/>
      <c r="F20" s="1067" t="s">
        <v>349</v>
      </c>
      <c r="G20" s="476">
        <v>135.82735048000001</v>
      </c>
      <c r="H20" s="476">
        <v>180.79452900000001</v>
      </c>
      <c r="I20" s="476">
        <v>194.03982400000001</v>
      </c>
      <c r="J20" s="476">
        <v>196.50315499999999</v>
      </c>
      <c r="K20" s="507">
        <v>163.77340599999999</v>
      </c>
      <c r="L20" s="507">
        <v>195.345045</v>
      </c>
      <c r="M20" s="507">
        <v>260.01391799999999</v>
      </c>
      <c r="N20" s="507">
        <v>245.687207</v>
      </c>
      <c r="O20" s="507">
        <v>159.04624121999998</v>
      </c>
      <c r="P20" s="507">
        <v>192.37741</v>
      </c>
      <c r="Q20" s="507">
        <v>237.314199</v>
      </c>
      <c r="R20" s="507">
        <v>224.432895</v>
      </c>
      <c r="S20" s="507">
        <v>169.59272899999999</v>
      </c>
      <c r="T20" s="507">
        <v>241.10558900000001</v>
      </c>
      <c r="U20" s="507">
        <v>246.59789600000002</v>
      </c>
      <c r="V20" s="507">
        <v>235.92856800000001</v>
      </c>
      <c r="W20" s="507">
        <v>157.31328565000001</v>
      </c>
      <c r="X20" s="507">
        <v>198.41779500000001</v>
      </c>
      <c r="Y20" s="507">
        <v>207.83040400000002</v>
      </c>
      <c r="Z20" s="507">
        <v>171.94441500000002</v>
      </c>
      <c r="AA20" s="476">
        <v>93.047716709999989</v>
      </c>
      <c r="AB20" s="476">
        <v>142.34255999999999</v>
      </c>
      <c r="AC20" s="476">
        <v>158.96811400000001</v>
      </c>
      <c r="AD20" s="476">
        <v>123.519937</v>
      </c>
      <c r="AE20" s="476">
        <v>89.353858250000002</v>
      </c>
      <c r="AF20" s="476">
        <v>121.30479</v>
      </c>
      <c r="AG20" s="476">
        <v>132.86252100000002</v>
      </c>
      <c r="AH20" s="476">
        <v>130.93869699999999</v>
      </c>
      <c r="AI20" s="476">
        <v>108.75964071999999</v>
      </c>
      <c r="AJ20" s="476">
        <v>173.23080199999998</v>
      </c>
      <c r="AK20" s="476">
        <v>213.97688900000003</v>
      </c>
      <c r="AL20" s="476">
        <v>205.55044699999999</v>
      </c>
      <c r="AM20" s="476">
        <v>181.47446607999998</v>
      </c>
      <c r="AN20" s="476">
        <v>207.614307</v>
      </c>
      <c r="AO20" s="476">
        <v>200.59995000000001</v>
      </c>
      <c r="AP20" s="476">
        <v>194.951482</v>
      </c>
      <c r="AQ20" s="711">
        <v>151.08755723000002</v>
      </c>
      <c r="AR20" s="476">
        <v>188.649652</v>
      </c>
      <c r="AS20" s="476">
        <v>198.093887</v>
      </c>
      <c r="AT20" s="476">
        <v>184.637213</v>
      </c>
      <c r="AU20" s="476">
        <v>145.84074434999999</v>
      </c>
      <c r="AV20" s="476">
        <v>145.15211252</v>
      </c>
      <c r="AW20" s="476">
        <v>191.06150987000001</v>
      </c>
      <c r="AX20" s="476">
        <v>195.96418591</v>
      </c>
      <c r="AY20" s="476">
        <v>168.72789911999999</v>
      </c>
      <c r="AZ20" s="476">
        <v>204.74814019999999</v>
      </c>
      <c r="BA20" s="476">
        <v>239.5149945</v>
      </c>
      <c r="BB20" s="476">
        <v>245.70934654999999</v>
      </c>
      <c r="BC20" s="476">
        <v>169.91654054</v>
      </c>
      <c r="BD20" s="476">
        <v>271.53731568000001</v>
      </c>
      <c r="BE20" s="476">
        <v>265.52538362000001</v>
      </c>
      <c r="BF20" s="476">
        <v>213.00032246999999</v>
      </c>
      <c r="BG20" s="476">
        <v>193.82184938</v>
      </c>
      <c r="BH20" s="476">
        <v>202.30877319000001</v>
      </c>
      <c r="BI20" s="476">
        <v>210.90095704999999</v>
      </c>
      <c r="BJ20" s="476">
        <v>211.85786216000002</v>
      </c>
      <c r="BK20" s="476">
        <f t="shared" si="10"/>
        <v>678.01855264999995</v>
      </c>
      <c r="BL20" s="476">
        <f t="shared" si="11"/>
        <v>858.70038036999995</v>
      </c>
      <c r="BM20" s="476">
        <f t="shared" si="12"/>
        <v>919.97956231000001</v>
      </c>
      <c r="BN20" s="476">
        <f t="shared" si="13"/>
        <v>818.88944177999997</v>
      </c>
      <c r="BO20" s="644">
        <f>BN20/$BN$7*100</f>
        <v>2.3613870546319857</v>
      </c>
      <c r="BP20" s="1124">
        <f>BN20/BM20*100</f>
        <v>89.011699316866313</v>
      </c>
      <c r="BQ20" s="711">
        <f>AA20+AB20+AC20+AD20</f>
        <v>517.87832771000001</v>
      </c>
      <c r="BR20" s="476">
        <f>AE20+AF20+AG20+AH20</f>
        <v>474.45986625</v>
      </c>
      <c r="BS20" s="476">
        <f>AI20+AJ20+AK20+AL20</f>
        <v>701.51777872000002</v>
      </c>
      <c r="BT20" s="476">
        <f>AM20+AN20+AO20+AP20</f>
        <v>784.64020507999999</v>
      </c>
      <c r="BU20" s="476">
        <f>AQ20+AR20+AS20+AT20</f>
        <v>722.46830922999993</v>
      </c>
      <c r="BV20" s="476">
        <f>AU20+AV20+AW20+AX20</f>
        <v>678.01855264999995</v>
      </c>
      <c r="BW20" s="476">
        <f>AY20+AZ20+BA20+BB20</f>
        <v>858.70038036999995</v>
      </c>
      <c r="BX20" s="476">
        <f>BC20+BD20+BE20+BF20</f>
        <v>919.97956231000001</v>
      </c>
      <c r="BY20" s="1160">
        <f t="shared" si="9"/>
        <v>818.88944177999997</v>
      </c>
      <c r="BZ20" s="644"/>
      <c r="CA20" s="644"/>
      <c r="CB20" s="644"/>
      <c r="CC20" s="644"/>
      <c r="CD20" s="644"/>
      <c r="CE20" s="644"/>
      <c r="CF20" s="644"/>
      <c r="CG20" s="644"/>
      <c r="CH20" s="644"/>
      <c r="CI20" s="644"/>
      <c r="CJ20" s="644"/>
      <c r="CK20" s="644"/>
      <c r="CL20" s="644"/>
      <c r="CM20" s="644"/>
      <c r="CN20" s="644"/>
      <c r="CO20" s="644"/>
      <c r="CP20" s="644"/>
      <c r="CQ20" s="644"/>
      <c r="CR20" s="644"/>
      <c r="CS20" s="644"/>
      <c r="CT20" s="644"/>
      <c r="CU20" s="644"/>
      <c r="CV20" s="644"/>
      <c r="CW20" s="644"/>
      <c r="CX20" s="644"/>
      <c r="CY20" s="644"/>
      <c r="CZ20" s="644"/>
      <c r="DA20" s="644"/>
      <c r="DB20" s="644"/>
      <c r="DC20" s="644"/>
      <c r="DD20" s="644"/>
      <c r="DE20" s="644"/>
      <c r="DF20" s="644"/>
      <c r="DG20" s="644"/>
      <c r="DH20" s="644"/>
      <c r="DI20" s="644"/>
      <c r="DJ20" s="644"/>
      <c r="DK20" s="644"/>
      <c r="DL20" s="644"/>
      <c r="DM20" s="644"/>
      <c r="DN20" s="644"/>
      <c r="DO20" s="644"/>
      <c r="DP20" s="644"/>
      <c r="DQ20" s="644"/>
      <c r="DR20" s="644"/>
      <c r="DS20" s="644"/>
      <c r="DT20" s="644"/>
      <c r="DU20" s="644"/>
      <c r="DV20" s="644"/>
      <c r="DW20" s="644"/>
      <c r="DX20" s="644"/>
      <c r="DY20" s="644"/>
      <c r="DZ20" s="644"/>
      <c r="EA20" s="644"/>
      <c r="EB20" s="644"/>
      <c r="EC20" s="644"/>
      <c r="ED20" s="644"/>
      <c r="EE20" s="644"/>
      <c r="EF20" s="644"/>
      <c r="EG20" s="644"/>
      <c r="EH20" s="644"/>
      <c r="EI20" s="644"/>
      <c r="EJ20" s="644"/>
      <c r="EK20" s="644"/>
      <c r="EL20" s="644"/>
      <c r="EM20" s="644"/>
      <c r="EN20" s="644"/>
      <c r="EO20" s="644"/>
      <c r="EP20" s="644"/>
      <c r="EQ20" s="644"/>
      <c r="ER20" s="644"/>
      <c r="ES20" s="644"/>
      <c r="ET20" s="644"/>
      <c r="EU20" s="644"/>
      <c r="EV20" s="644"/>
      <c r="EW20" s="644"/>
      <c r="EX20" s="733"/>
      <c r="EY20" s="733"/>
      <c r="EZ20" s="737">
        <v>858.70038036999995</v>
      </c>
      <c r="FA20" s="737">
        <v>919.97956231000001</v>
      </c>
      <c r="FB20" s="733"/>
      <c r="FC20" s="733"/>
      <c r="FD20" s="733"/>
      <c r="FE20" s="733"/>
      <c r="FF20" s="733"/>
      <c r="FG20" s="733"/>
      <c r="FH20" s="733"/>
      <c r="FI20" s="733"/>
      <c r="FJ20" s="733"/>
      <c r="FK20" s="733"/>
      <c r="FL20" s="733"/>
      <c r="FM20" s="733"/>
      <c r="FN20" s="733"/>
      <c r="FO20" s="733"/>
      <c r="FP20" s="644"/>
      <c r="FQ20" s="644"/>
      <c r="FR20" s="644"/>
      <c r="FS20" s="644"/>
      <c r="FT20" s="644"/>
      <c r="FU20" s="644"/>
      <c r="FV20" s="644"/>
      <c r="FW20" s="644"/>
      <c r="FX20" s="644"/>
      <c r="FY20" s="644"/>
      <c r="FZ20" s="644"/>
      <c r="GA20" s="644"/>
      <c r="GB20" s="644"/>
      <c r="GC20" s="644"/>
      <c r="GD20" s="644"/>
      <c r="GE20" s="644"/>
      <c r="GF20" s="644"/>
      <c r="GG20" s="644"/>
      <c r="GH20" s="733"/>
      <c r="GI20" s="733"/>
      <c r="GJ20" s="733"/>
      <c r="GK20" s="733"/>
      <c r="GL20" s="733"/>
      <c r="GM20" s="733"/>
      <c r="GN20" s="644"/>
      <c r="GO20" s="644"/>
      <c r="GP20" s="644"/>
      <c r="GQ20" s="644"/>
      <c r="GR20" s="644"/>
      <c r="GS20" s="644"/>
      <c r="GT20" s="644"/>
      <c r="GU20" s="644"/>
      <c r="GV20" s="644"/>
      <c r="GW20" s="644"/>
      <c r="GX20" s="644"/>
      <c r="GY20" s="644"/>
      <c r="GZ20" s="644"/>
      <c r="HA20" s="644"/>
      <c r="HB20" s="644"/>
      <c r="HC20" s="644"/>
      <c r="HD20" s="644"/>
      <c r="HE20" s="644"/>
      <c r="HF20" s="644"/>
      <c r="HG20" s="644"/>
      <c r="HH20" s="644"/>
      <c r="HI20" s="644"/>
      <c r="HJ20" s="644"/>
      <c r="HK20" s="644"/>
      <c r="HL20" s="644"/>
      <c r="HM20" s="644"/>
      <c r="HN20" s="644"/>
      <c r="HO20" s="733"/>
      <c r="HP20" s="733"/>
      <c r="HQ20" s="733"/>
      <c r="HX20" s="733"/>
      <c r="HY20" s="733"/>
      <c r="HZ20" s="733"/>
      <c r="IA20" s="733"/>
      <c r="IB20" s="733"/>
      <c r="IC20" s="733"/>
      <c r="ID20" s="733"/>
      <c r="IE20" s="733"/>
      <c r="IF20" s="1148"/>
      <c r="IG20" s="1148"/>
      <c r="IH20" s="1148"/>
      <c r="II20" s="733"/>
      <c r="IJ20" s="733"/>
      <c r="IK20" s="733"/>
      <c r="IL20" s="733"/>
      <c r="IM20" s="733"/>
      <c r="IN20" s="733"/>
      <c r="IO20" s="733"/>
      <c r="IP20" s="733"/>
      <c r="IQ20" s="733"/>
      <c r="IR20" s="733"/>
      <c r="IS20" s="733"/>
      <c r="IT20" s="733"/>
      <c r="IU20" s="733"/>
      <c r="IV20" s="733"/>
      <c r="IW20" s="733"/>
      <c r="IX20" s="733"/>
      <c r="IY20" s="584"/>
      <c r="IZ20" s="584"/>
      <c r="JA20" s="584"/>
      <c r="JB20" s="584"/>
      <c r="JC20" s="584"/>
      <c r="JD20" s="584"/>
      <c r="JE20" s="584"/>
      <c r="JF20" s="584"/>
      <c r="JG20" s="584"/>
      <c r="JH20" s="584"/>
      <c r="JI20" s="584"/>
      <c r="JJ20" s="584"/>
      <c r="JK20" s="584"/>
      <c r="JL20" s="631"/>
      <c r="JM20" s="631"/>
      <c r="JN20" s="1148"/>
      <c r="JO20" s="681"/>
      <c r="JP20" s="681"/>
      <c r="JQ20" s="681"/>
      <c r="JR20" s="681"/>
      <c r="JS20" s="681"/>
      <c r="JT20" s="681"/>
      <c r="JU20" s="506"/>
      <c r="JV20" s="506"/>
      <c r="JW20" s="506"/>
      <c r="JX20" s="506"/>
      <c r="JY20" s="506"/>
      <c r="JZ20" s="506"/>
      <c r="KA20" s="506"/>
      <c r="KB20" s="506"/>
      <c r="KC20" s="584"/>
      <c r="KD20" s="584"/>
      <c r="KE20" s="584"/>
      <c r="KF20" s="584"/>
      <c r="KG20" s="584"/>
      <c r="KH20" s="584"/>
      <c r="KI20" s="584"/>
      <c r="KJ20" s="584"/>
      <c r="KK20" s="584"/>
      <c r="KL20" s="584"/>
      <c r="KM20" s="584"/>
      <c r="KN20" s="584"/>
      <c r="KO20" s="506"/>
      <c r="KP20" s="506"/>
      <c r="KQ20" s="506"/>
      <c r="KR20" s="506"/>
      <c r="KS20" s="506"/>
      <c r="KT20" s="506"/>
      <c r="KU20" s="506"/>
      <c r="KV20" s="506"/>
      <c r="KW20" s="506"/>
      <c r="KX20" s="506"/>
      <c r="KY20" s="506"/>
      <c r="KZ20" s="506"/>
      <c r="LA20" s="506"/>
      <c r="LB20" s="506"/>
      <c r="LC20" s="506"/>
      <c r="LD20" s="506"/>
      <c r="LE20" s="506"/>
      <c r="LF20" s="506"/>
      <c r="LG20" s="506"/>
      <c r="LH20" s="506"/>
      <c r="LI20" s="506"/>
      <c r="LJ20" s="506"/>
      <c r="LK20" s="506"/>
      <c r="LL20" s="506"/>
      <c r="LM20" s="506"/>
      <c r="LN20" s="506"/>
      <c r="LO20" s="506"/>
      <c r="LP20" s="506"/>
      <c r="LQ20" s="506"/>
      <c r="LR20" s="506"/>
      <c r="LS20" s="506"/>
      <c r="LT20" s="506"/>
      <c r="LU20" s="506"/>
      <c r="LV20" s="506"/>
      <c r="LW20" s="506"/>
      <c r="LX20" s="506"/>
      <c r="LY20" s="506"/>
      <c r="LZ20" s="506"/>
      <c r="MA20" s="506"/>
      <c r="MB20" s="506"/>
      <c r="MC20" s="506"/>
      <c r="MD20" s="601"/>
      <c r="ME20" s="601"/>
      <c r="MF20" s="601"/>
      <c r="MG20" s="601"/>
      <c r="MH20" s="506"/>
      <c r="MI20" s="506"/>
      <c r="MJ20" s="506"/>
      <c r="MK20" s="506"/>
      <c r="ML20" s="506"/>
      <c r="MM20" s="506"/>
      <c r="MN20" s="506"/>
      <c r="MO20" s="506"/>
      <c r="MP20" s="584"/>
      <c r="MQ20" s="584"/>
      <c r="MR20" s="584"/>
      <c r="MS20" s="584"/>
      <c r="MT20" s="584"/>
      <c r="MU20" s="584"/>
      <c r="MV20" s="584"/>
      <c r="MW20" s="584"/>
      <c r="MX20" s="584"/>
      <c r="MY20" s="584"/>
      <c r="MZ20" s="584"/>
      <c r="NA20" s="584"/>
      <c r="NB20" s="584"/>
      <c r="NC20" s="601"/>
      <c r="ND20" s="601"/>
      <c r="NE20" s="506"/>
      <c r="NF20" s="506"/>
      <c r="NG20" s="506"/>
      <c r="NH20" s="506"/>
      <c r="NI20" s="506"/>
      <c r="NJ20" s="506"/>
      <c r="NK20" s="506"/>
      <c r="NL20" s="584"/>
      <c r="NM20" s="601"/>
      <c r="NN20" s="601"/>
      <c r="NO20" s="601"/>
      <c r="NP20" s="601"/>
      <c r="NQ20" s="601"/>
      <c r="NR20" s="584"/>
      <c r="NS20" s="584"/>
      <c r="NT20" s="584"/>
      <c r="NU20" s="584"/>
      <c r="NV20" s="584"/>
      <c r="NW20" s="584"/>
      <c r="NX20" s="584"/>
      <c r="NY20" s="584"/>
      <c r="NZ20" s="584"/>
      <c r="OA20" s="584"/>
      <c r="OB20" s="584"/>
      <c r="OC20" s="584"/>
      <c r="OD20" s="584"/>
      <c r="OE20" s="584"/>
      <c r="OF20" s="584"/>
      <c r="OG20" s="584"/>
      <c r="OH20" s="584"/>
      <c r="OI20" s="584"/>
      <c r="OJ20" s="584"/>
      <c r="OK20" s="584"/>
      <c r="OL20" s="584"/>
      <c r="OM20" s="584"/>
      <c r="ON20" s="584"/>
      <c r="OO20" s="584"/>
      <c r="OP20" s="584"/>
      <c r="OQ20" s="584"/>
      <c r="OR20" s="584"/>
      <c r="OS20" s="584"/>
      <c r="OT20" s="584"/>
      <c r="OU20" s="584"/>
      <c r="OV20" s="584"/>
      <c r="OW20" s="584"/>
      <c r="OX20" s="584"/>
      <c r="OY20" s="584"/>
      <c r="OZ20" s="584"/>
      <c r="PA20" s="584"/>
      <c r="PB20" s="584"/>
      <c r="PC20" s="584"/>
      <c r="PD20" s="584"/>
      <c r="PE20" s="584"/>
      <c r="PF20" s="584"/>
      <c r="PG20" s="584"/>
      <c r="PH20" s="584"/>
      <c r="PI20" s="584"/>
      <c r="PJ20" s="584"/>
      <c r="PK20" s="584"/>
      <c r="PL20" s="584"/>
      <c r="PM20" s="584"/>
      <c r="PN20" s="584"/>
      <c r="PO20" s="584"/>
      <c r="PP20" s="584"/>
      <c r="PQ20" s="584"/>
      <c r="PR20" s="584"/>
      <c r="PS20" s="584"/>
      <c r="PT20" s="584"/>
      <c r="PU20" s="584"/>
      <c r="PV20" s="584"/>
      <c r="PW20" s="584"/>
      <c r="PX20" s="584"/>
      <c r="PY20" s="584"/>
      <c r="PZ20" s="584"/>
      <c r="QA20" s="584"/>
      <c r="QB20" s="584"/>
      <c r="QC20" s="584"/>
      <c r="QD20" s="584"/>
      <c r="QE20" s="584"/>
      <c r="QF20" s="584"/>
      <c r="QG20" s="584"/>
      <c r="QH20" s="584"/>
      <c r="QI20" s="584"/>
      <c r="QJ20" s="584"/>
      <c r="QK20" s="584"/>
      <c r="QL20" s="584"/>
      <c r="QM20" s="584"/>
      <c r="QN20" s="584"/>
      <c r="QO20" s="584"/>
      <c r="QP20" s="584"/>
      <c r="QQ20" s="584"/>
      <c r="QR20" s="584"/>
      <c r="QS20" s="584"/>
      <c r="QT20" s="584"/>
      <c r="QU20" s="584"/>
      <c r="QV20" s="584"/>
      <c r="QW20" s="584"/>
      <c r="QX20" s="584"/>
      <c r="QY20" s="584"/>
      <c r="QZ20" s="584"/>
      <c r="RA20" s="584"/>
      <c r="RB20" s="584"/>
      <c r="RC20" s="584"/>
      <c r="RD20" s="584"/>
      <c r="RE20" s="584"/>
      <c r="RF20" s="584"/>
      <c r="RG20" s="584"/>
      <c r="RH20" s="584"/>
      <c r="RI20" s="584"/>
      <c r="RJ20" s="584"/>
      <c r="RK20" s="584"/>
      <c r="RL20" s="584"/>
      <c r="RM20" s="584"/>
      <c r="RN20" s="584"/>
      <c r="RO20" s="584"/>
      <c r="RP20" s="584"/>
      <c r="RQ20" s="584"/>
      <c r="RR20" s="584"/>
      <c r="RS20" s="584"/>
      <c r="RT20" s="584"/>
      <c r="RU20" s="584"/>
      <c r="RV20" s="584"/>
      <c r="RW20" s="584"/>
      <c r="RX20" s="584"/>
      <c r="RY20" s="584"/>
      <c r="RZ20" s="584"/>
      <c r="SA20" s="584"/>
      <c r="SB20" s="584"/>
      <c r="SC20" s="584"/>
      <c r="SD20" s="584"/>
      <c r="SE20" s="584"/>
      <c r="SF20" s="584"/>
      <c r="SG20" s="584"/>
      <c r="SH20" s="584"/>
      <c r="SI20" s="584"/>
      <c r="SJ20" s="584"/>
      <c r="SK20" s="584"/>
      <c r="SL20" s="584"/>
      <c r="SM20" s="584"/>
      <c r="SN20" s="584"/>
      <c r="SO20" s="584"/>
      <c r="SP20" s="584"/>
      <c r="SQ20" s="584"/>
      <c r="SR20" s="584"/>
      <c r="SS20" s="584"/>
      <c r="ST20" s="584"/>
      <c r="SU20" s="584"/>
      <c r="SV20" s="584"/>
      <c r="SW20" s="584"/>
      <c r="SX20" s="584"/>
      <c r="SY20" s="584"/>
      <c r="SZ20" s="584"/>
      <c r="TA20" s="584"/>
      <c r="TB20" s="584"/>
      <c r="TC20" s="584"/>
      <c r="TD20" s="584"/>
      <c r="TE20" s="584"/>
      <c r="TF20" s="584"/>
      <c r="TG20" s="584"/>
      <c r="TH20" s="584"/>
      <c r="TI20" s="584"/>
      <c r="TJ20" s="584"/>
      <c r="TK20" s="584"/>
      <c r="TL20" s="584"/>
      <c r="TM20" s="584"/>
      <c r="TN20" s="584"/>
      <c r="TO20" s="584"/>
      <c r="TP20" s="584"/>
      <c r="TQ20" s="584"/>
      <c r="TR20" s="584"/>
      <c r="TS20" s="584"/>
      <c r="TT20" s="584"/>
      <c r="TU20" s="584"/>
      <c r="TV20" s="584"/>
      <c r="TW20" s="584"/>
      <c r="TX20" s="584"/>
      <c r="TY20" s="584"/>
      <c r="TZ20" s="584"/>
      <c r="UA20" s="584"/>
      <c r="UB20" s="584"/>
      <c r="UC20" s="584"/>
      <c r="UD20" s="584"/>
      <c r="UE20" s="584"/>
      <c r="UF20" s="584"/>
      <c r="UG20" s="584"/>
      <c r="UH20" s="584"/>
      <c r="UI20" s="584"/>
      <c r="UJ20" s="584"/>
      <c r="UK20" s="584"/>
      <c r="UL20" s="584"/>
      <c r="UM20" s="584"/>
      <c r="UN20" s="584"/>
      <c r="UO20" s="584"/>
      <c r="UP20" s="584"/>
      <c r="UQ20" s="584"/>
      <c r="UR20" s="584"/>
      <c r="US20" s="584"/>
      <c r="UT20" s="584"/>
      <c r="UU20" s="584"/>
      <c r="UV20" s="584"/>
      <c r="UW20" s="584"/>
      <c r="UX20" s="584"/>
      <c r="UY20" s="584"/>
      <c r="UZ20" s="584"/>
      <c r="VA20" s="584"/>
      <c r="VB20" s="584"/>
      <c r="VC20" s="584"/>
      <c r="VD20" s="584"/>
      <c r="VE20" s="584"/>
      <c r="VF20" s="584"/>
      <c r="VG20" s="584"/>
      <c r="VH20" s="584"/>
      <c r="VI20" s="584"/>
      <c r="VJ20" s="584"/>
      <c r="VK20" s="584"/>
      <c r="VL20" s="584"/>
      <c r="VM20" s="584"/>
      <c r="VN20" s="584"/>
      <c r="VO20" s="584"/>
      <c r="VP20" s="584"/>
      <c r="VQ20" s="584"/>
      <c r="VR20" s="584"/>
      <c r="VS20" s="584"/>
      <c r="VT20" s="584"/>
      <c r="VU20" s="584"/>
      <c r="VV20" s="584"/>
      <c r="VW20" s="584"/>
      <c r="VX20" s="584"/>
      <c r="VY20" s="584"/>
      <c r="VZ20" s="584"/>
      <c r="WA20" s="584"/>
      <c r="WB20" s="584"/>
      <c r="WC20" s="584"/>
      <c r="WD20" s="584"/>
      <c r="WE20" s="584"/>
      <c r="WF20" s="584"/>
      <c r="WG20" s="584"/>
      <c r="WH20" s="584"/>
      <c r="WI20" s="584"/>
      <c r="WJ20" s="584"/>
      <c r="WK20" s="584"/>
      <c r="WL20" s="584"/>
      <c r="WM20" s="584"/>
      <c r="WN20" s="584"/>
      <c r="WO20" s="584"/>
      <c r="WP20" s="584"/>
      <c r="WQ20" s="584"/>
      <c r="WR20" s="584"/>
      <c r="WS20" s="584"/>
      <c r="WT20" s="584"/>
      <c r="WU20" s="584"/>
      <c r="WV20" s="584"/>
      <c r="WW20" s="584"/>
      <c r="WX20" s="584"/>
      <c r="WY20" s="584"/>
      <c r="WZ20" s="584"/>
      <c r="XA20" s="584"/>
      <c r="XB20" s="584"/>
      <c r="XC20" s="584"/>
      <c r="XD20" s="584"/>
      <c r="XE20" s="584"/>
      <c r="XF20" s="584"/>
      <c r="XG20" s="584"/>
      <c r="XH20" s="584"/>
      <c r="XI20" s="584"/>
      <c r="XJ20" s="584"/>
      <c r="XK20" s="584"/>
      <c r="XL20" s="584"/>
      <c r="XM20" s="584"/>
      <c r="XN20" s="584"/>
      <c r="XO20" s="584"/>
      <c r="XP20" s="584"/>
      <c r="XQ20" s="584"/>
      <c r="XR20" s="584"/>
      <c r="XS20" s="584"/>
      <c r="XT20" s="584"/>
      <c r="XU20" s="584"/>
      <c r="XV20" s="584"/>
      <c r="XW20" s="584"/>
      <c r="XX20" s="584"/>
      <c r="XY20" s="584"/>
      <c r="XZ20" s="584"/>
      <c r="YA20" s="584"/>
      <c r="YB20" s="584"/>
      <c r="YC20" s="584"/>
      <c r="YD20" s="584"/>
      <c r="YE20" s="584"/>
      <c r="YF20" s="584"/>
      <c r="YG20" s="584"/>
      <c r="YH20" s="584"/>
      <c r="YI20" s="584"/>
      <c r="YJ20" s="584"/>
      <c r="YK20" s="584"/>
      <c r="YL20" s="584"/>
      <c r="YM20" s="584"/>
      <c r="YN20" s="584"/>
      <c r="YO20" s="584"/>
      <c r="YP20" s="584"/>
      <c r="YQ20" s="584"/>
      <c r="YR20" s="584"/>
      <c r="YS20" s="584"/>
      <c r="YT20" s="584"/>
      <c r="YU20" s="584"/>
      <c r="YV20" s="584"/>
      <c r="YW20" s="584"/>
      <c r="YX20" s="601"/>
      <c r="YY20" s="601"/>
      <c r="YZ20" s="601"/>
      <c r="ZA20" s="584"/>
      <c r="ZB20" s="584"/>
      <c r="ZC20" s="584"/>
      <c r="ZD20" s="584"/>
      <c r="ZE20" s="584"/>
      <c r="ZF20" s="584"/>
      <c r="ZG20" s="584"/>
      <c r="ZH20" s="584"/>
      <c r="ZI20" s="584"/>
      <c r="ZJ20" s="584"/>
      <c r="ZK20" s="584"/>
      <c r="ZL20" s="584"/>
      <c r="ZM20" s="584"/>
      <c r="ZN20" s="584"/>
      <c r="ZO20" s="584"/>
      <c r="ZP20" s="584"/>
      <c r="ZQ20" s="584"/>
      <c r="ZR20" s="584"/>
      <c r="ZS20" s="584"/>
      <c r="ZT20" s="584"/>
      <c r="ZU20" s="584"/>
      <c r="ZV20" s="584"/>
      <c r="ZW20" s="584"/>
      <c r="ZX20" s="584"/>
      <c r="ZY20" s="584"/>
      <c r="ZZ20" s="584"/>
      <c r="AAA20" s="584"/>
      <c r="AAB20" s="584"/>
      <c r="AAC20" s="584"/>
      <c r="AAD20" s="584"/>
      <c r="AAE20" s="584"/>
      <c r="AAF20" s="584"/>
      <c r="AAG20" s="584"/>
      <c r="AAH20" s="584"/>
      <c r="AAI20" s="584"/>
      <c r="AAJ20" s="584"/>
      <c r="AAK20" s="584"/>
      <c r="AAL20" s="584"/>
      <c r="AAM20" s="584"/>
      <c r="AAN20" s="584"/>
      <c r="AAO20" s="584"/>
      <c r="AAP20" s="584"/>
      <c r="AAQ20" s="584"/>
      <c r="AAR20" s="584"/>
      <c r="AAS20" s="584"/>
      <c r="AAT20" s="584"/>
      <c r="AAU20" s="584"/>
      <c r="AAV20" s="584"/>
      <c r="AAW20" s="584"/>
      <c r="AAX20" s="584"/>
      <c r="AAY20" s="584"/>
      <c r="AAZ20" s="584"/>
      <c r="ABA20" s="584"/>
      <c r="ABB20" s="584"/>
      <c r="ABC20" s="584"/>
      <c r="ABD20" s="584"/>
      <c r="ABE20" s="584"/>
      <c r="ABF20" s="584"/>
      <c r="ABG20" s="584"/>
      <c r="ABH20" s="584"/>
      <c r="ABI20" s="584"/>
      <c r="ABJ20" s="584"/>
      <c r="ABK20" s="584"/>
      <c r="ABL20" s="584"/>
      <c r="ABM20" s="584"/>
      <c r="ABN20" s="584"/>
      <c r="ABO20" s="584"/>
      <c r="ABP20" s="584"/>
      <c r="ABQ20" s="584"/>
      <c r="ABR20" s="584"/>
      <c r="ABS20" s="584"/>
      <c r="ABT20" s="584"/>
      <c r="ABU20" s="584"/>
      <c r="ABV20" s="617"/>
      <c r="ABW20" s="617"/>
      <c r="ABX20" s="617"/>
      <c r="ABY20" s="617"/>
      <c r="ABZ20" s="617"/>
      <c r="ACA20" s="506"/>
      <c r="ACB20" s="506"/>
      <c r="ACC20" s="506"/>
      <c r="ACD20" s="506"/>
      <c r="AFT20" s="508"/>
      <c r="AFU20" s="508"/>
    </row>
    <row r="21" spans="1:853" ht="22.95" customHeight="1">
      <c r="A21" s="771">
        <v>14</v>
      </c>
      <c r="B21" s="695" t="str">
        <f>IF('1'!$A$1=1,D21,F21)</f>
        <v>Hungary</v>
      </c>
      <c r="C21" s="1161"/>
      <c r="D21" s="2" t="s">
        <v>658</v>
      </c>
      <c r="E21" s="701"/>
      <c r="F21" s="1067" t="s">
        <v>169</v>
      </c>
      <c r="G21" s="476">
        <v>91.841111409999996</v>
      </c>
      <c r="H21" s="476">
        <v>129.610456</v>
      </c>
      <c r="I21" s="476">
        <v>164.534446</v>
      </c>
      <c r="J21" s="476">
        <v>185.05586299999999</v>
      </c>
      <c r="K21" s="507">
        <v>163.30595600000001</v>
      </c>
      <c r="L21" s="507">
        <v>214.45018299999998</v>
      </c>
      <c r="M21" s="507">
        <v>217.79655300000002</v>
      </c>
      <c r="N21" s="507">
        <v>272.58650399999999</v>
      </c>
      <c r="O21" s="507">
        <v>190.72028681</v>
      </c>
      <c r="P21" s="507">
        <v>201.16270300000002</v>
      </c>
      <c r="Q21" s="507">
        <v>193.95181599999998</v>
      </c>
      <c r="R21" s="507">
        <v>206.56748800000003</v>
      </c>
      <c r="S21" s="507">
        <v>250.76607800000002</v>
      </c>
      <c r="T21" s="507">
        <v>270.803876</v>
      </c>
      <c r="U21" s="507">
        <v>227.75971799999999</v>
      </c>
      <c r="V21" s="507">
        <v>238.09680700000001</v>
      </c>
      <c r="W21" s="507">
        <v>278.18325241999997</v>
      </c>
      <c r="X21" s="507">
        <v>264.51808199999999</v>
      </c>
      <c r="Y21" s="507">
        <v>180.685507</v>
      </c>
      <c r="Z21" s="507">
        <v>142.81282099999999</v>
      </c>
      <c r="AA21" s="476">
        <v>79.610676670000004</v>
      </c>
      <c r="AB21" s="476">
        <v>91.935429999999997</v>
      </c>
      <c r="AC21" s="476">
        <v>99.294105999999999</v>
      </c>
      <c r="AD21" s="476">
        <v>109.70800199999999</v>
      </c>
      <c r="AE21" s="476">
        <v>122.53797503000001</v>
      </c>
      <c r="AF21" s="476">
        <v>127.31716500000002</v>
      </c>
      <c r="AG21" s="476">
        <v>88.222577999999999</v>
      </c>
      <c r="AH21" s="476">
        <v>102.114589</v>
      </c>
      <c r="AI21" s="476">
        <v>142.86616797000002</v>
      </c>
      <c r="AJ21" s="476">
        <v>103.729364</v>
      </c>
      <c r="AK21" s="476">
        <v>123.91772899999999</v>
      </c>
      <c r="AL21" s="476">
        <v>179.575198</v>
      </c>
      <c r="AM21" s="476">
        <v>198.52666759000002</v>
      </c>
      <c r="AN21" s="476">
        <v>163.951571</v>
      </c>
      <c r="AO21" s="476">
        <v>175.09564399999999</v>
      </c>
      <c r="AP21" s="476">
        <v>191.27559299999999</v>
      </c>
      <c r="AQ21" s="711">
        <v>193.38489258999999</v>
      </c>
      <c r="AR21" s="476">
        <v>196.317497</v>
      </c>
      <c r="AS21" s="476">
        <v>154.626473</v>
      </c>
      <c r="AT21" s="476">
        <v>207.64653300000001</v>
      </c>
      <c r="AU21" s="476">
        <v>151.60787719999999</v>
      </c>
      <c r="AV21" s="476">
        <v>112.58300056</v>
      </c>
      <c r="AW21" s="476">
        <v>90.090060019999996</v>
      </c>
      <c r="AX21" s="476">
        <v>135.76941984000001</v>
      </c>
      <c r="AY21" s="476">
        <v>105.03205445</v>
      </c>
      <c r="AZ21" s="476">
        <v>160.56089233</v>
      </c>
      <c r="BA21" s="476">
        <v>169.67694032</v>
      </c>
      <c r="BB21" s="476">
        <v>172.67515276</v>
      </c>
      <c r="BC21" s="476">
        <v>247.85511178000002</v>
      </c>
      <c r="BD21" s="476">
        <v>348.88452926000002</v>
      </c>
      <c r="BE21" s="476">
        <v>340.50502768000001</v>
      </c>
      <c r="BF21" s="476">
        <v>419.74524736999996</v>
      </c>
      <c r="BG21" s="476">
        <v>330.31101175999999</v>
      </c>
      <c r="BH21" s="476">
        <v>153.16302898999999</v>
      </c>
      <c r="BI21" s="476">
        <v>107.86569950000001</v>
      </c>
      <c r="BJ21" s="476">
        <v>132.50084855</v>
      </c>
      <c r="BK21" s="476">
        <f t="shared" si="10"/>
        <v>490.05035762</v>
      </c>
      <c r="BL21" s="476">
        <f t="shared" si="11"/>
        <v>607.94503985999995</v>
      </c>
      <c r="BM21" s="476">
        <f t="shared" si="12"/>
        <v>1356.98991609</v>
      </c>
      <c r="BN21" s="476">
        <f t="shared" si="13"/>
        <v>723.84058879999998</v>
      </c>
      <c r="BO21" s="644">
        <f>BN21/$BN$7*100</f>
        <v>2.0872998341438138</v>
      </c>
      <c r="BP21" s="1124">
        <f>BN21/BM21*100</f>
        <v>53.341633583074653</v>
      </c>
      <c r="BQ21" s="711">
        <f t="shared" si="1"/>
        <v>380.54821466999999</v>
      </c>
      <c r="BR21" s="476">
        <f t="shared" si="2"/>
        <v>440.19230703000005</v>
      </c>
      <c r="BS21" s="476">
        <f t="shared" si="3"/>
        <v>550.08845897000003</v>
      </c>
      <c r="BT21" s="476">
        <f t="shared" si="4"/>
        <v>728.84947559</v>
      </c>
      <c r="BU21" s="476">
        <f t="shared" si="5"/>
        <v>751.97539558999995</v>
      </c>
      <c r="BV21" s="476">
        <f t="shared" si="6"/>
        <v>490.05035762</v>
      </c>
      <c r="BW21" s="476">
        <f t="shared" si="7"/>
        <v>607.94503985999995</v>
      </c>
      <c r="BX21" s="476">
        <f t="shared" si="8"/>
        <v>1356.98991609</v>
      </c>
      <c r="BY21" s="1160">
        <f t="shared" si="9"/>
        <v>723.84058879999998</v>
      </c>
      <c r="BZ21" s="644"/>
      <c r="CA21" s="644"/>
      <c r="CB21" s="644"/>
      <c r="CC21" s="644"/>
      <c r="CD21" s="644"/>
      <c r="CE21" s="644"/>
      <c r="CF21" s="644"/>
      <c r="CG21" s="644"/>
      <c r="CH21" s="644"/>
      <c r="CI21" s="644"/>
      <c r="CJ21" s="644"/>
      <c r="CK21" s="644"/>
      <c r="CL21" s="644"/>
      <c r="CM21" s="644"/>
      <c r="CN21" s="644"/>
      <c r="CO21" s="644"/>
      <c r="CP21" s="644"/>
      <c r="CQ21" s="644"/>
      <c r="CR21" s="644"/>
      <c r="CS21" s="644"/>
      <c r="CT21" s="644"/>
      <c r="CU21" s="644"/>
      <c r="CV21" s="644"/>
      <c r="CW21" s="644"/>
      <c r="CX21" s="644"/>
      <c r="CY21" s="644"/>
      <c r="CZ21" s="644"/>
      <c r="DA21" s="644"/>
      <c r="DB21" s="644"/>
      <c r="DC21" s="644"/>
      <c r="DD21" s="644"/>
      <c r="DE21" s="644"/>
      <c r="DF21" s="644"/>
      <c r="DG21" s="644"/>
      <c r="DH21" s="644"/>
      <c r="DI21" s="644"/>
      <c r="DJ21" s="644"/>
      <c r="DK21" s="644"/>
      <c r="DL21" s="644"/>
      <c r="DM21" s="644"/>
      <c r="DN21" s="644"/>
      <c r="DO21" s="644"/>
      <c r="DP21" s="644"/>
      <c r="DQ21" s="644"/>
      <c r="DR21" s="644"/>
      <c r="DS21" s="644"/>
      <c r="DT21" s="644"/>
      <c r="DU21" s="644"/>
      <c r="DV21" s="644"/>
      <c r="DW21" s="644"/>
      <c r="DX21" s="644"/>
      <c r="DY21" s="644"/>
      <c r="DZ21" s="644"/>
      <c r="EA21" s="644"/>
      <c r="EB21" s="644"/>
      <c r="EC21" s="644"/>
      <c r="ED21" s="644"/>
      <c r="EE21" s="644"/>
      <c r="EF21" s="644"/>
      <c r="EG21" s="644"/>
      <c r="EH21" s="644"/>
      <c r="EI21" s="644"/>
      <c r="EJ21" s="644"/>
      <c r="EK21" s="644"/>
      <c r="EL21" s="644"/>
      <c r="EM21" s="644"/>
      <c r="EN21" s="644"/>
      <c r="EO21" s="644"/>
      <c r="EP21" s="644"/>
      <c r="EQ21" s="644"/>
      <c r="ER21" s="644"/>
      <c r="ES21" s="644"/>
      <c r="ET21" s="644"/>
      <c r="EU21" s="644"/>
      <c r="EV21" s="644"/>
      <c r="EW21" s="644"/>
      <c r="EX21" s="733"/>
      <c r="EY21" s="733"/>
      <c r="EZ21" s="737">
        <v>607.94503985999995</v>
      </c>
      <c r="FA21" s="737">
        <v>1356.98991609</v>
      </c>
      <c r="FB21" s="733"/>
      <c r="FC21" s="733"/>
      <c r="FD21" s="733"/>
      <c r="FE21" s="733"/>
      <c r="FF21" s="733"/>
      <c r="FG21" s="733"/>
      <c r="FH21" s="733"/>
      <c r="FI21" s="733"/>
      <c r="FJ21" s="733"/>
      <c r="FK21" s="733"/>
      <c r="FL21" s="733"/>
      <c r="FM21" s="733"/>
      <c r="FN21" s="733"/>
      <c r="FO21" s="733"/>
      <c r="FP21" s="644"/>
      <c r="FQ21" s="644"/>
      <c r="FR21" s="644"/>
      <c r="FS21" s="644"/>
      <c r="FT21" s="644"/>
      <c r="FU21" s="644"/>
      <c r="FV21" s="644"/>
      <c r="FW21" s="644"/>
      <c r="FX21" s="644"/>
      <c r="FY21" s="644"/>
      <c r="FZ21" s="644"/>
      <c r="GA21" s="644"/>
      <c r="GB21" s="644"/>
      <c r="GC21" s="644"/>
      <c r="GD21" s="644"/>
      <c r="GE21" s="644"/>
      <c r="GF21" s="644"/>
      <c r="GG21" s="644"/>
      <c r="GH21" s="733"/>
      <c r="GI21" s="733"/>
      <c r="GJ21" s="733"/>
      <c r="GK21" s="733"/>
      <c r="GL21" s="733"/>
      <c r="GM21" s="733"/>
      <c r="GN21" s="644"/>
      <c r="GO21" s="644"/>
      <c r="GP21" s="644"/>
      <c r="GQ21" s="644"/>
      <c r="GR21" s="644"/>
      <c r="GS21" s="644"/>
      <c r="GT21" s="644"/>
      <c r="GU21" s="644"/>
      <c r="GV21" s="644"/>
      <c r="GW21" s="644"/>
      <c r="GX21" s="644"/>
      <c r="GY21" s="644"/>
      <c r="GZ21" s="644"/>
      <c r="HA21" s="644"/>
      <c r="HB21" s="644"/>
      <c r="HC21" s="644"/>
      <c r="HD21" s="644"/>
      <c r="HE21" s="644"/>
      <c r="HF21" s="644"/>
      <c r="HG21" s="644"/>
      <c r="HH21" s="644"/>
      <c r="HI21" s="644"/>
      <c r="HJ21" s="644"/>
      <c r="HK21" s="644"/>
      <c r="HL21" s="644"/>
      <c r="HM21" s="644"/>
      <c r="HN21" s="644"/>
      <c r="HO21" s="733"/>
      <c r="HP21" s="733"/>
      <c r="HQ21" s="733"/>
      <c r="HX21" s="733"/>
      <c r="HY21" s="733"/>
      <c r="HZ21" s="733"/>
      <c r="IA21" s="733"/>
      <c r="IB21" s="733"/>
      <c r="IC21" s="733"/>
      <c r="ID21" s="733"/>
      <c r="IE21" s="733"/>
      <c r="IF21" s="1148"/>
      <c r="IG21" s="1148"/>
      <c r="IH21" s="1148"/>
      <c r="II21" s="733"/>
      <c r="IJ21" s="733"/>
      <c r="IK21" s="733"/>
      <c r="IL21" s="733"/>
      <c r="IM21" s="733"/>
      <c r="IN21" s="733"/>
      <c r="IO21" s="733"/>
      <c r="IP21" s="733"/>
      <c r="IQ21" s="733"/>
      <c r="IR21" s="733"/>
      <c r="IS21" s="733"/>
      <c r="IT21" s="733"/>
      <c r="IU21" s="733"/>
      <c r="IV21" s="733"/>
      <c r="IW21" s="733"/>
      <c r="IX21" s="733"/>
      <c r="IY21" s="584"/>
      <c r="IZ21" s="584"/>
      <c r="JA21" s="584"/>
      <c r="JB21" s="584"/>
      <c r="JC21" s="584"/>
      <c r="JD21" s="584"/>
      <c r="JE21" s="584"/>
      <c r="JF21" s="584"/>
      <c r="JG21" s="584"/>
      <c r="JH21" s="584"/>
      <c r="JI21" s="584"/>
      <c r="JJ21" s="584"/>
      <c r="JK21" s="584"/>
      <c r="JL21" s="631"/>
      <c r="JM21" s="631"/>
      <c r="JN21" s="1148"/>
      <c r="JO21" s="681"/>
      <c r="JP21" s="681"/>
      <c r="JQ21" s="681"/>
      <c r="JR21" s="681"/>
      <c r="JS21" s="681"/>
      <c r="JT21" s="681"/>
      <c r="JU21" s="506"/>
      <c r="JV21" s="506"/>
      <c r="JW21" s="506"/>
      <c r="JX21" s="506"/>
      <c r="JY21" s="506"/>
      <c r="JZ21" s="506"/>
      <c r="KA21" s="506"/>
      <c r="KB21" s="506"/>
      <c r="KC21" s="584"/>
      <c r="KD21" s="584"/>
      <c r="KE21" s="584"/>
      <c r="KF21" s="584"/>
      <c r="KG21" s="584"/>
      <c r="KH21" s="584"/>
      <c r="KI21" s="584"/>
      <c r="KJ21" s="584"/>
      <c r="KK21" s="584"/>
      <c r="KL21" s="584"/>
      <c r="KM21" s="584"/>
      <c r="KN21" s="584"/>
      <c r="KO21" s="506"/>
      <c r="KP21" s="506"/>
      <c r="KQ21" s="506"/>
      <c r="KR21" s="506"/>
      <c r="KS21" s="506"/>
      <c r="KT21" s="506"/>
      <c r="KU21" s="506"/>
      <c r="KV21" s="506"/>
      <c r="KW21" s="506"/>
      <c r="KX21" s="506"/>
      <c r="KY21" s="506"/>
      <c r="KZ21" s="506"/>
      <c r="LA21" s="506"/>
      <c r="LB21" s="506"/>
      <c r="LC21" s="506"/>
      <c r="LD21" s="506"/>
      <c r="LE21" s="506"/>
      <c r="LF21" s="506"/>
      <c r="LG21" s="506"/>
      <c r="LH21" s="506"/>
      <c r="LI21" s="506"/>
      <c r="LJ21" s="506"/>
      <c r="LK21" s="506"/>
      <c r="LL21" s="506"/>
      <c r="LM21" s="506"/>
      <c r="LN21" s="506"/>
      <c r="LO21" s="506"/>
      <c r="LP21" s="506"/>
      <c r="LQ21" s="506"/>
      <c r="LR21" s="506"/>
      <c r="LS21" s="506"/>
      <c r="LT21" s="506"/>
      <c r="LU21" s="506"/>
      <c r="LV21" s="506"/>
      <c r="LW21" s="506"/>
      <c r="LX21" s="506"/>
      <c r="LY21" s="506"/>
      <c r="LZ21" s="506"/>
      <c r="MA21" s="506"/>
      <c r="MB21" s="506"/>
      <c r="MC21" s="506"/>
      <c r="MD21" s="601"/>
      <c r="ME21" s="601"/>
      <c r="MF21" s="601"/>
      <c r="MG21" s="601"/>
      <c r="MH21" s="506"/>
      <c r="MI21" s="506"/>
      <c r="MJ21" s="506"/>
      <c r="MK21" s="506"/>
      <c r="ML21" s="506"/>
      <c r="MM21" s="506"/>
      <c r="MN21" s="506"/>
      <c r="MO21" s="506"/>
      <c r="MP21" s="584"/>
      <c r="MQ21" s="584"/>
      <c r="MR21" s="584"/>
      <c r="MS21" s="584"/>
      <c r="MT21" s="584"/>
      <c r="MU21" s="584"/>
      <c r="MV21" s="584"/>
      <c r="MW21" s="584"/>
      <c r="MX21" s="584"/>
      <c r="MY21" s="584"/>
      <c r="MZ21" s="584"/>
      <c r="NA21" s="584"/>
      <c r="NB21" s="584"/>
      <c r="NC21" s="601"/>
      <c r="ND21" s="601"/>
      <c r="NE21" s="506"/>
      <c r="NF21" s="506"/>
      <c r="NG21" s="506"/>
      <c r="NH21" s="506"/>
      <c r="NI21" s="506"/>
      <c r="NJ21" s="506"/>
      <c r="NK21" s="506"/>
      <c r="NL21" s="584"/>
      <c r="NM21" s="601"/>
      <c r="NN21" s="601"/>
      <c r="NO21" s="601"/>
      <c r="NP21" s="601"/>
      <c r="NQ21" s="601"/>
      <c r="NR21" s="584"/>
      <c r="NS21" s="584"/>
      <c r="NT21" s="584"/>
      <c r="NU21" s="584"/>
      <c r="NV21" s="584"/>
      <c r="NW21" s="584"/>
      <c r="NX21" s="584"/>
      <c r="NY21" s="584"/>
      <c r="NZ21" s="584"/>
      <c r="OA21" s="584"/>
      <c r="OB21" s="584"/>
      <c r="OC21" s="584"/>
      <c r="OD21" s="584"/>
      <c r="OE21" s="584"/>
      <c r="OF21" s="584"/>
      <c r="OG21" s="584"/>
      <c r="OH21" s="584"/>
      <c r="OI21" s="584"/>
      <c r="OJ21" s="584"/>
      <c r="OK21" s="584"/>
      <c r="OL21" s="584"/>
      <c r="OM21" s="584"/>
      <c r="ON21" s="584"/>
      <c r="OO21" s="584"/>
      <c r="OP21" s="584"/>
      <c r="OQ21" s="584"/>
      <c r="OR21" s="584"/>
      <c r="OS21" s="584"/>
      <c r="OT21" s="584"/>
      <c r="OU21" s="584"/>
      <c r="OV21" s="584"/>
      <c r="OW21" s="584"/>
      <c r="OX21" s="584"/>
      <c r="OY21" s="584"/>
      <c r="OZ21" s="584"/>
      <c r="PA21" s="584"/>
      <c r="PB21" s="584"/>
      <c r="PC21" s="584"/>
      <c r="PD21" s="584"/>
      <c r="PE21" s="584"/>
      <c r="PF21" s="584"/>
      <c r="PG21" s="584"/>
      <c r="PH21" s="584"/>
      <c r="PI21" s="584"/>
      <c r="PJ21" s="584"/>
      <c r="PK21" s="584"/>
      <c r="PL21" s="584"/>
      <c r="PM21" s="584"/>
      <c r="PN21" s="584"/>
      <c r="PO21" s="584"/>
      <c r="PP21" s="584"/>
      <c r="PQ21" s="584"/>
      <c r="PR21" s="584"/>
      <c r="PS21" s="584"/>
      <c r="PT21" s="584"/>
      <c r="PU21" s="584"/>
      <c r="PV21" s="584"/>
      <c r="PW21" s="584"/>
      <c r="PX21" s="584"/>
      <c r="PY21" s="584"/>
      <c r="PZ21" s="584"/>
      <c r="QA21" s="584"/>
      <c r="QB21" s="584"/>
      <c r="QC21" s="584"/>
      <c r="QD21" s="584"/>
      <c r="QE21" s="584"/>
      <c r="QF21" s="584"/>
      <c r="QG21" s="584"/>
      <c r="QH21" s="584"/>
      <c r="QI21" s="584"/>
      <c r="QJ21" s="584"/>
      <c r="QK21" s="584"/>
      <c r="QL21" s="584"/>
      <c r="QM21" s="584"/>
      <c r="QN21" s="584"/>
      <c r="QO21" s="584"/>
      <c r="QP21" s="584"/>
      <c r="QQ21" s="584"/>
      <c r="QR21" s="584"/>
      <c r="QS21" s="584"/>
      <c r="QT21" s="584"/>
      <c r="QU21" s="584"/>
      <c r="QV21" s="584"/>
      <c r="QW21" s="584"/>
      <c r="QX21" s="584"/>
      <c r="QY21" s="584"/>
      <c r="QZ21" s="584"/>
      <c r="RA21" s="584"/>
      <c r="RB21" s="584"/>
      <c r="RC21" s="584"/>
      <c r="RD21" s="584"/>
      <c r="RE21" s="584"/>
      <c r="RF21" s="584"/>
      <c r="RG21" s="584"/>
      <c r="RH21" s="584"/>
      <c r="RI21" s="584"/>
      <c r="RJ21" s="584"/>
      <c r="RK21" s="584"/>
      <c r="RL21" s="584"/>
      <c r="RM21" s="584"/>
      <c r="RN21" s="584"/>
      <c r="RO21" s="584"/>
      <c r="RP21" s="584"/>
      <c r="RQ21" s="584"/>
      <c r="RR21" s="584"/>
      <c r="RS21" s="584"/>
      <c r="RT21" s="584"/>
      <c r="RU21" s="584"/>
      <c r="RV21" s="584"/>
      <c r="RW21" s="584"/>
      <c r="RX21" s="584"/>
      <c r="RY21" s="584"/>
      <c r="RZ21" s="584"/>
      <c r="SA21" s="584"/>
      <c r="SB21" s="584"/>
      <c r="SC21" s="584"/>
      <c r="SD21" s="584"/>
      <c r="SE21" s="584"/>
      <c r="SF21" s="584"/>
      <c r="SG21" s="584"/>
      <c r="SH21" s="584"/>
      <c r="SI21" s="584"/>
      <c r="SJ21" s="584"/>
      <c r="SK21" s="584"/>
      <c r="SL21" s="584"/>
      <c r="SM21" s="584"/>
      <c r="SN21" s="584"/>
      <c r="SO21" s="584"/>
      <c r="SP21" s="584"/>
      <c r="SQ21" s="584"/>
      <c r="SR21" s="584"/>
      <c r="SS21" s="584"/>
      <c r="ST21" s="584"/>
      <c r="SU21" s="584"/>
      <c r="SV21" s="584"/>
      <c r="SW21" s="584"/>
      <c r="SX21" s="584"/>
      <c r="SY21" s="584"/>
      <c r="SZ21" s="584"/>
      <c r="TA21" s="584"/>
      <c r="TB21" s="584"/>
      <c r="TC21" s="584"/>
      <c r="TD21" s="584"/>
      <c r="TE21" s="584"/>
      <c r="TF21" s="584"/>
      <c r="TG21" s="584"/>
      <c r="TH21" s="584"/>
      <c r="TI21" s="584"/>
      <c r="TJ21" s="584"/>
      <c r="TK21" s="584"/>
      <c r="TL21" s="584"/>
      <c r="TM21" s="584"/>
      <c r="TN21" s="584"/>
      <c r="TO21" s="584"/>
      <c r="TP21" s="584"/>
      <c r="TQ21" s="584"/>
      <c r="TR21" s="584"/>
      <c r="TS21" s="584"/>
      <c r="TT21" s="584"/>
      <c r="TU21" s="584"/>
      <c r="TV21" s="584"/>
      <c r="TW21" s="584"/>
      <c r="TX21" s="584"/>
      <c r="TY21" s="584"/>
      <c r="TZ21" s="584"/>
      <c r="UA21" s="584"/>
      <c r="UB21" s="584"/>
      <c r="UC21" s="584"/>
      <c r="UD21" s="584"/>
      <c r="UE21" s="584"/>
      <c r="UF21" s="584"/>
      <c r="UG21" s="584"/>
      <c r="UH21" s="584"/>
      <c r="UI21" s="584"/>
      <c r="UJ21" s="584"/>
      <c r="UK21" s="584"/>
      <c r="UL21" s="584"/>
      <c r="UM21" s="584"/>
      <c r="UN21" s="584"/>
      <c r="UO21" s="584"/>
      <c r="UP21" s="584"/>
      <c r="UQ21" s="584"/>
      <c r="UR21" s="584"/>
      <c r="US21" s="584"/>
      <c r="UT21" s="584"/>
      <c r="UU21" s="584"/>
      <c r="UV21" s="584"/>
      <c r="UW21" s="584"/>
      <c r="UX21" s="584"/>
      <c r="UY21" s="584"/>
      <c r="UZ21" s="584"/>
      <c r="VA21" s="584"/>
      <c r="VB21" s="584"/>
      <c r="VC21" s="584"/>
      <c r="VD21" s="584"/>
      <c r="VE21" s="584"/>
      <c r="VF21" s="584"/>
      <c r="VG21" s="584"/>
      <c r="VH21" s="584"/>
      <c r="VI21" s="584"/>
      <c r="VJ21" s="584"/>
      <c r="VK21" s="584"/>
      <c r="VL21" s="584"/>
      <c r="VM21" s="584"/>
      <c r="VN21" s="584"/>
      <c r="VO21" s="584"/>
      <c r="VP21" s="584"/>
      <c r="VQ21" s="584"/>
      <c r="VR21" s="584"/>
      <c r="VS21" s="584"/>
      <c r="VT21" s="584"/>
      <c r="VU21" s="584"/>
      <c r="VV21" s="584"/>
      <c r="VW21" s="584"/>
      <c r="VX21" s="584"/>
      <c r="VY21" s="584"/>
      <c r="VZ21" s="584"/>
      <c r="WA21" s="584"/>
      <c r="WB21" s="584"/>
      <c r="WC21" s="584"/>
      <c r="WD21" s="584"/>
      <c r="WE21" s="584"/>
      <c r="WF21" s="584"/>
      <c r="WG21" s="584"/>
      <c r="WH21" s="584"/>
      <c r="WI21" s="584"/>
      <c r="WJ21" s="584"/>
      <c r="WK21" s="584"/>
      <c r="WL21" s="584"/>
      <c r="WM21" s="584"/>
      <c r="WN21" s="584"/>
      <c r="WO21" s="584"/>
      <c r="WP21" s="584"/>
      <c r="WQ21" s="584"/>
      <c r="WR21" s="584"/>
      <c r="WS21" s="584"/>
      <c r="WT21" s="584"/>
      <c r="WU21" s="584"/>
      <c r="WV21" s="584"/>
      <c r="WW21" s="584"/>
      <c r="WX21" s="584"/>
      <c r="WY21" s="584"/>
      <c r="WZ21" s="584"/>
      <c r="XA21" s="584"/>
      <c r="XB21" s="584"/>
      <c r="XC21" s="584"/>
      <c r="XD21" s="584"/>
      <c r="XE21" s="584"/>
      <c r="XF21" s="584"/>
      <c r="XG21" s="584"/>
      <c r="XH21" s="584"/>
      <c r="XI21" s="584"/>
      <c r="XJ21" s="584"/>
      <c r="XK21" s="584"/>
      <c r="XL21" s="584"/>
      <c r="XM21" s="584"/>
      <c r="XN21" s="584"/>
      <c r="XO21" s="584"/>
      <c r="XP21" s="584"/>
      <c r="XQ21" s="584"/>
      <c r="XR21" s="584"/>
      <c r="XS21" s="584"/>
      <c r="XT21" s="584"/>
      <c r="XU21" s="584"/>
      <c r="XV21" s="584"/>
      <c r="XW21" s="584"/>
      <c r="XX21" s="584"/>
      <c r="XY21" s="584"/>
      <c r="XZ21" s="584"/>
      <c r="YA21" s="584"/>
      <c r="YB21" s="584"/>
      <c r="YC21" s="584"/>
      <c r="YD21" s="584"/>
      <c r="YE21" s="584"/>
      <c r="YF21" s="584"/>
      <c r="YG21" s="584"/>
      <c r="YH21" s="584"/>
      <c r="YI21" s="584"/>
      <c r="YJ21" s="584"/>
      <c r="YK21" s="584"/>
      <c r="YL21" s="584"/>
      <c r="YM21" s="584"/>
      <c r="YN21" s="584"/>
      <c r="YO21" s="584"/>
      <c r="YP21" s="584"/>
      <c r="YQ21" s="584"/>
      <c r="YR21" s="584"/>
      <c r="YS21" s="584"/>
      <c r="YT21" s="584"/>
      <c r="YU21" s="584"/>
      <c r="YV21" s="584"/>
      <c r="YW21" s="584"/>
      <c r="YX21" s="601"/>
      <c r="YY21" s="601"/>
      <c r="YZ21" s="601"/>
      <c r="ZA21" s="584"/>
      <c r="ZB21" s="584"/>
      <c r="ZC21" s="584"/>
      <c r="ZD21" s="584"/>
      <c r="ZE21" s="584"/>
      <c r="ZF21" s="584"/>
      <c r="ZG21" s="584"/>
      <c r="ZH21" s="584"/>
      <c r="ZI21" s="584"/>
      <c r="ZJ21" s="584"/>
      <c r="ZK21" s="584"/>
      <c r="ZL21" s="584"/>
      <c r="ZM21" s="584"/>
      <c r="ZN21" s="584"/>
      <c r="ZO21" s="584"/>
      <c r="ZP21" s="584"/>
      <c r="ZQ21" s="584"/>
      <c r="ZR21" s="584"/>
      <c r="ZS21" s="584"/>
      <c r="ZT21" s="584"/>
      <c r="ZU21" s="584"/>
      <c r="ZV21" s="584"/>
      <c r="ZW21" s="584"/>
      <c r="ZX21" s="584"/>
      <c r="ZY21" s="584"/>
      <c r="ZZ21" s="584"/>
      <c r="AAA21" s="584"/>
      <c r="AAB21" s="584"/>
      <c r="AAC21" s="584"/>
      <c r="AAD21" s="584"/>
      <c r="AAE21" s="584"/>
      <c r="AAF21" s="584"/>
      <c r="AAG21" s="584"/>
      <c r="AAH21" s="584"/>
      <c r="AAI21" s="584"/>
      <c r="AAJ21" s="584"/>
      <c r="AAK21" s="584"/>
      <c r="AAL21" s="584"/>
      <c r="AAM21" s="584"/>
      <c r="AAN21" s="584"/>
      <c r="AAO21" s="584"/>
      <c r="AAP21" s="584"/>
      <c r="AAQ21" s="584"/>
      <c r="AAR21" s="584"/>
      <c r="AAS21" s="584"/>
      <c r="AAT21" s="584"/>
      <c r="AAU21" s="584"/>
      <c r="AAV21" s="584"/>
      <c r="AAW21" s="584"/>
      <c r="AAX21" s="584"/>
      <c r="AAY21" s="584"/>
      <c r="AAZ21" s="584"/>
      <c r="ABA21" s="584"/>
      <c r="ABB21" s="584"/>
      <c r="ABC21" s="584"/>
      <c r="ABD21" s="584"/>
      <c r="ABE21" s="584"/>
      <c r="ABF21" s="584"/>
      <c r="ABG21" s="584"/>
      <c r="ABH21" s="584"/>
      <c r="ABI21" s="584"/>
      <c r="ABJ21" s="584"/>
      <c r="ABK21" s="584"/>
      <c r="ABL21" s="584"/>
      <c r="ABM21" s="584"/>
      <c r="ABN21" s="584"/>
      <c r="ABO21" s="584"/>
      <c r="ABP21" s="584"/>
      <c r="ABQ21" s="584"/>
      <c r="ABR21" s="584"/>
      <c r="ABS21" s="584"/>
      <c r="ABT21" s="584"/>
      <c r="ABU21" s="584"/>
      <c r="ABV21" s="617"/>
      <c r="ABW21" s="617"/>
      <c r="ABX21" s="617"/>
      <c r="ABY21" s="617"/>
      <c r="ABZ21" s="617"/>
      <c r="ACA21" s="506"/>
      <c r="ACB21" s="506"/>
      <c r="ACC21" s="506"/>
      <c r="ACD21" s="506"/>
      <c r="AFT21" s="508"/>
      <c r="AFU21" s="508"/>
    </row>
    <row r="22" spans="1:853" ht="22.95" customHeight="1">
      <c r="A22" s="771">
        <v>15</v>
      </c>
      <c r="B22" s="695" t="str">
        <f>IF('1'!$A$1=1,D22,F22)</f>
        <v>Lithuania</v>
      </c>
      <c r="C22" s="1161"/>
      <c r="D22" s="2" t="s">
        <v>656</v>
      </c>
      <c r="E22" s="701"/>
      <c r="F22" s="1067" t="s">
        <v>177</v>
      </c>
      <c r="G22" s="476">
        <v>45.975147100000001</v>
      </c>
      <c r="H22" s="476">
        <v>46.688832999999995</v>
      </c>
      <c r="I22" s="476">
        <v>62.615670999999999</v>
      </c>
      <c r="J22" s="476">
        <v>92.795847999999992</v>
      </c>
      <c r="K22" s="507">
        <v>80.342320150000006</v>
      </c>
      <c r="L22" s="507">
        <v>72.171265000000005</v>
      </c>
      <c r="M22" s="507">
        <v>81.351815999999999</v>
      </c>
      <c r="N22" s="507">
        <v>63.406008999999997</v>
      </c>
      <c r="O22" s="507">
        <v>53.576620000000005</v>
      </c>
      <c r="P22" s="507">
        <v>66.813339000000013</v>
      </c>
      <c r="Q22" s="507">
        <v>69.894261</v>
      </c>
      <c r="R22" s="507">
        <v>74.508440000000007</v>
      </c>
      <c r="S22" s="507">
        <v>99.614816000000005</v>
      </c>
      <c r="T22" s="507">
        <v>61.58954</v>
      </c>
      <c r="U22" s="507">
        <v>64.932963000000001</v>
      </c>
      <c r="V22" s="507">
        <v>85.340133000000009</v>
      </c>
      <c r="W22" s="507">
        <v>91.785835040000009</v>
      </c>
      <c r="X22" s="507">
        <v>98.745687000000004</v>
      </c>
      <c r="Y22" s="507">
        <v>83.918148000000002</v>
      </c>
      <c r="Z22" s="507">
        <v>75.000643999999994</v>
      </c>
      <c r="AA22" s="476">
        <v>49.5229535</v>
      </c>
      <c r="AB22" s="476">
        <v>50.445968919999999</v>
      </c>
      <c r="AC22" s="476">
        <v>62.835901730000003</v>
      </c>
      <c r="AD22" s="476">
        <v>58.879642509999996</v>
      </c>
      <c r="AE22" s="476">
        <v>53.277507149999991</v>
      </c>
      <c r="AF22" s="476">
        <v>47.585654000000005</v>
      </c>
      <c r="AG22" s="476">
        <v>66.400527999999994</v>
      </c>
      <c r="AH22" s="476">
        <v>72.967313000000004</v>
      </c>
      <c r="AI22" s="476">
        <v>83.105583329999988</v>
      </c>
      <c r="AJ22" s="476">
        <v>92.679847000000009</v>
      </c>
      <c r="AK22" s="476">
        <v>103.805093</v>
      </c>
      <c r="AL22" s="476">
        <v>79.472273000000001</v>
      </c>
      <c r="AM22" s="476">
        <v>77.32471584000001</v>
      </c>
      <c r="AN22" s="476">
        <v>72.899507</v>
      </c>
      <c r="AO22" s="476">
        <v>87.813700999999995</v>
      </c>
      <c r="AP22" s="476">
        <v>91.876838000000006</v>
      </c>
      <c r="AQ22" s="711">
        <v>101.93085499999999</v>
      </c>
      <c r="AR22" s="476">
        <v>98.562542000000008</v>
      </c>
      <c r="AS22" s="476">
        <v>97.966352000000001</v>
      </c>
      <c r="AT22" s="476">
        <v>97.017621000000005</v>
      </c>
      <c r="AU22" s="476">
        <v>100.68303412</v>
      </c>
      <c r="AV22" s="476">
        <v>93.378984799999998</v>
      </c>
      <c r="AW22" s="476">
        <v>105.62872843</v>
      </c>
      <c r="AX22" s="476">
        <v>120.17570336999999</v>
      </c>
      <c r="AY22" s="476">
        <v>103.9243793</v>
      </c>
      <c r="AZ22" s="476">
        <v>122.92861787</v>
      </c>
      <c r="BA22" s="476">
        <v>174.82515522</v>
      </c>
      <c r="BB22" s="476">
        <v>142.47418390999999</v>
      </c>
      <c r="BC22" s="476">
        <v>131.59741184999999</v>
      </c>
      <c r="BD22" s="476">
        <v>159.51701550000001</v>
      </c>
      <c r="BE22" s="476">
        <v>182.07484081999999</v>
      </c>
      <c r="BF22" s="476">
        <v>164.49063773999998</v>
      </c>
      <c r="BG22" s="476">
        <v>154.19260488</v>
      </c>
      <c r="BH22" s="476">
        <v>151.92707221000001</v>
      </c>
      <c r="BI22" s="476">
        <v>171.71459924999999</v>
      </c>
      <c r="BJ22" s="476">
        <v>148.32899992</v>
      </c>
      <c r="BK22" s="476">
        <f t="shared" si="10"/>
        <v>419.86645072000005</v>
      </c>
      <c r="BL22" s="476">
        <f t="shared" si="11"/>
        <v>544.1523363</v>
      </c>
      <c r="BM22" s="476">
        <f t="shared" si="12"/>
        <v>637.67990591</v>
      </c>
      <c r="BN22" s="476">
        <f t="shared" si="13"/>
        <v>626.16327625999998</v>
      </c>
      <c r="BO22" s="644">
        <f>BN22/$BN$7*100</f>
        <v>1.8056330674288448</v>
      </c>
      <c r="BP22" s="1124">
        <f>BN22/BM22*100</f>
        <v>98.193979527461323</v>
      </c>
      <c r="BQ22" s="711">
        <f>AA22+AB22+AC22+AD22</f>
        <v>221.68446666</v>
      </c>
      <c r="BR22" s="476">
        <f>AE22+AF22+AG22+AH22</f>
        <v>240.23100214999999</v>
      </c>
      <c r="BS22" s="476">
        <f>AI22+AJ22+AK22+AL22</f>
        <v>359.06279632999997</v>
      </c>
      <c r="BT22" s="476">
        <f>AM22+AN22+AO22+AP22</f>
        <v>329.91476184000004</v>
      </c>
      <c r="BU22" s="476">
        <f>AQ22+AR22+AS22+AT22</f>
        <v>395.47737000000001</v>
      </c>
      <c r="BV22" s="476">
        <f>AU22+AV22+AW22+AX22</f>
        <v>419.86645072000005</v>
      </c>
      <c r="BW22" s="476">
        <f>AY22+AZ22+BA22+BB22</f>
        <v>544.1523363</v>
      </c>
      <c r="BX22" s="476">
        <f>BC22+BD22+BE22+BF22</f>
        <v>637.67990591</v>
      </c>
      <c r="BY22" s="1160">
        <f t="shared" si="9"/>
        <v>626.16327625999998</v>
      </c>
      <c r="BZ22" s="644"/>
      <c r="CA22" s="644"/>
      <c r="CB22" s="644"/>
      <c r="CC22" s="644"/>
      <c r="CD22" s="644"/>
      <c r="CE22" s="644"/>
      <c r="CF22" s="644"/>
      <c r="CG22" s="644"/>
      <c r="CH22" s="644"/>
      <c r="CI22" s="644"/>
      <c r="CJ22" s="644"/>
      <c r="CK22" s="644"/>
      <c r="CL22" s="644"/>
      <c r="CM22" s="644"/>
      <c r="CN22" s="644"/>
      <c r="CO22" s="644"/>
      <c r="CP22" s="644"/>
      <c r="CQ22" s="644"/>
      <c r="CR22" s="644"/>
      <c r="CS22" s="644"/>
      <c r="CT22" s="644"/>
      <c r="CU22" s="644"/>
      <c r="CV22" s="644"/>
      <c r="CW22" s="644"/>
      <c r="CX22" s="644"/>
      <c r="CY22" s="644"/>
      <c r="CZ22" s="644"/>
      <c r="DA22" s="644"/>
      <c r="DB22" s="644"/>
      <c r="DC22" s="644"/>
      <c r="DD22" s="644"/>
      <c r="DE22" s="644"/>
      <c r="DF22" s="644"/>
      <c r="DG22" s="644"/>
      <c r="DH22" s="644"/>
      <c r="DI22" s="644"/>
      <c r="DJ22" s="644"/>
      <c r="DK22" s="644"/>
      <c r="DL22" s="644"/>
      <c r="DM22" s="644"/>
      <c r="DN22" s="644"/>
      <c r="DO22" s="644"/>
      <c r="DP22" s="644"/>
      <c r="DQ22" s="644"/>
      <c r="DR22" s="644"/>
      <c r="DS22" s="644"/>
      <c r="DT22" s="644"/>
      <c r="DU22" s="644"/>
      <c r="DV22" s="644"/>
      <c r="DW22" s="644"/>
      <c r="DX22" s="644"/>
      <c r="DY22" s="644"/>
      <c r="DZ22" s="644"/>
      <c r="EA22" s="644"/>
      <c r="EB22" s="644"/>
      <c r="EC22" s="644"/>
      <c r="ED22" s="644"/>
      <c r="EE22" s="644"/>
      <c r="EF22" s="644"/>
      <c r="EG22" s="644"/>
      <c r="EH22" s="644"/>
      <c r="EI22" s="644"/>
      <c r="EJ22" s="644"/>
      <c r="EK22" s="644"/>
      <c r="EL22" s="644"/>
      <c r="EM22" s="644"/>
      <c r="EN22" s="644"/>
      <c r="EO22" s="644"/>
      <c r="EP22" s="644"/>
      <c r="EQ22" s="644"/>
      <c r="ER22" s="644"/>
      <c r="ES22" s="644"/>
      <c r="ET22" s="644"/>
      <c r="EU22" s="644"/>
      <c r="EV22" s="644"/>
      <c r="EW22" s="644"/>
      <c r="EX22" s="733"/>
      <c r="EY22" s="733"/>
      <c r="EZ22" s="737">
        <v>544.1523363</v>
      </c>
      <c r="FA22" s="737">
        <v>637.67990591</v>
      </c>
      <c r="FB22" s="733"/>
      <c r="FC22" s="733"/>
      <c r="FD22" s="733"/>
      <c r="FE22" s="733"/>
      <c r="FF22" s="733"/>
      <c r="FG22" s="733"/>
      <c r="FH22" s="733"/>
      <c r="FI22" s="733"/>
      <c r="FJ22" s="733"/>
      <c r="FK22" s="733"/>
      <c r="FL22" s="733"/>
      <c r="FM22" s="733"/>
      <c r="FN22" s="733"/>
      <c r="FO22" s="733"/>
      <c r="FP22" s="644"/>
      <c r="FQ22" s="644"/>
      <c r="FR22" s="644"/>
      <c r="FS22" s="644"/>
      <c r="FT22" s="644"/>
      <c r="FU22" s="644"/>
      <c r="FV22" s="644"/>
      <c r="FW22" s="644"/>
      <c r="FX22" s="644"/>
      <c r="FY22" s="644"/>
      <c r="FZ22" s="644"/>
      <c r="GA22" s="644"/>
      <c r="GB22" s="644"/>
      <c r="GC22" s="644"/>
      <c r="GD22" s="644"/>
      <c r="GE22" s="644"/>
      <c r="GF22" s="644"/>
      <c r="GG22" s="644"/>
      <c r="GH22" s="733"/>
      <c r="GI22" s="733"/>
      <c r="GJ22" s="733"/>
      <c r="GK22" s="733"/>
      <c r="GL22" s="733"/>
      <c r="GM22" s="733"/>
      <c r="GN22" s="644"/>
      <c r="GO22" s="644"/>
      <c r="GP22" s="644"/>
      <c r="GQ22" s="644"/>
      <c r="GR22" s="644"/>
      <c r="GS22" s="644"/>
      <c r="GT22" s="644"/>
      <c r="GU22" s="644"/>
      <c r="GV22" s="644"/>
      <c r="GW22" s="644"/>
      <c r="GX22" s="644"/>
      <c r="GY22" s="644"/>
      <c r="GZ22" s="644"/>
      <c r="HA22" s="644"/>
      <c r="HB22" s="644"/>
      <c r="HC22" s="644"/>
      <c r="HD22" s="644"/>
      <c r="HE22" s="644"/>
      <c r="HF22" s="644"/>
      <c r="HG22" s="644"/>
      <c r="HH22" s="644"/>
      <c r="HI22" s="644"/>
      <c r="HJ22" s="644"/>
      <c r="HK22" s="644"/>
      <c r="HL22" s="644"/>
      <c r="HM22" s="644"/>
      <c r="HN22" s="644"/>
      <c r="HO22" s="733"/>
      <c r="HP22" s="733"/>
      <c r="HQ22" s="733"/>
      <c r="HX22" s="733"/>
      <c r="HY22" s="733"/>
      <c r="HZ22" s="733"/>
      <c r="IA22" s="733"/>
      <c r="IB22" s="733"/>
      <c r="IC22" s="733"/>
      <c r="ID22" s="733"/>
      <c r="IE22" s="733"/>
      <c r="IF22" s="1148"/>
      <c r="IG22" s="1148"/>
      <c r="IH22" s="1148"/>
      <c r="II22" s="733"/>
      <c r="IJ22" s="733"/>
      <c r="IK22" s="733"/>
      <c r="IL22" s="733"/>
      <c r="IM22" s="733"/>
      <c r="IN22" s="733"/>
      <c r="IO22" s="733"/>
      <c r="IP22" s="733"/>
      <c r="IQ22" s="733"/>
      <c r="IR22" s="733"/>
      <c r="IS22" s="733"/>
      <c r="IT22" s="733"/>
      <c r="IU22" s="733"/>
      <c r="IV22" s="733"/>
      <c r="IW22" s="733"/>
      <c r="IX22" s="733"/>
      <c r="IY22" s="584"/>
      <c r="IZ22" s="584"/>
      <c r="JA22" s="584"/>
      <c r="JB22" s="584"/>
      <c r="JC22" s="584"/>
      <c r="JD22" s="584"/>
      <c r="JE22" s="584"/>
      <c r="JF22" s="584"/>
      <c r="JG22" s="584"/>
      <c r="JH22" s="584"/>
      <c r="JI22" s="584"/>
      <c r="JJ22" s="584"/>
      <c r="JK22" s="584"/>
      <c r="JL22" s="631"/>
      <c r="JM22" s="631"/>
      <c r="JN22" s="1148"/>
      <c r="JO22" s="681"/>
      <c r="JP22" s="681"/>
      <c r="JQ22" s="681"/>
      <c r="JR22" s="681"/>
      <c r="JS22" s="681"/>
      <c r="JT22" s="681"/>
      <c r="JU22" s="506"/>
      <c r="JV22" s="506"/>
      <c r="JW22" s="506"/>
      <c r="JX22" s="506"/>
      <c r="JY22" s="506"/>
      <c r="JZ22" s="506"/>
      <c r="KA22" s="506"/>
      <c r="KB22" s="506"/>
      <c r="KC22" s="584"/>
      <c r="KD22" s="584"/>
      <c r="KE22" s="584"/>
      <c r="KF22" s="584"/>
      <c r="KG22" s="584"/>
      <c r="KH22" s="584"/>
      <c r="KI22" s="584"/>
      <c r="KJ22" s="584"/>
      <c r="KK22" s="584"/>
      <c r="KL22" s="584"/>
      <c r="KM22" s="584"/>
      <c r="KN22" s="584"/>
      <c r="KO22" s="506"/>
      <c r="KP22" s="506"/>
      <c r="KQ22" s="506"/>
      <c r="KR22" s="506"/>
      <c r="KS22" s="506"/>
      <c r="KT22" s="506"/>
      <c r="KU22" s="506"/>
      <c r="KV22" s="506"/>
      <c r="KW22" s="506"/>
      <c r="KX22" s="506"/>
      <c r="KY22" s="506"/>
      <c r="KZ22" s="506"/>
      <c r="LA22" s="506"/>
      <c r="LB22" s="506"/>
      <c r="LC22" s="506"/>
      <c r="LD22" s="506"/>
      <c r="LE22" s="506"/>
      <c r="LF22" s="506"/>
      <c r="LG22" s="506"/>
      <c r="LH22" s="506"/>
      <c r="LI22" s="506"/>
      <c r="LJ22" s="506"/>
      <c r="LK22" s="506"/>
      <c r="LL22" s="506"/>
      <c r="LM22" s="506"/>
      <c r="LN22" s="506"/>
      <c r="LO22" s="506"/>
      <c r="LP22" s="506"/>
      <c r="LQ22" s="506"/>
      <c r="LR22" s="506"/>
      <c r="LS22" s="506"/>
      <c r="LT22" s="506"/>
      <c r="LU22" s="506"/>
      <c r="LV22" s="506"/>
      <c r="LW22" s="506"/>
      <c r="LX22" s="506"/>
      <c r="LY22" s="506"/>
      <c r="LZ22" s="506"/>
      <c r="MA22" s="506"/>
      <c r="MB22" s="506"/>
      <c r="MC22" s="506"/>
      <c r="MD22" s="601"/>
      <c r="ME22" s="601"/>
      <c r="MF22" s="601"/>
      <c r="MG22" s="601"/>
      <c r="MH22" s="506"/>
      <c r="MI22" s="506"/>
      <c r="MJ22" s="506"/>
      <c r="MK22" s="506"/>
      <c r="ML22" s="506"/>
      <c r="MM22" s="506"/>
      <c r="MN22" s="506"/>
      <c r="MO22" s="506"/>
      <c r="MP22" s="584"/>
      <c r="MQ22" s="584"/>
      <c r="MR22" s="584"/>
      <c r="MS22" s="584"/>
      <c r="MT22" s="584"/>
      <c r="MU22" s="584"/>
      <c r="MV22" s="584"/>
      <c r="MW22" s="584"/>
      <c r="MX22" s="584"/>
      <c r="MY22" s="584"/>
      <c r="MZ22" s="584"/>
      <c r="NA22" s="584"/>
      <c r="NB22" s="584"/>
      <c r="NC22" s="601"/>
      <c r="ND22" s="601"/>
      <c r="NE22" s="506"/>
      <c r="NF22" s="506"/>
      <c r="NG22" s="506"/>
      <c r="NH22" s="506"/>
      <c r="NI22" s="506"/>
      <c r="NJ22" s="506"/>
      <c r="NK22" s="506"/>
      <c r="NL22" s="584"/>
      <c r="NM22" s="601"/>
      <c r="NN22" s="601"/>
      <c r="NO22" s="601"/>
      <c r="NP22" s="601"/>
      <c r="NQ22" s="601"/>
      <c r="NR22" s="584"/>
      <c r="NS22" s="584"/>
      <c r="NT22" s="584"/>
      <c r="NU22" s="584"/>
      <c r="NV22" s="584"/>
      <c r="NW22" s="584"/>
      <c r="NX22" s="584"/>
      <c r="NY22" s="584"/>
      <c r="NZ22" s="584"/>
      <c r="OA22" s="584"/>
      <c r="OB22" s="584"/>
      <c r="OC22" s="584"/>
      <c r="OD22" s="584"/>
      <c r="OE22" s="584"/>
      <c r="OF22" s="584"/>
      <c r="OG22" s="584"/>
      <c r="OH22" s="584"/>
      <c r="OI22" s="584"/>
      <c r="OJ22" s="584"/>
      <c r="OK22" s="584"/>
      <c r="OL22" s="584"/>
      <c r="OM22" s="584"/>
      <c r="ON22" s="584"/>
      <c r="OO22" s="584"/>
      <c r="OP22" s="584"/>
      <c r="OQ22" s="584"/>
      <c r="OR22" s="584"/>
      <c r="OS22" s="584"/>
      <c r="OT22" s="584"/>
      <c r="OU22" s="584"/>
      <c r="OV22" s="584"/>
      <c r="OW22" s="584"/>
      <c r="OX22" s="584"/>
      <c r="OY22" s="584"/>
      <c r="OZ22" s="584"/>
      <c r="PA22" s="584"/>
      <c r="PB22" s="584"/>
      <c r="PC22" s="584"/>
      <c r="PD22" s="584"/>
      <c r="PE22" s="584"/>
      <c r="PF22" s="584"/>
      <c r="PG22" s="584"/>
      <c r="PH22" s="584"/>
      <c r="PI22" s="584"/>
      <c r="PJ22" s="584"/>
      <c r="PK22" s="584"/>
      <c r="PL22" s="584"/>
      <c r="PM22" s="584"/>
      <c r="PN22" s="584"/>
      <c r="PO22" s="584"/>
      <c r="PP22" s="584"/>
      <c r="PQ22" s="584"/>
      <c r="PR22" s="584"/>
      <c r="PS22" s="584"/>
      <c r="PT22" s="584"/>
      <c r="PU22" s="584"/>
      <c r="PV22" s="584"/>
      <c r="PW22" s="584"/>
      <c r="PX22" s="584"/>
      <c r="PY22" s="584"/>
      <c r="PZ22" s="584"/>
      <c r="QA22" s="584"/>
      <c r="QB22" s="584"/>
      <c r="QC22" s="584"/>
      <c r="QD22" s="584"/>
      <c r="QE22" s="584"/>
      <c r="QF22" s="584"/>
      <c r="QG22" s="584"/>
      <c r="QH22" s="584"/>
      <c r="QI22" s="584"/>
      <c r="QJ22" s="584"/>
      <c r="QK22" s="584"/>
      <c r="QL22" s="584"/>
      <c r="QM22" s="584"/>
      <c r="QN22" s="584"/>
      <c r="QO22" s="584"/>
      <c r="QP22" s="584"/>
      <c r="QQ22" s="584"/>
      <c r="QR22" s="584"/>
      <c r="QS22" s="584"/>
      <c r="QT22" s="584"/>
      <c r="QU22" s="584"/>
      <c r="QV22" s="584"/>
      <c r="QW22" s="584"/>
      <c r="QX22" s="584"/>
      <c r="QY22" s="584"/>
      <c r="QZ22" s="584"/>
      <c r="RA22" s="584"/>
      <c r="RB22" s="584"/>
      <c r="RC22" s="584"/>
      <c r="RD22" s="584"/>
      <c r="RE22" s="584"/>
      <c r="RF22" s="584"/>
      <c r="RG22" s="584"/>
      <c r="RH22" s="584"/>
      <c r="RI22" s="584"/>
      <c r="RJ22" s="584"/>
      <c r="RK22" s="584"/>
      <c r="RL22" s="584"/>
      <c r="RM22" s="584"/>
      <c r="RN22" s="584"/>
      <c r="RO22" s="584"/>
      <c r="RP22" s="584"/>
      <c r="RQ22" s="584"/>
      <c r="RR22" s="584"/>
      <c r="RS22" s="584"/>
      <c r="RT22" s="584"/>
      <c r="RU22" s="584"/>
      <c r="RV22" s="584"/>
      <c r="RW22" s="584"/>
      <c r="RX22" s="584"/>
      <c r="RY22" s="584"/>
      <c r="RZ22" s="584"/>
      <c r="SA22" s="584"/>
      <c r="SB22" s="584"/>
      <c r="SC22" s="584"/>
      <c r="SD22" s="584"/>
      <c r="SE22" s="584"/>
      <c r="SF22" s="584"/>
      <c r="SG22" s="584"/>
      <c r="SH22" s="584"/>
      <c r="SI22" s="584"/>
      <c r="SJ22" s="584"/>
      <c r="SK22" s="584"/>
      <c r="SL22" s="584"/>
      <c r="SM22" s="584"/>
      <c r="SN22" s="584"/>
      <c r="SO22" s="584"/>
      <c r="SP22" s="584"/>
      <c r="SQ22" s="584"/>
      <c r="SR22" s="584"/>
      <c r="SS22" s="584"/>
      <c r="ST22" s="584"/>
      <c r="SU22" s="584"/>
      <c r="SV22" s="584"/>
      <c r="SW22" s="584"/>
      <c r="SX22" s="584"/>
      <c r="SY22" s="584"/>
      <c r="SZ22" s="584"/>
      <c r="TA22" s="584"/>
      <c r="TB22" s="584"/>
      <c r="TC22" s="584"/>
      <c r="TD22" s="584"/>
      <c r="TE22" s="584"/>
      <c r="TF22" s="584"/>
      <c r="TG22" s="584"/>
      <c r="TH22" s="584"/>
      <c r="TI22" s="584"/>
      <c r="TJ22" s="584"/>
      <c r="TK22" s="584"/>
      <c r="TL22" s="584"/>
      <c r="TM22" s="584"/>
      <c r="TN22" s="584"/>
      <c r="TO22" s="584"/>
      <c r="TP22" s="584"/>
      <c r="TQ22" s="584"/>
      <c r="TR22" s="584"/>
      <c r="TS22" s="584"/>
      <c r="TT22" s="584"/>
      <c r="TU22" s="584"/>
      <c r="TV22" s="584"/>
      <c r="TW22" s="584"/>
      <c r="TX22" s="584"/>
      <c r="TY22" s="584"/>
      <c r="TZ22" s="584"/>
      <c r="UA22" s="584"/>
      <c r="UB22" s="584"/>
      <c r="UC22" s="584"/>
      <c r="UD22" s="584"/>
      <c r="UE22" s="584"/>
      <c r="UF22" s="584"/>
      <c r="UG22" s="584"/>
      <c r="UH22" s="584"/>
      <c r="UI22" s="584"/>
      <c r="UJ22" s="584"/>
      <c r="UK22" s="584"/>
      <c r="UL22" s="584"/>
      <c r="UM22" s="584"/>
      <c r="UN22" s="584"/>
      <c r="UO22" s="584"/>
      <c r="UP22" s="584"/>
      <c r="UQ22" s="584"/>
      <c r="UR22" s="584"/>
      <c r="US22" s="584"/>
      <c r="UT22" s="584"/>
      <c r="UU22" s="584"/>
      <c r="UV22" s="584"/>
      <c r="UW22" s="584"/>
      <c r="UX22" s="584"/>
      <c r="UY22" s="584"/>
      <c r="UZ22" s="584"/>
      <c r="VA22" s="584"/>
      <c r="VB22" s="584"/>
      <c r="VC22" s="584"/>
      <c r="VD22" s="584"/>
      <c r="VE22" s="584"/>
      <c r="VF22" s="584"/>
      <c r="VG22" s="584"/>
      <c r="VH22" s="584"/>
      <c r="VI22" s="584"/>
      <c r="VJ22" s="584"/>
      <c r="VK22" s="584"/>
      <c r="VL22" s="584"/>
      <c r="VM22" s="584"/>
      <c r="VN22" s="584"/>
      <c r="VO22" s="584"/>
      <c r="VP22" s="584"/>
      <c r="VQ22" s="584"/>
      <c r="VR22" s="584"/>
      <c r="VS22" s="584"/>
      <c r="VT22" s="584"/>
      <c r="VU22" s="584"/>
      <c r="VV22" s="584"/>
      <c r="VW22" s="584"/>
      <c r="VX22" s="584"/>
      <c r="VY22" s="584"/>
      <c r="VZ22" s="584"/>
      <c r="WA22" s="584"/>
      <c r="WB22" s="584"/>
      <c r="WC22" s="584"/>
      <c r="WD22" s="584"/>
      <c r="WE22" s="584"/>
      <c r="WF22" s="584"/>
      <c r="WG22" s="584"/>
      <c r="WH22" s="584"/>
      <c r="WI22" s="584"/>
      <c r="WJ22" s="584"/>
      <c r="WK22" s="584"/>
      <c r="WL22" s="584"/>
      <c r="WM22" s="584"/>
      <c r="WN22" s="584"/>
      <c r="WO22" s="584"/>
      <c r="WP22" s="584"/>
      <c r="WQ22" s="584"/>
      <c r="WR22" s="584"/>
      <c r="WS22" s="584"/>
      <c r="WT22" s="584"/>
      <c r="WU22" s="584"/>
      <c r="WV22" s="584"/>
      <c r="WW22" s="584"/>
      <c r="WX22" s="584"/>
      <c r="WY22" s="584"/>
      <c r="WZ22" s="584"/>
      <c r="XA22" s="584"/>
      <c r="XB22" s="584"/>
      <c r="XC22" s="584"/>
      <c r="XD22" s="584"/>
      <c r="XE22" s="584"/>
      <c r="XF22" s="584"/>
      <c r="XG22" s="584"/>
      <c r="XH22" s="584"/>
      <c r="XI22" s="584"/>
      <c r="XJ22" s="584"/>
      <c r="XK22" s="584"/>
      <c r="XL22" s="584"/>
      <c r="XM22" s="584"/>
      <c r="XN22" s="584"/>
      <c r="XO22" s="584"/>
      <c r="XP22" s="584"/>
      <c r="XQ22" s="584"/>
      <c r="XR22" s="584"/>
      <c r="XS22" s="584"/>
      <c r="XT22" s="584"/>
      <c r="XU22" s="584"/>
      <c r="XV22" s="584"/>
      <c r="XW22" s="584"/>
      <c r="XX22" s="584"/>
      <c r="XY22" s="584"/>
      <c r="XZ22" s="584"/>
      <c r="YA22" s="584"/>
      <c r="YB22" s="584"/>
      <c r="YC22" s="584"/>
      <c r="YD22" s="584"/>
      <c r="YE22" s="584"/>
      <c r="YF22" s="584"/>
      <c r="YG22" s="584"/>
      <c r="YH22" s="584"/>
      <c r="YI22" s="584"/>
      <c r="YJ22" s="584"/>
      <c r="YK22" s="584"/>
      <c r="YL22" s="584"/>
      <c r="YM22" s="584"/>
      <c r="YN22" s="584"/>
      <c r="YO22" s="584"/>
      <c r="YP22" s="584"/>
      <c r="YQ22" s="584"/>
      <c r="YR22" s="584"/>
      <c r="YS22" s="584"/>
      <c r="YT22" s="584"/>
      <c r="YU22" s="584"/>
      <c r="YV22" s="584"/>
      <c r="YW22" s="584"/>
      <c r="YX22" s="601"/>
      <c r="YY22" s="601"/>
      <c r="YZ22" s="601"/>
      <c r="ZA22" s="584"/>
      <c r="ZB22" s="584"/>
      <c r="ZC22" s="584"/>
      <c r="ZD22" s="584"/>
      <c r="ZE22" s="584"/>
      <c r="ZF22" s="584"/>
      <c r="ZG22" s="584"/>
      <c r="ZH22" s="584"/>
      <c r="ZI22" s="584"/>
      <c r="ZJ22" s="584"/>
      <c r="ZK22" s="584"/>
      <c r="ZL22" s="584"/>
      <c r="ZM22" s="584"/>
      <c r="ZN22" s="584"/>
      <c r="ZO22" s="584"/>
      <c r="ZP22" s="584"/>
      <c r="ZQ22" s="584"/>
      <c r="ZR22" s="584"/>
      <c r="ZS22" s="584"/>
      <c r="ZT22" s="584"/>
      <c r="ZU22" s="584"/>
      <c r="ZV22" s="584"/>
      <c r="ZW22" s="584"/>
      <c r="ZX22" s="584"/>
      <c r="ZY22" s="584"/>
      <c r="ZZ22" s="584"/>
      <c r="AAA22" s="584"/>
      <c r="AAB22" s="584"/>
      <c r="AAC22" s="584"/>
      <c r="AAD22" s="584"/>
      <c r="AAE22" s="584"/>
      <c r="AAF22" s="584"/>
      <c r="AAG22" s="584"/>
      <c r="AAH22" s="584"/>
      <c r="AAI22" s="584"/>
      <c r="AAJ22" s="584"/>
      <c r="AAK22" s="584"/>
      <c r="AAL22" s="584"/>
      <c r="AAM22" s="584"/>
      <c r="AAN22" s="584"/>
      <c r="AAO22" s="584"/>
      <c r="AAP22" s="584"/>
      <c r="AAQ22" s="584"/>
      <c r="AAR22" s="584"/>
      <c r="AAS22" s="584"/>
      <c r="AAT22" s="584"/>
      <c r="AAU22" s="584"/>
      <c r="AAV22" s="584"/>
      <c r="AAW22" s="584"/>
      <c r="AAX22" s="584"/>
      <c r="AAY22" s="584"/>
      <c r="AAZ22" s="584"/>
      <c r="ABA22" s="584"/>
      <c r="ABB22" s="584"/>
      <c r="ABC22" s="584"/>
      <c r="ABD22" s="584"/>
      <c r="ABE22" s="584"/>
      <c r="ABF22" s="584"/>
      <c r="ABG22" s="584"/>
      <c r="ABH22" s="584"/>
      <c r="ABI22" s="584"/>
      <c r="ABJ22" s="584"/>
      <c r="ABK22" s="584"/>
      <c r="ABL22" s="584"/>
      <c r="ABM22" s="584"/>
      <c r="ABN22" s="584"/>
      <c r="ABO22" s="584"/>
      <c r="ABP22" s="584"/>
      <c r="ABQ22" s="584"/>
      <c r="ABR22" s="584"/>
      <c r="ABS22" s="584"/>
      <c r="ABT22" s="584"/>
      <c r="ABU22" s="584"/>
      <c r="ABV22" s="617"/>
      <c r="ABW22" s="617"/>
      <c r="ABX22" s="617"/>
      <c r="ABY22" s="617"/>
      <c r="ABZ22" s="617"/>
      <c r="ACA22" s="506"/>
      <c r="ACB22" s="506"/>
      <c r="ACC22" s="506"/>
      <c r="ACD22" s="506"/>
      <c r="AFT22" s="508"/>
      <c r="AFU22" s="508"/>
    </row>
    <row r="23" spans="1:853" ht="22.95" customHeight="1">
      <c r="A23" s="771">
        <v>16</v>
      </c>
      <c r="B23" s="695" t="str">
        <f>IF('1'!$A$1=1,D23,F23)</f>
        <v>Austria</v>
      </c>
      <c r="C23" s="1161"/>
      <c r="D23" s="2" t="s">
        <v>661</v>
      </c>
      <c r="E23" s="701"/>
      <c r="F23" s="1067" t="s">
        <v>172</v>
      </c>
      <c r="G23" s="476">
        <v>73.957614109999994</v>
      </c>
      <c r="H23" s="476">
        <v>109.16341800000001</v>
      </c>
      <c r="I23" s="476">
        <v>123.67186</v>
      </c>
      <c r="J23" s="476">
        <v>119.675647</v>
      </c>
      <c r="K23" s="507">
        <v>107.12963010999999</v>
      </c>
      <c r="L23" s="507">
        <v>135.604039</v>
      </c>
      <c r="M23" s="507">
        <v>134.27825799999999</v>
      </c>
      <c r="N23" s="507">
        <v>117.842468</v>
      </c>
      <c r="O23" s="507">
        <v>94.982051000000013</v>
      </c>
      <c r="P23" s="507">
        <v>128.209081</v>
      </c>
      <c r="Q23" s="507">
        <v>103.704397</v>
      </c>
      <c r="R23" s="507">
        <v>100.447253</v>
      </c>
      <c r="S23" s="507">
        <v>104.060192</v>
      </c>
      <c r="T23" s="507">
        <v>111.59469299999999</v>
      </c>
      <c r="U23" s="507">
        <v>117.79650699999999</v>
      </c>
      <c r="V23" s="507">
        <v>131.571721</v>
      </c>
      <c r="W23" s="507">
        <v>121.71869263000001</v>
      </c>
      <c r="X23" s="507">
        <v>124.212166</v>
      </c>
      <c r="Y23" s="507">
        <v>97.528087999999997</v>
      </c>
      <c r="Z23" s="507">
        <v>96.947654</v>
      </c>
      <c r="AA23" s="476">
        <v>78.265695129999997</v>
      </c>
      <c r="AB23" s="476">
        <v>66.398043709999996</v>
      </c>
      <c r="AC23" s="476">
        <v>63.609569709999995</v>
      </c>
      <c r="AD23" s="476">
        <v>82.706701259999988</v>
      </c>
      <c r="AE23" s="476">
        <v>67.075017809999991</v>
      </c>
      <c r="AF23" s="476">
        <v>62.312956999999997</v>
      </c>
      <c r="AG23" s="476">
        <v>67.926994000000008</v>
      </c>
      <c r="AH23" s="476">
        <v>101.841274</v>
      </c>
      <c r="AI23" s="476">
        <v>112.52566852999999</v>
      </c>
      <c r="AJ23" s="476">
        <v>101.516684</v>
      </c>
      <c r="AK23" s="476">
        <v>120.82345600000001</v>
      </c>
      <c r="AL23" s="476">
        <v>125.337497</v>
      </c>
      <c r="AM23" s="476">
        <v>124.96254821000001</v>
      </c>
      <c r="AN23" s="476">
        <v>94.140226999999996</v>
      </c>
      <c r="AO23" s="476">
        <v>98.321990999999997</v>
      </c>
      <c r="AP23" s="476">
        <v>152.35015500000003</v>
      </c>
      <c r="AQ23" s="711">
        <v>129.58436581000001</v>
      </c>
      <c r="AR23" s="476">
        <v>133.67035999999999</v>
      </c>
      <c r="AS23" s="476">
        <v>137.143721</v>
      </c>
      <c r="AT23" s="476">
        <v>113.90343899999999</v>
      </c>
      <c r="AU23" s="476">
        <v>114.06024804</v>
      </c>
      <c r="AV23" s="476">
        <v>105.30984951000001</v>
      </c>
      <c r="AW23" s="476">
        <v>122.08689305999999</v>
      </c>
      <c r="AX23" s="476">
        <v>177.31595935999999</v>
      </c>
      <c r="AY23" s="476">
        <v>209.01335205000001</v>
      </c>
      <c r="AZ23" s="476">
        <v>258.360388</v>
      </c>
      <c r="BA23" s="476">
        <v>210.36945512</v>
      </c>
      <c r="BB23" s="476">
        <v>191.70437805</v>
      </c>
      <c r="BC23" s="476">
        <v>237.16052196999999</v>
      </c>
      <c r="BD23" s="476">
        <v>226.67182206999999</v>
      </c>
      <c r="BE23" s="476">
        <v>149.33016119999999</v>
      </c>
      <c r="BF23" s="476">
        <v>149.87264696</v>
      </c>
      <c r="BG23" s="476">
        <v>161.93665461000001</v>
      </c>
      <c r="BH23" s="476">
        <v>139.40939452000001</v>
      </c>
      <c r="BI23" s="476">
        <v>124.19366897</v>
      </c>
      <c r="BJ23" s="476">
        <v>127.34737126</v>
      </c>
      <c r="BK23" s="476">
        <f>AU23+AV23+AW23+AX23</f>
        <v>518.77294997000001</v>
      </c>
      <c r="BL23" s="476">
        <f>AY23+AZ23+BA23+BB23</f>
        <v>869.44757322000009</v>
      </c>
      <c r="BM23" s="476">
        <f>BC23+BD23+BE23+BF23</f>
        <v>763.03515219999997</v>
      </c>
      <c r="BN23" s="476">
        <f>BG23+BH23+BI23+BJ23</f>
        <v>552.88708936</v>
      </c>
      <c r="BO23" s="644">
        <f>BN23/$BN$7*100</f>
        <v>1.594330502845358</v>
      </c>
      <c r="BP23" s="1124">
        <f>BN23/BM23*100</f>
        <v>72.458927713343684</v>
      </c>
      <c r="BQ23" s="711">
        <f>AA23+AB23+AC23+AD23</f>
        <v>290.98000980999996</v>
      </c>
      <c r="BR23" s="476">
        <f>AE23+AF23+AG23+AH23</f>
        <v>299.15624280999998</v>
      </c>
      <c r="BS23" s="476">
        <f>AI23+AJ23+AK23+AL23</f>
        <v>460.20330552999997</v>
      </c>
      <c r="BT23" s="476">
        <f>AM23+AN23+AO23+AP23</f>
        <v>469.77492121000006</v>
      </c>
      <c r="BU23" s="476">
        <f>AQ23+AR23+AS23+AT23</f>
        <v>514.30188580999993</v>
      </c>
      <c r="BV23" s="476">
        <f>AU23+AV23+AW23+AX23</f>
        <v>518.77294997000001</v>
      </c>
      <c r="BW23" s="476">
        <f>AY23+AZ23+BA23+BB23</f>
        <v>869.44757322000009</v>
      </c>
      <c r="BX23" s="476">
        <f>BC23+BD23+BE23+BF23</f>
        <v>763.03515219999997</v>
      </c>
      <c r="BY23" s="1160">
        <f>BG23+BH23+BI23+BJ23</f>
        <v>552.88708936</v>
      </c>
      <c r="BZ23" s="644"/>
      <c r="CA23" s="644"/>
      <c r="CB23" s="644"/>
      <c r="CC23" s="644"/>
      <c r="CD23" s="644"/>
      <c r="CE23" s="644"/>
      <c r="CF23" s="644"/>
      <c r="CG23" s="644"/>
      <c r="CH23" s="644"/>
      <c r="CI23" s="644"/>
      <c r="CJ23" s="644"/>
      <c r="CK23" s="644"/>
      <c r="CL23" s="644"/>
      <c r="CM23" s="644"/>
      <c r="CN23" s="644"/>
      <c r="CO23" s="644"/>
      <c r="CP23" s="644"/>
      <c r="CQ23" s="644"/>
      <c r="CR23" s="644"/>
      <c r="CS23" s="644"/>
      <c r="CT23" s="644"/>
      <c r="CU23" s="644"/>
      <c r="CV23" s="644"/>
      <c r="CW23" s="644"/>
      <c r="CX23" s="644"/>
      <c r="CY23" s="644"/>
      <c r="CZ23" s="644"/>
      <c r="DA23" s="644"/>
      <c r="DB23" s="644"/>
      <c r="DC23" s="644"/>
      <c r="DD23" s="644"/>
      <c r="DE23" s="644"/>
      <c r="DF23" s="644"/>
      <c r="DG23" s="644"/>
      <c r="DH23" s="644"/>
      <c r="DI23" s="644"/>
      <c r="DJ23" s="644"/>
      <c r="DK23" s="644"/>
      <c r="DL23" s="644"/>
      <c r="DM23" s="644"/>
      <c r="DN23" s="644"/>
      <c r="DO23" s="644"/>
      <c r="DP23" s="644"/>
      <c r="DQ23" s="644"/>
      <c r="DR23" s="644"/>
      <c r="DS23" s="644"/>
      <c r="DT23" s="644"/>
      <c r="DU23" s="644"/>
      <c r="DV23" s="644"/>
      <c r="DW23" s="644"/>
      <c r="DX23" s="644"/>
      <c r="DY23" s="644"/>
      <c r="DZ23" s="644"/>
      <c r="EA23" s="644"/>
      <c r="EB23" s="644"/>
      <c r="EC23" s="644"/>
      <c r="ED23" s="644"/>
      <c r="EE23" s="644"/>
      <c r="EF23" s="644"/>
      <c r="EG23" s="644"/>
      <c r="EH23" s="644"/>
      <c r="EI23" s="644"/>
      <c r="EJ23" s="644"/>
      <c r="EK23" s="644"/>
      <c r="EL23" s="644"/>
      <c r="EM23" s="644"/>
      <c r="EN23" s="644"/>
      <c r="EO23" s="644"/>
      <c r="EP23" s="644"/>
      <c r="EQ23" s="644"/>
      <c r="ER23" s="644"/>
      <c r="ES23" s="644"/>
      <c r="ET23" s="644"/>
      <c r="EU23" s="644"/>
      <c r="EV23" s="644"/>
      <c r="EW23" s="644"/>
      <c r="EX23" s="733"/>
      <c r="EY23" s="733"/>
      <c r="EZ23" s="737">
        <v>869.44757322000009</v>
      </c>
      <c r="FA23" s="737">
        <v>763.03515219999997</v>
      </c>
      <c r="FB23" s="733"/>
      <c r="FC23" s="733"/>
      <c r="FD23" s="733"/>
      <c r="FE23" s="733"/>
      <c r="FF23" s="733"/>
      <c r="FG23" s="733"/>
      <c r="FH23" s="733"/>
      <c r="FI23" s="733"/>
      <c r="FJ23" s="733"/>
      <c r="FK23" s="733"/>
      <c r="FL23" s="733"/>
      <c r="FM23" s="733"/>
      <c r="FN23" s="733"/>
      <c r="FO23" s="733"/>
      <c r="FP23" s="644"/>
      <c r="FQ23" s="644"/>
      <c r="FR23" s="644"/>
      <c r="FS23" s="644"/>
      <c r="FT23" s="644"/>
      <c r="FU23" s="644"/>
      <c r="FV23" s="644"/>
      <c r="FW23" s="644"/>
      <c r="FX23" s="644"/>
      <c r="FY23" s="644"/>
      <c r="FZ23" s="644"/>
      <c r="GA23" s="644"/>
      <c r="GB23" s="644"/>
      <c r="GC23" s="644"/>
      <c r="GD23" s="644"/>
      <c r="GE23" s="644"/>
      <c r="GF23" s="644"/>
      <c r="GG23" s="644"/>
      <c r="GH23" s="733"/>
      <c r="GI23" s="733"/>
      <c r="GJ23" s="733"/>
      <c r="GK23" s="733"/>
      <c r="GL23" s="733"/>
      <c r="GM23" s="733"/>
      <c r="GN23" s="644"/>
      <c r="GO23" s="644"/>
      <c r="GP23" s="644"/>
      <c r="GQ23" s="644"/>
      <c r="GR23" s="644"/>
      <c r="GS23" s="644"/>
      <c r="GT23" s="644"/>
      <c r="GU23" s="644"/>
      <c r="GV23" s="644"/>
      <c r="GW23" s="644"/>
      <c r="GX23" s="644"/>
      <c r="GY23" s="644"/>
      <c r="GZ23" s="644"/>
      <c r="HA23" s="644"/>
      <c r="HB23" s="644"/>
      <c r="HC23" s="644"/>
      <c r="HD23" s="644"/>
      <c r="HE23" s="644"/>
      <c r="HF23" s="644"/>
      <c r="HG23" s="644"/>
      <c r="HH23" s="644"/>
      <c r="HI23" s="644"/>
      <c r="HJ23" s="644"/>
      <c r="HK23" s="644"/>
      <c r="HL23" s="644"/>
      <c r="HM23" s="644"/>
      <c r="HN23" s="644"/>
      <c r="HO23" s="733"/>
      <c r="HP23" s="733"/>
      <c r="HQ23" s="733"/>
      <c r="HX23" s="733"/>
      <c r="HY23" s="733"/>
      <c r="HZ23" s="733"/>
      <c r="IA23" s="733"/>
      <c r="IB23" s="733"/>
      <c r="IC23" s="733"/>
      <c r="ID23" s="733"/>
      <c r="IE23" s="733"/>
      <c r="IF23" s="1148"/>
      <c r="IG23" s="1148"/>
      <c r="IH23" s="1148"/>
      <c r="II23" s="733"/>
      <c r="IJ23" s="733"/>
      <c r="IK23" s="733"/>
      <c r="IL23" s="733"/>
      <c r="IM23" s="733"/>
      <c r="IN23" s="733"/>
      <c r="IO23" s="733"/>
      <c r="IP23" s="733"/>
      <c r="IQ23" s="733"/>
      <c r="IR23" s="733"/>
      <c r="IS23" s="733"/>
      <c r="IT23" s="733"/>
      <c r="IU23" s="733"/>
      <c r="IV23" s="733"/>
      <c r="IW23" s="733"/>
      <c r="IX23" s="733"/>
      <c r="IY23" s="584"/>
      <c r="IZ23" s="584"/>
      <c r="JA23" s="584"/>
      <c r="JB23" s="584"/>
      <c r="JC23" s="584"/>
      <c r="JD23" s="584"/>
      <c r="JE23" s="584"/>
      <c r="JF23" s="584"/>
      <c r="JG23" s="584"/>
      <c r="JH23" s="584"/>
      <c r="JI23" s="584"/>
      <c r="JJ23" s="584"/>
      <c r="JK23" s="584"/>
      <c r="JL23" s="631"/>
      <c r="JM23" s="631"/>
      <c r="JN23" s="1148"/>
      <c r="JO23" s="681"/>
      <c r="JP23" s="681"/>
      <c r="JQ23" s="681"/>
      <c r="JR23" s="681"/>
      <c r="JS23" s="681"/>
      <c r="JT23" s="681"/>
      <c r="JU23" s="506"/>
      <c r="JV23" s="506"/>
      <c r="JW23" s="506"/>
      <c r="JX23" s="506"/>
      <c r="JY23" s="506"/>
      <c r="JZ23" s="506"/>
      <c r="KA23" s="506"/>
      <c r="KB23" s="506"/>
      <c r="KC23" s="584"/>
      <c r="KD23" s="584"/>
      <c r="KE23" s="584"/>
      <c r="KF23" s="584"/>
      <c r="KG23" s="584"/>
      <c r="KH23" s="584"/>
      <c r="KI23" s="584"/>
      <c r="KJ23" s="584"/>
      <c r="KK23" s="584"/>
      <c r="KL23" s="584"/>
      <c r="KM23" s="584"/>
      <c r="KN23" s="584"/>
      <c r="KO23" s="506"/>
      <c r="KP23" s="506"/>
      <c r="KQ23" s="506"/>
      <c r="KR23" s="506"/>
      <c r="KS23" s="506"/>
      <c r="KT23" s="506"/>
      <c r="KU23" s="506"/>
      <c r="KV23" s="506"/>
      <c r="KW23" s="506"/>
      <c r="KX23" s="506"/>
      <c r="KY23" s="506"/>
      <c r="KZ23" s="506"/>
      <c r="LA23" s="506"/>
      <c r="LB23" s="506"/>
      <c r="LC23" s="506"/>
      <c r="LD23" s="506"/>
      <c r="LE23" s="506"/>
      <c r="LF23" s="506"/>
      <c r="LG23" s="506"/>
      <c r="LH23" s="506"/>
      <c r="LI23" s="506"/>
      <c r="LJ23" s="506"/>
      <c r="LK23" s="506"/>
      <c r="LL23" s="506"/>
      <c r="LM23" s="506"/>
      <c r="LN23" s="506"/>
      <c r="LO23" s="506"/>
      <c r="LP23" s="506"/>
      <c r="LQ23" s="506"/>
      <c r="LR23" s="506"/>
      <c r="LS23" s="506"/>
      <c r="LT23" s="506"/>
      <c r="LU23" s="506"/>
      <c r="LV23" s="506"/>
      <c r="LW23" s="506"/>
      <c r="LX23" s="506"/>
      <c r="LY23" s="506"/>
      <c r="LZ23" s="506"/>
      <c r="MA23" s="506"/>
      <c r="MB23" s="506"/>
      <c r="MC23" s="506"/>
      <c r="MD23" s="601"/>
      <c r="ME23" s="601"/>
      <c r="MF23" s="601"/>
      <c r="MG23" s="601"/>
      <c r="MH23" s="506"/>
      <c r="MI23" s="506"/>
      <c r="MJ23" s="506"/>
      <c r="MK23" s="506"/>
      <c r="ML23" s="506"/>
      <c r="MM23" s="506"/>
      <c r="MN23" s="506"/>
      <c r="MO23" s="506"/>
      <c r="MP23" s="584"/>
      <c r="MQ23" s="584"/>
      <c r="MR23" s="584"/>
      <c r="MS23" s="584"/>
      <c r="MT23" s="584"/>
      <c r="MU23" s="584"/>
      <c r="MV23" s="584"/>
      <c r="MW23" s="584"/>
      <c r="MX23" s="584"/>
      <c r="MY23" s="584"/>
      <c r="MZ23" s="584"/>
      <c r="NA23" s="584"/>
      <c r="NB23" s="584"/>
      <c r="NC23" s="601"/>
      <c r="ND23" s="601"/>
      <c r="NE23" s="506"/>
      <c r="NF23" s="506"/>
      <c r="NG23" s="506"/>
      <c r="NH23" s="506"/>
      <c r="NI23" s="506"/>
      <c r="NJ23" s="506"/>
      <c r="NK23" s="506"/>
      <c r="NL23" s="584"/>
      <c r="NM23" s="601"/>
      <c r="NN23" s="601"/>
      <c r="NO23" s="601"/>
      <c r="NP23" s="601"/>
      <c r="NQ23" s="601"/>
      <c r="NR23" s="584"/>
      <c r="NS23" s="584"/>
      <c r="NT23" s="584"/>
      <c r="NU23" s="584"/>
      <c r="NV23" s="584"/>
      <c r="NW23" s="584"/>
      <c r="NX23" s="584"/>
      <c r="NY23" s="584"/>
      <c r="NZ23" s="584"/>
      <c r="OA23" s="584"/>
      <c r="OB23" s="584"/>
      <c r="OC23" s="584"/>
      <c r="OD23" s="584"/>
      <c r="OE23" s="584"/>
      <c r="OF23" s="584"/>
      <c r="OG23" s="584"/>
      <c r="OH23" s="584"/>
      <c r="OI23" s="584"/>
      <c r="OJ23" s="584"/>
      <c r="OK23" s="584"/>
      <c r="OL23" s="584"/>
      <c r="OM23" s="584"/>
      <c r="ON23" s="584"/>
      <c r="OO23" s="584"/>
      <c r="OP23" s="584"/>
      <c r="OQ23" s="584"/>
      <c r="OR23" s="584"/>
      <c r="OS23" s="584"/>
      <c r="OT23" s="584"/>
      <c r="OU23" s="584"/>
      <c r="OV23" s="584"/>
      <c r="OW23" s="584"/>
      <c r="OX23" s="584"/>
      <c r="OY23" s="584"/>
      <c r="OZ23" s="584"/>
      <c r="PA23" s="584"/>
      <c r="PB23" s="584"/>
      <c r="PC23" s="584"/>
      <c r="PD23" s="584"/>
      <c r="PE23" s="584"/>
      <c r="PF23" s="584"/>
      <c r="PG23" s="584"/>
      <c r="PH23" s="584"/>
      <c r="PI23" s="584"/>
      <c r="PJ23" s="584"/>
      <c r="PK23" s="584"/>
      <c r="PL23" s="584"/>
      <c r="PM23" s="584"/>
      <c r="PN23" s="584"/>
      <c r="PO23" s="584"/>
      <c r="PP23" s="584"/>
      <c r="PQ23" s="584"/>
      <c r="PR23" s="584"/>
      <c r="PS23" s="584"/>
      <c r="PT23" s="584"/>
      <c r="PU23" s="584"/>
      <c r="PV23" s="584"/>
      <c r="PW23" s="584"/>
      <c r="PX23" s="584"/>
      <c r="PY23" s="584"/>
      <c r="PZ23" s="584"/>
      <c r="QA23" s="584"/>
      <c r="QB23" s="584"/>
      <c r="QC23" s="584"/>
      <c r="QD23" s="584"/>
      <c r="QE23" s="584"/>
      <c r="QF23" s="584"/>
      <c r="QG23" s="584"/>
      <c r="QH23" s="584"/>
      <c r="QI23" s="584"/>
      <c r="QJ23" s="584"/>
      <c r="QK23" s="584"/>
      <c r="QL23" s="584"/>
      <c r="QM23" s="584"/>
      <c r="QN23" s="584"/>
      <c r="QO23" s="584"/>
      <c r="QP23" s="584"/>
      <c r="QQ23" s="584"/>
      <c r="QR23" s="584"/>
      <c r="QS23" s="584"/>
      <c r="QT23" s="584"/>
      <c r="QU23" s="584"/>
      <c r="QV23" s="584"/>
      <c r="QW23" s="584"/>
      <c r="QX23" s="584"/>
      <c r="QY23" s="584"/>
      <c r="QZ23" s="584"/>
      <c r="RA23" s="584"/>
      <c r="RB23" s="584"/>
      <c r="RC23" s="584"/>
      <c r="RD23" s="584"/>
      <c r="RE23" s="584"/>
      <c r="RF23" s="584"/>
      <c r="RG23" s="584"/>
      <c r="RH23" s="584"/>
      <c r="RI23" s="584"/>
      <c r="RJ23" s="584"/>
      <c r="RK23" s="584"/>
      <c r="RL23" s="584"/>
      <c r="RM23" s="584"/>
      <c r="RN23" s="584"/>
      <c r="RO23" s="584"/>
      <c r="RP23" s="584"/>
      <c r="RQ23" s="584"/>
      <c r="RR23" s="584"/>
      <c r="RS23" s="584"/>
      <c r="RT23" s="584"/>
      <c r="RU23" s="584"/>
      <c r="RV23" s="584"/>
      <c r="RW23" s="584"/>
      <c r="RX23" s="584"/>
      <c r="RY23" s="584"/>
      <c r="RZ23" s="584"/>
      <c r="SA23" s="584"/>
      <c r="SB23" s="584"/>
      <c r="SC23" s="584"/>
      <c r="SD23" s="584"/>
      <c r="SE23" s="584"/>
      <c r="SF23" s="584"/>
      <c r="SG23" s="584"/>
      <c r="SH23" s="584"/>
      <c r="SI23" s="584"/>
      <c r="SJ23" s="584"/>
      <c r="SK23" s="584"/>
      <c r="SL23" s="584"/>
      <c r="SM23" s="584"/>
      <c r="SN23" s="584"/>
      <c r="SO23" s="584"/>
      <c r="SP23" s="584"/>
      <c r="SQ23" s="584"/>
      <c r="SR23" s="584"/>
      <c r="SS23" s="584"/>
      <c r="ST23" s="584"/>
      <c r="SU23" s="584"/>
      <c r="SV23" s="584"/>
      <c r="SW23" s="584"/>
      <c r="SX23" s="584"/>
      <c r="SY23" s="584"/>
      <c r="SZ23" s="584"/>
      <c r="TA23" s="584"/>
      <c r="TB23" s="584"/>
      <c r="TC23" s="584"/>
      <c r="TD23" s="584"/>
      <c r="TE23" s="584"/>
      <c r="TF23" s="584"/>
      <c r="TG23" s="584"/>
      <c r="TH23" s="584"/>
      <c r="TI23" s="584"/>
      <c r="TJ23" s="584"/>
      <c r="TK23" s="584"/>
      <c r="TL23" s="584"/>
      <c r="TM23" s="584"/>
      <c r="TN23" s="584"/>
      <c r="TO23" s="584"/>
      <c r="TP23" s="584"/>
      <c r="TQ23" s="584"/>
      <c r="TR23" s="584"/>
      <c r="TS23" s="584"/>
      <c r="TT23" s="584"/>
      <c r="TU23" s="584"/>
      <c r="TV23" s="584"/>
      <c r="TW23" s="584"/>
      <c r="TX23" s="584"/>
      <c r="TY23" s="584"/>
      <c r="TZ23" s="584"/>
      <c r="UA23" s="584"/>
      <c r="UB23" s="584"/>
      <c r="UC23" s="584"/>
      <c r="UD23" s="584"/>
      <c r="UE23" s="584"/>
      <c r="UF23" s="584"/>
      <c r="UG23" s="584"/>
      <c r="UH23" s="584"/>
      <c r="UI23" s="584"/>
      <c r="UJ23" s="584"/>
      <c r="UK23" s="584"/>
      <c r="UL23" s="584"/>
      <c r="UM23" s="584"/>
      <c r="UN23" s="584"/>
      <c r="UO23" s="584"/>
      <c r="UP23" s="584"/>
      <c r="UQ23" s="584"/>
      <c r="UR23" s="584"/>
      <c r="US23" s="584"/>
      <c r="UT23" s="584"/>
      <c r="UU23" s="584"/>
      <c r="UV23" s="584"/>
      <c r="UW23" s="584"/>
      <c r="UX23" s="584"/>
      <c r="UY23" s="584"/>
      <c r="UZ23" s="584"/>
      <c r="VA23" s="584"/>
      <c r="VB23" s="584"/>
      <c r="VC23" s="584"/>
      <c r="VD23" s="584"/>
      <c r="VE23" s="584"/>
      <c r="VF23" s="584"/>
      <c r="VG23" s="584"/>
      <c r="VH23" s="584"/>
      <c r="VI23" s="584"/>
      <c r="VJ23" s="584"/>
      <c r="VK23" s="584"/>
      <c r="VL23" s="584"/>
      <c r="VM23" s="584"/>
      <c r="VN23" s="584"/>
      <c r="VO23" s="584"/>
      <c r="VP23" s="584"/>
      <c r="VQ23" s="584"/>
      <c r="VR23" s="584"/>
      <c r="VS23" s="584"/>
      <c r="VT23" s="584"/>
      <c r="VU23" s="584"/>
      <c r="VV23" s="584"/>
      <c r="VW23" s="584"/>
      <c r="VX23" s="584"/>
      <c r="VY23" s="584"/>
      <c r="VZ23" s="584"/>
      <c r="WA23" s="584"/>
      <c r="WB23" s="584"/>
      <c r="WC23" s="584"/>
      <c r="WD23" s="584"/>
      <c r="WE23" s="584"/>
      <c r="WF23" s="584"/>
      <c r="WG23" s="584"/>
      <c r="WH23" s="584"/>
      <c r="WI23" s="584"/>
      <c r="WJ23" s="584"/>
      <c r="WK23" s="584"/>
      <c r="WL23" s="584"/>
      <c r="WM23" s="584"/>
      <c r="WN23" s="584"/>
      <c r="WO23" s="584"/>
      <c r="WP23" s="584"/>
      <c r="WQ23" s="584"/>
      <c r="WR23" s="584"/>
      <c r="WS23" s="584"/>
      <c r="WT23" s="584"/>
      <c r="WU23" s="584"/>
      <c r="WV23" s="584"/>
      <c r="WW23" s="584"/>
      <c r="WX23" s="584"/>
      <c r="WY23" s="584"/>
      <c r="WZ23" s="584"/>
      <c r="XA23" s="584"/>
      <c r="XB23" s="584"/>
      <c r="XC23" s="584"/>
      <c r="XD23" s="584"/>
      <c r="XE23" s="584"/>
      <c r="XF23" s="584"/>
      <c r="XG23" s="584"/>
      <c r="XH23" s="584"/>
      <c r="XI23" s="584"/>
      <c r="XJ23" s="584"/>
      <c r="XK23" s="584"/>
      <c r="XL23" s="584"/>
      <c r="XM23" s="584"/>
      <c r="XN23" s="584"/>
      <c r="XO23" s="584"/>
      <c r="XP23" s="584"/>
      <c r="XQ23" s="584"/>
      <c r="XR23" s="584"/>
      <c r="XS23" s="584"/>
      <c r="XT23" s="584"/>
      <c r="XU23" s="584"/>
      <c r="XV23" s="584"/>
      <c r="XW23" s="584"/>
      <c r="XX23" s="584"/>
      <c r="XY23" s="584"/>
      <c r="XZ23" s="584"/>
      <c r="YA23" s="584"/>
      <c r="YB23" s="584"/>
      <c r="YC23" s="584"/>
      <c r="YD23" s="584"/>
      <c r="YE23" s="584"/>
      <c r="YF23" s="584"/>
      <c r="YG23" s="584"/>
      <c r="YH23" s="584"/>
      <c r="YI23" s="584"/>
      <c r="YJ23" s="584"/>
      <c r="YK23" s="584"/>
      <c r="YL23" s="584"/>
      <c r="YM23" s="584"/>
      <c r="YN23" s="584"/>
      <c r="YO23" s="584"/>
      <c r="YP23" s="584"/>
      <c r="YQ23" s="584"/>
      <c r="YR23" s="584"/>
      <c r="YS23" s="584"/>
      <c r="YT23" s="584"/>
      <c r="YU23" s="584"/>
      <c r="YV23" s="584"/>
      <c r="YW23" s="584"/>
      <c r="YX23" s="601"/>
      <c r="YY23" s="601"/>
      <c r="YZ23" s="601"/>
      <c r="ZA23" s="584"/>
      <c r="ZB23" s="584"/>
      <c r="ZC23" s="584"/>
      <c r="ZD23" s="584"/>
      <c r="ZE23" s="584"/>
      <c r="ZF23" s="584"/>
      <c r="ZG23" s="584"/>
      <c r="ZH23" s="584"/>
      <c r="ZI23" s="584"/>
      <c r="ZJ23" s="584"/>
      <c r="ZK23" s="584"/>
      <c r="ZL23" s="584"/>
      <c r="ZM23" s="584"/>
      <c r="ZN23" s="584"/>
      <c r="ZO23" s="584"/>
      <c r="ZP23" s="584"/>
      <c r="ZQ23" s="584"/>
      <c r="ZR23" s="584"/>
      <c r="ZS23" s="584"/>
      <c r="ZT23" s="584"/>
      <c r="ZU23" s="584"/>
      <c r="ZV23" s="584"/>
      <c r="ZW23" s="584"/>
      <c r="ZX23" s="584"/>
      <c r="ZY23" s="584"/>
      <c r="ZZ23" s="584"/>
      <c r="AAA23" s="584"/>
      <c r="AAB23" s="584"/>
      <c r="AAC23" s="584"/>
      <c r="AAD23" s="584"/>
      <c r="AAE23" s="584"/>
      <c r="AAF23" s="584"/>
      <c r="AAG23" s="584"/>
      <c r="AAH23" s="584"/>
      <c r="AAI23" s="584"/>
      <c r="AAJ23" s="584"/>
      <c r="AAK23" s="584"/>
      <c r="AAL23" s="584"/>
      <c r="AAM23" s="584"/>
      <c r="AAN23" s="584"/>
      <c r="AAO23" s="584"/>
      <c r="AAP23" s="584"/>
      <c r="AAQ23" s="584"/>
      <c r="AAR23" s="584"/>
      <c r="AAS23" s="584"/>
      <c r="AAT23" s="584"/>
      <c r="AAU23" s="584"/>
      <c r="AAV23" s="584"/>
      <c r="AAW23" s="584"/>
      <c r="AAX23" s="584"/>
      <c r="AAY23" s="584"/>
      <c r="AAZ23" s="584"/>
      <c r="ABA23" s="584"/>
      <c r="ABB23" s="584"/>
      <c r="ABC23" s="584"/>
      <c r="ABD23" s="584"/>
      <c r="ABE23" s="584"/>
      <c r="ABF23" s="584"/>
      <c r="ABG23" s="584"/>
      <c r="ABH23" s="584"/>
      <c r="ABI23" s="584"/>
      <c r="ABJ23" s="584"/>
      <c r="ABK23" s="584"/>
      <c r="ABL23" s="584"/>
      <c r="ABM23" s="584"/>
      <c r="ABN23" s="584"/>
      <c r="ABO23" s="584"/>
      <c r="ABP23" s="584"/>
      <c r="ABQ23" s="584"/>
      <c r="ABR23" s="584"/>
      <c r="ABS23" s="584"/>
      <c r="ABT23" s="584"/>
      <c r="ABU23" s="584"/>
      <c r="ABV23" s="617"/>
      <c r="ABW23" s="617"/>
      <c r="ABX23" s="617"/>
      <c r="ABY23" s="617"/>
      <c r="ABZ23" s="617"/>
      <c r="ACA23" s="506"/>
      <c r="ACB23" s="506"/>
      <c r="ACC23" s="506"/>
      <c r="ACD23" s="506"/>
      <c r="AFT23" s="508"/>
      <c r="AFU23" s="508"/>
    </row>
    <row r="24" spans="1:853" ht="22.95" customHeight="1">
      <c r="A24" s="771">
        <v>17</v>
      </c>
      <c r="B24" s="695" t="str">
        <f>IF('1'!$A$1=1,D24,F24)</f>
        <v>India</v>
      </c>
      <c r="C24" s="1161"/>
      <c r="D24" s="2" t="s">
        <v>638</v>
      </c>
      <c r="E24" s="701"/>
      <c r="F24" s="1067" t="s">
        <v>165</v>
      </c>
      <c r="G24" s="476">
        <v>350.67510444999999</v>
      </c>
      <c r="H24" s="476">
        <v>281.52386899999999</v>
      </c>
      <c r="I24" s="476">
        <v>309.46956499999999</v>
      </c>
      <c r="J24" s="476">
        <v>481.71372699999995</v>
      </c>
      <c r="K24" s="507">
        <v>500.68989600000003</v>
      </c>
      <c r="L24" s="507">
        <v>403.31429300000002</v>
      </c>
      <c r="M24" s="507">
        <v>576.84936699999992</v>
      </c>
      <c r="N24" s="507">
        <v>775.58316500000001</v>
      </c>
      <c r="O24" s="507">
        <v>561.17912414</v>
      </c>
      <c r="P24" s="507">
        <v>618.24592000000007</v>
      </c>
      <c r="Q24" s="507">
        <v>515.47183099999995</v>
      </c>
      <c r="R24" s="507">
        <v>593.93676700000003</v>
      </c>
      <c r="S24" s="507">
        <v>558.44737100000009</v>
      </c>
      <c r="T24" s="507">
        <v>490.149608</v>
      </c>
      <c r="U24" s="507">
        <v>380.79672700000003</v>
      </c>
      <c r="V24" s="507">
        <v>544.13408900000002</v>
      </c>
      <c r="W24" s="507">
        <v>375.48433055999999</v>
      </c>
      <c r="X24" s="507">
        <v>583.30565899999999</v>
      </c>
      <c r="Y24" s="507">
        <v>430.44491399999998</v>
      </c>
      <c r="Z24" s="507">
        <v>427.42514699999998</v>
      </c>
      <c r="AA24" s="476">
        <v>331.72243466999998</v>
      </c>
      <c r="AB24" s="476">
        <v>390.00247200000001</v>
      </c>
      <c r="AC24" s="476">
        <v>320.01202500000005</v>
      </c>
      <c r="AD24" s="476">
        <v>402.266685</v>
      </c>
      <c r="AE24" s="476">
        <v>390.25669880999999</v>
      </c>
      <c r="AF24" s="476">
        <v>391.75464099999999</v>
      </c>
      <c r="AG24" s="476">
        <v>419.75825900000001</v>
      </c>
      <c r="AH24" s="476">
        <v>700.34353599999997</v>
      </c>
      <c r="AI24" s="476">
        <v>741.26039825999987</v>
      </c>
      <c r="AJ24" s="476">
        <v>381.96052000000003</v>
      </c>
      <c r="AK24" s="476">
        <v>455.66293200000001</v>
      </c>
      <c r="AL24" s="476">
        <v>609.82469900000001</v>
      </c>
      <c r="AM24" s="476">
        <v>601.50695547000009</v>
      </c>
      <c r="AN24" s="476">
        <v>627.87426700000003</v>
      </c>
      <c r="AO24" s="476">
        <v>391.88089599999995</v>
      </c>
      <c r="AP24" s="476">
        <v>542.67332399999998</v>
      </c>
      <c r="AQ24" s="711">
        <v>619.06461173999992</v>
      </c>
      <c r="AR24" s="476">
        <v>349.561104</v>
      </c>
      <c r="AS24" s="476">
        <v>368.97488600000003</v>
      </c>
      <c r="AT24" s="476">
        <v>622.63138500000002</v>
      </c>
      <c r="AU24" s="476">
        <v>449.82989180999999</v>
      </c>
      <c r="AV24" s="476">
        <v>396.45374828000001</v>
      </c>
      <c r="AW24" s="476">
        <v>394.79965449000002</v>
      </c>
      <c r="AX24" s="476">
        <v>694.62687501000005</v>
      </c>
      <c r="AY24" s="476">
        <v>478.96549950000002</v>
      </c>
      <c r="AZ24" s="476">
        <v>640.32100968999998</v>
      </c>
      <c r="BA24" s="476">
        <v>449.43659101999998</v>
      </c>
      <c r="BB24" s="476">
        <v>913.74446239999997</v>
      </c>
      <c r="BC24" s="476">
        <v>451.93850113999997</v>
      </c>
      <c r="BD24" s="476">
        <v>40.534954499999998</v>
      </c>
      <c r="BE24" s="476">
        <v>129.79589778000002</v>
      </c>
      <c r="BF24" s="476">
        <v>266.83875386</v>
      </c>
      <c r="BG24" s="476">
        <v>144.37183904</v>
      </c>
      <c r="BH24" s="476">
        <v>173.88599131999999</v>
      </c>
      <c r="BI24" s="476">
        <v>131.35876568999998</v>
      </c>
      <c r="BJ24" s="476">
        <v>93.212507279999997</v>
      </c>
      <c r="BK24" s="476">
        <f t="shared" si="10"/>
        <v>1935.7101695900001</v>
      </c>
      <c r="BL24" s="476">
        <f t="shared" si="11"/>
        <v>2482.4675626099997</v>
      </c>
      <c r="BM24" s="476">
        <f t="shared" si="12"/>
        <v>889.10810728000001</v>
      </c>
      <c r="BN24" s="476">
        <f t="shared" si="13"/>
        <v>542.82910332999995</v>
      </c>
      <c r="BO24" s="644">
        <f t="shared" si="14"/>
        <v>1.5653268342240056</v>
      </c>
      <c r="BP24" s="1124">
        <f t="shared" si="0"/>
        <v>61.053217138087682</v>
      </c>
      <c r="BQ24" s="711">
        <f t="shared" si="1"/>
        <v>1444.0036166700002</v>
      </c>
      <c r="BR24" s="476">
        <f t="shared" si="2"/>
        <v>1902.1131348099998</v>
      </c>
      <c r="BS24" s="476">
        <f t="shared" si="3"/>
        <v>2188.7085492599999</v>
      </c>
      <c r="BT24" s="476">
        <f t="shared" si="4"/>
        <v>2163.93544247</v>
      </c>
      <c r="BU24" s="476">
        <f t="shared" si="5"/>
        <v>1960.2319867400001</v>
      </c>
      <c r="BV24" s="476">
        <f t="shared" si="6"/>
        <v>1935.7101695900001</v>
      </c>
      <c r="BW24" s="476">
        <f t="shared" si="7"/>
        <v>2482.4675626099997</v>
      </c>
      <c r="BX24" s="476">
        <f t="shared" si="8"/>
        <v>889.10810728000001</v>
      </c>
      <c r="BY24" s="1160">
        <f t="shared" si="9"/>
        <v>542.82910332999995</v>
      </c>
      <c r="BZ24" s="644"/>
      <c r="CA24" s="644"/>
      <c r="CB24" s="644"/>
      <c r="CC24" s="644"/>
      <c r="CD24" s="644"/>
      <c r="CE24" s="644"/>
      <c r="CF24" s="644"/>
      <c r="CG24" s="644"/>
      <c r="CH24" s="644"/>
      <c r="CI24" s="644"/>
      <c r="CJ24" s="644"/>
      <c r="CK24" s="644"/>
      <c r="CL24" s="644"/>
      <c r="CM24" s="644"/>
      <c r="CN24" s="644"/>
      <c r="CO24" s="644"/>
      <c r="CP24" s="644"/>
      <c r="CQ24" s="644"/>
      <c r="CR24" s="644"/>
      <c r="CS24" s="644"/>
      <c r="CT24" s="644"/>
      <c r="CU24" s="644"/>
      <c r="CV24" s="644"/>
      <c r="CW24" s="644"/>
      <c r="CX24" s="644"/>
      <c r="CY24" s="644"/>
      <c r="CZ24" s="644"/>
      <c r="DA24" s="644"/>
      <c r="DB24" s="644"/>
      <c r="DC24" s="644"/>
      <c r="DD24" s="644"/>
      <c r="DE24" s="644"/>
      <c r="DF24" s="644"/>
      <c r="DG24" s="644"/>
      <c r="DH24" s="644"/>
      <c r="DI24" s="644"/>
      <c r="DJ24" s="644"/>
      <c r="DK24" s="644"/>
      <c r="DL24" s="644"/>
      <c r="DM24" s="644"/>
      <c r="DN24" s="644"/>
      <c r="DO24" s="644"/>
      <c r="DP24" s="644"/>
      <c r="DQ24" s="644"/>
      <c r="DR24" s="644"/>
      <c r="DS24" s="644"/>
      <c r="DT24" s="644"/>
      <c r="DU24" s="644"/>
      <c r="DV24" s="644"/>
      <c r="DW24" s="644"/>
      <c r="DX24" s="644"/>
      <c r="DY24" s="644"/>
      <c r="DZ24" s="644"/>
      <c r="EA24" s="644"/>
      <c r="EB24" s="644"/>
      <c r="EC24" s="644"/>
      <c r="ED24" s="644"/>
      <c r="EE24" s="644"/>
      <c r="EF24" s="644"/>
      <c r="EG24" s="644"/>
      <c r="EH24" s="644"/>
      <c r="EI24" s="644"/>
      <c r="EJ24" s="644"/>
      <c r="EK24" s="644"/>
      <c r="EL24" s="644"/>
      <c r="EM24" s="644"/>
      <c r="EN24" s="644"/>
      <c r="EO24" s="644"/>
      <c r="EP24" s="644"/>
      <c r="EQ24" s="644"/>
      <c r="ER24" s="644"/>
      <c r="ES24" s="644"/>
      <c r="ET24" s="644"/>
      <c r="EU24" s="644"/>
      <c r="EV24" s="644"/>
      <c r="EW24" s="644"/>
      <c r="EX24" s="733"/>
      <c r="EY24" s="733"/>
      <c r="EZ24" s="737">
        <v>2482.4675626099997</v>
      </c>
      <c r="FA24" s="737">
        <v>889.10810728000001</v>
      </c>
      <c r="FB24" s="733"/>
      <c r="FC24" s="733"/>
      <c r="FD24" s="733"/>
      <c r="FE24" s="733"/>
      <c r="FF24" s="733"/>
      <c r="FG24" s="733"/>
      <c r="FH24" s="733"/>
      <c r="FI24" s="733"/>
      <c r="FJ24" s="733"/>
      <c r="FK24" s="733"/>
      <c r="FL24" s="733"/>
      <c r="FM24" s="733"/>
      <c r="FN24" s="733"/>
      <c r="FO24" s="733"/>
      <c r="FP24" s="644"/>
      <c r="FQ24" s="644"/>
      <c r="FR24" s="644"/>
      <c r="FS24" s="644"/>
      <c r="FT24" s="644"/>
      <c r="FU24" s="644"/>
      <c r="FV24" s="644"/>
      <c r="FW24" s="644"/>
      <c r="FX24" s="644"/>
      <c r="FY24" s="644"/>
      <c r="FZ24" s="644"/>
      <c r="GA24" s="644"/>
      <c r="GB24" s="644"/>
      <c r="GC24" s="644"/>
      <c r="GD24" s="644"/>
      <c r="GE24" s="644"/>
      <c r="GF24" s="644"/>
      <c r="GG24" s="644"/>
      <c r="GH24" s="733"/>
      <c r="GI24" s="733"/>
      <c r="GJ24" s="733"/>
      <c r="GK24" s="733"/>
      <c r="GL24" s="733"/>
      <c r="GM24" s="733"/>
      <c r="GN24" s="644"/>
      <c r="GO24" s="644"/>
      <c r="GP24" s="644"/>
      <c r="GQ24" s="644"/>
      <c r="GR24" s="644"/>
      <c r="GS24" s="644"/>
      <c r="GT24" s="644"/>
      <c r="GU24" s="644"/>
      <c r="GV24" s="644"/>
      <c r="GW24" s="644"/>
      <c r="GX24" s="644"/>
      <c r="GY24" s="644"/>
      <c r="GZ24" s="644"/>
      <c r="HA24" s="644"/>
      <c r="HB24" s="644"/>
      <c r="HC24" s="644"/>
      <c r="HD24" s="644"/>
      <c r="HE24" s="644"/>
      <c r="HF24" s="644"/>
      <c r="HG24" s="644"/>
      <c r="HH24" s="644"/>
      <c r="HI24" s="644"/>
      <c r="HJ24" s="644"/>
      <c r="HK24" s="644"/>
      <c r="HL24" s="644"/>
      <c r="HM24" s="644"/>
      <c r="HN24" s="644"/>
      <c r="HO24" s="733"/>
      <c r="HP24" s="733"/>
      <c r="HQ24" s="733"/>
      <c r="HX24" s="733"/>
      <c r="HY24" s="733"/>
      <c r="HZ24" s="733"/>
      <c r="IA24" s="733"/>
      <c r="IB24" s="733"/>
      <c r="IC24" s="733"/>
      <c r="ID24" s="733"/>
      <c r="IE24" s="733"/>
      <c r="IF24" s="1148"/>
      <c r="IG24" s="1148"/>
      <c r="IH24" s="1148"/>
      <c r="II24" s="733"/>
      <c r="IJ24" s="733"/>
      <c r="IK24" s="733"/>
      <c r="IL24" s="733"/>
      <c r="IM24" s="733"/>
      <c r="IN24" s="733"/>
      <c r="IO24" s="733"/>
      <c r="IP24" s="733"/>
      <c r="IQ24" s="733"/>
      <c r="IR24" s="733"/>
      <c r="IS24" s="733"/>
      <c r="IT24" s="733"/>
      <c r="IU24" s="733"/>
      <c r="IV24" s="733"/>
      <c r="IW24" s="733"/>
      <c r="IX24" s="733"/>
      <c r="IY24" s="584"/>
      <c r="IZ24" s="584"/>
      <c r="JA24" s="584"/>
      <c r="JB24" s="584"/>
      <c r="JC24" s="584"/>
      <c r="JD24" s="584"/>
      <c r="JE24" s="584"/>
      <c r="JF24" s="584"/>
      <c r="JG24" s="584"/>
      <c r="JH24" s="584"/>
      <c r="JI24" s="584"/>
      <c r="JJ24" s="584"/>
      <c r="JK24" s="584"/>
      <c r="JL24" s="631"/>
      <c r="JM24" s="631"/>
      <c r="JN24" s="1148"/>
      <c r="JO24" s="681"/>
      <c r="JP24" s="681"/>
      <c r="JQ24" s="681"/>
      <c r="JR24" s="681"/>
      <c r="JS24" s="681"/>
      <c r="JT24" s="681"/>
      <c r="JU24" s="506"/>
      <c r="JV24" s="506"/>
      <c r="JW24" s="506"/>
      <c r="JX24" s="506"/>
      <c r="JY24" s="506"/>
      <c r="JZ24" s="506"/>
      <c r="KA24" s="506"/>
      <c r="KB24" s="506"/>
      <c r="KC24" s="584"/>
      <c r="KD24" s="584"/>
      <c r="KE24" s="584"/>
      <c r="KF24" s="584"/>
      <c r="KG24" s="584"/>
      <c r="KH24" s="584"/>
      <c r="KI24" s="584"/>
      <c r="KJ24" s="584"/>
      <c r="KK24" s="584"/>
      <c r="KL24" s="584"/>
      <c r="KM24" s="584"/>
      <c r="KN24" s="584"/>
      <c r="KO24" s="506"/>
      <c r="KP24" s="506"/>
      <c r="KQ24" s="506"/>
      <c r="KR24" s="506"/>
      <c r="KS24" s="506"/>
      <c r="KT24" s="506"/>
      <c r="KU24" s="506"/>
      <c r="KV24" s="506"/>
      <c r="KW24" s="506"/>
      <c r="KX24" s="506"/>
      <c r="KY24" s="506"/>
      <c r="KZ24" s="506"/>
      <c r="LA24" s="506"/>
      <c r="LB24" s="506"/>
      <c r="LC24" s="506"/>
      <c r="LD24" s="506"/>
      <c r="LE24" s="506"/>
      <c r="LF24" s="506"/>
      <c r="LG24" s="506"/>
      <c r="LH24" s="506"/>
      <c r="LI24" s="506"/>
      <c r="LJ24" s="506"/>
      <c r="LK24" s="506"/>
      <c r="LL24" s="506"/>
      <c r="LM24" s="506"/>
      <c r="LN24" s="506"/>
      <c r="LO24" s="506"/>
      <c r="LP24" s="506"/>
      <c r="LQ24" s="506"/>
      <c r="LR24" s="506"/>
      <c r="LS24" s="506"/>
      <c r="LT24" s="506"/>
      <c r="LU24" s="506"/>
      <c r="LV24" s="506"/>
      <c r="LW24" s="506"/>
      <c r="LX24" s="506"/>
      <c r="LY24" s="506"/>
      <c r="LZ24" s="506"/>
      <c r="MA24" s="506"/>
      <c r="MB24" s="506"/>
      <c r="MC24" s="506"/>
      <c r="MD24" s="601"/>
      <c r="ME24" s="601"/>
      <c r="MF24" s="601"/>
      <c r="MG24" s="601"/>
      <c r="MH24" s="506"/>
      <c r="MI24" s="506"/>
      <c r="MJ24" s="506"/>
      <c r="MK24" s="506"/>
      <c r="ML24" s="506"/>
      <c r="MM24" s="506"/>
      <c r="MN24" s="506"/>
      <c r="MO24" s="506"/>
      <c r="MP24" s="584"/>
      <c r="MQ24" s="584"/>
      <c r="MR24" s="584"/>
      <c r="MS24" s="584"/>
      <c r="MT24" s="584"/>
      <c r="MU24" s="584"/>
      <c r="MV24" s="584"/>
      <c r="MW24" s="584"/>
      <c r="MX24" s="584"/>
      <c r="MY24" s="584"/>
      <c r="MZ24" s="584"/>
      <c r="NA24" s="584"/>
      <c r="NB24" s="584"/>
      <c r="NC24" s="601"/>
      <c r="ND24" s="601"/>
      <c r="NE24" s="506"/>
      <c r="NF24" s="506"/>
      <c r="NG24" s="506"/>
      <c r="NH24" s="506"/>
      <c r="NI24" s="506"/>
      <c r="NJ24" s="506"/>
      <c r="NK24" s="506"/>
      <c r="NL24" s="584"/>
      <c r="NM24" s="601"/>
      <c r="NN24" s="601"/>
      <c r="NO24" s="601"/>
      <c r="NP24" s="601"/>
      <c r="NQ24" s="601"/>
      <c r="NR24" s="584"/>
      <c r="NS24" s="584"/>
      <c r="NT24" s="584"/>
      <c r="NU24" s="584"/>
      <c r="NV24" s="584"/>
      <c r="NW24" s="584"/>
      <c r="NX24" s="584"/>
      <c r="NY24" s="584"/>
      <c r="NZ24" s="584"/>
      <c r="OA24" s="584"/>
      <c r="OB24" s="584"/>
      <c r="OC24" s="584"/>
      <c r="OD24" s="584"/>
      <c r="OE24" s="584"/>
      <c r="OF24" s="584"/>
      <c r="OG24" s="584"/>
      <c r="OH24" s="584"/>
      <c r="OI24" s="584"/>
      <c r="OJ24" s="584"/>
      <c r="OK24" s="584"/>
      <c r="OL24" s="584"/>
      <c r="OM24" s="584"/>
      <c r="ON24" s="584"/>
      <c r="OO24" s="584"/>
      <c r="OP24" s="584"/>
      <c r="OQ24" s="584"/>
      <c r="OR24" s="584"/>
      <c r="OS24" s="584"/>
      <c r="OT24" s="584"/>
      <c r="OU24" s="584"/>
      <c r="OV24" s="584"/>
      <c r="OW24" s="584"/>
      <c r="OX24" s="584"/>
      <c r="OY24" s="584"/>
      <c r="OZ24" s="584"/>
      <c r="PA24" s="584"/>
      <c r="PB24" s="584"/>
      <c r="PC24" s="584"/>
      <c r="PD24" s="584"/>
      <c r="PE24" s="584"/>
      <c r="PF24" s="584"/>
      <c r="PG24" s="584"/>
      <c r="PH24" s="584"/>
      <c r="PI24" s="584"/>
      <c r="PJ24" s="584"/>
      <c r="PK24" s="584"/>
      <c r="PL24" s="584"/>
      <c r="PM24" s="584"/>
      <c r="PN24" s="584"/>
      <c r="PO24" s="584"/>
      <c r="PP24" s="584"/>
      <c r="PQ24" s="584"/>
      <c r="PR24" s="584"/>
      <c r="PS24" s="584"/>
      <c r="PT24" s="584"/>
      <c r="PU24" s="584"/>
      <c r="PV24" s="584"/>
      <c r="PW24" s="584"/>
      <c r="PX24" s="584"/>
      <c r="PY24" s="584"/>
      <c r="PZ24" s="584"/>
      <c r="QA24" s="584"/>
      <c r="QB24" s="584"/>
      <c r="QC24" s="584"/>
      <c r="QD24" s="584"/>
      <c r="QE24" s="584"/>
      <c r="QF24" s="584"/>
      <c r="QG24" s="584"/>
      <c r="QH24" s="584"/>
      <c r="QI24" s="584"/>
      <c r="QJ24" s="584"/>
      <c r="QK24" s="584"/>
      <c r="QL24" s="584"/>
      <c r="QM24" s="584"/>
      <c r="QN24" s="584"/>
      <c r="QO24" s="584"/>
      <c r="QP24" s="584"/>
      <c r="QQ24" s="584"/>
      <c r="QR24" s="584"/>
      <c r="QS24" s="584"/>
      <c r="QT24" s="584"/>
      <c r="QU24" s="584"/>
      <c r="QV24" s="584"/>
      <c r="QW24" s="584"/>
      <c r="QX24" s="584"/>
      <c r="QY24" s="584"/>
      <c r="QZ24" s="584"/>
      <c r="RA24" s="584"/>
      <c r="RB24" s="584"/>
      <c r="RC24" s="584"/>
      <c r="RD24" s="584"/>
      <c r="RE24" s="584"/>
      <c r="RF24" s="584"/>
      <c r="RG24" s="584"/>
      <c r="RH24" s="584"/>
      <c r="RI24" s="584"/>
      <c r="RJ24" s="584"/>
      <c r="RK24" s="584"/>
      <c r="RL24" s="584"/>
      <c r="RM24" s="584"/>
      <c r="RN24" s="584"/>
      <c r="RO24" s="584"/>
      <c r="RP24" s="584"/>
      <c r="RQ24" s="584"/>
      <c r="RR24" s="584"/>
      <c r="RS24" s="584"/>
      <c r="RT24" s="584"/>
      <c r="RU24" s="584"/>
      <c r="RV24" s="584"/>
      <c r="RW24" s="584"/>
      <c r="RX24" s="584"/>
      <c r="RY24" s="584"/>
      <c r="RZ24" s="584"/>
      <c r="SA24" s="584"/>
      <c r="SB24" s="584"/>
      <c r="SC24" s="584"/>
      <c r="SD24" s="584"/>
      <c r="SE24" s="584"/>
      <c r="SF24" s="584"/>
      <c r="SG24" s="584"/>
      <c r="SH24" s="584"/>
      <c r="SI24" s="584"/>
      <c r="SJ24" s="584"/>
      <c r="SK24" s="584"/>
      <c r="SL24" s="584"/>
      <c r="SM24" s="584"/>
      <c r="SN24" s="584"/>
      <c r="SO24" s="584"/>
      <c r="SP24" s="584"/>
      <c r="SQ24" s="584"/>
      <c r="SR24" s="584"/>
      <c r="SS24" s="584"/>
      <c r="ST24" s="584"/>
      <c r="SU24" s="584"/>
      <c r="SV24" s="584"/>
      <c r="SW24" s="584"/>
      <c r="SX24" s="584"/>
      <c r="SY24" s="584"/>
      <c r="SZ24" s="584"/>
      <c r="TA24" s="584"/>
      <c r="TB24" s="584"/>
      <c r="TC24" s="584"/>
      <c r="TD24" s="584"/>
      <c r="TE24" s="584"/>
      <c r="TF24" s="584"/>
      <c r="TG24" s="584"/>
      <c r="TH24" s="584"/>
      <c r="TI24" s="584"/>
      <c r="TJ24" s="584"/>
      <c r="TK24" s="584"/>
      <c r="TL24" s="584"/>
      <c r="TM24" s="584"/>
      <c r="TN24" s="584"/>
      <c r="TO24" s="584"/>
      <c r="TP24" s="584"/>
      <c r="TQ24" s="584"/>
      <c r="TR24" s="584"/>
      <c r="TS24" s="584"/>
      <c r="TT24" s="584"/>
      <c r="TU24" s="584"/>
      <c r="TV24" s="584"/>
      <c r="TW24" s="584"/>
      <c r="TX24" s="584"/>
      <c r="TY24" s="584"/>
      <c r="TZ24" s="584"/>
      <c r="UA24" s="584"/>
      <c r="UB24" s="584"/>
      <c r="UC24" s="584"/>
      <c r="UD24" s="584"/>
      <c r="UE24" s="584"/>
      <c r="UF24" s="584"/>
      <c r="UG24" s="584"/>
      <c r="UH24" s="584"/>
      <c r="UI24" s="584"/>
      <c r="UJ24" s="584"/>
      <c r="UK24" s="584"/>
      <c r="UL24" s="584"/>
      <c r="UM24" s="584"/>
      <c r="UN24" s="584"/>
      <c r="UO24" s="584"/>
      <c r="UP24" s="584"/>
      <c r="UQ24" s="584"/>
      <c r="UR24" s="584"/>
      <c r="US24" s="584"/>
      <c r="UT24" s="584"/>
      <c r="UU24" s="584"/>
      <c r="UV24" s="584"/>
      <c r="UW24" s="584"/>
      <c r="UX24" s="584"/>
      <c r="UY24" s="584"/>
      <c r="UZ24" s="584"/>
      <c r="VA24" s="584"/>
      <c r="VB24" s="584"/>
      <c r="VC24" s="584"/>
      <c r="VD24" s="584"/>
      <c r="VE24" s="584"/>
      <c r="VF24" s="584"/>
      <c r="VG24" s="584"/>
      <c r="VH24" s="584"/>
      <c r="VI24" s="584"/>
      <c r="VJ24" s="584"/>
      <c r="VK24" s="584"/>
      <c r="VL24" s="584"/>
      <c r="VM24" s="584"/>
      <c r="VN24" s="584"/>
      <c r="VO24" s="584"/>
      <c r="VP24" s="584"/>
      <c r="VQ24" s="584"/>
      <c r="VR24" s="584"/>
      <c r="VS24" s="584"/>
      <c r="VT24" s="584"/>
      <c r="VU24" s="584"/>
      <c r="VV24" s="584"/>
      <c r="VW24" s="584"/>
      <c r="VX24" s="584"/>
      <c r="VY24" s="584"/>
      <c r="VZ24" s="584"/>
      <c r="WA24" s="584"/>
      <c r="WB24" s="584"/>
      <c r="WC24" s="584"/>
      <c r="WD24" s="584"/>
      <c r="WE24" s="584"/>
      <c r="WF24" s="584"/>
      <c r="WG24" s="584"/>
      <c r="WH24" s="584"/>
      <c r="WI24" s="584"/>
      <c r="WJ24" s="584"/>
      <c r="WK24" s="584"/>
      <c r="WL24" s="584"/>
      <c r="WM24" s="584"/>
      <c r="WN24" s="584"/>
      <c r="WO24" s="584"/>
      <c r="WP24" s="584"/>
      <c r="WQ24" s="584"/>
      <c r="WR24" s="584"/>
      <c r="WS24" s="584"/>
      <c r="WT24" s="584"/>
      <c r="WU24" s="584"/>
      <c r="WV24" s="584"/>
      <c r="WW24" s="584"/>
      <c r="WX24" s="584"/>
      <c r="WY24" s="584"/>
      <c r="WZ24" s="584"/>
      <c r="XA24" s="584"/>
      <c r="XB24" s="584"/>
      <c r="XC24" s="584"/>
      <c r="XD24" s="584"/>
      <c r="XE24" s="584"/>
      <c r="XF24" s="584"/>
      <c r="XG24" s="584"/>
      <c r="XH24" s="584"/>
      <c r="XI24" s="584"/>
      <c r="XJ24" s="584"/>
      <c r="XK24" s="584"/>
      <c r="XL24" s="584"/>
      <c r="XM24" s="584"/>
      <c r="XN24" s="584"/>
      <c r="XO24" s="584"/>
      <c r="XP24" s="584"/>
      <c r="XQ24" s="584"/>
      <c r="XR24" s="584"/>
      <c r="XS24" s="584"/>
      <c r="XT24" s="584"/>
      <c r="XU24" s="584"/>
      <c r="XV24" s="584"/>
      <c r="XW24" s="584"/>
      <c r="XX24" s="584"/>
      <c r="XY24" s="584"/>
      <c r="XZ24" s="584"/>
      <c r="YA24" s="584"/>
      <c r="YB24" s="584"/>
      <c r="YC24" s="584"/>
      <c r="YD24" s="584"/>
      <c r="YE24" s="584"/>
      <c r="YF24" s="584"/>
      <c r="YG24" s="584"/>
      <c r="YH24" s="584"/>
      <c r="YI24" s="584"/>
      <c r="YJ24" s="584"/>
      <c r="YK24" s="584"/>
      <c r="YL24" s="584"/>
      <c r="YM24" s="584"/>
      <c r="YN24" s="584"/>
      <c r="YO24" s="584"/>
      <c r="YP24" s="584"/>
      <c r="YQ24" s="584"/>
      <c r="YR24" s="584"/>
      <c r="YS24" s="584"/>
      <c r="YT24" s="584"/>
      <c r="YU24" s="584"/>
      <c r="YV24" s="584"/>
      <c r="YW24" s="584"/>
      <c r="YX24" s="601"/>
      <c r="YY24" s="601"/>
      <c r="YZ24" s="601"/>
      <c r="ZA24" s="584"/>
      <c r="ZB24" s="584"/>
      <c r="ZC24" s="584"/>
      <c r="ZD24" s="584"/>
      <c r="ZE24" s="584"/>
      <c r="ZF24" s="584"/>
      <c r="ZG24" s="584"/>
      <c r="ZH24" s="584"/>
      <c r="ZI24" s="584"/>
      <c r="ZJ24" s="584"/>
      <c r="ZK24" s="584"/>
      <c r="ZL24" s="584"/>
      <c r="ZM24" s="584"/>
      <c r="ZN24" s="584"/>
      <c r="ZO24" s="584"/>
      <c r="ZP24" s="584"/>
      <c r="ZQ24" s="584"/>
      <c r="ZR24" s="584"/>
      <c r="ZS24" s="584"/>
      <c r="ZT24" s="584"/>
      <c r="ZU24" s="584"/>
      <c r="ZV24" s="584"/>
      <c r="ZW24" s="584"/>
      <c r="ZX24" s="584"/>
      <c r="ZY24" s="584"/>
      <c r="ZZ24" s="584"/>
      <c r="AAA24" s="584"/>
      <c r="AAB24" s="584"/>
      <c r="AAC24" s="584"/>
      <c r="AAD24" s="584"/>
      <c r="AAE24" s="584"/>
      <c r="AAF24" s="584"/>
      <c r="AAG24" s="584"/>
      <c r="AAH24" s="584"/>
      <c r="AAI24" s="584"/>
      <c r="AAJ24" s="584"/>
      <c r="AAK24" s="584"/>
      <c r="AAL24" s="584"/>
      <c r="AAM24" s="584"/>
      <c r="AAN24" s="584"/>
      <c r="AAO24" s="584"/>
      <c r="AAP24" s="584"/>
      <c r="AAQ24" s="584"/>
      <c r="AAR24" s="584"/>
      <c r="AAS24" s="584"/>
      <c r="AAT24" s="584"/>
      <c r="AAU24" s="584"/>
      <c r="AAV24" s="584"/>
      <c r="AAW24" s="584"/>
      <c r="AAX24" s="584"/>
      <c r="AAY24" s="584"/>
      <c r="AAZ24" s="584"/>
      <c r="ABA24" s="584"/>
      <c r="ABB24" s="584"/>
      <c r="ABC24" s="584"/>
      <c r="ABD24" s="584"/>
      <c r="ABE24" s="584"/>
      <c r="ABF24" s="584"/>
      <c r="ABG24" s="584"/>
      <c r="ABH24" s="584"/>
      <c r="ABI24" s="584"/>
      <c r="ABJ24" s="584"/>
      <c r="ABK24" s="584"/>
      <c r="ABL24" s="584"/>
      <c r="ABM24" s="584"/>
      <c r="ABN24" s="584"/>
      <c r="ABO24" s="584"/>
      <c r="ABP24" s="584"/>
      <c r="ABQ24" s="584"/>
      <c r="ABR24" s="584"/>
      <c r="ABS24" s="584"/>
      <c r="ABT24" s="584"/>
      <c r="ABU24" s="584"/>
      <c r="ABV24" s="617"/>
      <c r="ABW24" s="617"/>
      <c r="ABX24" s="617"/>
      <c r="ABY24" s="617"/>
      <c r="ABZ24" s="617"/>
      <c r="ACA24" s="506"/>
      <c r="ACB24" s="506"/>
      <c r="ACC24" s="506"/>
      <c r="ACD24" s="506"/>
      <c r="AFT24" s="508"/>
      <c r="AFU24" s="508"/>
    </row>
    <row r="25" spans="1:853" ht="22.95" customHeight="1">
      <c r="A25" s="771">
        <v>18</v>
      </c>
      <c r="B25" s="695" t="str">
        <f>IF('1'!$A$1=1,D25,F25)</f>
        <v>United States of America</v>
      </c>
      <c r="C25" s="1161"/>
      <c r="D25" s="2" t="s">
        <v>651</v>
      </c>
      <c r="E25" s="701"/>
      <c r="F25" s="1067" t="s">
        <v>346</v>
      </c>
      <c r="G25" s="476">
        <v>171.07222333000001</v>
      </c>
      <c r="H25" s="476">
        <v>228.02995000000001</v>
      </c>
      <c r="I25" s="476">
        <v>214.32202000000001</v>
      </c>
      <c r="J25" s="476">
        <v>186.03059100000002</v>
      </c>
      <c r="K25" s="507">
        <v>263.18250599999999</v>
      </c>
      <c r="L25" s="507">
        <v>280.703867</v>
      </c>
      <c r="M25" s="507">
        <v>251.54179199999999</v>
      </c>
      <c r="N25" s="507">
        <v>306.50291499999997</v>
      </c>
      <c r="O25" s="507">
        <v>237.44579886</v>
      </c>
      <c r="P25" s="507">
        <v>227.91997800000001</v>
      </c>
      <c r="Q25" s="507">
        <v>301.625203</v>
      </c>
      <c r="R25" s="507">
        <v>244.16371799999999</v>
      </c>
      <c r="S25" s="507">
        <v>185.352058</v>
      </c>
      <c r="T25" s="507">
        <v>261.93284299999999</v>
      </c>
      <c r="U25" s="507">
        <v>182.48614999999998</v>
      </c>
      <c r="V25" s="507">
        <v>204.35257899999999</v>
      </c>
      <c r="W25" s="507">
        <v>123.06928420999999</v>
      </c>
      <c r="X25" s="507">
        <v>228.00893199999999</v>
      </c>
      <c r="Y25" s="507">
        <v>156.631699</v>
      </c>
      <c r="Z25" s="507">
        <v>156.16518599999998</v>
      </c>
      <c r="AA25" s="476">
        <v>145.89017728000002</v>
      </c>
      <c r="AB25" s="476">
        <v>79.34893799999999</v>
      </c>
      <c r="AC25" s="476">
        <v>131.29289199999999</v>
      </c>
      <c r="AD25" s="476">
        <v>105.35735799999999</v>
      </c>
      <c r="AE25" s="476">
        <v>69.479148290000012</v>
      </c>
      <c r="AF25" s="476">
        <v>82.503491999999994</v>
      </c>
      <c r="AG25" s="476">
        <v>162.95460199999999</v>
      </c>
      <c r="AH25" s="476">
        <v>101.86823200000001</v>
      </c>
      <c r="AI25" s="476">
        <v>191.75744581999999</v>
      </c>
      <c r="AJ25" s="476">
        <v>180.79049300000003</v>
      </c>
      <c r="AK25" s="476">
        <v>227.08282299999996</v>
      </c>
      <c r="AL25" s="476">
        <v>216.980839</v>
      </c>
      <c r="AM25" s="476">
        <v>213.96326242000001</v>
      </c>
      <c r="AN25" s="476">
        <v>289.54037599999998</v>
      </c>
      <c r="AO25" s="476">
        <v>278.41687199999996</v>
      </c>
      <c r="AP25" s="476">
        <v>310.03943400000003</v>
      </c>
      <c r="AQ25" s="711">
        <v>271.85145805999997</v>
      </c>
      <c r="AR25" s="476">
        <v>245.284176</v>
      </c>
      <c r="AS25" s="476">
        <v>217.29387700000001</v>
      </c>
      <c r="AT25" s="476">
        <v>221.00168400000001</v>
      </c>
      <c r="AU25" s="476">
        <v>183.78534457999999</v>
      </c>
      <c r="AV25" s="476">
        <v>253.03948833999999</v>
      </c>
      <c r="AW25" s="476">
        <v>220.35459141999999</v>
      </c>
      <c r="AX25" s="476">
        <v>309.31950750999999</v>
      </c>
      <c r="AY25" s="476">
        <v>329.55797375999998</v>
      </c>
      <c r="AZ25" s="476">
        <v>295.02298975999997</v>
      </c>
      <c r="BA25" s="476">
        <v>504.74486345000003</v>
      </c>
      <c r="BB25" s="476">
        <v>466.08560201</v>
      </c>
      <c r="BC25" s="476">
        <v>276.72352167000003</v>
      </c>
      <c r="BD25" s="476">
        <v>129.23137588</v>
      </c>
      <c r="BE25" s="476">
        <v>264.51308748999998</v>
      </c>
      <c r="BF25" s="476">
        <v>185.16773037999999</v>
      </c>
      <c r="BG25" s="476">
        <v>153.78284508000002</v>
      </c>
      <c r="BH25" s="476">
        <v>133.00444517</v>
      </c>
      <c r="BI25" s="476">
        <v>101.05020542</v>
      </c>
      <c r="BJ25" s="476">
        <v>130.00551772</v>
      </c>
      <c r="BK25" s="476">
        <f t="shared" si="10"/>
        <v>966.49893184999996</v>
      </c>
      <c r="BL25" s="476">
        <f t="shared" si="11"/>
        <v>1595.41142898</v>
      </c>
      <c r="BM25" s="476">
        <f t="shared" si="12"/>
        <v>855.63571542</v>
      </c>
      <c r="BN25" s="476">
        <f t="shared" si="13"/>
        <v>517.84301339000001</v>
      </c>
      <c r="BO25" s="644">
        <f t="shared" si="14"/>
        <v>1.493275802277696</v>
      </c>
      <c r="BP25" s="1124">
        <f t="shared" si="0"/>
        <v>60.521435005294279</v>
      </c>
      <c r="BQ25" s="711">
        <f t="shared" si="1"/>
        <v>461.88936527999999</v>
      </c>
      <c r="BR25" s="476">
        <f t="shared" si="2"/>
        <v>416.80547429000001</v>
      </c>
      <c r="BS25" s="476">
        <f t="shared" si="3"/>
        <v>816.61160081999992</v>
      </c>
      <c r="BT25" s="476">
        <f t="shared" si="4"/>
        <v>1091.9599444200001</v>
      </c>
      <c r="BU25" s="476">
        <f t="shared" si="5"/>
        <v>955.43119506000016</v>
      </c>
      <c r="BV25" s="476">
        <f t="shared" si="6"/>
        <v>966.49893184999996</v>
      </c>
      <c r="BW25" s="476">
        <f t="shared" si="7"/>
        <v>1595.41142898</v>
      </c>
      <c r="BX25" s="476">
        <f t="shared" si="8"/>
        <v>855.63571542</v>
      </c>
      <c r="BY25" s="1160">
        <f t="shared" si="9"/>
        <v>517.84301339000001</v>
      </c>
      <c r="BZ25" s="644"/>
      <c r="CA25" s="644"/>
      <c r="CB25" s="644"/>
      <c r="CC25" s="644"/>
      <c r="CD25" s="644"/>
      <c r="CE25" s="644"/>
      <c r="CF25" s="644"/>
      <c r="CG25" s="644"/>
      <c r="CH25" s="644"/>
      <c r="CI25" s="644"/>
      <c r="CJ25" s="644"/>
      <c r="CK25" s="644"/>
      <c r="CL25" s="644"/>
      <c r="CM25" s="644"/>
      <c r="CN25" s="644"/>
      <c r="CO25" s="644"/>
      <c r="CP25" s="644"/>
      <c r="CQ25" s="644"/>
      <c r="CR25" s="644"/>
      <c r="CS25" s="644"/>
      <c r="CT25" s="644"/>
      <c r="CU25" s="644"/>
      <c r="CV25" s="644"/>
      <c r="CW25" s="644"/>
      <c r="CX25" s="644"/>
      <c r="CY25" s="644"/>
      <c r="CZ25" s="644"/>
      <c r="DA25" s="644"/>
      <c r="DB25" s="644"/>
      <c r="DC25" s="644"/>
      <c r="DD25" s="644"/>
      <c r="DE25" s="644"/>
      <c r="DF25" s="644"/>
      <c r="DG25" s="644"/>
      <c r="DH25" s="644"/>
      <c r="DI25" s="644"/>
      <c r="DJ25" s="644"/>
      <c r="DK25" s="644"/>
      <c r="DL25" s="644"/>
      <c r="DM25" s="644"/>
      <c r="DN25" s="644"/>
      <c r="DO25" s="644"/>
      <c r="DP25" s="644"/>
      <c r="DQ25" s="644"/>
      <c r="DR25" s="644"/>
      <c r="DS25" s="644"/>
      <c r="DT25" s="644"/>
      <c r="DU25" s="644"/>
      <c r="DV25" s="644"/>
      <c r="DW25" s="644"/>
      <c r="DX25" s="644"/>
      <c r="DY25" s="644"/>
      <c r="DZ25" s="644"/>
      <c r="EA25" s="644"/>
      <c r="EB25" s="644"/>
      <c r="EC25" s="644"/>
      <c r="ED25" s="644"/>
      <c r="EE25" s="644"/>
      <c r="EF25" s="644"/>
      <c r="EG25" s="644"/>
      <c r="EH25" s="644"/>
      <c r="EI25" s="644"/>
      <c r="EJ25" s="644"/>
      <c r="EK25" s="644"/>
      <c r="EL25" s="644"/>
      <c r="EM25" s="644"/>
      <c r="EN25" s="644"/>
      <c r="EO25" s="644"/>
      <c r="EP25" s="644"/>
      <c r="EQ25" s="644"/>
      <c r="ER25" s="644"/>
      <c r="ES25" s="644"/>
      <c r="ET25" s="644"/>
      <c r="EU25" s="644"/>
      <c r="EV25" s="644"/>
      <c r="EW25" s="644"/>
      <c r="EX25" s="733"/>
      <c r="EY25" s="733"/>
      <c r="EZ25" s="737">
        <v>1595.41142898</v>
      </c>
      <c r="FA25" s="737">
        <v>855.63571542</v>
      </c>
      <c r="FB25" s="733"/>
      <c r="FC25" s="733"/>
      <c r="FD25" s="733"/>
      <c r="FE25" s="733"/>
      <c r="FF25" s="733"/>
      <c r="FG25" s="733"/>
      <c r="FH25" s="733"/>
      <c r="FI25" s="733"/>
      <c r="FJ25" s="733"/>
      <c r="FK25" s="733"/>
      <c r="FL25" s="733"/>
      <c r="FM25" s="733"/>
      <c r="FN25" s="733"/>
      <c r="FO25" s="733"/>
      <c r="FP25" s="644"/>
      <c r="FQ25" s="644"/>
      <c r="FR25" s="644"/>
      <c r="FS25" s="644"/>
      <c r="FT25" s="644"/>
      <c r="FU25" s="644"/>
      <c r="FV25" s="644"/>
      <c r="FW25" s="644"/>
      <c r="FX25" s="644"/>
      <c r="FY25" s="644"/>
      <c r="FZ25" s="644"/>
      <c r="GA25" s="644"/>
      <c r="GB25" s="644"/>
      <c r="GC25" s="644"/>
      <c r="GD25" s="644"/>
      <c r="GE25" s="644"/>
      <c r="GF25" s="644"/>
      <c r="GG25" s="644"/>
      <c r="GH25" s="733"/>
      <c r="GI25" s="733"/>
      <c r="GJ25" s="733"/>
      <c r="GK25" s="733"/>
      <c r="GL25" s="733"/>
      <c r="GM25" s="733"/>
      <c r="GN25" s="644"/>
      <c r="GO25" s="644"/>
      <c r="GP25" s="644"/>
      <c r="GQ25" s="644"/>
      <c r="GR25" s="644"/>
      <c r="GS25" s="644"/>
      <c r="GT25" s="644"/>
      <c r="GU25" s="644"/>
      <c r="GV25" s="644"/>
      <c r="GW25" s="644"/>
      <c r="GX25" s="644"/>
      <c r="GY25" s="644"/>
      <c r="GZ25" s="644"/>
      <c r="HA25" s="644"/>
      <c r="HB25" s="644"/>
      <c r="HC25" s="644"/>
      <c r="HD25" s="644"/>
      <c r="HE25" s="644"/>
      <c r="HF25" s="644"/>
      <c r="HG25" s="644"/>
      <c r="HH25" s="644"/>
      <c r="HI25" s="644"/>
      <c r="HJ25" s="644"/>
      <c r="HK25" s="644"/>
      <c r="HL25" s="644"/>
      <c r="HM25" s="644"/>
      <c r="HN25" s="644"/>
      <c r="HO25" s="733"/>
      <c r="HP25" s="733"/>
      <c r="HQ25" s="733"/>
      <c r="HX25" s="733"/>
      <c r="HY25" s="733"/>
      <c r="HZ25" s="733"/>
      <c r="IA25" s="733"/>
      <c r="IB25" s="733"/>
      <c r="IC25" s="733"/>
      <c r="ID25" s="733"/>
      <c r="IE25" s="733"/>
      <c r="IF25" s="1148"/>
      <c r="IG25" s="1148"/>
      <c r="IH25" s="1148"/>
      <c r="II25" s="733"/>
      <c r="IJ25" s="733"/>
      <c r="IK25" s="733"/>
      <c r="IL25" s="733"/>
      <c r="IM25" s="733"/>
      <c r="IN25" s="733"/>
      <c r="IO25" s="733"/>
      <c r="IP25" s="733"/>
      <c r="IQ25" s="733"/>
      <c r="IR25" s="733"/>
      <c r="IS25" s="733"/>
      <c r="IT25" s="733"/>
      <c r="IU25" s="733"/>
      <c r="IV25" s="733"/>
      <c r="IW25" s="733"/>
      <c r="IX25" s="733"/>
      <c r="IY25" s="584"/>
      <c r="IZ25" s="584"/>
      <c r="JA25" s="584"/>
      <c r="JB25" s="584"/>
      <c r="JC25" s="584"/>
      <c r="JD25" s="584"/>
      <c r="JE25" s="584"/>
      <c r="JF25" s="584"/>
      <c r="JG25" s="584"/>
      <c r="JH25" s="584"/>
      <c r="JI25" s="584"/>
      <c r="JJ25" s="584"/>
      <c r="JK25" s="584"/>
      <c r="JL25" s="631"/>
      <c r="JM25" s="631"/>
      <c r="JN25" s="1148"/>
      <c r="JO25" s="681"/>
      <c r="JP25" s="681"/>
      <c r="JQ25" s="681"/>
      <c r="JR25" s="681"/>
      <c r="JS25" s="681"/>
      <c r="JT25" s="681"/>
      <c r="JU25" s="506"/>
      <c r="JV25" s="506"/>
      <c r="JW25" s="506"/>
      <c r="JX25" s="506"/>
      <c r="JY25" s="506"/>
      <c r="JZ25" s="506"/>
      <c r="KA25" s="506"/>
      <c r="KB25" s="506"/>
      <c r="KC25" s="584"/>
      <c r="KD25" s="584"/>
      <c r="KE25" s="584"/>
      <c r="KF25" s="584"/>
      <c r="KG25" s="584"/>
      <c r="KH25" s="584"/>
      <c r="KI25" s="584"/>
      <c r="KJ25" s="584"/>
      <c r="KK25" s="584"/>
      <c r="KL25" s="584"/>
      <c r="KM25" s="584"/>
      <c r="KN25" s="584"/>
      <c r="KO25" s="506"/>
      <c r="KP25" s="506"/>
      <c r="KQ25" s="506"/>
      <c r="KR25" s="506"/>
      <c r="KS25" s="506"/>
      <c r="KT25" s="506"/>
      <c r="KU25" s="506"/>
      <c r="KV25" s="506"/>
      <c r="KW25" s="506"/>
      <c r="KX25" s="506"/>
      <c r="KY25" s="506"/>
      <c r="KZ25" s="506"/>
      <c r="LA25" s="506"/>
      <c r="LB25" s="506"/>
      <c r="LC25" s="506"/>
      <c r="LD25" s="506"/>
      <c r="LE25" s="506"/>
      <c r="LF25" s="506"/>
      <c r="LG25" s="506"/>
      <c r="LH25" s="506"/>
      <c r="LI25" s="506"/>
      <c r="LJ25" s="506"/>
      <c r="LK25" s="506"/>
      <c r="LL25" s="506"/>
      <c r="LM25" s="506"/>
      <c r="LN25" s="506"/>
      <c r="LO25" s="506"/>
      <c r="LP25" s="506"/>
      <c r="LQ25" s="506"/>
      <c r="LR25" s="506"/>
      <c r="LS25" s="506"/>
      <c r="LT25" s="506"/>
      <c r="LU25" s="506"/>
      <c r="LV25" s="506"/>
      <c r="LW25" s="506"/>
      <c r="LX25" s="506"/>
      <c r="LY25" s="506"/>
      <c r="LZ25" s="506"/>
      <c r="MA25" s="506"/>
      <c r="MB25" s="506"/>
      <c r="MC25" s="506"/>
      <c r="MD25" s="601"/>
      <c r="ME25" s="601"/>
      <c r="MF25" s="601"/>
      <c r="MG25" s="601"/>
      <c r="MH25" s="506"/>
      <c r="MI25" s="506"/>
      <c r="MJ25" s="506"/>
      <c r="MK25" s="506"/>
      <c r="ML25" s="506"/>
      <c r="MM25" s="506"/>
      <c r="MN25" s="506"/>
      <c r="MO25" s="506"/>
      <c r="MP25" s="584"/>
      <c r="MQ25" s="584"/>
      <c r="MR25" s="584"/>
      <c r="MS25" s="584"/>
      <c r="MT25" s="584"/>
      <c r="MU25" s="584"/>
      <c r="MV25" s="584"/>
      <c r="MW25" s="584"/>
      <c r="MX25" s="584"/>
      <c r="MY25" s="584"/>
      <c r="MZ25" s="584"/>
      <c r="NA25" s="584"/>
      <c r="NB25" s="584"/>
      <c r="NC25" s="601"/>
      <c r="ND25" s="601"/>
      <c r="NE25" s="506"/>
      <c r="NF25" s="506"/>
      <c r="NG25" s="506"/>
      <c r="NH25" s="506"/>
      <c r="NI25" s="506"/>
      <c r="NJ25" s="506"/>
      <c r="NK25" s="506"/>
      <c r="NL25" s="584"/>
      <c r="NM25" s="601"/>
      <c r="NN25" s="601"/>
      <c r="NO25" s="601"/>
      <c r="NP25" s="601"/>
      <c r="NQ25" s="601"/>
      <c r="NR25" s="584"/>
      <c r="NS25" s="584"/>
      <c r="NT25" s="584"/>
      <c r="NU25" s="584"/>
      <c r="NV25" s="584"/>
      <c r="NW25" s="584"/>
      <c r="NX25" s="584"/>
      <c r="NY25" s="584"/>
      <c r="NZ25" s="584"/>
      <c r="OA25" s="584"/>
      <c r="OB25" s="584"/>
      <c r="OC25" s="584"/>
      <c r="OD25" s="584"/>
      <c r="OE25" s="584"/>
      <c r="OF25" s="584"/>
      <c r="OG25" s="584"/>
      <c r="OH25" s="584"/>
      <c r="OI25" s="584"/>
      <c r="OJ25" s="584"/>
      <c r="OK25" s="584"/>
      <c r="OL25" s="584"/>
      <c r="OM25" s="584"/>
      <c r="ON25" s="584"/>
      <c r="OO25" s="584"/>
      <c r="OP25" s="584"/>
      <c r="OQ25" s="584"/>
      <c r="OR25" s="584"/>
      <c r="OS25" s="584"/>
      <c r="OT25" s="584"/>
      <c r="OU25" s="584"/>
      <c r="OV25" s="584"/>
      <c r="OW25" s="584"/>
      <c r="OX25" s="584"/>
      <c r="OY25" s="584"/>
      <c r="OZ25" s="584"/>
      <c r="PA25" s="584"/>
      <c r="PB25" s="584"/>
      <c r="PC25" s="584"/>
      <c r="PD25" s="584"/>
      <c r="PE25" s="584"/>
      <c r="PF25" s="584"/>
      <c r="PG25" s="584"/>
      <c r="PH25" s="584"/>
      <c r="PI25" s="584"/>
      <c r="PJ25" s="584"/>
      <c r="PK25" s="584"/>
      <c r="PL25" s="584"/>
      <c r="PM25" s="584"/>
      <c r="PN25" s="584"/>
      <c r="PO25" s="584"/>
      <c r="PP25" s="584"/>
      <c r="PQ25" s="584"/>
      <c r="PR25" s="584"/>
      <c r="PS25" s="584"/>
      <c r="PT25" s="584"/>
      <c r="PU25" s="584"/>
      <c r="PV25" s="584"/>
      <c r="PW25" s="584"/>
      <c r="PX25" s="584"/>
      <c r="PY25" s="584"/>
      <c r="PZ25" s="584"/>
      <c r="QA25" s="584"/>
      <c r="QB25" s="584"/>
      <c r="QC25" s="584"/>
      <c r="QD25" s="584"/>
      <c r="QE25" s="584"/>
      <c r="QF25" s="584"/>
      <c r="QG25" s="584"/>
      <c r="QH25" s="584"/>
      <c r="QI25" s="584"/>
      <c r="QJ25" s="584"/>
      <c r="QK25" s="584"/>
      <c r="QL25" s="584"/>
      <c r="QM25" s="584"/>
      <c r="QN25" s="584"/>
      <c r="QO25" s="584"/>
      <c r="QP25" s="584"/>
      <c r="QQ25" s="584"/>
      <c r="QR25" s="584"/>
      <c r="QS25" s="584"/>
      <c r="QT25" s="584"/>
      <c r="QU25" s="584"/>
      <c r="QV25" s="584"/>
      <c r="QW25" s="584"/>
      <c r="QX25" s="584"/>
      <c r="QY25" s="584"/>
      <c r="QZ25" s="584"/>
      <c r="RA25" s="584"/>
      <c r="RB25" s="584"/>
      <c r="RC25" s="584"/>
      <c r="RD25" s="584"/>
      <c r="RE25" s="584"/>
      <c r="RF25" s="584"/>
      <c r="RG25" s="584"/>
      <c r="RH25" s="584"/>
      <c r="RI25" s="584"/>
      <c r="RJ25" s="584"/>
      <c r="RK25" s="584"/>
      <c r="RL25" s="584"/>
      <c r="RM25" s="584"/>
      <c r="RN25" s="584"/>
      <c r="RO25" s="584"/>
      <c r="RP25" s="584"/>
      <c r="RQ25" s="584"/>
      <c r="RR25" s="584"/>
      <c r="RS25" s="584"/>
      <c r="RT25" s="584"/>
      <c r="RU25" s="584"/>
      <c r="RV25" s="584"/>
      <c r="RW25" s="584"/>
      <c r="RX25" s="584"/>
      <c r="RY25" s="584"/>
      <c r="RZ25" s="584"/>
      <c r="SA25" s="584"/>
      <c r="SB25" s="584"/>
      <c r="SC25" s="584"/>
      <c r="SD25" s="584"/>
      <c r="SE25" s="584"/>
      <c r="SF25" s="584"/>
      <c r="SG25" s="584"/>
      <c r="SH25" s="584"/>
      <c r="SI25" s="584"/>
      <c r="SJ25" s="584"/>
      <c r="SK25" s="584"/>
      <c r="SL25" s="584"/>
      <c r="SM25" s="584"/>
      <c r="SN25" s="584"/>
      <c r="SO25" s="584"/>
      <c r="SP25" s="584"/>
      <c r="SQ25" s="584"/>
      <c r="SR25" s="584"/>
      <c r="SS25" s="584"/>
      <c r="ST25" s="584"/>
      <c r="SU25" s="584"/>
      <c r="SV25" s="584"/>
      <c r="SW25" s="584"/>
      <c r="SX25" s="584"/>
      <c r="SY25" s="584"/>
      <c r="SZ25" s="584"/>
      <c r="TA25" s="584"/>
      <c r="TB25" s="584"/>
      <c r="TC25" s="584"/>
      <c r="TD25" s="584"/>
      <c r="TE25" s="584"/>
      <c r="TF25" s="584"/>
      <c r="TG25" s="584"/>
      <c r="TH25" s="584"/>
      <c r="TI25" s="584"/>
      <c r="TJ25" s="584"/>
      <c r="TK25" s="584"/>
      <c r="TL25" s="584"/>
      <c r="TM25" s="584"/>
      <c r="TN25" s="584"/>
      <c r="TO25" s="584"/>
      <c r="TP25" s="584"/>
      <c r="TQ25" s="584"/>
      <c r="TR25" s="584"/>
      <c r="TS25" s="584"/>
      <c r="TT25" s="584"/>
      <c r="TU25" s="584"/>
      <c r="TV25" s="584"/>
      <c r="TW25" s="584"/>
      <c r="TX25" s="584"/>
      <c r="TY25" s="584"/>
      <c r="TZ25" s="584"/>
      <c r="UA25" s="584"/>
      <c r="UB25" s="584"/>
      <c r="UC25" s="584"/>
      <c r="UD25" s="584"/>
      <c r="UE25" s="584"/>
      <c r="UF25" s="584"/>
      <c r="UG25" s="584"/>
      <c r="UH25" s="584"/>
      <c r="UI25" s="584"/>
      <c r="UJ25" s="584"/>
      <c r="UK25" s="584"/>
      <c r="UL25" s="584"/>
      <c r="UM25" s="584"/>
      <c r="UN25" s="584"/>
      <c r="UO25" s="584"/>
      <c r="UP25" s="584"/>
      <c r="UQ25" s="584"/>
      <c r="UR25" s="584"/>
      <c r="US25" s="584"/>
      <c r="UT25" s="584"/>
      <c r="UU25" s="584"/>
      <c r="UV25" s="584"/>
      <c r="UW25" s="584"/>
      <c r="UX25" s="584"/>
      <c r="UY25" s="584"/>
      <c r="UZ25" s="584"/>
      <c r="VA25" s="584"/>
      <c r="VB25" s="584"/>
      <c r="VC25" s="584"/>
      <c r="VD25" s="584"/>
      <c r="VE25" s="584"/>
      <c r="VF25" s="584"/>
      <c r="VG25" s="584"/>
      <c r="VH25" s="584"/>
      <c r="VI25" s="584"/>
      <c r="VJ25" s="584"/>
      <c r="VK25" s="584"/>
      <c r="VL25" s="584"/>
      <c r="VM25" s="584"/>
      <c r="VN25" s="584"/>
      <c r="VO25" s="584"/>
      <c r="VP25" s="584"/>
      <c r="VQ25" s="584"/>
      <c r="VR25" s="584"/>
      <c r="VS25" s="584"/>
      <c r="VT25" s="584"/>
      <c r="VU25" s="584"/>
      <c r="VV25" s="584"/>
      <c r="VW25" s="584"/>
      <c r="VX25" s="584"/>
      <c r="VY25" s="584"/>
      <c r="VZ25" s="584"/>
      <c r="WA25" s="584"/>
      <c r="WB25" s="584"/>
      <c r="WC25" s="584"/>
      <c r="WD25" s="584"/>
      <c r="WE25" s="584"/>
      <c r="WF25" s="584"/>
      <c r="WG25" s="584"/>
      <c r="WH25" s="584"/>
      <c r="WI25" s="584"/>
      <c r="WJ25" s="584"/>
      <c r="WK25" s="584"/>
      <c r="WL25" s="584"/>
      <c r="WM25" s="584"/>
      <c r="WN25" s="584"/>
      <c r="WO25" s="584"/>
      <c r="WP25" s="584"/>
      <c r="WQ25" s="584"/>
      <c r="WR25" s="584"/>
      <c r="WS25" s="584"/>
      <c r="WT25" s="584"/>
      <c r="WU25" s="584"/>
      <c r="WV25" s="584"/>
      <c r="WW25" s="584"/>
      <c r="WX25" s="584"/>
      <c r="WY25" s="584"/>
      <c r="WZ25" s="584"/>
      <c r="XA25" s="584"/>
      <c r="XB25" s="584"/>
      <c r="XC25" s="584"/>
      <c r="XD25" s="584"/>
      <c r="XE25" s="584"/>
      <c r="XF25" s="584"/>
      <c r="XG25" s="584"/>
      <c r="XH25" s="584"/>
      <c r="XI25" s="584"/>
      <c r="XJ25" s="584"/>
      <c r="XK25" s="584"/>
      <c r="XL25" s="584"/>
      <c r="XM25" s="584"/>
      <c r="XN25" s="584"/>
      <c r="XO25" s="584"/>
      <c r="XP25" s="584"/>
      <c r="XQ25" s="584"/>
      <c r="XR25" s="584"/>
      <c r="XS25" s="584"/>
      <c r="XT25" s="584"/>
      <c r="XU25" s="584"/>
      <c r="XV25" s="584"/>
      <c r="XW25" s="584"/>
      <c r="XX25" s="584"/>
      <c r="XY25" s="584"/>
      <c r="XZ25" s="584"/>
      <c r="YA25" s="584"/>
      <c r="YB25" s="584"/>
      <c r="YC25" s="584"/>
      <c r="YD25" s="584"/>
      <c r="YE25" s="584"/>
      <c r="YF25" s="584"/>
      <c r="YG25" s="584"/>
      <c r="YH25" s="584"/>
      <c r="YI25" s="584"/>
      <c r="YJ25" s="584"/>
      <c r="YK25" s="584"/>
      <c r="YL25" s="584"/>
      <c r="YM25" s="584"/>
      <c r="YN25" s="584"/>
      <c r="YO25" s="584"/>
      <c r="YP25" s="584"/>
      <c r="YQ25" s="584"/>
      <c r="YR25" s="584"/>
      <c r="YS25" s="584"/>
      <c r="YT25" s="584"/>
      <c r="YU25" s="584"/>
      <c r="YV25" s="584"/>
      <c r="YW25" s="584"/>
      <c r="YX25" s="601"/>
      <c r="YY25" s="601"/>
      <c r="YZ25" s="601"/>
      <c r="ZA25" s="584"/>
      <c r="ZB25" s="584"/>
      <c r="ZC25" s="584"/>
      <c r="ZD25" s="584"/>
      <c r="ZE25" s="584"/>
      <c r="ZF25" s="584"/>
      <c r="ZG25" s="584"/>
      <c r="ZH25" s="584"/>
      <c r="ZI25" s="584"/>
      <c r="ZJ25" s="584"/>
      <c r="ZK25" s="584"/>
      <c r="ZL25" s="584"/>
      <c r="ZM25" s="584"/>
      <c r="ZN25" s="584"/>
      <c r="ZO25" s="584"/>
      <c r="ZP25" s="584"/>
      <c r="ZQ25" s="584"/>
      <c r="ZR25" s="584"/>
      <c r="ZS25" s="584"/>
      <c r="ZT25" s="584"/>
      <c r="ZU25" s="584"/>
      <c r="ZV25" s="584"/>
      <c r="ZW25" s="584"/>
      <c r="ZX25" s="584"/>
      <c r="ZY25" s="584"/>
      <c r="ZZ25" s="584"/>
      <c r="AAA25" s="584"/>
      <c r="AAB25" s="584"/>
      <c r="AAC25" s="584"/>
      <c r="AAD25" s="584"/>
      <c r="AAE25" s="584"/>
      <c r="AAF25" s="584"/>
      <c r="AAG25" s="584"/>
      <c r="AAH25" s="584"/>
      <c r="AAI25" s="584"/>
      <c r="AAJ25" s="584"/>
      <c r="AAK25" s="584"/>
      <c r="AAL25" s="584"/>
      <c r="AAM25" s="584"/>
      <c r="AAN25" s="584"/>
      <c r="AAO25" s="584"/>
      <c r="AAP25" s="584"/>
      <c r="AAQ25" s="584"/>
      <c r="AAR25" s="584"/>
      <c r="AAS25" s="584"/>
      <c r="AAT25" s="584"/>
      <c r="AAU25" s="584"/>
      <c r="AAV25" s="584"/>
      <c r="AAW25" s="584"/>
      <c r="AAX25" s="584"/>
      <c r="AAY25" s="584"/>
      <c r="AAZ25" s="584"/>
      <c r="ABA25" s="584"/>
      <c r="ABB25" s="584"/>
      <c r="ABC25" s="584"/>
      <c r="ABD25" s="584"/>
      <c r="ABE25" s="584"/>
      <c r="ABF25" s="584"/>
      <c r="ABG25" s="584"/>
      <c r="ABH25" s="584"/>
      <c r="ABI25" s="584"/>
      <c r="ABJ25" s="584"/>
      <c r="ABK25" s="584"/>
      <c r="ABL25" s="584"/>
      <c r="ABM25" s="584"/>
      <c r="ABN25" s="584"/>
      <c r="ABO25" s="584"/>
      <c r="ABP25" s="584"/>
      <c r="ABQ25" s="584"/>
      <c r="ABR25" s="584"/>
      <c r="ABS25" s="584"/>
      <c r="ABT25" s="584"/>
      <c r="ABU25" s="584"/>
      <c r="ABV25" s="617"/>
      <c r="ABW25" s="617"/>
      <c r="ABX25" s="617"/>
      <c r="ABY25" s="617"/>
      <c r="ABZ25" s="617"/>
      <c r="ACA25" s="506"/>
      <c r="ACB25" s="506"/>
      <c r="ACC25" s="506"/>
      <c r="ACD25" s="506"/>
      <c r="AFT25" s="508"/>
      <c r="AFU25" s="508"/>
    </row>
    <row r="26" spans="1:853" ht="22.95" customHeight="1">
      <c r="A26" s="771">
        <v>19</v>
      </c>
      <c r="B26" s="695" t="str">
        <f>IF('1'!$A$1=1,D26,F26)</f>
        <v>France</v>
      </c>
      <c r="C26" s="1161"/>
      <c r="D26" s="2" t="s">
        <v>654</v>
      </c>
      <c r="E26" s="701"/>
      <c r="F26" s="1067" t="s">
        <v>164</v>
      </c>
      <c r="G26" s="476">
        <v>52.001359980000004</v>
      </c>
      <c r="H26" s="476">
        <v>79.279429999999991</v>
      </c>
      <c r="I26" s="476">
        <v>155.398698</v>
      </c>
      <c r="J26" s="476">
        <v>148.45473100000001</v>
      </c>
      <c r="K26" s="507">
        <v>184.226313</v>
      </c>
      <c r="L26" s="507">
        <v>95.130555999999999</v>
      </c>
      <c r="M26" s="507">
        <v>117.740983</v>
      </c>
      <c r="N26" s="507">
        <v>127.307641</v>
      </c>
      <c r="O26" s="507">
        <v>76.029344899999998</v>
      </c>
      <c r="P26" s="507">
        <v>119.256156</v>
      </c>
      <c r="Q26" s="507">
        <v>158.65423699999999</v>
      </c>
      <c r="R26" s="507">
        <v>158.47261600000002</v>
      </c>
      <c r="S26" s="507">
        <v>204.21412700000002</v>
      </c>
      <c r="T26" s="507">
        <v>91.628562000000002</v>
      </c>
      <c r="U26" s="507">
        <v>146.13315800000001</v>
      </c>
      <c r="V26" s="507">
        <v>214.14258999999998</v>
      </c>
      <c r="W26" s="507">
        <v>113.39072847</v>
      </c>
      <c r="X26" s="507">
        <v>131.073218</v>
      </c>
      <c r="Y26" s="507">
        <v>129.164985</v>
      </c>
      <c r="Z26" s="507">
        <v>124.575294</v>
      </c>
      <c r="AA26" s="476">
        <v>73.237559760000011</v>
      </c>
      <c r="AB26" s="476">
        <v>77.780199999999994</v>
      </c>
      <c r="AC26" s="476">
        <v>179.02980199999999</v>
      </c>
      <c r="AD26" s="476">
        <v>137.883601</v>
      </c>
      <c r="AE26" s="476">
        <v>98.832024880000006</v>
      </c>
      <c r="AF26" s="476">
        <v>103.27506499999998</v>
      </c>
      <c r="AG26" s="476">
        <v>107.671447</v>
      </c>
      <c r="AH26" s="476">
        <v>108.456532</v>
      </c>
      <c r="AI26" s="476">
        <v>83.484084510000002</v>
      </c>
      <c r="AJ26" s="476">
        <v>104.410284</v>
      </c>
      <c r="AK26" s="476">
        <v>103.37278899999998</v>
      </c>
      <c r="AL26" s="476">
        <v>83.741835999999992</v>
      </c>
      <c r="AM26" s="476">
        <v>100.87260431999999</v>
      </c>
      <c r="AN26" s="476">
        <v>89.545625000000001</v>
      </c>
      <c r="AO26" s="476">
        <v>160.57595699999999</v>
      </c>
      <c r="AP26" s="476">
        <v>138.923327</v>
      </c>
      <c r="AQ26" s="711">
        <v>87.199189379999993</v>
      </c>
      <c r="AR26" s="476">
        <v>99.184545</v>
      </c>
      <c r="AS26" s="476">
        <v>199.028221</v>
      </c>
      <c r="AT26" s="476">
        <v>163.47343900000001</v>
      </c>
      <c r="AU26" s="476">
        <v>106.50621931000001</v>
      </c>
      <c r="AV26" s="476">
        <v>103.11619496</v>
      </c>
      <c r="AW26" s="476">
        <v>132.36813233999999</v>
      </c>
      <c r="AX26" s="476">
        <v>195.51089536999999</v>
      </c>
      <c r="AY26" s="476">
        <v>166.48721168</v>
      </c>
      <c r="AZ26" s="476">
        <v>163.73795953000001</v>
      </c>
      <c r="BA26" s="476">
        <v>212.4087011</v>
      </c>
      <c r="BB26" s="476">
        <v>302.88615680999999</v>
      </c>
      <c r="BC26" s="476">
        <v>156.84475885000001</v>
      </c>
      <c r="BD26" s="476">
        <v>99.027941209999994</v>
      </c>
      <c r="BE26" s="476">
        <v>141.71569933999999</v>
      </c>
      <c r="BF26" s="476">
        <v>160.89162085999999</v>
      </c>
      <c r="BG26" s="476">
        <v>92.143592619999993</v>
      </c>
      <c r="BH26" s="476">
        <v>106.72075237999999</v>
      </c>
      <c r="BI26" s="476">
        <v>134.50403813</v>
      </c>
      <c r="BJ26" s="476">
        <v>137.73067204</v>
      </c>
      <c r="BK26" s="476">
        <f t="shared" si="10"/>
        <v>537.50144197999998</v>
      </c>
      <c r="BL26" s="476">
        <f t="shared" si="11"/>
        <v>845.52002912</v>
      </c>
      <c r="BM26" s="476">
        <f t="shared" si="12"/>
        <v>558.48002025999995</v>
      </c>
      <c r="BN26" s="476">
        <f t="shared" si="13"/>
        <v>471.09905516999999</v>
      </c>
      <c r="BO26" s="644">
        <f t="shared" si="14"/>
        <v>1.3584827860397104</v>
      </c>
      <c r="BP26" s="1124">
        <f t="shared" si="0"/>
        <v>84.353788511660667</v>
      </c>
      <c r="BQ26" s="711">
        <f t="shared" si="1"/>
        <v>467.93116276000001</v>
      </c>
      <c r="BR26" s="476">
        <f t="shared" si="2"/>
        <v>418.23506887999997</v>
      </c>
      <c r="BS26" s="476">
        <f t="shared" si="3"/>
        <v>375.00899350999993</v>
      </c>
      <c r="BT26" s="476">
        <f t="shared" si="4"/>
        <v>489.91751332000001</v>
      </c>
      <c r="BU26" s="476">
        <f t="shared" si="5"/>
        <v>548.88539437999998</v>
      </c>
      <c r="BV26" s="476">
        <f t="shared" si="6"/>
        <v>537.50144197999998</v>
      </c>
      <c r="BW26" s="476">
        <f t="shared" si="7"/>
        <v>845.52002912</v>
      </c>
      <c r="BX26" s="476">
        <f t="shared" si="8"/>
        <v>558.48002025999995</v>
      </c>
      <c r="BY26" s="1160">
        <f t="shared" si="9"/>
        <v>471.09905516999999</v>
      </c>
      <c r="BZ26" s="644"/>
      <c r="CA26" s="644"/>
      <c r="CB26" s="644"/>
      <c r="CC26" s="644"/>
      <c r="CD26" s="644"/>
      <c r="CE26" s="644"/>
      <c r="CF26" s="644"/>
      <c r="CG26" s="644"/>
      <c r="CH26" s="644"/>
      <c r="CI26" s="644"/>
      <c r="CJ26" s="644"/>
      <c r="CK26" s="644"/>
      <c r="CL26" s="644"/>
      <c r="CM26" s="644"/>
      <c r="CN26" s="644"/>
      <c r="CO26" s="644"/>
      <c r="CP26" s="644"/>
      <c r="CQ26" s="644"/>
      <c r="CR26" s="644"/>
      <c r="CS26" s="644"/>
      <c r="CT26" s="644"/>
      <c r="CU26" s="644"/>
      <c r="CV26" s="644"/>
      <c r="CW26" s="644"/>
      <c r="CX26" s="644"/>
      <c r="CY26" s="644"/>
      <c r="CZ26" s="644"/>
      <c r="DA26" s="644"/>
      <c r="DB26" s="644"/>
      <c r="DC26" s="644"/>
      <c r="DD26" s="644"/>
      <c r="DE26" s="644"/>
      <c r="DF26" s="644"/>
      <c r="DG26" s="644"/>
      <c r="DH26" s="644"/>
      <c r="DI26" s="644"/>
      <c r="DJ26" s="644"/>
      <c r="DK26" s="644"/>
      <c r="DL26" s="644"/>
      <c r="DM26" s="644"/>
      <c r="DN26" s="644"/>
      <c r="DO26" s="644"/>
      <c r="DP26" s="644"/>
      <c r="DQ26" s="644"/>
      <c r="DR26" s="644"/>
      <c r="DS26" s="644"/>
      <c r="DT26" s="644"/>
      <c r="DU26" s="644"/>
      <c r="DV26" s="644"/>
      <c r="DW26" s="644"/>
      <c r="DX26" s="644"/>
      <c r="DY26" s="644"/>
      <c r="DZ26" s="644"/>
      <c r="EA26" s="644"/>
      <c r="EB26" s="644"/>
      <c r="EC26" s="644"/>
      <c r="ED26" s="644"/>
      <c r="EE26" s="644"/>
      <c r="EF26" s="644"/>
      <c r="EG26" s="644"/>
      <c r="EH26" s="644"/>
      <c r="EI26" s="644"/>
      <c r="EJ26" s="644"/>
      <c r="EK26" s="644"/>
      <c r="EL26" s="644"/>
      <c r="EM26" s="644"/>
      <c r="EN26" s="644"/>
      <c r="EO26" s="644"/>
      <c r="EP26" s="644"/>
      <c r="EQ26" s="644"/>
      <c r="ER26" s="644"/>
      <c r="ES26" s="644"/>
      <c r="ET26" s="644"/>
      <c r="EU26" s="644"/>
      <c r="EV26" s="644"/>
      <c r="EW26" s="644"/>
      <c r="EX26" s="733"/>
      <c r="EY26" s="733"/>
      <c r="EZ26" s="737">
        <v>845.52002912</v>
      </c>
      <c r="FA26" s="737">
        <v>558.48002025999995</v>
      </c>
      <c r="FB26" s="733"/>
      <c r="FC26" s="733"/>
      <c r="FD26" s="733"/>
      <c r="FE26" s="733"/>
      <c r="FF26" s="733"/>
      <c r="FG26" s="733"/>
      <c r="FH26" s="733"/>
      <c r="FI26" s="733"/>
      <c r="FJ26" s="733"/>
      <c r="FK26" s="733"/>
      <c r="FL26" s="733"/>
      <c r="FM26" s="733"/>
      <c r="FN26" s="733"/>
      <c r="FO26" s="733"/>
      <c r="FP26" s="644"/>
      <c r="FQ26" s="644"/>
      <c r="FR26" s="644"/>
      <c r="FS26" s="644"/>
      <c r="FT26" s="644"/>
      <c r="FU26" s="644"/>
      <c r="FV26" s="644"/>
      <c r="FW26" s="644"/>
      <c r="FX26" s="644"/>
      <c r="FY26" s="644"/>
      <c r="FZ26" s="644"/>
      <c r="GA26" s="644"/>
      <c r="GB26" s="644"/>
      <c r="GC26" s="644"/>
      <c r="GD26" s="644"/>
      <c r="GE26" s="644"/>
      <c r="GF26" s="644"/>
      <c r="GG26" s="644"/>
      <c r="GH26" s="733"/>
      <c r="GI26" s="733"/>
      <c r="GJ26" s="733"/>
      <c r="GK26" s="733"/>
      <c r="GL26" s="733"/>
      <c r="GM26" s="733"/>
      <c r="GN26" s="644"/>
      <c r="GO26" s="644"/>
      <c r="GP26" s="644"/>
      <c r="GQ26" s="644"/>
      <c r="GR26" s="644"/>
      <c r="GS26" s="644"/>
      <c r="GT26" s="644"/>
      <c r="GU26" s="644"/>
      <c r="GV26" s="644"/>
      <c r="GW26" s="644"/>
      <c r="GX26" s="644"/>
      <c r="GY26" s="644"/>
      <c r="GZ26" s="644"/>
      <c r="HA26" s="644"/>
      <c r="HB26" s="644"/>
      <c r="HC26" s="644"/>
      <c r="HD26" s="644"/>
      <c r="HE26" s="644"/>
      <c r="HF26" s="644"/>
      <c r="HG26" s="644"/>
      <c r="HH26" s="644"/>
      <c r="HI26" s="644"/>
      <c r="HJ26" s="644"/>
      <c r="HK26" s="644"/>
      <c r="HL26" s="644"/>
      <c r="HM26" s="644"/>
      <c r="HN26" s="644"/>
      <c r="HO26" s="733"/>
      <c r="HP26" s="733"/>
      <c r="HQ26" s="733"/>
      <c r="HX26" s="733"/>
      <c r="HY26" s="733"/>
      <c r="HZ26" s="733"/>
      <c r="IA26" s="733"/>
      <c r="IB26" s="733"/>
      <c r="IC26" s="733"/>
      <c r="ID26" s="733"/>
      <c r="IE26" s="733"/>
      <c r="IF26" s="1148"/>
      <c r="IG26" s="1148"/>
      <c r="IH26" s="1148"/>
      <c r="II26" s="733"/>
      <c r="IJ26" s="733"/>
      <c r="IK26" s="733"/>
      <c r="IL26" s="733"/>
      <c r="IM26" s="733"/>
      <c r="IN26" s="733"/>
      <c r="IO26" s="733"/>
      <c r="IP26" s="733"/>
      <c r="IQ26" s="733"/>
      <c r="IR26" s="733"/>
      <c r="IS26" s="733"/>
      <c r="IT26" s="733"/>
      <c r="IU26" s="733"/>
      <c r="IV26" s="733"/>
      <c r="IW26" s="733"/>
      <c r="IX26" s="733"/>
      <c r="IY26" s="584"/>
      <c r="IZ26" s="584"/>
      <c r="JA26" s="584"/>
      <c r="JB26" s="584"/>
      <c r="JC26" s="584"/>
      <c r="JD26" s="584"/>
      <c r="JE26" s="584"/>
      <c r="JF26" s="584"/>
      <c r="JG26" s="584"/>
      <c r="JH26" s="584"/>
      <c r="JI26" s="584"/>
      <c r="JJ26" s="584"/>
      <c r="JK26" s="584"/>
      <c r="JL26" s="631"/>
      <c r="JM26" s="631"/>
      <c r="JN26" s="1148"/>
      <c r="JO26" s="681"/>
      <c r="JP26" s="681"/>
      <c r="JQ26" s="681"/>
      <c r="JR26" s="681"/>
      <c r="JS26" s="681"/>
      <c r="JT26" s="681"/>
      <c r="JU26" s="506"/>
      <c r="JV26" s="506"/>
      <c r="JW26" s="506"/>
      <c r="JX26" s="506"/>
      <c r="JY26" s="506"/>
      <c r="JZ26" s="506"/>
      <c r="KA26" s="506"/>
      <c r="KB26" s="506"/>
      <c r="KC26" s="584"/>
      <c r="KD26" s="584"/>
      <c r="KE26" s="584"/>
      <c r="KF26" s="584"/>
      <c r="KG26" s="584"/>
      <c r="KH26" s="584"/>
      <c r="KI26" s="584"/>
      <c r="KJ26" s="584"/>
      <c r="KK26" s="584"/>
      <c r="KL26" s="584"/>
      <c r="KM26" s="584"/>
      <c r="KN26" s="584"/>
      <c r="KO26" s="506"/>
      <c r="KP26" s="506"/>
      <c r="KQ26" s="506"/>
      <c r="KR26" s="506"/>
      <c r="KS26" s="506"/>
      <c r="KT26" s="506"/>
      <c r="KU26" s="506"/>
      <c r="KV26" s="506"/>
      <c r="KW26" s="506"/>
      <c r="KX26" s="506"/>
      <c r="KY26" s="506"/>
      <c r="KZ26" s="506"/>
      <c r="LA26" s="506"/>
      <c r="LB26" s="506"/>
      <c r="LC26" s="506"/>
      <c r="LD26" s="506"/>
      <c r="LE26" s="506"/>
      <c r="LF26" s="506"/>
      <c r="LG26" s="506"/>
      <c r="LH26" s="506"/>
      <c r="LI26" s="506"/>
      <c r="LJ26" s="506"/>
      <c r="LK26" s="506"/>
      <c r="LL26" s="506"/>
      <c r="LM26" s="506"/>
      <c r="LN26" s="506"/>
      <c r="LO26" s="506"/>
      <c r="LP26" s="506"/>
      <c r="LQ26" s="506"/>
      <c r="LR26" s="506"/>
      <c r="LS26" s="506"/>
      <c r="LT26" s="506"/>
      <c r="LU26" s="506"/>
      <c r="LV26" s="506"/>
      <c r="LW26" s="506"/>
      <c r="LX26" s="506"/>
      <c r="LY26" s="506"/>
      <c r="LZ26" s="506"/>
      <c r="MA26" s="506"/>
      <c r="MB26" s="506"/>
      <c r="MC26" s="506"/>
      <c r="MD26" s="601"/>
      <c r="ME26" s="601"/>
      <c r="MF26" s="601"/>
      <c r="MG26" s="601"/>
      <c r="MH26" s="506"/>
      <c r="MI26" s="506"/>
      <c r="MJ26" s="506"/>
      <c r="MK26" s="506"/>
      <c r="ML26" s="506"/>
      <c r="MM26" s="506"/>
      <c r="MN26" s="506"/>
      <c r="MO26" s="506"/>
      <c r="MP26" s="584"/>
      <c r="MQ26" s="584"/>
      <c r="MR26" s="584"/>
      <c r="MS26" s="584"/>
      <c r="MT26" s="584"/>
      <c r="MU26" s="584"/>
      <c r="MV26" s="584"/>
      <c r="MW26" s="584"/>
      <c r="MX26" s="584"/>
      <c r="MY26" s="584"/>
      <c r="MZ26" s="584"/>
      <c r="NA26" s="584"/>
      <c r="NB26" s="584"/>
      <c r="NC26" s="601"/>
      <c r="ND26" s="601"/>
      <c r="NE26" s="506"/>
      <c r="NF26" s="506"/>
      <c r="NG26" s="506"/>
      <c r="NH26" s="506"/>
      <c r="NI26" s="506"/>
      <c r="NJ26" s="506"/>
      <c r="NK26" s="506"/>
      <c r="NL26" s="584"/>
      <c r="NM26" s="601"/>
      <c r="NN26" s="601"/>
      <c r="NO26" s="601"/>
      <c r="NP26" s="601"/>
      <c r="NQ26" s="601"/>
      <c r="NR26" s="584"/>
      <c r="NS26" s="584"/>
      <c r="NT26" s="584"/>
      <c r="NU26" s="584"/>
      <c r="NV26" s="584"/>
      <c r="NW26" s="584"/>
      <c r="NX26" s="584"/>
      <c r="NY26" s="584"/>
      <c r="NZ26" s="584"/>
      <c r="OA26" s="584"/>
      <c r="OB26" s="584"/>
      <c r="OC26" s="584"/>
      <c r="OD26" s="584"/>
      <c r="OE26" s="584"/>
      <c r="OF26" s="584"/>
      <c r="OG26" s="584"/>
      <c r="OH26" s="584"/>
      <c r="OI26" s="584"/>
      <c r="OJ26" s="584"/>
      <c r="OK26" s="584"/>
      <c r="OL26" s="584"/>
      <c r="OM26" s="584"/>
      <c r="ON26" s="584"/>
      <c r="OO26" s="584"/>
      <c r="OP26" s="584"/>
      <c r="OQ26" s="584"/>
      <c r="OR26" s="584"/>
      <c r="OS26" s="584"/>
      <c r="OT26" s="584"/>
      <c r="OU26" s="584"/>
      <c r="OV26" s="584"/>
      <c r="OW26" s="584"/>
      <c r="OX26" s="584"/>
      <c r="OY26" s="584"/>
      <c r="OZ26" s="584"/>
      <c r="PA26" s="584"/>
      <c r="PB26" s="584"/>
      <c r="PC26" s="584"/>
      <c r="PD26" s="584"/>
      <c r="PE26" s="584"/>
      <c r="PF26" s="584"/>
      <c r="PG26" s="584"/>
      <c r="PH26" s="584"/>
      <c r="PI26" s="584"/>
      <c r="PJ26" s="584"/>
      <c r="PK26" s="584"/>
      <c r="PL26" s="584"/>
      <c r="PM26" s="584"/>
      <c r="PN26" s="584"/>
      <c r="PO26" s="584"/>
      <c r="PP26" s="584"/>
      <c r="PQ26" s="584"/>
      <c r="PR26" s="584"/>
      <c r="PS26" s="584"/>
      <c r="PT26" s="584"/>
      <c r="PU26" s="584"/>
      <c r="PV26" s="584"/>
      <c r="PW26" s="584"/>
      <c r="PX26" s="584"/>
      <c r="PY26" s="584"/>
      <c r="PZ26" s="584"/>
      <c r="QA26" s="584"/>
      <c r="QB26" s="584"/>
      <c r="QC26" s="584"/>
      <c r="QD26" s="584"/>
      <c r="QE26" s="584"/>
      <c r="QF26" s="584"/>
      <c r="QG26" s="584"/>
      <c r="QH26" s="584"/>
      <c r="QI26" s="584"/>
      <c r="QJ26" s="584"/>
      <c r="QK26" s="584"/>
      <c r="QL26" s="584"/>
      <c r="QM26" s="584"/>
      <c r="QN26" s="584"/>
      <c r="QO26" s="584"/>
      <c r="QP26" s="584"/>
      <c r="QQ26" s="584"/>
      <c r="QR26" s="584"/>
      <c r="QS26" s="584"/>
      <c r="QT26" s="584"/>
      <c r="QU26" s="584"/>
      <c r="QV26" s="584"/>
      <c r="QW26" s="584"/>
      <c r="QX26" s="584"/>
      <c r="QY26" s="584"/>
      <c r="QZ26" s="584"/>
      <c r="RA26" s="584"/>
      <c r="RB26" s="584"/>
      <c r="RC26" s="584"/>
      <c r="RD26" s="584"/>
      <c r="RE26" s="584"/>
      <c r="RF26" s="584"/>
      <c r="RG26" s="584"/>
      <c r="RH26" s="584"/>
      <c r="RI26" s="584"/>
      <c r="RJ26" s="584"/>
      <c r="RK26" s="584"/>
      <c r="RL26" s="584"/>
      <c r="RM26" s="584"/>
      <c r="RN26" s="584"/>
      <c r="RO26" s="584"/>
      <c r="RP26" s="584"/>
      <c r="RQ26" s="584"/>
      <c r="RR26" s="584"/>
      <c r="RS26" s="584"/>
      <c r="RT26" s="584"/>
      <c r="RU26" s="584"/>
      <c r="RV26" s="584"/>
      <c r="RW26" s="584"/>
      <c r="RX26" s="584"/>
      <c r="RY26" s="584"/>
      <c r="RZ26" s="584"/>
      <c r="SA26" s="584"/>
      <c r="SB26" s="584"/>
      <c r="SC26" s="584"/>
      <c r="SD26" s="584"/>
      <c r="SE26" s="584"/>
      <c r="SF26" s="584"/>
      <c r="SG26" s="584"/>
      <c r="SH26" s="584"/>
      <c r="SI26" s="584"/>
      <c r="SJ26" s="584"/>
      <c r="SK26" s="584"/>
      <c r="SL26" s="584"/>
      <c r="SM26" s="584"/>
      <c r="SN26" s="584"/>
      <c r="SO26" s="584"/>
      <c r="SP26" s="584"/>
      <c r="SQ26" s="584"/>
      <c r="SR26" s="584"/>
      <c r="SS26" s="584"/>
      <c r="ST26" s="584"/>
      <c r="SU26" s="584"/>
      <c r="SV26" s="584"/>
      <c r="SW26" s="584"/>
      <c r="SX26" s="584"/>
      <c r="SY26" s="584"/>
      <c r="SZ26" s="584"/>
      <c r="TA26" s="584"/>
      <c r="TB26" s="584"/>
      <c r="TC26" s="584"/>
      <c r="TD26" s="584"/>
      <c r="TE26" s="584"/>
      <c r="TF26" s="584"/>
      <c r="TG26" s="584"/>
      <c r="TH26" s="584"/>
      <c r="TI26" s="584"/>
      <c r="TJ26" s="584"/>
      <c r="TK26" s="584"/>
      <c r="TL26" s="584"/>
      <c r="TM26" s="584"/>
      <c r="TN26" s="584"/>
      <c r="TO26" s="584"/>
      <c r="TP26" s="584"/>
      <c r="TQ26" s="584"/>
      <c r="TR26" s="584"/>
      <c r="TS26" s="584"/>
      <c r="TT26" s="584"/>
      <c r="TU26" s="584"/>
      <c r="TV26" s="584"/>
      <c r="TW26" s="584"/>
      <c r="TX26" s="584"/>
      <c r="TY26" s="584"/>
      <c r="TZ26" s="584"/>
      <c r="UA26" s="584"/>
      <c r="UB26" s="584"/>
      <c r="UC26" s="584"/>
      <c r="UD26" s="584"/>
      <c r="UE26" s="584"/>
      <c r="UF26" s="584"/>
      <c r="UG26" s="584"/>
      <c r="UH26" s="584"/>
      <c r="UI26" s="584"/>
      <c r="UJ26" s="584"/>
      <c r="UK26" s="584"/>
      <c r="UL26" s="584"/>
      <c r="UM26" s="584"/>
      <c r="UN26" s="584"/>
      <c r="UO26" s="584"/>
      <c r="UP26" s="584"/>
      <c r="UQ26" s="584"/>
      <c r="UR26" s="584"/>
      <c r="US26" s="584"/>
      <c r="UT26" s="584"/>
      <c r="UU26" s="584"/>
      <c r="UV26" s="584"/>
      <c r="UW26" s="584"/>
      <c r="UX26" s="584"/>
      <c r="UY26" s="584"/>
      <c r="UZ26" s="584"/>
      <c r="VA26" s="584"/>
      <c r="VB26" s="584"/>
      <c r="VC26" s="584"/>
      <c r="VD26" s="584"/>
      <c r="VE26" s="584"/>
      <c r="VF26" s="584"/>
      <c r="VG26" s="584"/>
      <c r="VH26" s="584"/>
      <c r="VI26" s="584"/>
      <c r="VJ26" s="584"/>
      <c r="VK26" s="584"/>
      <c r="VL26" s="584"/>
      <c r="VM26" s="584"/>
      <c r="VN26" s="584"/>
      <c r="VO26" s="584"/>
      <c r="VP26" s="584"/>
      <c r="VQ26" s="584"/>
      <c r="VR26" s="584"/>
      <c r="VS26" s="584"/>
      <c r="VT26" s="584"/>
      <c r="VU26" s="584"/>
      <c r="VV26" s="584"/>
      <c r="VW26" s="584"/>
      <c r="VX26" s="584"/>
      <c r="VY26" s="584"/>
      <c r="VZ26" s="584"/>
      <c r="WA26" s="584"/>
      <c r="WB26" s="584"/>
      <c r="WC26" s="584"/>
      <c r="WD26" s="584"/>
      <c r="WE26" s="584"/>
      <c r="WF26" s="584"/>
      <c r="WG26" s="584"/>
      <c r="WH26" s="584"/>
      <c r="WI26" s="584"/>
      <c r="WJ26" s="584"/>
      <c r="WK26" s="584"/>
      <c r="WL26" s="584"/>
      <c r="WM26" s="584"/>
      <c r="WN26" s="584"/>
      <c r="WO26" s="584"/>
      <c r="WP26" s="584"/>
      <c r="WQ26" s="584"/>
      <c r="WR26" s="584"/>
      <c r="WS26" s="584"/>
      <c r="WT26" s="584"/>
      <c r="WU26" s="584"/>
      <c r="WV26" s="584"/>
      <c r="WW26" s="584"/>
      <c r="WX26" s="584"/>
      <c r="WY26" s="584"/>
      <c r="WZ26" s="584"/>
      <c r="XA26" s="584"/>
      <c r="XB26" s="584"/>
      <c r="XC26" s="584"/>
      <c r="XD26" s="584"/>
      <c r="XE26" s="584"/>
      <c r="XF26" s="584"/>
      <c r="XG26" s="584"/>
      <c r="XH26" s="584"/>
      <c r="XI26" s="584"/>
      <c r="XJ26" s="584"/>
      <c r="XK26" s="584"/>
      <c r="XL26" s="584"/>
      <c r="XM26" s="584"/>
      <c r="XN26" s="584"/>
      <c r="XO26" s="584"/>
      <c r="XP26" s="584"/>
      <c r="XQ26" s="584"/>
      <c r="XR26" s="584"/>
      <c r="XS26" s="584"/>
      <c r="XT26" s="584"/>
      <c r="XU26" s="584"/>
      <c r="XV26" s="584"/>
      <c r="XW26" s="584"/>
      <c r="XX26" s="584"/>
      <c r="XY26" s="584"/>
      <c r="XZ26" s="584"/>
      <c r="YA26" s="584"/>
      <c r="YB26" s="584"/>
      <c r="YC26" s="584"/>
      <c r="YD26" s="584"/>
      <c r="YE26" s="584"/>
      <c r="YF26" s="584"/>
      <c r="YG26" s="584"/>
      <c r="YH26" s="584"/>
      <c r="YI26" s="584"/>
      <c r="YJ26" s="584"/>
      <c r="YK26" s="584"/>
      <c r="YL26" s="584"/>
      <c r="YM26" s="584"/>
      <c r="YN26" s="584"/>
      <c r="YO26" s="584"/>
      <c r="YP26" s="584"/>
      <c r="YQ26" s="584"/>
      <c r="YR26" s="584"/>
      <c r="YS26" s="584"/>
      <c r="YT26" s="584"/>
      <c r="YU26" s="584"/>
      <c r="YV26" s="584"/>
      <c r="YW26" s="584"/>
      <c r="YX26" s="601"/>
      <c r="YY26" s="601"/>
      <c r="YZ26" s="601"/>
      <c r="ZA26" s="584"/>
      <c r="ZB26" s="584"/>
      <c r="ZC26" s="584"/>
      <c r="ZD26" s="584"/>
      <c r="ZE26" s="584"/>
      <c r="ZF26" s="584"/>
      <c r="ZG26" s="584"/>
      <c r="ZH26" s="584"/>
      <c r="ZI26" s="584"/>
      <c r="ZJ26" s="584"/>
      <c r="ZK26" s="584"/>
      <c r="ZL26" s="584"/>
      <c r="ZM26" s="584"/>
      <c r="ZN26" s="584"/>
      <c r="ZO26" s="584"/>
      <c r="ZP26" s="584"/>
      <c r="ZQ26" s="584"/>
      <c r="ZR26" s="584"/>
      <c r="ZS26" s="584"/>
      <c r="ZT26" s="584"/>
      <c r="ZU26" s="584"/>
      <c r="ZV26" s="584"/>
      <c r="ZW26" s="584"/>
      <c r="ZX26" s="584"/>
      <c r="ZY26" s="584"/>
      <c r="ZZ26" s="584"/>
      <c r="AAA26" s="584"/>
      <c r="AAB26" s="584"/>
      <c r="AAC26" s="584"/>
      <c r="AAD26" s="584"/>
      <c r="AAE26" s="584"/>
      <c r="AAF26" s="584"/>
      <c r="AAG26" s="584"/>
      <c r="AAH26" s="584"/>
      <c r="AAI26" s="584"/>
      <c r="AAJ26" s="584"/>
      <c r="AAK26" s="584"/>
      <c r="AAL26" s="584"/>
      <c r="AAM26" s="584"/>
      <c r="AAN26" s="584"/>
      <c r="AAO26" s="584"/>
      <c r="AAP26" s="584"/>
      <c r="AAQ26" s="584"/>
      <c r="AAR26" s="584"/>
      <c r="AAS26" s="584"/>
      <c r="AAT26" s="584"/>
      <c r="AAU26" s="584"/>
      <c r="AAV26" s="584"/>
      <c r="AAW26" s="584"/>
      <c r="AAX26" s="584"/>
      <c r="AAY26" s="584"/>
      <c r="AAZ26" s="584"/>
      <c r="ABA26" s="584"/>
      <c r="ABB26" s="584"/>
      <c r="ABC26" s="584"/>
      <c r="ABD26" s="584"/>
      <c r="ABE26" s="584"/>
      <c r="ABF26" s="584"/>
      <c r="ABG26" s="584"/>
      <c r="ABH26" s="584"/>
      <c r="ABI26" s="584"/>
      <c r="ABJ26" s="584"/>
      <c r="ABK26" s="584"/>
      <c r="ABL26" s="584"/>
      <c r="ABM26" s="584"/>
      <c r="ABN26" s="584"/>
      <c r="ABO26" s="584"/>
      <c r="ABP26" s="584"/>
      <c r="ABQ26" s="584"/>
      <c r="ABR26" s="584"/>
      <c r="ABS26" s="584"/>
      <c r="ABT26" s="584"/>
      <c r="ABU26" s="584"/>
      <c r="ABV26" s="617"/>
      <c r="ABW26" s="617"/>
      <c r="ABX26" s="617"/>
      <c r="ABY26" s="617"/>
      <c r="ABZ26" s="617"/>
      <c r="ACA26" s="506"/>
      <c r="ACB26" s="506"/>
      <c r="ACC26" s="506"/>
      <c r="ACD26" s="506"/>
      <c r="AFT26" s="508"/>
      <c r="AFU26" s="508"/>
    </row>
    <row r="27" spans="1:853" ht="27" customHeight="1">
      <c r="A27" s="771">
        <v>20</v>
      </c>
      <c r="B27" s="766" t="str">
        <f>IF('1'!$A$1=1,D27,F27)</f>
        <v>United Kingdom of Great Britain and Northern Ireland</v>
      </c>
      <c r="C27" s="1161"/>
      <c r="D27" s="2" t="s">
        <v>659</v>
      </c>
      <c r="E27" s="701"/>
      <c r="F27" s="1067" t="s">
        <v>347</v>
      </c>
      <c r="G27" s="476">
        <v>65.372757629999995</v>
      </c>
      <c r="H27" s="476">
        <v>104.43221700000001</v>
      </c>
      <c r="I27" s="476">
        <v>82.680293000000006</v>
      </c>
      <c r="J27" s="476">
        <v>131.99283400000002</v>
      </c>
      <c r="K27" s="507">
        <v>130.73115725</v>
      </c>
      <c r="L27" s="507">
        <v>135.081627</v>
      </c>
      <c r="M27" s="507">
        <v>83.054187999999996</v>
      </c>
      <c r="N27" s="507">
        <v>70.192485000000005</v>
      </c>
      <c r="O27" s="507">
        <v>71.328288000000001</v>
      </c>
      <c r="P27" s="507">
        <v>100.79462699999999</v>
      </c>
      <c r="Q27" s="507">
        <v>168.99264099999999</v>
      </c>
      <c r="R27" s="507">
        <v>124.458635</v>
      </c>
      <c r="S27" s="507">
        <v>129.001789</v>
      </c>
      <c r="T27" s="507">
        <v>92.405156000000005</v>
      </c>
      <c r="U27" s="507">
        <v>90.158073999999999</v>
      </c>
      <c r="V27" s="507">
        <v>163.567869</v>
      </c>
      <c r="W27" s="507">
        <v>171.17899382000002</v>
      </c>
      <c r="X27" s="507">
        <v>160.564618</v>
      </c>
      <c r="Y27" s="507">
        <v>94.277242000000001</v>
      </c>
      <c r="Z27" s="507">
        <v>103.644114</v>
      </c>
      <c r="AA27" s="476">
        <v>91.224219059999996</v>
      </c>
      <c r="AB27" s="476">
        <v>67.250658090000002</v>
      </c>
      <c r="AC27" s="476">
        <v>79.398461069999996</v>
      </c>
      <c r="AD27" s="476">
        <v>81.896930650000002</v>
      </c>
      <c r="AE27" s="476">
        <v>73.525344840000002</v>
      </c>
      <c r="AF27" s="476">
        <v>74.257142000000002</v>
      </c>
      <c r="AG27" s="476">
        <v>63.213736000000004</v>
      </c>
      <c r="AH27" s="476">
        <v>72.782857000000007</v>
      </c>
      <c r="AI27" s="476">
        <v>110.77569962</v>
      </c>
      <c r="AJ27" s="476">
        <v>133.41003700000002</v>
      </c>
      <c r="AK27" s="476">
        <v>75.761717000000004</v>
      </c>
      <c r="AL27" s="476">
        <v>119.93606800000001</v>
      </c>
      <c r="AM27" s="476">
        <v>137.37463646999998</v>
      </c>
      <c r="AN27" s="476">
        <v>114.74427900000001</v>
      </c>
      <c r="AO27" s="476">
        <v>129.03973000000002</v>
      </c>
      <c r="AP27" s="476">
        <v>155.34395900000001</v>
      </c>
      <c r="AQ27" s="711">
        <v>137.96787090999999</v>
      </c>
      <c r="AR27" s="476">
        <v>172.84716299999999</v>
      </c>
      <c r="AS27" s="476">
        <v>118.032247</v>
      </c>
      <c r="AT27" s="476">
        <v>142.66092900000001</v>
      </c>
      <c r="AU27" s="476">
        <v>137.80998851000001</v>
      </c>
      <c r="AV27" s="476">
        <v>93.805341299999995</v>
      </c>
      <c r="AW27" s="476">
        <v>161.95756355</v>
      </c>
      <c r="AX27" s="476">
        <v>192.69776598000001</v>
      </c>
      <c r="AY27" s="476">
        <v>193.19036141000001</v>
      </c>
      <c r="AZ27" s="476">
        <v>250.98027124999999</v>
      </c>
      <c r="BA27" s="476">
        <v>259.33736269000002</v>
      </c>
      <c r="BB27" s="476">
        <v>280.18578717999998</v>
      </c>
      <c r="BC27" s="476">
        <v>144.35678487999999</v>
      </c>
      <c r="BD27" s="476">
        <v>33.278187080000002</v>
      </c>
      <c r="BE27" s="476">
        <v>58.261589239999999</v>
      </c>
      <c r="BF27" s="476">
        <v>126.73039909000001</v>
      </c>
      <c r="BG27" s="476">
        <v>83.331438079999998</v>
      </c>
      <c r="BH27" s="476">
        <v>77.692842450000001</v>
      </c>
      <c r="BI27" s="476">
        <v>90.625058590000009</v>
      </c>
      <c r="BJ27" s="476">
        <v>104.61953401</v>
      </c>
      <c r="BK27" s="476">
        <f t="shared" si="10"/>
        <v>586.27065933999995</v>
      </c>
      <c r="BL27" s="476">
        <f t="shared" si="11"/>
        <v>983.69378253000014</v>
      </c>
      <c r="BM27" s="476">
        <f t="shared" si="12"/>
        <v>362.62696029</v>
      </c>
      <c r="BN27" s="476">
        <f t="shared" si="13"/>
        <v>356.26887312999997</v>
      </c>
      <c r="BO27" s="644">
        <f>BN27/$BN$7*100</f>
        <v>1.0273532201719666</v>
      </c>
      <c r="BP27" s="1124">
        <f>BN27/BM27*100</f>
        <v>98.246659003259069</v>
      </c>
      <c r="BQ27" s="711">
        <f>AA27+AB27+AC27+AD27</f>
        <v>319.77026887</v>
      </c>
      <c r="BR27" s="476">
        <f>AE27+AF27+AG27+AH27</f>
        <v>283.77907984000001</v>
      </c>
      <c r="BS27" s="476">
        <f>AI27+AJ27+AK27+AL27</f>
        <v>439.88352162000001</v>
      </c>
      <c r="BT27" s="476">
        <f>AM27+AN27+AO27+AP27</f>
        <v>536.50260447000005</v>
      </c>
      <c r="BU27" s="476">
        <f>AQ27+AR27+AS27+AT27</f>
        <v>571.50820991000001</v>
      </c>
      <c r="BV27" s="476">
        <f>AU27+AV27+AW27+AX27</f>
        <v>586.27065933999995</v>
      </c>
      <c r="BW27" s="476">
        <f>AY27+AZ27+BA27+BB27</f>
        <v>983.69378253000014</v>
      </c>
      <c r="BX27" s="476">
        <f>BC27+BD27+BE27+BF27</f>
        <v>362.62696029</v>
      </c>
      <c r="BY27" s="1160">
        <f t="shared" si="9"/>
        <v>356.26887312999997</v>
      </c>
      <c r="BZ27" s="644"/>
      <c r="CA27" s="644"/>
      <c r="CB27" s="644"/>
      <c r="CC27" s="644"/>
      <c r="CD27" s="644"/>
      <c r="CE27" s="644"/>
      <c r="CF27" s="644"/>
      <c r="CG27" s="644"/>
      <c r="CH27" s="644"/>
      <c r="CI27" s="644"/>
      <c r="CJ27" s="644"/>
      <c r="CK27" s="644"/>
      <c r="CL27" s="644"/>
      <c r="CM27" s="644"/>
      <c r="CN27" s="644"/>
      <c r="CO27" s="644"/>
      <c r="CP27" s="644"/>
      <c r="CQ27" s="644"/>
      <c r="CR27" s="644"/>
      <c r="CS27" s="644"/>
      <c r="CT27" s="644"/>
      <c r="CU27" s="644"/>
      <c r="CV27" s="644"/>
      <c r="CW27" s="644"/>
      <c r="CX27" s="644"/>
      <c r="CY27" s="644"/>
      <c r="CZ27" s="644"/>
      <c r="DA27" s="644"/>
      <c r="DB27" s="644"/>
      <c r="DC27" s="644"/>
      <c r="DD27" s="644"/>
      <c r="DE27" s="644"/>
      <c r="DF27" s="644"/>
      <c r="DG27" s="644"/>
      <c r="DH27" s="644"/>
      <c r="DI27" s="644"/>
      <c r="DJ27" s="644"/>
      <c r="DK27" s="644"/>
      <c r="DL27" s="644"/>
      <c r="DM27" s="644"/>
      <c r="DN27" s="644"/>
      <c r="DO27" s="644"/>
      <c r="DP27" s="644"/>
      <c r="DQ27" s="644"/>
      <c r="DR27" s="644"/>
      <c r="DS27" s="644"/>
      <c r="DT27" s="644"/>
      <c r="DU27" s="644"/>
      <c r="DV27" s="644"/>
      <c r="DW27" s="644"/>
      <c r="DX27" s="644"/>
      <c r="DY27" s="644"/>
      <c r="DZ27" s="644"/>
      <c r="EA27" s="644"/>
      <c r="EB27" s="644"/>
      <c r="EC27" s="644"/>
      <c r="ED27" s="644"/>
      <c r="EE27" s="644"/>
      <c r="EF27" s="644"/>
      <c r="EG27" s="644"/>
      <c r="EH27" s="644"/>
      <c r="EI27" s="644"/>
      <c r="EJ27" s="644"/>
      <c r="EK27" s="644"/>
      <c r="EL27" s="644"/>
      <c r="EM27" s="644"/>
      <c r="EN27" s="644"/>
      <c r="EO27" s="644"/>
      <c r="EP27" s="644"/>
      <c r="EQ27" s="644"/>
      <c r="ER27" s="644"/>
      <c r="ES27" s="644"/>
      <c r="ET27" s="644"/>
      <c r="EU27" s="644"/>
      <c r="EV27" s="644"/>
      <c r="EW27" s="644"/>
      <c r="EX27" s="733"/>
      <c r="EY27" s="733"/>
      <c r="EZ27" s="737">
        <v>983.69378253000014</v>
      </c>
      <c r="FA27" s="737">
        <v>362.62696029</v>
      </c>
      <c r="FB27" s="733"/>
      <c r="FC27" s="733"/>
      <c r="FD27" s="733"/>
      <c r="FE27" s="733"/>
      <c r="FF27" s="733"/>
      <c r="FG27" s="733"/>
      <c r="FH27" s="733"/>
      <c r="FI27" s="733"/>
      <c r="FJ27" s="733"/>
      <c r="FK27" s="733"/>
      <c r="FL27" s="733"/>
      <c r="FM27" s="733"/>
      <c r="FN27" s="733"/>
      <c r="FO27" s="733"/>
      <c r="FP27" s="644"/>
      <c r="FQ27" s="644"/>
      <c r="FR27" s="644"/>
      <c r="FS27" s="644"/>
      <c r="FT27" s="644"/>
      <c r="FU27" s="644"/>
      <c r="FV27" s="644"/>
      <c r="FW27" s="644"/>
      <c r="FX27" s="644"/>
      <c r="FY27" s="644"/>
      <c r="FZ27" s="644"/>
      <c r="GA27" s="644"/>
      <c r="GB27" s="644"/>
      <c r="GC27" s="644"/>
      <c r="GD27" s="644"/>
      <c r="GE27" s="644"/>
      <c r="GF27" s="644"/>
      <c r="GG27" s="644"/>
      <c r="GH27" s="733"/>
      <c r="GI27" s="733"/>
      <c r="GJ27" s="733"/>
      <c r="GK27" s="733"/>
      <c r="GL27" s="733"/>
      <c r="GM27" s="733"/>
      <c r="GN27" s="644"/>
      <c r="GO27" s="644"/>
      <c r="GP27" s="644"/>
      <c r="GQ27" s="644"/>
      <c r="GR27" s="644"/>
      <c r="GS27" s="644"/>
      <c r="GT27" s="644"/>
      <c r="GU27" s="644"/>
      <c r="GV27" s="644"/>
      <c r="GW27" s="644"/>
      <c r="GX27" s="644"/>
      <c r="GY27" s="644"/>
      <c r="GZ27" s="644"/>
      <c r="HA27" s="644"/>
      <c r="HB27" s="644"/>
      <c r="HC27" s="644"/>
      <c r="HD27" s="644"/>
      <c r="HE27" s="644"/>
      <c r="HF27" s="644"/>
      <c r="HG27" s="644"/>
      <c r="HH27" s="644"/>
      <c r="HI27" s="644"/>
      <c r="HJ27" s="644"/>
      <c r="HK27" s="644"/>
      <c r="HL27" s="644"/>
      <c r="HM27" s="644"/>
      <c r="HN27" s="644"/>
      <c r="HO27" s="733"/>
      <c r="HP27" s="733"/>
      <c r="HQ27" s="733"/>
      <c r="HX27" s="733"/>
      <c r="HY27" s="733"/>
      <c r="HZ27" s="733"/>
      <c r="IA27" s="733"/>
      <c r="IB27" s="733"/>
      <c r="IC27" s="733"/>
      <c r="ID27" s="733"/>
      <c r="IE27" s="733"/>
      <c r="IF27" s="1148"/>
      <c r="IG27" s="1148"/>
      <c r="IH27" s="1148"/>
      <c r="II27" s="733"/>
      <c r="IJ27" s="733"/>
      <c r="IK27" s="733"/>
      <c r="IL27" s="733"/>
      <c r="IM27" s="733"/>
      <c r="IN27" s="733"/>
      <c r="IO27" s="733"/>
      <c r="IP27" s="733"/>
      <c r="IQ27" s="733"/>
      <c r="IR27" s="733"/>
      <c r="IS27" s="733"/>
      <c r="IT27" s="733"/>
      <c r="IU27" s="733"/>
      <c r="IV27" s="733"/>
      <c r="IW27" s="733"/>
      <c r="IX27" s="733"/>
      <c r="IY27" s="584"/>
      <c r="IZ27" s="584"/>
      <c r="JA27" s="584"/>
      <c r="JB27" s="584"/>
      <c r="JC27" s="584"/>
      <c r="JD27" s="584"/>
      <c r="JE27" s="584"/>
      <c r="JF27" s="584"/>
      <c r="JG27" s="584"/>
      <c r="JH27" s="584"/>
      <c r="JI27" s="584"/>
      <c r="JJ27" s="584"/>
      <c r="JK27" s="584"/>
      <c r="JL27" s="631"/>
      <c r="JM27" s="631"/>
      <c r="JN27" s="1148"/>
      <c r="JO27" s="681"/>
      <c r="JP27" s="681"/>
      <c r="JQ27" s="681"/>
      <c r="JR27" s="681"/>
      <c r="JS27" s="681"/>
      <c r="JT27" s="681"/>
      <c r="JU27" s="506"/>
      <c r="JV27" s="506"/>
      <c r="JW27" s="506"/>
      <c r="JX27" s="506"/>
      <c r="JY27" s="506"/>
      <c r="JZ27" s="506"/>
      <c r="KA27" s="506"/>
      <c r="KB27" s="506"/>
      <c r="KC27" s="584"/>
      <c r="KD27" s="584"/>
      <c r="KE27" s="584"/>
      <c r="KF27" s="584"/>
      <c r="KG27" s="584"/>
      <c r="KH27" s="584"/>
      <c r="KI27" s="584"/>
      <c r="KJ27" s="584"/>
      <c r="KK27" s="584"/>
      <c r="KL27" s="584"/>
      <c r="KM27" s="584"/>
      <c r="KN27" s="584"/>
      <c r="KO27" s="506"/>
      <c r="KP27" s="506"/>
      <c r="KQ27" s="506"/>
      <c r="KR27" s="506"/>
      <c r="KS27" s="506"/>
      <c r="KT27" s="506"/>
      <c r="KU27" s="506"/>
      <c r="KV27" s="506"/>
      <c r="KW27" s="506"/>
      <c r="KX27" s="506"/>
      <c r="KY27" s="506"/>
      <c r="KZ27" s="506"/>
      <c r="LA27" s="506"/>
      <c r="LB27" s="506"/>
      <c r="LC27" s="506"/>
      <c r="LD27" s="506"/>
      <c r="LE27" s="506"/>
      <c r="LF27" s="506"/>
      <c r="LG27" s="506"/>
      <c r="LH27" s="506"/>
      <c r="LI27" s="506"/>
      <c r="LJ27" s="506"/>
      <c r="LK27" s="506"/>
      <c r="LL27" s="506"/>
      <c r="LM27" s="506"/>
      <c r="LN27" s="506"/>
      <c r="LO27" s="506"/>
      <c r="LP27" s="506"/>
      <c r="LQ27" s="506"/>
      <c r="LR27" s="506"/>
      <c r="LS27" s="506"/>
      <c r="LT27" s="506"/>
      <c r="LU27" s="506"/>
      <c r="LV27" s="506"/>
      <c r="LW27" s="506"/>
      <c r="LX27" s="506"/>
      <c r="LY27" s="506"/>
      <c r="LZ27" s="506"/>
      <c r="MA27" s="506"/>
      <c r="MB27" s="506"/>
      <c r="MC27" s="506"/>
      <c r="MD27" s="601"/>
      <c r="ME27" s="601"/>
      <c r="MF27" s="601"/>
      <c r="MG27" s="601"/>
      <c r="MH27" s="506"/>
      <c r="MI27" s="506"/>
      <c r="MJ27" s="506"/>
      <c r="MK27" s="506"/>
      <c r="ML27" s="506"/>
      <c r="MM27" s="506"/>
      <c r="MN27" s="506"/>
      <c r="MO27" s="506"/>
      <c r="MP27" s="584"/>
      <c r="MQ27" s="584"/>
      <c r="MR27" s="584"/>
      <c r="MS27" s="584"/>
      <c r="MT27" s="584"/>
      <c r="MU27" s="584"/>
      <c r="MV27" s="584"/>
      <c r="MW27" s="584"/>
      <c r="MX27" s="584"/>
      <c r="MY27" s="584"/>
      <c r="MZ27" s="584"/>
      <c r="NA27" s="584"/>
      <c r="NB27" s="584"/>
      <c r="NC27" s="601"/>
      <c r="ND27" s="601"/>
      <c r="NE27" s="506"/>
      <c r="NF27" s="506"/>
      <c r="NG27" s="506"/>
      <c r="NH27" s="506"/>
      <c r="NI27" s="506"/>
      <c r="NJ27" s="506"/>
      <c r="NK27" s="506"/>
      <c r="NL27" s="584"/>
      <c r="NM27" s="601"/>
      <c r="NN27" s="601"/>
      <c r="NO27" s="601"/>
      <c r="NP27" s="601"/>
      <c r="NQ27" s="601"/>
      <c r="NR27" s="584"/>
      <c r="NS27" s="584"/>
      <c r="NT27" s="584"/>
      <c r="NU27" s="584"/>
      <c r="NV27" s="584"/>
      <c r="NW27" s="584"/>
      <c r="NX27" s="584"/>
      <c r="NY27" s="584"/>
      <c r="NZ27" s="584"/>
      <c r="OA27" s="584"/>
      <c r="OB27" s="584"/>
      <c r="OC27" s="584"/>
      <c r="OD27" s="584"/>
      <c r="OE27" s="584"/>
      <c r="OF27" s="584"/>
      <c r="OG27" s="584"/>
      <c r="OH27" s="584"/>
      <c r="OI27" s="584"/>
      <c r="OJ27" s="584"/>
      <c r="OK27" s="584"/>
      <c r="OL27" s="584"/>
      <c r="OM27" s="584"/>
      <c r="ON27" s="584"/>
      <c r="OO27" s="584"/>
      <c r="OP27" s="584"/>
      <c r="OQ27" s="584"/>
      <c r="OR27" s="584"/>
      <c r="OS27" s="584"/>
      <c r="OT27" s="584"/>
      <c r="OU27" s="584"/>
      <c r="OV27" s="584"/>
      <c r="OW27" s="584"/>
      <c r="OX27" s="584"/>
      <c r="OY27" s="584"/>
      <c r="OZ27" s="584"/>
      <c r="PA27" s="584"/>
      <c r="PB27" s="584"/>
      <c r="PC27" s="584"/>
      <c r="PD27" s="584"/>
      <c r="PE27" s="584"/>
      <c r="PF27" s="584"/>
      <c r="PG27" s="584"/>
      <c r="PH27" s="584"/>
      <c r="PI27" s="584"/>
      <c r="PJ27" s="584"/>
      <c r="PK27" s="584"/>
      <c r="PL27" s="584"/>
      <c r="PM27" s="584"/>
      <c r="PN27" s="584"/>
      <c r="PO27" s="584"/>
      <c r="PP27" s="584"/>
      <c r="PQ27" s="584"/>
      <c r="PR27" s="584"/>
      <c r="PS27" s="584"/>
      <c r="PT27" s="584"/>
      <c r="PU27" s="584"/>
      <c r="PV27" s="584"/>
      <c r="PW27" s="584"/>
      <c r="PX27" s="584"/>
      <c r="PY27" s="584"/>
      <c r="PZ27" s="584"/>
      <c r="QA27" s="584"/>
      <c r="QB27" s="584"/>
      <c r="QC27" s="584"/>
      <c r="QD27" s="584"/>
      <c r="QE27" s="584"/>
      <c r="QF27" s="584"/>
      <c r="QG27" s="584"/>
      <c r="QH27" s="584"/>
      <c r="QI27" s="584"/>
      <c r="QJ27" s="584"/>
      <c r="QK27" s="584"/>
      <c r="QL27" s="584"/>
      <c r="QM27" s="584"/>
      <c r="QN27" s="584"/>
      <c r="QO27" s="584"/>
      <c r="QP27" s="584"/>
      <c r="QQ27" s="584"/>
      <c r="QR27" s="584"/>
      <c r="QS27" s="584"/>
      <c r="QT27" s="584"/>
      <c r="QU27" s="584"/>
      <c r="QV27" s="584"/>
      <c r="QW27" s="584"/>
      <c r="QX27" s="584"/>
      <c r="QY27" s="584"/>
      <c r="QZ27" s="584"/>
      <c r="RA27" s="584"/>
      <c r="RB27" s="584"/>
      <c r="RC27" s="584"/>
      <c r="RD27" s="584"/>
      <c r="RE27" s="584"/>
      <c r="RF27" s="584"/>
      <c r="RG27" s="584"/>
      <c r="RH27" s="584"/>
      <c r="RI27" s="584"/>
      <c r="RJ27" s="584"/>
      <c r="RK27" s="584"/>
      <c r="RL27" s="584"/>
      <c r="RM27" s="584"/>
      <c r="RN27" s="584"/>
      <c r="RO27" s="584"/>
      <c r="RP27" s="584"/>
      <c r="RQ27" s="584"/>
      <c r="RR27" s="584"/>
      <c r="RS27" s="584"/>
      <c r="RT27" s="584"/>
      <c r="RU27" s="584"/>
      <c r="RV27" s="584"/>
      <c r="RW27" s="584"/>
      <c r="RX27" s="584"/>
      <c r="RY27" s="584"/>
      <c r="RZ27" s="584"/>
      <c r="SA27" s="584"/>
      <c r="SB27" s="584"/>
      <c r="SC27" s="584"/>
      <c r="SD27" s="584"/>
      <c r="SE27" s="584"/>
      <c r="SF27" s="584"/>
      <c r="SG27" s="584"/>
      <c r="SH27" s="584"/>
      <c r="SI27" s="584"/>
      <c r="SJ27" s="584"/>
      <c r="SK27" s="584"/>
      <c r="SL27" s="584"/>
      <c r="SM27" s="584"/>
      <c r="SN27" s="584"/>
      <c r="SO27" s="584"/>
      <c r="SP27" s="584"/>
      <c r="SQ27" s="584"/>
      <c r="SR27" s="584"/>
      <c r="SS27" s="584"/>
      <c r="ST27" s="584"/>
      <c r="SU27" s="584"/>
      <c r="SV27" s="584"/>
      <c r="SW27" s="584"/>
      <c r="SX27" s="584"/>
      <c r="SY27" s="584"/>
      <c r="SZ27" s="584"/>
      <c r="TA27" s="584"/>
      <c r="TB27" s="584"/>
      <c r="TC27" s="584"/>
      <c r="TD27" s="584"/>
      <c r="TE27" s="584"/>
      <c r="TF27" s="584"/>
      <c r="TG27" s="584"/>
      <c r="TH27" s="584"/>
      <c r="TI27" s="584"/>
      <c r="TJ27" s="584"/>
      <c r="TK27" s="584"/>
      <c r="TL27" s="584"/>
      <c r="TM27" s="584"/>
      <c r="TN27" s="584"/>
      <c r="TO27" s="584"/>
      <c r="TP27" s="584"/>
      <c r="TQ27" s="584"/>
      <c r="TR27" s="584"/>
      <c r="TS27" s="584"/>
      <c r="TT27" s="584"/>
      <c r="TU27" s="584"/>
      <c r="TV27" s="584"/>
      <c r="TW27" s="584"/>
      <c r="TX27" s="584"/>
      <c r="TY27" s="584"/>
      <c r="TZ27" s="584"/>
      <c r="UA27" s="584"/>
      <c r="UB27" s="584"/>
      <c r="UC27" s="584"/>
      <c r="UD27" s="584"/>
      <c r="UE27" s="584"/>
      <c r="UF27" s="584"/>
      <c r="UG27" s="584"/>
      <c r="UH27" s="584"/>
      <c r="UI27" s="584"/>
      <c r="UJ27" s="584"/>
      <c r="UK27" s="584"/>
      <c r="UL27" s="584"/>
      <c r="UM27" s="584"/>
      <c r="UN27" s="584"/>
      <c r="UO27" s="584"/>
      <c r="UP27" s="584"/>
      <c r="UQ27" s="584"/>
      <c r="UR27" s="584"/>
      <c r="US27" s="584"/>
      <c r="UT27" s="584"/>
      <c r="UU27" s="584"/>
      <c r="UV27" s="584"/>
      <c r="UW27" s="584"/>
      <c r="UX27" s="584"/>
      <c r="UY27" s="584"/>
      <c r="UZ27" s="584"/>
      <c r="VA27" s="584"/>
      <c r="VB27" s="584"/>
      <c r="VC27" s="584"/>
      <c r="VD27" s="584"/>
      <c r="VE27" s="584"/>
      <c r="VF27" s="584"/>
      <c r="VG27" s="584"/>
      <c r="VH27" s="584"/>
      <c r="VI27" s="584"/>
      <c r="VJ27" s="584"/>
      <c r="VK27" s="584"/>
      <c r="VL27" s="584"/>
      <c r="VM27" s="584"/>
      <c r="VN27" s="584"/>
      <c r="VO27" s="584"/>
      <c r="VP27" s="584"/>
      <c r="VQ27" s="584"/>
      <c r="VR27" s="584"/>
      <c r="VS27" s="584"/>
      <c r="VT27" s="584"/>
      <c r="VU27" s="584"/>
      <c r="VV27" s="584"/>
      <c r="VW27" s="584"/>
      <c r="VX27" s="584"/>
      <c r="VY27" s="584"/>
      <c r="VZ27" s="584"/>
      <c r="WA27" s="584"/>
      <c r="WB27" s="584"/>
      <c r="WC27" s="584"/>
      <c r="WD27" s="584"/>
      <c r="WE27" s="584"/>
      <c r="WF27" s="584"/>
      <c r="WG27" s="584"/>
      <c r="WH27" s="584"/>
      <c r="WI27" s="584"/>
      <c r="WJ27" s="584"/>
      <c r="WK27" s="584"/>
      <c r="WL27" s="584"/>
      <c r="WM27" s="584"/>
      <c r="WN27" s="584"/>
      <c r="WO27" s="584"/>
      <c r="WP27" s="584"/>
      <c r="WQ27" s="584"/>
      <c r="WR27" s="584"/>
      <c r="WS27" s="584"/>
      <c r="WT27" s="584"/>
      <c r="WU27" s="584"/>
      <c r="WV27" s="584"/>
      <c r="WW27" s="584"/>
      <c r="WX27" s="584"/>
      <c r="WY27" s="584"/>
      <c r="WZ27" s="584"/>
      <c r="XA27" s="584"/>
      <c r="XB27" s="584"/>
      <c r="XC27" s="584"/>
      <c r="XD27" s="584"/>
      <c r="XE27" s="584"/>
      <c r="XF27" s="584"/>
      <c r="XG27" s="584"/>
      <c r="XH27" s="584"/>
      <c r="XI27" s="584"/>
      <c r="XJ27" s="584"/>
      <c r="XK27" s="584"/>
      <c r="XL27" s="584"/>
      <c r="XM27" s="584"/>
      <c r="XN27" s="584"/>
      <c r="XO27" s="584"/>
      <c r="XP27" s="584"/>
      <c r="XQ27" s="584"/>
      <c r="XR27" s="584"/>
      <c r="XS27" s="584"/>
      <c r="XT27" s="584"/>
      <c r="XU27" s="584"/>
      <c r="XV27" s="584"/>
      <c r="XW27" s="584"/>
      <c r="XX27" s="584"/>
      <c r="XY27" s="584"/>
      <c r="XZ27" s="584"/>
      <c r="YA27" s="584"/>
      <c r="YB27" s="584"/>
      <c r="YC27" s="584"/>
      <c r="YD27" s="584"/>
      <c r="YE27" s="584"/>
      <c r="YF27" s="584"/>
      <c r="YG27" s="584"/>
      <c r="YH27" s="584"/>
      <c r="YI27" s="584"/>
      <c r="YJ27" s="584"/>
      <c r="YK27" s="584"/>
      <c r="YL27" s="584"/>
      <c r="YM27" s="584"/>
      <c r="YN27" s="584"/>
      <c r="YO27" s="584"/>
      <c r="YP27" s="584"/>
      <c r="YQ27" s="584"/>
      <c r="YR27" s="584"/>
      <c r="YS27" s="584"/>
      <c r="YT27" s="584"/>
      <c r="YU27" s="584"/>
      <c r="YV27" s="584"/>
      <c r="YW27" s="584"/>
      <c r="YX27" s="601"/>
      <c r="YY27" s="601"/>
      <c r="YZ27" s="601"/>
      <c r="ZA27" s="584"/>
      <c r="ZB27" s="584"/>
      <c r="ZC27" s="584"/>
      <c r="ZD27" s="584"/>
      <c r="ZE27" s="584"/>
      <c r="ZF27" s="584"/>
      <c r="ZG27" s="584"/>
      <c r="ZH27" s="584"/>
      <c r="ZI27" s="584"/>
      <c r="ZJ27" s="584"/>
      <c r="ZK27" s="584"/>
      <c r="ZL27" s="584"/>
      <c r="ZM27" s="584"/>
      <c r="ZN27" s="584"/>
      <c r="ZO27" s="584"/>
      <c r="ZP27" s="584"/>
      <c r="ZQ27" s="584"/>
      <c r="ZR27" s="584"/>
      <c r="ZS27" s="584"/>
      <c r="ZT27" s="584"/>
      <c r="ZU27" s="584"/>
      <c r="ZV27" s="584"/>
      <c r="ZW27" s="584"/>
      <c r="ZX27" s="584"/>
      <c r="ZY27" s="584"/>
      <c r="ZZ27" s="584"/>
      <c r="AAA27" s="584"/>
      <c r="AAB27" s="584"/>
      <c r="AAC27" s="584"/>
      <c r="AAD27" s="584"/>
      <c r="AAE27" s="584"/>
      <c r="AAF27" s="584"/>
      <c r="AAG27" s="584"/>
      <c r="AAH27" s="584"/>
      <c r="AAI27" s="584"/>
      <c r="AAJ27" s="584"/>
      <c r="AAK27" s="584"/>
      <c r="AAL27" s="584"/>
      <c r="AAM27" s="584"/>
      <c r="AAN27" s="584"/>
      <c r="AAO27" s="584"/>
      <c r="AAP27" s="584"/>
      <c r="AAQ27" s="584"/>
      <c r="AAR27" s="584"/>
      <c r="AAS27" s="584"/>
      <c r="AAT27" s="584"/>
      <c r="AAU27" s="584"/>
      <c r="AAV27" s="584"/>
      <c r="AAW27" s="584"/>
      <c r="AAX27" s="584"/>
      <c r="AAY27" s="584"/>
      <c r="AAZ27" s="584"/>
      <c r="ABA27" s="584"/>
      <c r="ABB27" s="584"/>
      <c r="ABC27" s="584"/>
      <c r="ABD27" s="584"/>
      <c r="ABE27" s="584"/>
      <c r="ABF27" s="584"/>
      <c r="ABG27" s="584"/>
      <c r="ABH27" s="584"/>
      <c r="ABI27" s="584"/>
      <c r="ABJ27" s="584"/>
      <c r="ABK27" s="584"/>
      <c r="ABL27" s="584"/>
      <c r="ABM27" s="584"/>
      <c r="ABN27" s="584"/>
      <c r="ABO27" s="584"/>
      <c r="ABP27" s="584"/>
      <c r="ABQ27" s="584"/>
      <c r="ABR27" s="584"/>
      <c r="ABS27" s="584"/>
      <c r="ABT27" s="584"/>
      <c r="ABU27" s="584"/>
      <c r="ABV27" s="617"/>
      <c r="ABW27" s="617"/>
      <c r="ABX27" s="617"/>
      <c r="ABY27" s="617"/>
      <c r="ABZ27" s="617"/>
      <c r="ACA27" s="506"/>
      <c r="ACB27" s="506"/>
      <c r="ACC27" s="506"/>
      <c r="ACD27" s="506"/>
      <c r="AFT27" s="508"/>
      <c r="AFU27" s="508"/>
    </row>
    <row r="28" spans="1:853" ht="22.95" customHeight="1">
      <c r="A28" s="771">
        <v>21</v>
      </c>
      <c r="B28" s="695" t="str">
        <f>IF('1'!$A$1=1,D28,F28)</f>
        <v>Belgium</v>
      </c>
      <c r="C28" s="1161"/>
      <c r="D28" s="2" t="s">
        <v>640</v>
      </c>
      <c r="E28" s="701"/>
      <c r="F28" s="1067" t="s">
        <v>178</v>
      </c>
      <c r="G28" s="476">
        <v>51.511825340000001</v>
      </c>
      <c r="H28" s="476">
        <v>50.931586000000003</v>
      </c>
      <c r="I28" s="476">
        <v>65.519131999999999</v>
      </c>
      <c r="J28" s="476">
        <v>155.85499200000001</v>
      </c>
      <c r="K28" s="507">
        <v>84.216649000000004</v>
      </c>
      <c r="L28" s="507">
        <v>87.349498000000011</v>
      </c>
      <c r="M28" s="507">
        <v>86.188507000000001</v>
      </c>
      <c r="N28" s="507">
        <v>101.249043</v>
      </c>
      <c r="O28" s="507">
        <v>42.279406000000002</v>
      </c>
      <c r="P28" s="507">
        <v>85.248346999999995</v>
      </c>
      <c r="Q28" s="507">
        <v>136.870904</v>
      </c>
      <c r="R28" s="507">
        <v>162.08298600000001</v>
      </c>
      <c r="S28" s="507">
        <v>90.560113000000001</v>
      </c>
      <c r="T28" s="507">
        <v>57.236281000000005</v>
      </c>
      <c r="U28" s="507">
        <v>106.034414</v>
      </c>
      <c r="V28" s="507">
        <v>105.47566400000001</v>
      </c>
      <c r="W28" s="507">
        <v>90.367861000000005</v>
      </c>
      <c r="X28" s="507">
        <v>93.167704150000006</v>
      </c>
      <c r="Y28" s="507">
        <v>130.53864799999999</v>
      </c>
      <c r="Z28" s="507">
        <v>79.556877999999998</v>
      </c>
      <c r="AA28" s="476">
        <v>44.576044000000003</v>
      </c>
      <c r="AB28" s="476">
        <v>33.116258000000002</v>
      </c>
      <c r="AC28" s="476">
        <v>132.16087400000001</v>
      </c>
      <c r="AD28" s="476">
        <v>63.541128</v>
      </c>
      <c r="AE28" s="476">
        <v>39.275709999999997</v>
      </c>
      <c r="AF28" s="476">
        <v>33.165389000000005</v>
      </c>
      <c r="AG28" s="476">
        <v>100.680209</v>
      </c>
      <c r="AH28" s="476">
        <v>50.080214999999995</v>
      </c>
      <c r="AI28" s="476">
        <v>65.150490000000005</v>
      </c>
      <c r="AJ28" s="476">
        <v>67.870808999999994</v>
      </c>
      <c r="AK28" s="476">
        <v>147.555654</v>
      </c>
      <c r="AL28" s="476">
        <v>144.14227099999999</v>
      </c>
      <c r="AM28" s="476">
        <v>70.178950999999998</v>
      </c>
      <c r="AN28" s="476">
        <v>70.408301000000009</v>
      </c>
      <c r="AO28" s="476">
        <v>243.31589199999999</v>
      </c>
      <c r="AP28" s="476">
        <v>186.26315599999998</v>
      </c>
      <c r="AQ28" s="711">
        <v>89.682986</v>
      </c>
      <c r="AR28" s="476">
        <v>92.005352999999999</v>
      </c>
      <c r="AS28" s="476">
        <v>267.568603</v>
      </c>
      <c r="AT28" s="476">
        <v>200.41221100000001</v>
      </c>
      <c r="AU28" s="476">
        <v>79.903561999999994</v>
      </c>
      <c r="AV28" s="476">
        <v>62.197137939999998</v>
      </c>
      <c r="AW28" s="476">
        <v>214.93037615</v>
      </c>
      <c r="AX28" s="476">
        <v>168.78054355</v>
      </c>
      <c r="AY28" s="476">
        <v>89.171658679999993</v>
      </c>
      <c r="AZ28" s="476">
        <v>104.25217888</v>
      </c>
      <c r="BA28" s="476">
        <v>271.80650087999999</v>
      </c>
      <c r="BB28" s="476">
        <v>148.53873603</v>
      </c>
      <c r="BC28" s="476">
        <v>88.239145459999989</v>
      </c>
      <c r="BD28" s="476">
        <v>38.707663999999994</v>
      </c>
      <c r="BE28" s="476">
        <v>155.66656052000002</v>
      </c>
      <c r="BF28" s="476">
        <v>159.62887006</v>
      </c>
      <c r="BG28" s="476">
        <v>111.82442899</v>
      </c>
      <c r="BH28" s="476">
        <v>54.426026620000002</v>
      </c>
      <c r="BI28" s="476">
        <v>77.276037930000001</v>
      </c>
      <c r="BJ28" s="476">
        <v>109.44792132999999</v>
      </c>
      <c r="BK28" s="476">
        <f t="shared" si="10"/>
        <v>525.81161964</v>
      </c>
      <c r="BL28" s="476">
        <f t="shared" si="11"/>
        <v>613.76907446999996</v>
      </c>
      <c r="BM28" s="476">
        <f t="shared" si="12"/>
        <v>442.24224004000001</v>
      </c>
      <c r="BN28" s="476">
        <f t="shared" si="13"/>
        <v>352.97441487000003</v>
      </c>
      <c r="BO28" s="644">
        <f>BN28/$BN$7*100</f>
        <v>1.0178531696275621</v>
      </c>
      <c r="BP28" s="1124">
        <f>BN28/BM28*100</f>
        <v>79.814722093953336</v>
      </c>
      <c r="BQ28" s="711">
        <f>AA28+AB28+AC28+AD28</f>
        <v>273.39430400000003</v>
      </c>
      <c r="BR28" s="476">
        <f>AE28+AF28+AG28+AH28</f>
        <v>223.20152300000001</v>
      </c>
      <c r="BS28" s="476">
        <f>AI28+AJ28+AK28+AL28</f>
        <v>424.719224</v>
      </c>
      <c r="BT28" s="476">
        <f>AM28+AN28+AO28+AP28</f>
        <v>570.16629999999998</v>
      </c>
      <c r="BU28" s="476">
        <f>AQ28+AR28+AS28+AT28</f>
        <v>649.66915300000005</v>
      </c>
      <c r="BV28" s="476">
        <f>AU28+AV28+AW28+AX28</f>
        <v>525.81161964</v>
      </c>
      <c r="BW28" s="476">
        <f>AY28+AZ28+BA28+BB28</f>
        <v>613.76907446999996</v>
      </c>
      <c r="BX28" s="476">
        <f>BC28+BD28+BE28+BF28</f>
        <v>442.24224004000001</v>
      </c>
      <c r="BY28" s="1160">
        <f t="shared" si="9"/>
        <v>352.97441487000003</v>
      </c>
      <c r="BZ28" s="644"/>
      <c r="CA28" s="644"/>
      <c r="CB28" s="644"/>
      <c r="CC28" s="644"/>
      <c r="CD28" s="644"/>
      <c r="CE28" s="644"/>
      <c r="CF28" s="644"/>
      <c r="CG28" s="644"/>
      <c r="CH28" s="644"/>
      <c r="CI28" s="644"/>
      <c r="CJ28" s="644"/>
      <c r="CK28" s="644"/>
      <c r="CL28" s="644"/>
      <c r="CM28" s="644"/>
      <c r="CN28" s="644"/>
      <c r="CO28" s="644"/>
      <c r="CP28" s="644"/>
      <c r="CQ28" s="644"/>
      <c r="CR28" s="644"/>
      <c r="CS28" s="644"/>
      <c r="CT28" s="644"/>
      <c r="CU28" s="644"/>
      <c r="CV28" s="644"/>
      <c r="CW28" s="644"/>
      <c r="CX28" s="644"/>
      <c r="CY28" s="644"/>
      <c r="CZ28" s="644"/>
      <c r="DA28" s="644"/>
      <c r="DB28" s="644"/>
      <c r="DC28" s="644"/>
      <c r="DD28" s="644"/>
      <c r="DE28" s="644"/>
      <c r="DF28" s="644"/>
      <c r="DG28" s="644"/>
      <c r="DH28" s="644"/>
      <c r="DI28" s="644"/>
      <c r="DJ28" s="644"/>
      <c r="DK28" s="644"/>
      <c r="DL28" s="644"/>
      <c r="DM28" s="644"/>
      <c r="DN28" s="644"/>
      <c r="DO28" s="644"/>
      <c r="DP28" s="644"/>
      <c r="DQ28" s="644"/>
      <c r="DR28" s="644"/>
      <c r="DS28" s="644"/>
      <c r="DT28" s="644"/>
      <c r="DU28" s="644"/>
      <c r="DV28" s="644"/>
      <c r="DW28" s="644"/>
      <c r="DX28" s="644"/>
      <c r="DY28" s="644"/>
      <c r="DZ28" s="644"/>
      <c r="EA28" s="644"/>
      <c r="EB28" s="644"/>
      <c r="EC28" s="644"/>
      <c r="ED28" s="644"/>
      <c r="EE28" s="644"/>
      <c r="EF28" s="644"/>
      <c r="EG28" s="644"/>
      <c r="EH28" s="644"/>
      <c r="EI28" s="644"/>
      <c r="EJ28" s="644"/>
      <c r="EK28" s="644"/>
      <c r="EL28" s="644"/>
      <c r="EM28" s="644"/>
      <c r="EN28" s="644"/>
      <c r="EO28" s="644"/>
      <c r="EP28" s="644"/>
      <c r="EQ28" s="644"/>
      <c r="ER28" s="644"/>
      <c r="ES28" s="644"/>
      <c r="ET28" s="644"/>
      <c r="EU28" s="644"/>
      <c r="EV28" s="644"/>
      <c r="EW28" s="644"/>
      <c r="EX28" s="733"/>
      <c r="EY28" s="733"/>
      <c r="EZ28" s="737">
        <v>613.76907446999996</v>
      </c>
      <c r="FA28" s="737">
        <v>442.24224004000001</v>
      </c>
      <c r="FB28" s="733"/>
      <c r="FC28" s="733"/>
      <c r="FD28" s="733"/>
      <c r="FE28" s="733"/>
      <c r="FF28" s="733"/>
      <c r="FG28" s="733"/>
      <c r="FH28" s="733"/>
      <c r="FI28" s="733"/>
      <c r="FJ28" s="733"/>
      <c r="FK28" s="733"/>
      <c r="FL28" s="733"/>
      <c r="FM28" s="733"/>
      <c r="FN28" s="733"/>
      <c r="FO28" s="733"/>
      <c r="FP28" s="644"/>
      <c r="FQ28" s="644"/>
      <c r="FR28" s="644"/>
      <c r="FS28" s="644"/>
      <c r="FT28" s="644"/>
      <c r="FU28" s="644"/>
      <c r="FV28" s="644"/>
      <c r="FW28" s="644"/>
      <c r="FX28" s="644"/>
      <c r="FY28" s="644"/>
      <c r="FZ28" s="644"/>
      <c r="GA28" s="644"/>
      <c r="GB28" s="644"/>
      <c r="GC28" s="644"/>
      <c r="GD28" s="644"/>
      <c r="GE28" s="644"/>
      <c r="GF28" s="644"/>
      <c r="GG28" s="644"/>
      <c r="GH28" s="733"/>
      <c r="GI28" s="733"/>
      <c r="GJ28" s="733"/>
      <c r="GK28" s="733"/>
      <c r="GL28" s="733"/>
      <c r="GM28" s="733"/>
      <c r="GN28" s="644"/>
      <c r="GO28" s="644"/>
      <c r="GP28" s="644"/>
      <c r="GQ28" s="644"/>
      <c r="GR28" s="644"/>
      <c r="GS28" s="644"/>
      <c r="GT28" s="644"/>
      <c r="GU28" s="644"/>
      <c r="GV28" s="644"/>
      <c r="GW28" s="644"/>
      <c r="GX28" s="644"/>
      <c r="GY28" s="644"/>
      <c r="GZ28" s="644"/>
      <c r="HA28" s="644"/>
      <c r="HB28" s="644"/>
      <c r="HC28" s="644"/>
      <c r="HD28" s="644"/>
      <c r="HE28" s="644"/>
      <c r="HF28" s="644"/>
      <c r="HG28" s="644"/>
      <c r="HH28" s="644"/>
      <c r="HI28" s="644"/>
      <c r="HJ28" s="644"/>
      <c r="HK28" s="644"/>
      <c r="HL28" s="644"/>
      <c r="HM28" s="644"/>
      <c r="HN28" s="644"/>
      <c r="HO28" s="733"/>
      <c r="HP28" s="733"/>
      <c r="HQ28" s="733"/>
      <c r="HX28" s="733"/>
      <c r="HY28" s="733"/>
      <c r="HZ28" s="733"/>
      <c r="IA28" s="733"/>
      <c r="IB28" s="733"/>
      <c r="IC28" s="733"/>
      <c r="ID28" s="733"/>
      <c r="IE28" s="733"/>
      <c r="IF28" s="1148"/>
      <c r="IG28" s="1148"/>
      <c r="IH28" s="1148"/>
      <c r="II28" s="733"/>
      <c r="IJ28" s="733"/>
      <c r="IK28" s="733"/>
      <c r="IL28" s="733"/>
      <c r="IM28" s="733"/>
      <c r="IN28" s="733"/>
      <c r="IO28" s="733"/>
      <c r="IP28" s="733"/>
      <c r="IQ28" s="733"/>
      <c r="IR28" s="733"/>
      <c r="IS28" s="733"/>
      <c r="IT28" s="733"/>
      <c r="IU28" s="733"/>
      <c r="IV28" s="733"/>
      <c r="IW28" s="733"/>
      <c r="IX28" s="733"/>
      <c r="IY28" s="584"/>
      <c r="IZ28" s="584"/>
      <c r="JA28" s="584"/>
      <c r="JB28" s="584"/>
      <c r="JC28" s="584"/>
      <c r="JD28" s="584"/>
      <c r="JE28" s="584"/>
      <c r="JF28" s="584"/>
      <c r="JG28" s="584"/>
      <c r="JH28" s="584"/>
      <c r="JI28" s="584"/>
      <c r="JJ28" s="584"/>
      <c r="JK28" s="584"/>
      <c r="JL28" s="631"/>
      <c r="JM28" s="631"/>
      <c r="JN28" s="1148"/>
      <c r="JO28" s="681"/>
      <c r="JP28" s="681"/>
      <c r="JQ28" s="681"/>
      <c r="JR28" s="681"/>
      <c r="JS28" s="681"/>
      <c r="JT28" s="681"/>
      <c r="JU28" s="506"/>
      <c r="JV28" s="506"/>
      <c r="JW28" s="506"/>
      <c r="JX28" s="506"/>
      <c r="JY28" s="506"/>
      <c r="JZ28" s="506"/>
      <c r="KA28" s="506"/>
      <c r="KB28" s="506"/>
      <c r="KC28" s="584"/>
      <c r="KD28" s="584"/>
      <c r="KE28" s="584"/>
      <c r="KF28" s="584"/>
      <c r="KG28" s="584"/>
      <c r="KH28" s="584"/>
      <c r="KI28" s="584"/>
      <c r="KJ28" s="584"/>
      <c r="KK28" s="584"/>
      <c r="KL28" s="584"/>
      <c r="KM28" s="584"/>
      <c r="KN28" s="584"/>
      <c r="KO28" s="506"/>
      <c r="KP28" s="506"/>
      <c r="KQ28" s="506"/>
      <c r="KR28" s="506"/>
      <c r="KS28" s="506"/>
      <c r="KT28" s="506"/>
      <c r="KU28" s="506"/>
      <c r="KV28" s="506"/>
      <c r="KW28" s="506"/>
      <c r="KX28" s="506"/>
      <c r="KY28" s="506"/>
      <c r="KZ28" s="506"/>
      <c r="LA28" s="506"/>
      <c r="LB28" s="506"/>
      <c r="LC28" s="506"/>
      <c r="LD28" s="506"/>
      <c r="LE28" s="506"/>
      <c r="LF28" s="506"/>
      <c r="LG28" s="506"/>
      <c r="LH28" s="506"/>
      <c r="LI28" s="506"/>
      <c r="LJ28" s="506"/>
      <c r="LK28" s="506"/>
      <c r="LL28" s="506"/>
      <c r="LM28" s="506"/>
      <c r="LN28" s="506"/>
      <c r="LO28" s="506"/>
      <c r="LP28" s="506"/>
      <c r="LQ28" s="506"/>
      <c r="LR28" s="506"/>
      <c r="LS28" s="506"/>
      <c r="LT28" s="506"/>
      <c r="LU28" s="506"/>
      <c r="LV28" s="506"/>
      <c r="LW28" s="506"/>
      <c r="LX28" s="506"/>
      <c r="LY28" s="506"/>
      <c r="LZ28" s="506"/>
      <c r="MA28" s="506"/>
      <c r="MB28" s="506"/>
      <c r="MC28" s="506"/>
      <c r="MD28" s="601"/>
      <c r="ME28" s="601"/>
      <c r="MF28" s="601"/>
      <c r="MG28" s="601"/>
      <c r="MH28" s="506"/>
      <c r="MI28" s="506"/>
      <c r="MJ28" s="506"/>
      <c r="MK28" s="506"/>
      <c r="ML28" s="506"/>
      <c r="MM28" s="506"/>
      <c r="MN28" s="506"/>
      <c r="MO28" s="506"/>
      <c r="MP28" s="584"/>
      <c r="MQ28" s="584"/>
      <c r="MR28" s="584"/>
      <c r="MS28" s="584"/>
      <c r="MT28" s="584"/>
      <c r="MU28" s="584"/>
      <c r="MV28" s="584"/>
      <c r="MW28" s="584"/>
      <c r="MX28" s="584"/>
      <c r="MY28" s="584"/>
      <c r="MZ28" s="584"/>
      <c r="NA28" s="584"/>
      <c r="NB28" s="584"/>
      <c r="NC28" s="601"/>
      <c r="ND28" s="601"/>
      <c r="NE28" s="506"/>
      <c r="NF28" s="506"/>
      <c r="NG28" s="506"/>
      <c r="NH28" s="506"/>
      <c r="NI28" s="506"/>
      <c r="NJ28" s="506"/>
      <c r="NK28" s="506"/>
      <c r="NL28" s="584"/>
      <c r="NM28" s="601"/>
      <c r="NN28" s="601"/>
      <c r="NO28" s="601"/>
      <c r="NP28" s="601"/>
      <c r="NQ28" s="601"/>
      <c r="NR28" s="584"/>
      <c r="NS28" s="584"/>
      <c r="NT28" s="584"/>
      <c r="NU28" s="584"/>
      <c r="NV28" s="584"/>
      <c r="NW28" s="584"/>
      <c r="NX28" s="584"/>
      <c r="NY28" s="584"/>
      <c r="NZ28" s="584"/>
      <c r="OA28" s="584"/>
      <c r="OB28" s="584"/>
      <c r="OC28" s="584"/>
      <c r="OD28" s="584"/>
      <c r="OE28" s="584"/>
      <c r="OF28" s="584"/>
      <c r="OG28" s="584"/>
      <c r="OH28" s="584"/>
      <c r="OI28" s="584"/>
      <c r="OJ28" s="584"/>
      <c r="OK28" s="584"/>
      <c r="OL28" s="584"/>
      <c r="OM28" s="584"/>
      <c r="ON28" s="584"/>
      <c r="OO28" s="584"/>
      <c r="OP28" s="584"/>
      <c r="OQ28" s="584"/>
      <c r="OR28" s="584"/>
      <c r="OS28" s="584"/>
      <c r="OT28" s="584"/>
      <c r="OU28" s="584"/>
      <c r="OV28" s="584"/>
      <c r="OW28" s="584"/>
      <c r="OX28" s="584"/>
      <c r="OY28" s="584"/>
      <c r="OZ28" s="584"/>
      <c r="PA28" s="584"/>
      <c r="PB28" s="584"/>
      <c r="PC28" s="584"/>
      <c r="PD28" s="584"/>
      <c r="PE28" s="584"/>
      <c r="PF28" s="584"/>
      <c r="PG28" s="584"/>
      <c r="PH28" s="584"/>
      <c r="PI28" s="584"/>
      <c r="PJ28" s="584"/>
      <c r="PK28" s="584"/>
      <c r="PL28" s="584"/>
      <c r="PM28" s="584"/>
      <c r="PN28" s="584"/>
      <c r="PO28" s="584"/>
      <c r="PP28" s="584"/>
      <c r="PQ28" s="584"/>
      <c r="PR28" s="584"/>
      <c r="PS28" s="584"/>
      <c r="PT28" s="584"/>
      <c r="PU28" s="584"/>
      <c r="PV28" s="584"/>
      <c r="PW28" s="584"/>
      <c r="PX28" s="584"/>
      <c r="PY28" s="584"/>
      <c r="PZ28" s="584"/>
      <c r="QA28" s="584"/>
      <c r="QB28" s="584"/>
      <c r="QC28" s="584"/>
      <c r="QD28" s="584"/>
      <c r="QE28" s="584"/>
      <c r="QF28" s="584"/>
      <c r="QG28" s="584"/>
      <c r="QH28" s="584"/>
      <c r="QI28" s="584"/>
      <c r="QJ28" s="584"/>
      <c r="QK28" s="584"/>
      <c r="QL28" s="584"/>
      <c r="QM28" s="584"/>
      <c r="QN28" s="584"/>
      <c r="QO28" s="584"/>
      <c r="QP28" s="584"/>
      <c r="QQ28" s="584"/>
      <c r="QR28" s="584"/>
      <c r="QS28" s="584"/>
      <c r="QT28" s="584"/>
      <c r="QU28" s="584"/>
      <c r="QV28" s="584"/>
      <c r="QW28" s="584"/>
      <c r="QX28" s="584"/>
      <c r="QY28" s="584"/>
      <c r="QZ28" s="584"/>
      <c r="RA28" s="584"/>
      <c r="RB28" s="584"/>
      <c r="RC28" s="584"/>
      <c r="RD28" s="584"/>
      <c r="RE28" s="584"/>
      <c r="RF28" s="584"/>
      <c r="RG28" s="584"/>
      <c r="RH28" s="584"/>
      <c r="RI28" s="584"/>
      <c r="RJ28" s="584"/>
      <c r="RK28" s="584"/>
      <c r="RL28" s="584"/>
      <c r="RM28" s="584"/>
      <c r="RN28" s="584"/>
      <c r="RO28" s="584"/>
      <c r="RP28" s="584"/>
      <c r="RQ28" s="584"/>
      <c r="RR28" s="584"/>
      <c r="RS28" s="584"/>
      <c r="RT28" s="584"/>
      <c r="RU28" s="584"/>
      <c r="RV28" s="584"/>
      <c r="RW28" s="584"/>
      <c r="RX28" s="584"/>
      <c r="RY28" s="584"/>
      <c r="RZ28" s="584"/>
      <c r="SA28" s="584"/>
      <c r="SB28" s="584"/>
      <c r="SC28" s="584"/>
      <c r="SD28" s="584"/>
      <c r="SE28" s="584"/>
      <c r="SF28" s="584"/>
      <c r="SG28" s="584"/>
      <c r="SH28" s="584"/>
      <c r="SI28" s="584"/>
      <c r="SJ28" s="584"/>
      <c r="SK28" s="584"/>
      <c r="SL28" s="584"/>
      <c r="SM28" s="584"/>
      <c r="SN28" s="584"/>
      <c r="SO28" s="584"/>
      <c r="SP28" s="584"/>
      <c r="SQ28" s="584"/>
      <c r="SR28" s="584"/>
      <c r="SS28" s="584"/>
      <c r="ST28" s="584"/>
      <c r="SU28" s="584"/>
      <c r="SV28" s="584"/>
      <c r="SW28" s="584"/>
      <c r="SX28" s="584"/>
      <c r="SY28" s="584"/>
      <c r="SZ28" s="584"/>
      <c r="TA28" s="584"/>
      <c r="TB28" s="584"/>
      <c r="TC28" s="584"/>
      <c r="TD28" s="584"/>
      <c r="TE28" s="584"/>
      <c r="TF28" s="584"/>
      <c r="TG28" s="584"/>
      <c r="TH28" s="584"/>
      <c r="TI28" s="584"/>
      <c r="TJ28" s="584"/>
      <c r="TK28" s="584"/>
      <c r="TL28" s="584"/>
      <c r="TM28" s="584"/>
      <c r="TN28" s="584"/>
      <c r="TO28" s="584"/>
      <c r="TP28" s="584"/>
      <c r="TQ28" s="584"/>
      <c r="TR28" s="584"/>
      <c r="TS28" s="584"/>
      <c r="TT28" s="584"/>
      <c r="TU28" s="584"/>
      <c r="TV28" s="584"/>
      <c r="TW28" s="584"/>
      <c r="TX28" s="584"/>
      <c r="TY28" s="584"/>
      <c r="TZ28" s="584"/>
      <c r="UA28" s="584"/>
      <c r="UB28" s="584"/>
      <c r="UC28" s="584"/>
      <c r="UD28" s="584"/>
      <c r="UE28" s="584"/>
      <c r="UF28" s="584"/>
      <c r="UG28" s="584"/>
      <c r="UH28" s="584"/>
      <c r="UI28" s="584"/>
      <c r="UJ28" s="584"/>
      <c r="UK28" s="584"/>
      <c r="UL28" s="584"/>
      <c r="UM28" s="584"/>
      <c r="UN28" s="584"/>
      <c r="UO28" s="584"/>
      <c r="UP28" s="584"/>
      <c r="UQ28" s="584"/>
      <c r="UR28" s="584"/>
      <c r="US28" s="584"/>
      <c r="UT28" s="584"/>
      <c r="UU28" s="584"/>
      <c r="UV28" s="584"/>
      <c r="UW28" s="584"/>
      <c r="UX28" s="584"/>
      <c r="UY28" s="584"/>
      <c r="UZ28" s="584"/>
      <c r="VA28" s="584"/>
      <c r="VB28" s="584"/>
      <c r="VC28" s="584"/>
      <c r="VD28" s="584"/>
      <c r="VE28" s="584"/>
      <c r="VF28" s="584"/>
      <c r="VG28" s="584"/>
      <c r="VH28" s="584"/>
      <c r="VI28" s="584"/>
      <c r="VJ28" s="584"/>
      <c r="VK28" s="584"/>
      <c r="VL28" s="584"/>
      <c r="VM28" s="584"/>
      <c r="VN28" s="584"/>
      <c r="VO28" s="584"/>
      <c r="VP28" s="584"/>
      <c r="VQ28" s="584"/>
      <c r="VR28" s="584"/>
      <c r="VS28" s="584"/>
      <c r="VT28" s="584"/>
      <c r="VU28" s="584"/>
      <c r="VV28" s="584"/>
      <c r="VW28" s="584"/>
      <c r="VX28" s="584"/>
      <c r="VY28" s="584"/>
      <c r="VZ28" s="584"/>
      <c r="WA28" s="584"/>
      <c r="WB28" s="584"/>
      <c r="WC28" s="584"/>
      <c r="WD28" s="584"/>
      <c r="WE28" s="584"/>
      <c r="WF28" s="584"/>
      <c r="WG28" s="584"/>
      <c r="WH28" s="584"/>
      <c r="WI28" s="584"/>
      <c r="WJ28" s="584"/>
      <c r="WK28" s="584"/>
      <c r="WL28" s="584"/>
      <c r="WM28" s="584"/>
      <c r="WN28" s="584"/>
      <c r="WO28" s="584"/>
      <c r="WP28" s="584"/>
      <c r="WQ28" s="584"/>
      <c r="WR28" s="584"/>
      <c r="WS28" s="584"/>
      <c r="WT28" s="584"/>
      <c r="WU28" s="584"/>
      <c r="WV28" s="584"/>
      <c r="WW28" s="584"/>
      <c r="WX28" s="584"/>
      <c r="WY28" s="584"/>
      <c r="WZ28" s="584"/>
      <c r="XA28" s="584"/>
      <c r="XB28" s="584"/>
      <c r="XC28" s="584"/>
      <c r="XD28" s="584"/>
      <c r="XE28" s="584"/>
      <c r="XF28" s="584"/>
      <c r="XG28" s="584"/>
      <c r="XH28" s="584"/>
      <c r="XI28" s="584"/>
      <c r="XJ28" s="584"/>
      <c r="XK28" s="584"/>
      <c r="XL28" s="584"/>
      <c r="XM28" s="584"/>
      <c r="XN28" s="584"/>
      <c r="XO28" s="584"/>
      <c r="XP28" s="584"/>
      <c r="XQ28" s="584"/>
      <c r="XR28" s="584"/>
      <c r="XS28" s="584"/>
      <c r="XT28" s="584"/>
      <c r="XU28" s="584"/>
      <c r="XV28" s="584"/>
      <c r="XW28" s="584"/>
      <c r="XX28" s="584"/>
      <c r="XY28" s="584"/>
      <c r="XZ28" s="584"/>
      <c r="YA28" s="584"/>
      <c r="YB28" s="584"/>
      <c r="YC28" s="584"/>
      <c r="YD28" s="584"/>
      <c r="YE28" s="584"/>
      <c r="YF28" s="584"/>
      <c r="YG28" s="584"/>
      <c r="YH28" s="584"/>
      <c r="YI28" s="584"/>
      <c r="YJ28" s="584"/>
      <c r="YK28" s="584"/>
      <c r="YL28" s="584"/>
      <c r="YM28" s="584"/>
      <c r="YN28" s="584"/>
      <c r="YO28" s="584"/>
      <c r="YP28" s="584"/>
      <c r="YQ28" s="584"/>
      <c r="YR28" s="584"/>
      <c r="YS28" s="584"/>
      <c r="YT28" s="584"/>
      <c r="YU28" s="584"/>
      <c r="YV28" s="584"/>
      <c r="YW28" s="584"/>
      <c r="YX28" s="601"/>
      <c r="YY28" s="601"/>
      <c r="YZ28" s="601"/>
      <c r="ZA28" s="584"/>
      <c r="ZB28" s="584"/>
      <c r="ZC28" s="584"/>
      <c r="ZD28" s="584"/>
      <c r="ZE28" s="584"/>
      <c r="ZF28" s="584"/>
      <c r="ZG28" s="584"/>
      <c r="ZH28" s="584"/>
      <c r="ZI28" s="584"/>
      <c r="ZJ28" s="584"/>
      <c r="ZK28" s="584"/>
      <c r="ZL28" s="584"/>
      <c r="ZM28" s="584"/>
      <c r="ZN28" s="584"/>
      <c r="ZO28" s="584"/>
      <c r="ZP28" s="584"/>
      <c r="ZQ28" s="584"/>
      <c r="ZR28" s="584"/>
      <c r="ZS28" s="584"/>
      <c r="ZT28" s="584"/>
      <c r="ZU28" s="584"/>
      <c r="ZV28" s="584"/>
      <c r="ZW28" s="584"/>
      <c r="ZX28" s="584"/>
      <c r="ZY28" s="584"/>
      <c r="ZZ28" s="584"/>
      <c r="AAA28" s="584"/>
      <c r="AAB28" s="584"/>
      <c r="AAC28" s="584"/>
      <c r="AAD28" s="584"/>
      <c r="AAE28" s="584"/>
      <c r="AAF28" s="584"/>
      <c r="AAG28" s="584"/>
      <c r="AAH28" s="584"/>
      <c r="AAI28" s="584"/>
      <c r="AAJ28" s="584"/>
      <c r="AAK28" s="584"/>
      <c r="AAL28" s="584"/>
      <c r="AAM28" s="584"/>
      <c r="AAN28" s="584"/>
      <c r="AAO28" s="584"/>
      <c r="AAP28" s="584"/>
      <c r="AAQ28" s="584"/>
      <c r="AAR28" s="584"/>
      <c r="AAS28" s="584"/>
      <c r="AAT28" s="584"/>
      <c r="AAU28" s="584"/>
      <c r="AAV28" s="584"/>
      <c r="AAW28" s="584"/>
      <c r="AAX28" s="584"/>
      <c r="AAY28" s="584"/>
      <c r="AAZ28" s="584"/>
      <c r="ABA28" s="584"/>
      <c r="ABB28" s="584"/>
      <c r="ABC28" s="584"/>
      <c r="ABD28" s="584"/>
      <c r="ABE28" s="584"/>
      <c r="ABF28" s="584"/>
      <c r="ABG28" s="584"/>
      <c r="ABH28" s="584"/>
      <c r="ABI28" s="584"/>
      <c r="ABJ28" s="584"/>
      <c r="ABK28" s="584"/>
      <c r="ABL28" s="584"/>
      <c r="ABM28" s="584"/>
      <c r="ABN28" s="584"/>
      <c r="ABO28" s="584"/>
      <c r="ABP28" s="584"/>
      <c r="ABQ28" s="584"/>
      <c r="ABR28" s="584"/>
      <c r="ABS28" s="584"/>
      <c r="ABT28" s="584"/>
      <c r="ABU28" s="584"/>
      <c r="ABV28" s="617"/>
      <c r="ABW28" s="617"/>
      <c r="ABX28" s="617"/>
      <c r="ABY28" s="617"/>
      <c r="ABZ28" s="617"/>
      <c r="ACA28" s="506"/>
      <c r="ACB28" s="506"/>
      <c r="ACC28" s="506"/>
      <c r="ACD28" s="506"/>
      <c r="AFT28" s="508"/>
      <c r="AFU28" s="508"/>
    </row>
    <row r="29" spans="1:853" ht="22.95" customHeight="1">
      <c r="A29" s="771">
        <v>22</v>
      </c>
      <c r="B29" s="695" t="str">
        <f>IF('1'!$A$1=1,D29,F29)</f>
        <v>Latvia</v>
      </c>
      <c r="C29" s="1161"/>
      <c r="D29" s="2" t="s">
        <v>665</v>
      </c>
      <c r="E29" s="701"/>
      <c r="F29" s="1067" t="s">
        <v>419</v>
      </c>
      <c r="G29" s="476">
        <v>41.113231880000001</v>
      </c>
      <c r="H29" s="476">
        <v>44.456025670000002</v>
      </c>
      <c r="I29" s="476">
        <v>34.198049990000001</v>
      </c>
      <c r="J29" s="476">
        <v>58.390318489999999</v>
      </c>
      <c r="K29" s="507">
        <v>51.987799960000004</v>
      </c>
      <c r="L29" s="507">
        <v>71.327474440000003</v>
      </c>
      <c r="M29" s="507">
        <v>42.698421320000001</v>
      </c>
      <c r="N29" s="507">
        <v>52.178639570000001</v>
      </c>
      <c r="O29" s="507">
        <v>67.691340420000003</v>
      </c>
      <c r="P29" s="507">
        <v>77.801539719999994</v>
      </c>
      <c r="Q29" s="507">
        <v>52.473357089999993</v>
      </c>
      <c r="R29" s="507">
        <v>84.075832349999985</v>
      </c>
      <c r="S29" s="507">
        <v>36.323219350000002</v>
      </c>
      <c r="T29" s="507">
        <v>34.723048460000001</v>
      </c>
      <c r="U29" s="507">
        <v>52.261727269999994</v>
      </c>
      <c r="V29" s="507">
        <v>37.254548139999997</v>
      </c>
      <c r="W29" s="507">
        <v>28.902710229999997</v>
      </c>
      <c r="X29" s="507">
        <v>55.127518550000005</v>
      </c>
      <c r="Y29" s="507">
        <v>73.121446169999999</v>
      </c>
      <c r="Z29" s="507">
        <v>52.52770684</v>
      </c>
      <c r="AA29" s="476">
        <v>39.572152410000001</v>
      </c>
      <c r="AB29" s="476">
        <v>31.548175439999998</v>
      </c>
      <c r="AC29" s="476">
        <v>35.471477630000003</v>
      </c>
      <c r="AD29" s="476">
        <v>28.343496290000001</v>
      </c>
      <c r="AE29" s="476">
        <v>27.56013192</v>
      </c>
      <c r="AF29" s="476">
        <v>32.182946209999997</v>
      </c>
      <c r="AG29" s="476">
        <v>30.348151380000001</v>
      </c>
      <c r="AH29" s="476">
        <v>34.947738170000001</v>
      </c>
      <c r="AI29" s="476">
        <v>38.901397279999998</v>
      </c>
      <c r="AJ29" s="476">
        <v>36.27260922</v>
      </c>
      <c r="AK29" s="476">
        <v>50.277191799999997</v>
      </c>
      <c r="AL29" s="476">
        <v>76.07045260000001</v>
      </c>
      <c r="AM29" s="476">
        <v>69.326348690000003</v>
      </c>
      <c r="AN29" s="476">
        <v>69.904932169999995</v>
      </c>
      <c r="AO29" s="476">
        <v>75.557307559999998</v>
      </c>
      <c r="AP29" s="476">
        <v>67.759174279999996</v>
      </c>
      <c r="AQ29" s="711">
        <v>59.695066409999995</v>
      </c>
      <c r="AR29" s="476">
        <v>73.919589299999998</v>
      </c>
      <c r="AS29" s="476">
        <v>78.265952529999993</v>
      </c>
      <c r="AT29" s="476">
        <v>68.507282410000002</v>
      </c>
      <c r="AU29" s="476">
        <v>54.135122760000002</v>
      </c>
      <c r="AV29" s="476">
        <v>46.173600609999994</v>
      </c>
      <c r="AW29" s="476">
        <v>62.392742169999998</v>
      </c>
      <c r="AX29" s="476">
        <v>59.648260000000001</v>
      </c>
      <c r="AY29" s="476">
        <v>57.956298400000001</v>
      </c>
      <c r="AZ29" s="476">
        <v>64.60218316000001</v>
      </c>
      <c r="BA29" s="476">
        <v>82.417933559999994</v>
      </c>
      <c r="BB29" s="476">
        <v>66.196882979999998</v>
      </c>
      <c r="BC29" s="476">
        <v>41.950260999999998</v>
      </c>
      <c r="BD29" s="476">
        <v>66.206965960000005</v>
      </c>
      <c r="BE29" s="476">
        <v>80.324010180000002</v>
      </c>
      <c r="BF29" s="476">
        <v>89.398866220000002</v>
      </c>
      <c r="BG29" s="476">
        <v>74.522856219999994</v>
      </c>
      <c r="BH29" s="476">
        <v>72.78158225</v>
      </c>
      <c r="BI29" s="476">
        <v>93.308578089999997</v>
      </c>
      <c r="BJ29" s="476">
        <v>80.910804670000005</v>
      </c>
      <c r="BK29" s="476">
        <f t="shared" si="10"/>
        <v>222.34972553999998</v>
      </c>
      <c r="BL29" s="476">
        <f t="shared" si="11"/>
        <v>271.17329810000001</v>
      </c>
      <c r="BM29" s="476">
        <f t="shared" si="12"/>
        <v>277.88010336000002</v>
      </c>
      <c r="BN29" s="476">
        <f t="shared" si="13"/>
        <v>321.52382122999995</v>
      </c>
      <c r="BO29" s="644">
        <f>BN29/$BN$7*100</f>
        <v>0.92716079909149229</v>
      </c>
      <c r="BP29" s="1124">
        <f>BN29/BM29*100</f>
        <v>115.70595279844792</v>
      </c>
      <c r="BQ29" s="711">
        <f>AA29+AB29+AC29+AD29</f>
        <v>134.93530177</v>
      </c>
      <c r="BR29" s="476">
        <f>AE29+AF29+AG29+AH29</f>
        <v>125.03896768000001</v>
      </c>
      <c r="BS29" s="476">
        <f>AI29+AJ29+AK29+AL29</f>
        <v>201.5216509</v>
      </c>
      <c r="BT29" s="476">
        <f>AM29+AN29+AO29+AP29</f>
        <v>282.54776270000002</v>
      </c>
      <c r="BU29" s="476">
        <f>AQ29+AR29+AS29+AT29</f>
        <v>280.38789064999997</v>
      </c>
      <c r="BV29" s="476">
        <f>AU29+AV29+AW29+AX29</f>
        <v>222.34972553999998</v>
      </c>
      <c r="BW29" s="476">
        <f>AY29+AZ29+BA29+BB29</f>
        <v>271.17329810000001</v>
      </c>
      <c r="BX29" s="476">
        <f>BC29+BD29+BE29+BF29</f>
        <v>277.88010336000002</v>
      </c>
      <c r="BY29" s="1160">
        <f t="shared" si="9"/>
        <v>321.52382122999995</v>
      </c>
      <c r="BZ29" s="644"/>
      <c r="CA29" s="644"/>
      <c r="CB29" s="644"/>
      <c r="CC29" s="644"/>
      <c r="CD29" s="644"/>
      <c r="CE29" s="644"/>
      <c r="CF29" s="644"/>
      <c r="CG29" s="644"/>
      <c r="CH29" s="644"/>
      <c r="CI29" s="644"/>
      <c r="CJ29" s="644"/>
      <c r="CK29" s="644"/>
      <c r="CL29" s="644"/>
      <c r="CM29" s="644"/>
      <c r="CN29" s="644"/>
      <c r="CO29" s="644"/>
      <c r="CP29" s="644"/>
      <c r="CQ29" s="644"/>
      <c r="CR29" s="644"/>
      <c r="CS29" s="644"/>
      <c r="CT29" s="644"/>
      <c r="CU29" s="644"/>
      <c r="CV29" s="644"/>
      <c r="CW29" s="644"/>
      <c r="CX29" s="644"/>
      <c r="CY29" s="644"/>
      <c r="CZ29" s="644"/>
      <c r="DA29" s="644"/>
      <c r="DB29" s="644"/>
      <c r="DC29" s="644"/>
      <c r="DD29" s="644"/>
      <c r="DE29" s="644"/>
      <c r="DF29" s="644"/>
      <c r="DG29" s="644"/>
      <c r="DH29" s="644"/>
      <c r="DI29" s="644"/>
      <c r="DJ29" s="644"/>
      <c r="DK29" s="644"/>
      <c r="DL29" s="644"/>
      <c r="DM29" s="644"/>
      <c r="DN29" s="644"/>
      <c r="DO29" s="644"/>
      <c r="DP29" s="644"/>
      <c r="DQ29" s="644"/>
      <c r="DR29" s="644"/>
      <c r="DS29" s="644"/>
      <c r="DT29" s="644"/>
      <c r="DU29" s="644"/>
      <c r="DV29" s="644"/>
      <c r="DW29" s="644"/>
      <c r="DX29" s="644"/>
      <c r="DY29" s="644"/>
      <c r="DZ29" s="644"/>
      <c r="EA29" s="644"/>
      <c r="EB29" s="644"/>
      <c r="EC29" s="644"/>
      <c r="ED29" s="644"/>
      <c r="EE29" s="644"/>
      <c r="EF29" s="644"/>
      <c r="EG29" s="644"/>
      <c r="EH29" s="644"/>
      <c r="EI29" s="644"/>
      <c r="EJ29" s="644"/>
      <c r="EK29" s="644"/>
      <c r="EL29" s="644"/>
      <c r="EM29" s="644"/>
      <c r="EN29" s="644"/>
      <c r="EO29" s="644"/>
      <c r="EP29" s="644"/>
      <c r="EQ29" s="644"/>
      <c r="ER29" s="644"/>
      <c r="ES29" s="644"/>
      <c r="ET29" s="644"/>
      <c r="EU29" s="644"/>
      <c r="EV29" s="644"/>
      <c r="EW29" s="644"/>
      <c r="EX29" s="733"/>
      <c r="EY29" s="733"/>
      <c r="EZ29" s="737">
        <v>271.17329810000001</v>
      </c>
      <c r="FA29" s="737">
        <v>277.88010336000002</v>
      </c>
      <c r="FB29" s="733"/>
      <c r="FC29" s="733"/>
      <c r="FD29" s="733"/>
      <c r="FE29" s="733"/>
      <c r="FF29" s="733"/>
      <c r="FG29" s="733"/>
      <c r="FH29" s="733"/>
      <c r="FI29" s="733"/>
      <c r="FJ29" s="733"/>
      <c r="FK29" s="733"/>
      <c r="FL29" s="733"/>
      <c r="FM29" s="733"/>
      <c r="FN29" s="733"/>
      <c r="FO29" s="733"/>
      <c r="FP29" s="644"/>
      <c r="FQ29" s="644"/>
      <c r="FR29" s="644"/>
      <c r="FS29" s="644"/>
      <c r="FT29" s="644"/>
      <c r="FU29" s="644"/>
      <c r="FV29" s="644"/>
      <c r="FW29" s="644"/>
      <c r="FX29" s="644"/>
      <c r="FY29" s="644"/>
      <c r="FZ29" s="644"/>
      <c r="GA29" s="644"/>
      <c r="GB29" s="644"/>
      <c r="GC29" s="644"/>
      <c r="GD29" s="644"/>
      <c r="GE29" s="644"/>
      <c r="GF29" s="644"/>
      <c r="GG29" s="644"/>
      <c r="GH29" s="733"/>
      <c r="GI29" s="733"/>
      <c r="GJ29" s="733"/>
      <c r="GK29" s="733"/>
      <c r="GL29" s="733"/>
      <c r="GM29" s="733"/>
      <c r="GN29" s="644"/>
      <c r="GO29" s="644"/>
      <c r="GP29" s="644"/>
      <c r="GQ29" s="644"/>
      <c r="GR29" s="644"/>
      <c r="GS29" s="644"/>
      <c r="GT29" s="644"/>
      <c r="GU29" s="644"/>
      <c r="GV29" s="644"/>
      <c r="GW29" s="644"/>
      <c r="GX29" s="644"/>
      <c r="GY29" s="644"/>
      <c r="GZ29" s="644"/>
      <c r="HA29" s="644"/>
      <c r="HB29" s="644"/>
      <c r="HC29" s="644"/>
      <c r="HD29" s="644"/>
      <c r="HE29" s="644"/>
      <c r="HF29" s="644"/>
      <c r="HG29" s="644"/>
      <c r="HH29" s="644"/>
      <c r="HI29" s="644"/>
      <c r="HJ29" s="644"/>
      <c r="HK29" s="644"/>
      <c r="HL29" s="644"/>
      <c r="HM29" s="644"/>
      <c r="HN29" s="644"/>
      <c r="HO29" s="733"/>
      <c r="HP29" s="733"/>
      <c r="HQ29" s="733"/>
      <c r="HX29" s="733"/>
      <c r="HY29" s="733"/>
      <c r="HZ29" s="733"/>
      <c r="IA29" s="733"/>
      <c r="IB29" s="733"/>
      <c r="IC29" s="733"/>
      <c r="ID29" s="733"/>
      <c r="IE29" s="733"/>
      <c r="IF29" s="1148"/>
      <c r="IG29" s="1148"/>
      <c r="IH29" s="1148"/>
      <c r="II29" s="733"/>
      <c r="IJ29" s="733"/>
      <c r="IK29" s="733"/>
      <c r="IL29" s="733"/>
      <c r="IM29" s="733"/>
      <c r="IN29" s="733"/>
      <c r="IO29" s="733"/>
      <c r="IP29" s="733"/>
      <c r="IQ29" s="733"/>
      <c r="IR29" s="733"/>
      <c r="IS29" s="733"/>
      <c r="IT29" s="733"/>
      <c r="IU29" s="733"/>
      <c r="IV29" s="733"/>
      <c r="IW29" s="733"/>
      <c r="IX29" s="733"/>
      <c r="IY29" s="584"/>
      <c r="IZ29" s="584"/>
      <c r="JA29" s="584"/>
      <c r="JB29" s="584"/>
      <c r="JC29" s="584"/>
      <c r="JD29" s="584"/>
      <c r="JE29" s="584"/>
      <c r="JF29" s="584"/>
      <c r="JG29" s="584"/>
      <c r="JH29" s="584"/>
      <c r="JI29" s="584"/>
      <c r="JJ29" s="584"/>
      <c r="JK29" s="584"/>
      <c r="JL29" s="631"/>
      <c r="JM29" s="631"/>
      <c r="JN29" s="1148"/>
      <c r="JO29" s="681"/>
      <c r="JP29" s="681"/>
      <c r="JQ29" s="681"/>
      <c r="JR29" s="681"/>
      <c r="JS29" s="681"/>
      <c r="JT29" s="681"/>
      <c r="JU29" s="506"/>
      <c r="JV29" s="506"/>
      <c r="JW29" s="506"/>
      <c r="JX29" s="506"/>
      <c r="JY29" s="506"/>
      <c r="JZ29" s="506"/>
      <c r="KA29" s="506"/>
      <c r="KB29" s="506"/>
      <c r="KC29" s="584"/>
      <c r="KD29" s="584"/>
      <c r="KE29" s="584"/>
      <c r="KF29" s="584"/>
      <c r="KG29" s="584"/>
      <c r="KH29" s="584"/>
      <c r="KI29" s="584"/>
      <c r="KJ29" s="584"/>
      <c r="KK29" s="584"/>
      <c r="KL29" s="584"/>
      <c r="KM29" s="584"/>
      <c r="KN29" s="584"/>
      <c r="KO29" s="506"/>
      <c r="KP29" s="506"/>
      <c r="KQ29" s="506"/>
      <c r="KR29" s="506"/>
      <c r="KS29" s="506"/>
      <c r="KT29" s="506"/>
      <c r="KU29" s="506"/>
      <c r="KV29" s="506"/>
      <c r="KW29" s="506"/>
      <c r="KX29" s="506"/>
      <c r="KY29" s="506"/>
      <c r="KZ29" s="506"/>
      <c r="LA29" s="506"/>
      <c r="LB29" s="506"/>
      <c r="LC29" s="506"/>
      <c r="LD29" s="506"/>
      <c r="LE29" s="506"/>
      <c r="LF29" s="506"/>
      <c r="LG29" s="506"/>
      <c r="LH29" s="506"/>
      <c r="LI29" s="506"/>
      <c r="LJ29" s="506"/>
      <c r="LK29" s="506"/>
      <c r="LL29" s="506"/>
      <c r="LM29" s="506"/>
      <c r="LN29" s="506"/>
      <c r="LO29" s="506"/>
      <c r="LP29" s="506"/>
      <c r="LQ29" s="506"/>
      <c r="LR29" s="506"/>
      <c r="LS29" s="506"/>
      <c r="LT29" s="506"/>
      <c r="LU29" s="506"/>
      <c r="LV29" s="506"/>
      <c r="LW29" s="506"/>
      <c r="LX29" s="506"/>
      <c r="LY29" s="506"/>
      <c r="LZ29" s="506"/>
      <c r="MA29" s="506"/>
      <c r="MB29" s="506"/>
      <c r="MC29" s="506"/>
      <c r="MD29" s="601"/>
      <c r="ME29" s="601"/>
      <c r="MF29" s="601"/>
      <c r="MG29" s="601"/>
      <c r="MH29" s="506"/>
      <c r="MI29" s="506"/>
      <c r="MJ29" s="506"/>
      <c r="MK29" s="506"/>
      <c r="ML29" s="506"/>
      <c r="MM29" s="506"/>
      <c r="MN29" s="506"/>
      <c r="MO29" s="506"/>
      <c r="MP29" s="584"/>
      <c r="MQ29" s="584"/>
      <c r="MR29" s="584"/>
      <c r="MS29" s="584"/>
      <c r="MT29" s="584"/>
      <c r="MU29" s="584"/>
      <c r="MV29" s="584"/>
      <c r="MW29" s="584"/>
      <c r="MX29" s="584"/>
      <c r="MY29" s="584"/>
      <c r="MZ29" s="584"/>
      <c r="NA29" s="584"/>
      <c r="NB29" s="584"/>
      <c r="NC29" s="601"/>
      <c r="ND29" s="601"/>
      <c r="NE29" s="506"/>
      <c r="NF29" s="506"/>
      <c r="NG29" s="506"/>
      <c r="NH29" s="506"/>
      <c r="NI29" s="506"/>
      <c r="NJ29" s="506"/>
      <c r="NK29" s="506"/>
      <c r="NL29" s="584"/>
      <c r="NM29" s="601"/>
      <c r="NN29" s="601"/>
      <c r="NO29" s="601"/>
      <c r="NP29" s="601"/>
      <c r="NQ29" s="601"/>
      <c r="NR29" s="584"/>
      <c r="NS29" s="584"/>
      <c r="NT29" s="584"/>
      <c r="NU29" s="584"/>
      <c r="NV29" s="584"/>
      <c r="NW29" s="584"/>
      <c r="NX29" s="584"/>
      <c r="NY29" s="584"/>
      <c r="NZ29" s="584"/>
      <c r="OA29" s="584"/>
      <c r="OB29" s="584"/>
      <c r="OC29" s="584"/>
      <c r="OD29" s="584"/>
      <c r="OE29" s="584"/>
      <c r="OF29" s="584"/>
      <c r="OG29" s="584"/>
      <c r="OH29" s="584"/>
      <c r="OI29" s="584"/>
      <c r="OJ29" s="584"/>
      <c r="OK29" s="584"/>
      <c r="OL29" s="584"/>
      <c r="OM29" s="584"/>
      <c r="ON29" s="584"/>
      <c r="OO29" s="584"/>
      <c r="OP29" s="584"/>
      <c r="OQ29" s="584"/>
      <c r="OR29" s="584"/>
      <c r="OS29" s="584"/>
      <c r="OT29" s="584"/>
      <c r="OU29" s="584"/>
      <c r="OV29" s="584"/>
      <c r="OW29" s="584"/>
      <c r="OX29" s="584"/>
      <c r="OY29" s="584"/>
      <c r="OZ29" s="584"/>
      <c r="PA29" s="584"/>
      <c r="PB29" s="584"/>
      <c r="PC29" s="584"/>
      <c r="PD29" s="584"/>
      <c r="PE29" s="584"/>
      <c r="PF29" s="584"/>
      <c r="PG29" s="584"/>
      <c r="PH29" s="584"/>
      <c r="PI29" s="584"/>
      <c r="PJ29" s="584"/>
      <c r="PK29" s="584"/>
      <c r="PL29" s="584"/>
      <c r="PM29" s="584"/>
      <c r="PN29" s="584"/>
      <c r="PO29" s="584"/>
      <c r="PP29" s="584"/>
      <c r="PQ29" s="584"/>
      <c r="PR29" s="584"/>
      <c r="PS29" s="584"/>
      <c r="PT29" s="584"/>
      <c r="PU29" s="584"/>
      <c r="PV29" s="584"/>
      <c r="PW29" s="584"/>
      <c r="PX29" s="584"/>
      <c r="PY29" s="584"/>
      <c r="PZ29" s="584"/>
      <c r="QA29" s="584"/>
      <c r="QB29" s="584"/>
      <c r="QC29" s="584"/>
      <c r="QD29" s="584"/>
      <c r="QE29" s="584"/>
      <c r="QF29" s="584"/>
      <c r="QG29" s="584"/>
      <c r="QH29" s="584"/>
      <c r="QI29" s="584"/>
      <c r="QJ29" s="584"/>
      <c r="QK29" s="584"/>
      <c r="QL29" s="584"/>
      <c r="QM29" s="584"/>
      <c r="QN29" s="584"/>
      <c r="QO29" s="584"/>
      <c r="QP29" s="584"/>
      <c r="QQ29" s="584"/>
      <c r="QR29" s="584"/>
      <c r="QS29" s="584"/>
      <c r="QT29" s="584"/>
      <c r="QU29" s="584"/>
      <c r="QV29" s="584"/>
      <c r="QW29" s="584"/>
      <c r="QX29" s="584"/>
      <c r="QY29" s="584"/>
      <c r="QZ29" s="584"/>
      <c r="RA29" s="584"/>
      <c r="RB29" s="584"/>
      <c r="RC29" s="584"/>
      <c r="RD29" s="584"/>
      <c r="RE29" s="584"/>
      <c r="RF29" s="584"/>
      <c r="RG29" s="584"/>
      <c r="RH29" s="584"/>
      <c r="RI29" s="584"/>
      <c r="RJ29" s="584"/>
      <c r="RK29" s="584"/>
      <c r="RL29" s="584"/>
      <c r="RM29" s="584"/>
      <c r="RN29" s="584"/>
      <c r="RO29" s="584"/>
      <c r="RP29" s="584"/>
      <c r="RQ29" s="584"/>
      <c r="RR29" s="584"/>
      <c r="RS29" s="584"/>
      <c r="RT29" s="584"/>
      <c r="RU29" s="584"/>
      <c r="RV29" s="584"/>
      <c r="RW29" s="584"/>
      <c r="RX29" s="584"/>
      <c r="RY29" s="584"/>
      <c r="RZ29" s="584"/>
      <c r="SA29" s="584"/>
      <c r="SB29" s="584"/>
      <c r="SC29" s="584"/>
      <c r="SD29" s="584"/>
      <c r="SE29" s="584"/>
      <c r="SF29" s="584"/>
      <c r="SG29" s="584"/>
      <c r="SH29" s="584"/>
      <c r="SI29" s="584"/>
      <c r="SJ29" s="584"/>
      <c r="SK29" s="584"/>
      <c r="SL29" s="584"/>
      <c r="SM29" s="584"/>
      <c r="SN29" s="584"/>
      <c r="SO29" s="584"/>
      <c r="SP29" s="584"/>
      <c r="SQ29" s="584"/>
      <c r="SR29" s="584"/>
      <c r="SS29" s="584"/>
      <c r="ST29" s="584"/>
      <c r="SU29" s="584"/>
      <c r="SV29" s="584"/>
      <c r="SW29" s="584"/>
      <c r="SX29" s="584"/>
      <c r="SY29" s="584"/>
      <c r="SZ29" s="584"/>
      <c r="TA29" s="584"/>
      <c r="TB29" s="584"/>
      <c r="TC29" s="584"/>
      <c r="TD29" s="584"/>
      <c r="TE29" s="584"/>
      <c r="TF29" s="584"/>
      <c r="TG29" s="584"/>
      <c r="TH29" s="584"/>
      <c r="TI29" s="584"/>
      <c r="TJ29" s="584"/>
      <c r="TK29" s="584"/>
      <c r="TL29" s="584"/>
      <c r="TM29" s="584"/>
      <c r="TN29" s="584"/>
      <c r="TO29" s="584"/>
      <c r="TP29" s="584"/>
      <c r="TQ29" s="584"/>
      <c r="TR29" s="584"/>
      <c r="TS29" s="584"/>
      <c r="TT29" s="584"/>
      <c r="TU29" s="584"/>
      <c r="TV29" s="584"/>
      <c r="TW29" s="584"/>
      <c r="TX29" s="584"/>
      <c r="TY29" s="584"/>
      <c r="TZ29" s="584"/>
      <c r="UA29" s="584"/>
      <c r="UB29" s="584"/>
      <c r="UC29" s="584"/>
      <c r="UD29" s="584"/>
      <c r="UE29" s="584"/>
      <c r="UF29" s="584"/>
      <c r="UG29" s="584"/>
      <c r="UH29" s="584"/>
      <c r="UI29" s="584"/>
      <c r="UJ29" s="584"/>
      <c r="UK29" s="584"/>
      <c r="UL29" s="584"/>
      <c r="UM29" s="584"/>
      <c r="UN29" s="584"/>
      <c r="UO29" s="584"/>
      <c r="UP29" s="584"/>
      <c r="UQ29" s="584"/>
      <c r="UR29" s="584"/>
      <c r="US29" s="584"/>
      <c r="UT29" s="584"/>
      <c r="UU29" s="584"/>
      <c r="UV29" s="584"/>
      <c r="UW29" s="584"/>
      <c r="UX29" s="584"/>
      <c r="UY29" s="584"/>
      <c r="UZ29" s="584"/>
      <c r="VA29" s="584"/>
      <c r="VB29" s="584"/>
      <c r="VC29" s="584"/>
      <c r="VD29" s="584"/>
      <c r="VE29" s="584"/>
      <c r="VF29" s="584"/>
      <c r="VG29" s="584"/>
      <c r="VH29" s="584"/>
      <c r="VI29" s="584"/>
      <c r="VJ29" s="584"/>
      <c r="VK29" s="584"/>
      <c r="VL29" s="584"/>
      <c r="VM29" s="584"/>
      <c r="VN29" s="584"/>
      <c r="VO29" s="584"/>
      <c r="VP29" s="584"/>
      <c r="VQ29" s="584"/>
      <c r="VR29" s="584"/>
      <c r="VS29" s="584"/>
      <c r="VT29" s="584"/>
      <c r="VU29" s="584"/>
      <c r="VV29" s="584"/>
      <c r="VW29" s="584"/>
      <c r="VX29" s="584"/>
      <c r="VY29" s="584"/>
      <c r="VZ29" s="584"/>
      <c r="WA29" s="584"/>
      <c r="WB29" s="584"/>
      <c r="WC29" s="584"/>
      <c r="WD29" s="584"/>
      <c r="WE29" s="584"/>
      <c r="WF29" s="584"/>
      <c r="WG29" s="584"/>
      <c r="WH29" s="584"/>
      <c r="WI29" s="584"/>
      <c r="WJ29" s="584"/>
      <c r="WK29" s="584"/>
      <c r="WL29" s="584"/>
      <c r="WM29" s="584"/>
      <c r="WN29" s="584"/>
      <c r="WO29" s="584"/>
      <c r="WP29" s="584"/>
      <c r="WQ29" s="584"/>
      <c r="WR29" s="584"/>
      <c r="WS29" s="584"/>
      <c r="WT29" s="584"/>
      <c r="WU29" s="584"/>
      <c r="WV29" s="584"/>
      <c r="WW29" s="584"/>
      <c r="WX29" s="584"/>
      <c r="WY29" s="584"/>
      <c r="WZ29" s="584"/>
      <c r="XA29" s="584"/>
      <c r="XB29" s="584"/>
      <c r="XC29" s="584"/>
      <c r="XD29" s="584"/>
      <c r="XE29" s="584"/>
      <c r="XF29" s="584"/>
      <c r="XG29" s="584"/>
      <c r="XH29" s="584"/>
      <c r="XI29" s="584"/>
      <c r="XJ29" s="584"/>
      <c r="XK29" s="584"/>
      <c r="XL29" s="584"/>
      <c r="XM29" s="584"/>
      <c r="XN29" s="584"/>
      <c r="XO29" s="584"/>
      <c r="XP29" s="584"/>
      <c r="XQ29" s="584"/>
      <c r="XR29" s="584"/>
      <c r="XS29" s="584"/>
      <c r="XT29" s="584"/>
      <c r="XU29" s="584"/>
      <c r="XV29" s="584"/>
      <c r="XW29" s="584"/>
      <c r="XX29" s="584"/>
      <c r="XY29" s="584"/>
      <c r="XZ29" s="584"/>
      <c r="YA29" s="584"/>
      <c r="YB29" s="584"/>
      <c r="YC29" s="584"/>
      <c r="YD29" s="584"/>
      <c r="YE29" s="584"/>
      <c r="YF29" s="584"/>
      <c r="YG29" s="584"/>
      <c r="YH29" s="584"/>
      <c r="YI29" s="584"/>
      <c r="YJ29" s="584"/>
      <c r="YK29" s="584"/>
      <c r="YL29" s="584"/>
      <c r="YM29" s="584"/>
      <c r="YN29" s="584"/>
      <c r="YO29" s="584"/>
      <c r="YP29" s="584"/>
      <c r="YQ29" s="584"/>
      <c r="YR29" s="584"/>
      <c r="YS29" s="584"/>
      <c r="YT29" s="584"/>
      <c r="YU29" s="584"/>
      <c r="YV29" s="584"/>
      <c r="YW29" s="584"/>
      <c r="YX29" s="601"/>
      <c r="YY29" s="601"/>
      <c r="YZ29" s="601"/>
      <c r="ZA29" s="584"/>
      <c r="ZB29" s="584"/>
      <c r="ZC29" s="584"/>
      <c r="ZD29" s="584"/>
      <c r="ZE29" s="584"/>
      <c r="ZF29" s="584"/>
      <c r="ZG29" s="584"/>
      <c r="ZH29" s="584"/>
      <c r="ZI29" s="584"/>
      <c r="ZJ29" s="584"/>
      <c r="ZK29" s="584"/>
      <c r="ZL29" s="584"/>
      <c r="ZM29" s="584"/>
      <c r="ZN29" s="584"/>
      <c r="ZO29" s="584"/>
      <c r="ZP29" s="584"/>
      <c r="ZQ29" s="584"/>
      <c r="ZR29" s="584"/>
      <c r="ZS29" s="584"/>
      <c r="ZT29" s="584"/>
      <c r="ZU29" s="584"/>
      <c r="ZV29" s="584"/>
      <c r="ZW29" s="584"/>
      <c r="ZX29" s="584"/>
      <c r="ZY29" s="584"/>
      <c r="ZZ29" s="584"/>
      <c r="AAA29" s="584"/>
      <c r="AAB29" s="584"/>
      <c r="AAC29" s="584"/>
      <c r="AAD29" s="584"/>
      <c r="AAE29" s="584"/>
      <c r="AAF29" s="584"/>
      <c r="AAG29" s="584"/>
      <c r="AAH29" s="584"/>
      <c r="AAI29" s="584"/>
      <c r="AAJ29" s="584"/>
      <c r="AAK29" s="584"/>
      <c r="AAL29" s="584"/>
      <c r="AAM29" s="584"/>
      <c r="AAN29" s="584"/>
      <c r="AAO29" s="584"/>
      <c r="AAP29" s="584"/>
      <c r="AAQ29" s="584"/>
      <c r="AAR29" s="584"/>
      <c r="AAS29" s="584"/>
      <c r="AAT29" s="584"/>
      <c r="AAU29" s="584"/>
      <c r="AAV29" s="584"/>
      <c r="AAW29" s="584"/>
      <c r="AAX29" s="584"/>
      <c r="AAY29" s="584"/>
      <c r="AAZ29" s="584"/>
      <c r="ABA29" s="584"/>
      <c r="ABB29" s="584"/>
      <c r="ABC29" s="584"/>
      <c r="ABD29" s="584"/>
      <c r="ABE29" s="584"/>
      <c r="ABF29" s="584"/>
      <c r="ABG29" s="584"/>
      <c r="ABH29" s="584"/>
      <c r="ABI29" s="584"/>
      <c r="ABJ29" s="584"/>
      <c r="ABK29" s="584"/>
      <c r="ABL29" s="584"/>
      <c r="ABM29" s="584"/>
      <c r="ABN29" s="584"/>
      <c r="ABO29" s="584"/>
      <c r="ABP29" s="584"/>
      <c r="ABQ29" s="584"/>
      <c r="ABR29" s="584"/>
      <c r="ABS29" s="584"/>
      <c r="ABT29" s="584"/>
      <c r="ABU29" s="584"/>
      <c r="ABV29" s="617"/>
      <c r="ABW29" s="617"/>
      <c r="ABX29" s="617"/>
      <c r="ABY29" s="617"/>
      <c r="ABZ29" s="617"/>
      <c r="ACA29" s="506"/>
      <c r="ACB29" s="506"/>
      <c r="ACC29" s="506"/>
      <c r="ACD29" s="506"/>
      <c r="AFT29" s="508"/>
      <c r="AFU29" s="508"/>
    </row>
    <row r="30" spans="1:853" ht="22.95" customHeight="1">
      <c r="A30" s="771">
        <v>23</v>
      </c>
      <c r="B30" s="695" t="str">
        <f>IF('1'!$A$1=1,D30,F30)</f>
        <v>Israel</v>
      </c>
      <c r="C30" s="1161"/>
      <c r="D30" s="2" t="s">
        <v>645</v>
      </c>
      <c r="E30" s="701"/>
      <c r="F30" s="1067" t="s">
        <v>175</v>
      </c>
      <c r="G30" s="476">
        <v>157.05455329</v>
      </c>
      <c r="H30" s="476">
        <v>90.035692000000012</v>
      </c>
      <c r="I30" s="476">
        <v>96.785830000000004</v>
      </c>
      <c r="J30" s="476">
        <v>117.090609</v>
      </c>
      <c r="K30" s="507">
        <v>157.740353</v>
      </c>
      <c r="L30" s="507">
        <v>80.877400999999992</v>
      </c>
      <c r="M30" s="507">
        <v>116.956777</v>
      </c>
      <c r="N30" s="507">
        <v>146.913151</v>
      </c>
      <c r="O30" s="507">
        <v>163.17353799</v>
      </c>
      <c r="P30" s="507">
        <v>219.93133300000002</v>
      </c>
      <c r="Q30" s="507">
        <v>236.64230300000003</v>
      </c>
      <c r="R30" s="507">
        <v>172.49946700000001</v>
      </c>
      <c r="S30" s="507">
        <v>190.965193</v>
      </c>
      <c r="T30" s="507">
        <v>185.3751</v>
      </c>
      <c r="U30" s="507">
        <v>162.67014699999999</v>
      </c>
      <c r="V30" s="507">
        <v>157.15621100000001</v>
      </c>
      <c r="W30" s="507">
        <v>179.25622657</v>
      </c>
      <c r="X30" s="507">
        <v>132.56501699999998</v>
      </c>
      <c r="Y30" s="507">
        <v>118.789253</v>
      </c>
      <c r="Z30" s="507">
        <v>158.432333</v>
      </c>
      <c r="AA30" s="476">
        <v>157.64248956</v>
      </c>
      <c r="AB30" s="476">
        <v>117.88781900000001</v>
      </c>
      <c r="AC30" s="476">
        <v>155.797012</v>
      </c>
      <c r="AD30" s="476">
        <v>157.58948199999998</v>
      </c>
      <c r="AE30" s="476">
        <v>96.746856380000011</v>
      </c>
      <c r="AF30" s="476">
        <v>136.140559</v>
      </c>
      <c r="AG30" s="476">
        <v>117.157089</v>
      </c>
      <c r="AH30" s="476">
        <v>131.089573</v>
      </c>
      <c r="AI30" s="476">
        <v>203.05598619999998</v>
      </c>
      <c r="AJ30" s="476">
        <v>107.253722</v>
      </c>
      <c r="AK30" s="476">
        <v>120.10370900000001</v>
      </c>
      <c r="AL30" s="476">
        <v>170.88927200000001</v>
      </c>
      <c r="AM30" s="476">
        <v>178.72579077999998</v>
      </c>
      <c r="AN30" s="476">
        <v>161.38031700000002</v>
      </c>
      <c r="AO30" s="476">
        <v>114.629481</v>
      </c>
      <c r="AP30" s="476">
        <v>122.261425</v>
      </c>
      <c r="AQ30" s="711">
        <v>191.91441890999999</v>
      </c>
      <c r="AR30" s="476">
        <v>152.273245</v>
      </c>
      <c r="AS30" s="476">
        <v>127.65361800000001</v>
      </c>
      <c r="AT30" s="476">
        <v>146.10032800000002</v>
      </c>
      <c r="AU30" s="476">
        <v>174.14208553</v>
      </c>
      <c r="AV30" s="476">
        <v>123.70314156000001</v>
      </c>
      <c r="AW30" s="476">
        <v>113.56273170999999</v>
      </c>
      <c r="AX30" s="476">
        <v>141.99107846000001</v>
      </c>
      <c r="AY30" s="476">
        <v>136.57687152</v>
      </c>
      <c r="AZ30" s="476">
        <v>120.89773253</v>
      </c>
      <c r="BA30" s="476">
        <v>186.35160053999999</v>
      </c>
      <c r="BB30" s="476">
        <v>278.72707129000003</v>
      </c>
      <c r="BC30" s="476">
        <v>137.18710892999999</v>
      </c>
      <c r="BD30" s="476">
        <v>24.38553263</v>
      </c>
      <c r="BE30" s="476">
        <v>67.710689559999992</v>
      </c>
      <c r="BF30" s="476">
        <v>98.801457859999999</v>
      </c>
      <c r="BG30" s="476">
        <v>97.775205779999993</v>
      </c>
      <c r="BH30" s="476">
        <v>79.081773260000006</v>
      </c>
      <c r="BI30" s="476">
        <v>60.48167196</v>
      </c>
      <c r="BJ30" s="476">
        <v>68.097184560000002</v>
      </c>
      <c r="BK30" s="476">
        <f t="shared" si="10"/>
        <v>553.39903726</v>
      </c>
      <c r="BL30" s="476">
        <f t="shared" si="11"/>
        <v>722.55327588</v>
      </c>
      <c r="BM30" s="476">
        <f t="shared" si="12"/>
        <v>328.08478897999998</v>
      </c>
      <c r="BN30" s="476">
        <f t="shared" si="13"/>
        <v>305.43583555999999</v>
      </c>
      <c r="BO30" s="644">
        <f t="shared" si="14"/>
        <v>0.88076874766429958</v>
      </c>
      <c r="BP30" s="1124">
        <f t="shared" si="0"/>
        <v>93.096615819826795</v>
      </c>
      <c r="BQ30" s="711">
        <f t="shared" si="1"/>
        <v>588.91680255999995</v>
      </c>
      <c r="BR30" s="476">
        <f t="shared" si="2"/>
        <v>481.13407738000001</v>
      </c>
      <c r="BS30" s="476">
        <f t="shared" si="3"/>
        <v>601.30268920000003</v>
      </c>
      <c r="BT30" s="476">
        <f t="shared" si="4"/>
        <v>576.99701377999997</v>
      </c>
      <c r="BU30" s="476">
        <f t="shared" si="5"/>
        <v>617.94160991000001</v>
      </c>
      <c r="BV30" s="476">
        <f t="shared" si="6"/>
        <v>553.39903726</v>
      </c>
      <c r="BW30" s="476">
        <f t="shared" si="7"/>
        <v>722.55327588</v>
      </c>
      <c r="BX30" s="476">
        <f t="shared" si="8"/>
        <v>328.08478897999998</v>
      </c>
      <c r="BY30" s="1160">
        <f t="shared" si="9"/>
        <v>305.43583555999999</v>
      </c>
      <c r="BZ30" s="644"/>
      <c r="CA30" s="644"/>
      <c r="CB30" s="644"/>
      <c r="CC30" s="644"/>
      <c r="CD30" s="644"/>
      <c r="CE30" s="644"/>
      <c r="CF30" s="644"/>
      <c r="CG30" s="644"/>
      <c r="CH30" s="644"/>
      <c r="CI30" s="644"/>
      <c r="CJ30" s="644"/>
      <c r="CK30" s="644"/>
      <c r="CL30" s="644"/>
      <c r="CM30" s="644"/>
      <c r="CN30" s="644"/>
      <c r="CO30" s="644"/>
      <c r="CP30" s="644"/>
      <c r="CQ30" s="644"/>
      <c r="CR30" s="644"/>
      <c r="CS30" s="644"/>
      <c r="CT30" s="644"/>
      <c r="CU30" s="644"/>
      <c r="CV30" s="644"/>
      <c r="CW30" s="644"/>
      <c r="CX30" s="644"/>
      <c r="CY30" s="644"/>
      <c r="CZ30" s="644"/>
      <c r="DA30" s="644"/>
      <c r="DB30" s="644"/>
      <c r="DC30" s="644"/>
      <c r="DD30" s="644"/>
      <c r="DE30" s="644"/>
      <c r="DF30" s="644"/>
      <c r="DG30" s="644"/>
      <c r="DH30" s="644"/>
      <c r="DI30" s="644"/>
      <c r="DJ30" s="644"/>
      <c r="DK30" s="644"/>
      <c r="DL30" s="644"/>
      <c r="DM30" s="644"/>
      <c r="DN30" s="644"/>
      <c r="DO30" s="644"/>
      <c r="DP30" s="644"/>
      <c r="DQ30" s="644"/>
      <c r="DR30" s="644"/>
      <c r="DS30" s="644"/>
      <c r="DT30" s="644"/>
      <c r="DU30" s="644"/>
      <c r="DV30" s="644"/>
      <c r="DW30" s="644"/>
      <c r="DX30" s="644"/>
      <c r="DY30" s="644"/>
      <c r="DZ30" s="644"/>
      <c r="EA30" s="644"/>
      <c r="EB30" s="644"/>
      <c r="EC30" s="644"/>
      <c r="ED30" s="644"/>
      <c r="EE30" s="644"/>
      <c r="EF30" s="644"/>
      <c r="EG30" s="644"/>
      <c r="EH30" s="644"/>
      <c r="EI30" s="644"/>
      <c r="EJ30" s="644"/>
      <c r="EK30" s="644"/>
      <c r="EL30" s="644"/>
      <c r="EM30" s="644"/>
      <c r="EN30" s="644"/>
      <c r="EO30" s="644"/>
      <c r="EP30" s="644"/>
      <c r="EQ30" s="644"/>
      <c r="ER30" s="644"/>
      <c r="ES30" s="644"/>
      <c r="ET30" s="644"/>
      <c r="EU30" s="644"/>
      <c r="EV30" s="644"/>
      <c r="EW30" s="644"/>
      <c r="EX30" s="733"/>
      <c r="EY30" s="733"/>
      <c r="EZ30" s="737">
        <v>722.55327588</v>
      </c>
      <c r="FA30" s="737">
        <v>328.08478897999998</v>
      </c>
      <c r="FB30" s="733"/>
      <c r="FC30" s="733"/>
      <c r="FD30" s="733"/>
      <c r="FE30" s="733"/>
      <c r="FF30" s="733"/>
      <c r="FG30" s="733"/>
      <c r="FH30" s="733"/>
      <c r="FI30" s="733"/>
      <c r="FJ30" s="733"/>
      <c r="FK30" s="733"/>
      <c r="FL30" s="733"/>
      <c r="FM30" s="733"/>
      <c r="FN30" s="733"/>
      <c r="FO30" s="733"/>
      <c r="FP30" s="644"/>
      <c r="FQ30" s="644"/>
      <c r="FR30" s="644"/>
      <c r="FS30" s="644"/>
      <c r="FT30" s="644"/>
      <c r="FU30" s="644"/>
      <c r="FV30" s="644"/>
      <c r="FW30" s="644"/>
      <c r="FX30" s="644"/>
      <c r="FY30" s="644"/>
      <c r="FZ30" s="644"/>
      <c r="GA30" s="644"/>
      <c r="GB30" s="644"/>
      <c r="GC30" s="644"/>
      <c r="GD30" s="644"/>
      <c r="GE30" s="644"/>
      <c r="GF30" s="644"/>
      <c r="GG30" s="644"/>
      <c r="GH30" s="733"/>
      <c r="GI30" s="733"/>
      <c r="GJ30" s="733"/>
      <c r="GK30" s="733"/>
      <c r="GL30" s="733"/>
      <c r="GM30" s="733"/>
      <c r="GN30" s="644"/>
      <c r="GO30" s="644"/>
      <c r="GP30" s="644"/>
      <c r="GQ30" s="644"/>
      <c r="GR30" s="644"/>
      <c r="GS30" s="644"/>
      <c r="GT30" s="644"/>
      <c r="GU30" s="644"/>
      <c r="GV30" s="644"/>
      <c r="GW30" s="644"/>
      <c r="GX30" s="644"/>
      <c r="GY30" s="644"/>
      <c r="GZ30" s="644"/>
      <c r="HA30" s="644"/>
      <c r="HB30" s="644"/>
      <c r="HC30" s="644"/>
      <c r="HD30" s="644"/>
      <c r="HE30" s="644"/>
      <c r="HF30" s="644"/>
      <c r="HG30" s="644"/>
      <c r="HH30" s="644"/>
      <c r="HI30" s="644"/>
      <c r="HJ30" s="644"/>
      <c r="HK30" s="644"/>
      <c r="HL30" s="644"/>
      <c r="HM30" s="644"/>
      <c r="HN30" s="644"/>
      <c r="HO30" s="733"/>
      <c r="HP30" s="733"/>
      <c r="HQ30" s="733"/>
      <c r="HX30" s="733"/>
      <c r="HY30" s="733"/>
      <c r="HZ30" s="733"/>
      <c r="IA30" s="733"/>
      <c r="IB30" s="733"/>
      <c r="IC30" s="733"/>
      <c r="ID30" s="733"/>
      <c r="IE30" s="733"/>
      <c r="IF30" s="1148"/>
      <c r="IG30" s="1148"/>
      <c r="IH30" s="1148"/>
      <c r="II30" s="733"/>
      <c r="IJ30" s="733"/>
      <c r="IK30" s="733"/>
      <c r="IL30" s="733"/>
      <c r="IM30" s="733"/>
      <c r="IN30" s="733"/>
      <c r="IO30" s="733"/>
      <c r="IP30" s="733"/>
      <c r="IQ30" s="733"/>
      <c r="IR30" s="733"/>
      <c r="IS30" s="733"/>
      <c r="IT30" s="733"/>
      <c r="IU30" s="733"/>
      <c r="IV30" s="733"/>
      <c r="IW30" s="733"/>
      <c r="IX30" s="733"/>
      <c r="IY30" s="584"/>
      <c r="IZ30" s="584"/>
      <c r="JA30" s="584"/>
      <c r="JB30" s="584"/>
      <c r="JC30" s="584"/>
      <c r="JD30" s="584"/>
      <c r="JE30" s="584"/>
      <c r="JF30" s="584"/>
      <c r="JG30" s="584"/>
      <c r="JH30" s="584"/>
      <c r="JI30" s="584"/>
      <c r="JJ30" s="584"/>
      <c r="JK30" s="584"/>
      <c r="JL30" s="631"/>
      <c r="JM30" s="631"/>
      <c r="JN30" s="1148"/>
      <c r="JO30" s="681"/>
      <c r="JP30" s="681"/>
      <c r="JQ30" s="681"/>
      <c r="JR30" s="681"/>
      <c r="JS30" s="681"/>
      <c r="JT30" s="681"/>
      <c r="JU30" s="506"/>
      <c r="JV30" s="506"/>
      <c r="JW30" s="506"/>
      <c r="JX30" s="506"/>
      <c r="JY30" s="506"/>
      <c r="JZ30" s="506"/>
      <c r="KA30" s="506"/>
      <c r="KB30" s="506"/>
      <c r="KC30" s="584"/>
      <c r="KD30" s="584"/>
      <c r="KE30" s="584"/>
      <c r="KF30" s="584"/>
      <c r="KG30" s="584"/>
      <c r="KH30" s="584"/>
      <c r="KI30" s="584"/>
      <c r="KJ30" s="584"/>
      <c r="KK30" s="584"/>
      <c r="KL30" s="584"/>
      <c r="KM30" s="584"/>
      <c r="KN30" s="584"/>
      <c r="KO30" s="506"/>
      <c r="KP30" s="506"/>
      <c r="KQ30" s="506"/>
      <c r="KR30" s="506"/>
      <c r="KS30" s="506"/>
      <c r="KT30" s="506"/>
      <c r="KU30" s="506"/>
      <c r="KV30" s="506"/>
      <c r="KW30" s="506"/>
      <c r="KX30" s="506"/>
      <c r="KY30" s="506"/>
      <c r="KZ30" s="506"/>
      <c r="LA30" s="506"/>
      <c r="LB30" s="506"/>
      <c r="LC30" s="506"/>
      <c r="LD30" s="506"/>
      <c r="LE30" s="506"/>
      <c r="LF30" s="506"/>
      <c r="LG30" s="506"/>
      <c r="LH30" s="506"/>
      <c r="LI30" s="506"/>
      <c r="LJ30" s="506"/>
      <c r="LK30" s="506"/>
      <c r="LL30" s="506"/>
      <c r="LM30" s="506"/>
      <c r="LN30" s="506"/>
      <c r="LO30" s="506"/>
      <c r="LP30" s="506"/>
      <c r="LQ30" s="506"/>
      <c r="LR30" s="506"/>
      <c r="LS30" s="506"/>
      <c r="LT30" s="506"/>
      <c r="LU30" s="506"/>
      <c r="LV30" s="506"/>
      <c r="LW30" s="506"/>
      <c r="LX30" s="506"/>
      <c r="LY30" s="506"/>
      <c r="LZ30" s="506"/>
      <c r="MA30" s="506"/>
      <c r="MB30" s="506"/>
      <c r="MC30" s="506"/>
      <c r="MD30" s="601"/>
      <c r="ME30" s="601"/>
      <c r="MF30" s="601"/>
      <c r="MG30" s="601"/>
      <c r="MH30" s="506"/>
      <c r="MI30" s="506"/>
      <c r="MJ30" s="506"/>
      <c r="MK30" s="506"/>
      <c r="ML30" s="506"/>
      <c r="MM30" s="506"/>
      <c r="MN30" s="506"/>
      <c r="MO30" s="506"/>
      <c r="MP30" s="584"/>
      <c r="MQ30" s="584"/>
      <c r="MR30" s="584"/>
      <c r="MS30" s="584"/>
      <c r="MT30" s="584"/>
      <c r="MU30" s="584"/>
      <c r="MV30" s="584"/>
      <c r="MW30" s="584"/>
      <c r="MX30" s="584"/>
      <c r="MY30" s="584"/>
      <c r="MZ30" s="584"/>
      <c r="NA30" s="584"/>
      <c r="NB30" s="584"/>
      <c r="NC30" s="601"/>
      <c r="ND30" s="601"/>
      <c r="NE30" s="506"/>
      <c r="NF30" s="506"/>
      <c r="NG30" s="506"/>
      <c r="NH30" s="506"/>
      <c r="NI30" s="506"/>
      <c r="NJ30" s="506"/>
      <c r="NK30" s="506"/>
      <c r="NL30" s="584"/>
      <c r="NM30" s="601"/>
      <c r="NN30" s="601"/>
      <c r="NO30" s="601"/>
      <c r="NP30" s="601"/>
      <c r="NQ30" s="601"/>
      <c r="NR30" s="584"/>
      <c r="NS30" s="584"/>
      <c r="NT30" s="584"/>
      <c r="NU30" s="584"/>
      <c r="NV30" s="584"/>
      <c r="NW30" s="584"/>
      <c r="NX30" s="584"/>
      <c r="NY30" s="584"/>
      <c r="NZ30" s="584"/>
      <c r="OA30" s="584"/>
      <c r="OB30" s="584"/>
      <c r="OC30" s="584"/>
      <c r="OD30" s="584"/>
      <c r="OE30" s="584"/>
      <c r="OF30" s="584"/>
      <c r="OG30" s="584"/>
      <c r="OH30" s="584"/>
      <c r="OI30" s="584"/>
      <c r="OJ30" s="584"/>
      <c r="OK30" s="584"/>
      <c r="OL30" s="584"/>
      <c r="OM30" s="584"/>
      <c r="ON30" s="584"/>
      <c r="OO30" s="584"/>
      <c r="OP30" s="584"/>
      <c r="OQ30" s="584"/>
      <c r="OR30" s="584"/>
      <c r="OS30" s="584"/>
      <c r="OT30" s="584"/>
      <c r="OU30" s="584"/>
      <c r="OV30" s="584"/>
      <c r="OW30" s="584"/>
      <c r="OX30" s="584"/>
      <c r="OY30" s="584"/>
      <c r="OZ30" s="584"/>
      <c r="PA30" s="584"/>
      <c r="PB30" s="584"/>
      <c r="PC30" s="584"/>
      <c r="PD30" s="584"/>
      <c r="PE30" s="584"/>
      <c r="PF30" s="584"/>
      <c r="PG30" s="584"/>
      <c r="PH30" s="584"/>
      <c r="PI30" s="584"/>
      <c r="PJ30" s="584"/>
      <c r="PK30" s="584"/>
      <c r="PL30" s="584"/>
      <c r="PM30" s="584"/>
      <c r="PN30" s="584"/>
      <c r="PO30" s="584"/>
      <c r="PP30" s="584"/>
      <c r="PQ30" s="584"/>
      <c r="PR30" s="584"/>
      <c r="PS30" s="584"/>
      <c r="PT30" s="584"/>
      <c r="PU30" s="584"/>
      <c r="PV30" s="584"/>
      <c r="PW30" s="584"/>
      <c r="PX30" s="584"/>
      <c r="PY30" s="584"/>
      <c r="PZ30" s="584"/>
      <c r="QA30" s="584"/>
      <c r="QB30" s="584"/>
      <c r="QC30" s="584"/>
      <c r="QD30" s="584"/>
      <c r="QE30" s="584"/>
      <c r="QF30" s="584"/>
      <c r="QG30" s="584"/>
      <c r="QH30" s="584"/>
      <c r="QI30" s="584"/>
      <c r="QJ30" s="584"/>
      <c r="QK30" s="584"/>
      <c r="QL30" s="584"/>
      <c r="QM30" s="584"/>
      <c r="QN30" s="584"/>
      <c r="QO30" s="584"/>
      <c r="QP30" s="584"/>
      <c r="QQ30" s="584"/>
      <c r="QR30" s="584"/>
      <c r="QS30" s="584"/>
      <c r="QT30" s="584"/>
      <c r="QU30" s="584"/>
      <c r="QV30" s="584"/>
      <c r="QW30" s="584"/>
      <c r="QX30" s="584"/>
      <c r="QY30" s="584"/>
      <c r="QZ30" s="584"/>
      <c r="RA30" s="584"/>
      <c r="RB30" s="584"/>
      <c r="RC30" s="584"/>
      <c r="RD30" s="584"/>
      <c r="RE30" s="584"/>
      <c r="RF30" s="584"/>
      <c r="RG30" s="584"/>
      <c r="RH30" s="584"/>
      <c r="RI30" s="584"/>
      <c r="RJ30" s="584"/>
      <c r="RK30" s="584"/>
      <c r="RL30" s="584"/>
      <c r="RM30" s="584"/>
      <c r="RN30" s="584"/>
      <c r="RO30" s="584"/>
      <c r="RP30" s="584"/>
      <c r="RQ30" s="584"/>
      <c r="RR30" s="584"/>
      <c r="RS30" s="584"/>
      <c r="RT30" s="584"/>
      <c r="RU30" s="584"/>
      <c r="RV30" s="584"/>
      <c r="RW30" s="584"/>
      <c r="RX30" s="584"/>
      <c r="RY30" s="584"/>
      <c r="RZ30" s="584"/>
      <c r="SA30" s="584"/>
      <c r="SB30" s="584"/>
      <c r="SC30" s="584"/>
      <c r="SD30" s="584"/>
      <c r="SE30" s="584"/>
      <c r="SF30" s="584"/>
      <c r="SG30" s="584"/>
      <c r="SH30" s="584"/>
      <c r="SI30" s="584"/>
      <c r="SJ30" s="584"/>
      <c r="SK30" s="584"/>
      <c r="SL30" s="584"/>
      <c r="SM30" s="584"/>
      <c r="SN30" s="584"/>
      <c r="SO30" s="584"/>
      <c r="SP30" s="584"/>
      <c r="SQ30" s="584"/>
      <c r="SR30" s="584"/>
      <c r="SS30" s="584"/>
      <c r="ST30" s="584"/>
      <c r="SU30" s="584"/>
      <c r="SV30" s="584"/>
      <c r="SW30" s="584"/>
      <c r="SX30" s="584"/>
      <c r="SY30" s="584"/>
      <c r="SZ30" s="584"/>
      <c r="TA30" s="584"/>
      <c r="TB30" s="584"/>
      <c r="TC30" s="584"/>
      <c r="TD30" s="584"/>
      <c r="TE30" s="584"/>
      <c r="TF30" s="584"/>
      <c r="TG30" s="584"/>
      <c r="TH30" s="584"/>
      <c r="TI30" s="584"/>
      <c r="TJ30" s="584"/>
      <c r="TK30" s="584"/>
      <c r="TL30" s="584"/>
      <c r="TM30" s="584"/>
      <c r="TN30" s="584"/>
      <c r="TO30" s="584"/>
      <c r="TP30" s="584"/>
      <c r="TQ30" s="584"/>
      <c r="TR30" s="584"/>
      <c r="TS30" s="584"/>
      <c r="TT30" s="584"/>
      <c r="TU30" s="584"/>
      <c r="TV30" s="584"/>
      <c r="TW30" s="584"/>
      <c r="TX30" s="584"/>
      <c r="TY30" s="584"/>
      <c r="TZ30" s="584"/>
      <c r="UA30" s="584"/>
      <c r="UB30" s="584"/>
      <c r="UC30" s="584"/>
      <c r="UD30" s="584"/>
      <c r="UE30" s="584"/>
      <c r="UF30" s="584"/>
      <c r="UG30" s="584"/>
      <c r="UH30" s="584"/>
      <c r="UI30" s="584"/>
      <c r="UJ30" s="584"/>
      <c r="UK30" s="584"/>
      <c r="UL30" s="584"/>
      <c r="UM30" s="584"/>
      <c r="UN30" s="584"/>
      <c r="UO30" s="584"/>
      <c r="UP30" s="584"/>
      <c r="UQ30" s="584"/>
      <c r="UR30" s="584"/>
      <c r="US30" s="584"/>
      <c r="UT30" s="584"/>
      <c r="UU30" s="584"/>
      <c r="UV30" s="584"/>
      <c r="UW30" s="584"/>
      <c r="UX30" s="584"/>
      <c r="UY30" s="584"/>
      <c r="UZ30" s="584"/>
      <c r="VA30" s="584"/>
      <c r="VB30" s="584"/>
      <c r="VC30" s="584"/>
      <c r="VD30" s="584"/>
      <c r="VE30" s="584"/>
      <c r="VF30" s="584"/>
      <c r="VG30" s="584"/>
      <c r="VH30" s="584"/>
      <c r="VI30" s="584"/>
      <c r="VJ30" s="584"/>
      <c r="VK30" s="584"/>
      <c r="VL30" s="584"/>
      <c r="VM30" s="584"/>
      <c r="VN30" s="584"/>
      <c r="VO30" s="584"/>
      <c r="VP30" s="584"/>
      <c r="VQ30" s="584"/>
      <c r="VR30" s="584"/>
      <c r="VS30" s="584"/>
      <c r="VT30" s="584"/>
      <c r="VU30" s="584"/>
      <c r="VV30" s="584"/>
      <c r="VW30" s="584"/>
      <c r="VX30" s="584"/>
      <c r="VY30" s="584"/>
      <c r="VZ30" s="584"/>
      <c r="WA30" s="584"/>
      <c r="WB30" s="584"/>
      <c r="WC30" s="584"/>
      <c r="WD30" s="584"/>
      <c r="WE30" s="584"/>
      <c r="WF30" s="584"/>
      <c r="WG30" s="584"/>
      <c r="WH30" s="584"/>
      <c r="WI30" s="584"/>
      <c r="WJ30" s="584"/>
      <c r="WK30" s="584"/>
      <c r="WL30" s="584"/>
      <c r="WM30" s="584"/>
      <c r="WN30" s="584"/>
      <c r="WO30" s="584"/>
      <c r="WP30" s="584"/>
      <c r="WQ30" s="584"/>
      <c r="WR30" s="584"/>
      <c r="WS30" s="584"/>
      <c r="WT30" s="584"/>
      <c r="WU30" s="584"/>
      <c r="WV30" s="584"/>
      <c r="WW30" s="584"/>
      <c r="WX30" s="584"/>
      <c r="WY30" s="584"/>
      <c r="WZ30" s="584"/>
      <c r="XA30" s="584"/>
      <c r="XB30" s="584"/>
      <c r="XC30" s="584"/>
      <c r="XD30" s="584"/>
      <c r="XE30" s="584"/>
      <c r="XF30" s="584"/>
      <c r="XG30" s="584"/>
      <c r="XH30" s="584"/>
      <c r="XI30" s="584"/>
      <c r="XJ30" s="584"/>
      <c r="XK30" s="584"/>
      <c r="XL30" s="584"/>
      <c r="XM30" s="584"/>
      <c r="XN30" s="584"/>
      <c r="XO30" s="584"/>
      <c r="XP30" s="584"/>
      <c r="XQ30" s="584"/>
      <c r="XR30" s="584"/>
      <c r="XS30" s="584"/>
      <c r="XT30" s="584"/>
      <c r="XU30" s="584"/>
      <c r="XV30" s="584"/>
      <c r="XW30" s="584"/>
      <c r="XX30" s="584"/>
      <c r="XY30" s="584"/>
      <c r="XZ30" s="584"/>
      <c r="YA30" s="584"/>
      <c r="YB30" s="584"/>
      <c r="YC30" s="584"/>
      <c r="YD30" s="584"/>
      <c r="YE30" s="584"/>
      <c r="YF30" s="584"/>
      <c r="YG30" s="584"/>
      <c r="YH30" s="584"/>
      <c r="YI30" s="584"/>
      <c r="YJ30" s="584"/>
      <c r="YK30" s="584"/>
      <c r="YL30" s="584"/>
      <c r="YM30" s="584"/>
      <c r="YN30" s="584"/>
      <c r="YO30" s="584"/>
      <c r="YP30" s="584"/>
      <c r="YQ30" s="584"/>
      <c r="YR30" s="584"/>
      <c r="YS30" s="584"/>
      <c r="YT30" s="584"/>
      <c r="YU30" s="584"/>
      <c r="YV30" s="584"/>
      <c r="YW30" s="584"/>
      <c r="YX30" s="601"/>
      <c r="YY30" s="601"/>
      <c r="YZ30" s="601"/>
      <c r="ZA30" s="584"/>
      <c r="ZB30" s="584"/>
      <c r="ZC30" s="584"/>
      <c r="ZD30" s="584"/>
      <c r="ZE30" s="584"/>
      <c r="ZF30" s="584"/>
      <c r="ZG30" s="584"/>
      <c r="ZH30" s="584"/>
      <c r="ZI30" s="584"/>
      <c r="ZJ30" s="584"/>
      <c r="ZK30" s="584"/>
      <c r="ZL30" s="584"/>
      <c r="ZM30" s="584"/>
      <c r="ZN30" s="584"/>
      <c r="ZO30" s="584"/>
      <c r="ZP30" s="584"/>
      <c r="ZQ30" s="584"/>
      <c r="ZR30" s="584"/>
      <c r="ZS30" s="584"/>
      <c r="ZT30" s="584"/>
      <c r="ZU30" s="584"/>
      <c r="ZV30" s="584"/>
      <c r="ZW30" s="584"/>
      <c r="ZX30" s="584"/>
      <c r="ZY30" s="584"/>
      <c r="ZZ30" s="584"/>
      <c r="AAA30" s="584"/>
      <c r="AAB30" s="584"/>
      <c r="AAC30" s="584"/>
      <c r="AAD30" s="584"/>
      <c r="AAE30" s="584"/>
      <c r="AAF30" s="584"/>
      <c r="AAG30" s="584"/>
      <c r="AAH30" s="584"/>
      <c r="AAI30" s="584"/>
      <c r="AAJ30" s="584"/>
      <c r="AAK30" s="584"/>
      <c r="AAL30" s="584"/>
      <c r="AAM30" s="584"/>
      <c r="AAN30" s="584"/>
      <c r="AAO30" s="584"/>
      <c r="AAP30" s="584"/>
      <c r="AAQ30" s="584"/>
      <c r="AAR30" s="584"/>
      <c r="AAS30" s="584"/>
      <c r="AAT30" s="584"/>
      <c r="AAU30" s="584"/>
      <c r="AAV30" s="584"/>
      <c r="AAW30" s="584"/>
      <c r="AAX30" s="584"/>
      <c r="AAY30" s="584"/>
      <c r="AAZ30" s="584"/>
      <c r="ABA30" s="584"/>
      <c r="ABB30" s="584"/>
      <c r="ABC30" s="584"/>
      <c r="ABD30" s="584"/>
      <c r="ABE30" s="584"/>
      <c r="ABF30" s="584"/>
      <c r="ABG30" s="584"/>
      <c r="ABH30" s="584"/>
      <c r="ABI30" s="584"/>
      <c r="ABJ30" s="584"/>
      <c r="ABK30" s="584"/>
      <c r="ABL30" s="584"/>
      <c r="ABM30" s="584"/>
      <c r="ABN30" s="584"/>
      <c r="ABO30" s="584"/>
      <c r="ABP30" s="584"/>
      <c r="ABQ30" s="584"/>
      <c r="ABR30" s="584"/>
      <c r="ABS30" s="584"/>
      <c r="ABT30" s="584"/>
      <c r="ABU30" s="584"/>
      <c r="ABV30" s="617"/>
      <c r="ABW30" s="617"/>
      <c r="ABX30" s="617"/>
      <c r="ABY30" s="617"/>
      <c r="ABZ30" s="617"/>
      <c r="ACA30" s="506"/>
      <c r="ACB30" s="506"/>
      <c r="ACC30" s="506"/>
      <c r="ACD30" s="506"/>
      <c r="AFT30" s="508"/>
      <c r="AFU30" s="508"/>
    </row>
    <row r="31" spans="1:853" ht="22.95" customHeight="1">
      <c r="A31" s="771">
        <v>24</v>
      </c>
      <c r="B31" s="695" t="str">
        <f>IF('1'!$A$1=1,D31,F31)</f>
        <v>Saudi Arabia</v>
      </c>
      <c r="C31" s="1161"/>
      <c r="D31" s="2" t="s">
        <v>663</v>
      </c>
      <c r="E31" s="701"/>
      <c r="F31" s="1067" t="s">
        <v>181</v>
      </c>
      <c r="G31" s="476">
        <v>111.78122016</v>
      </c>
      <c r="H31" s="476">
        <v>184.890106</v>
      </c>
      <c r="I31" s="476">
        <v>211.45813199999998</v>
      </c>
      <c r="J31" s="476">
        <v>134.475403</v>
      </c>
      <c r="K31" s="507">
        <v>82.500485170000005</v>
      </c>
      <c r="L31" s="507">
        <v>106.260792</v>
      </c>
      <c r="M31" s="507">
        <v>400.22983899999997</v>
      </c>
      <c r="N31" s="507">
        <v>219.336794</v>
      </c>
      <c r="O31" s="507">
        <v>135.10194000000001</v>
      </c>
      <c r="P31" s="507">
        <v>183.50702200000001</v>
      </c>
      <c r="Q31" s="507">
        <v>334.39492799999999</v>
      </c>
      <c r="R31" s="507">
        <v>272.18329700000004</v>
      </c>
      <c r="S31" s="507">
        <v>130.03639100000001</v>
      </c>
      <c r="T31" s="507">
        <v>149.44091900000001</v>
      </c>
      <c r="U31" s="507">
        <v>422.146028</v>
      </c>
      <c r="V31" s="507">
        <v>79.246278000000004</v>
      </c>
      <c r="W31" s="507">
        <v>86.28182799999999</v>
      </c>
      <c r="X31" s="507">
        <v>150.03564300000002</v>
      </c>
      <c r="Y31" s="507">
        <v>585.95657200000005</v>
      </c>
      <c r="Z31" s="507">
        <v>208.23204724000001</v>
      </c>
      <c r="AA31" s="476">
        <v>152.75671400000002</v>
      </c>
      <c r="AB31" s="476">
        <v>108.053163</v>
      </c>
      <c r="AC31" s="476">
        <v>347.43042500000001</v>
      </c>
      <c r="AD31" s="476">
        <v>152.13972700000002</v>
      </c>
      <c r="AE31" s="476">
        <v>81.169066000000001</v>
      </c>
      <c r="AF31" s="476">
        <v>72.206861000000004</v>
      </c>
      <c r="AG31" s="476">
        <v>284.74138099999999</v>
      </c>
      <c r="AH31" s="476">
        <v>153.290255</v>
      </c>
      <c r="AI31" s="476">
        <v>120.713352</v>
      </c>
      <c r="AJ31" s="476">
        <v>78.671265000000005</v>
      </c>
      <c r="AK31" s="476">
        <v>224.76462100000001</v>
      </c>
      <c r="AL31" s="476">
        <v>93.090527000000009</v>
      </c>
      <c r="AM31" s="476">
        <v>69.6784246</v>
      </c>
      <c r="AN31" s="476">
        <v>103.638639</v>
      </c>
      <c r="AO31" s="476">
        <v>323.29875899999996</v>
      </c>
      <c r="AP31" s="476">
        <v>252.40669700000001</v>
      </c>
      <c r="AQ31" s="711">
        <v>205.84949781</v>
      </c>
      <c r="AR31" s="476">
        <v>179.48014600000002</v>
      </c>
      <c r="AS31" s="476">
        <v>243.72156099999998</v>
      </c>
      <c r="AT31" s="476">
        <v>115.295467</v>
      </c>
      <c r="AU31" s="476">
        <v>174.45257667000001</v>
      </c>
      <c r="AV31" s="476">
        <v>191.20556300999999</v>
      </c>
      <c r="AW31" s="476">
        <v>201.68709679</v>
      </c>
      <c r="AX31" s="476">
        <v>151.66033349</v>
      </c>
      <c r="AY31" s="476">
        <v>95.651010720000002</v>
      </c>
      <c r="AZ31" s="476">
        <v>139.92134408999999</v>
      </c>
      <c r="BA31" s="476">
        <v>201.46401667000001</v>
      </c>
      <c r="BB31" s="476">
        <v>314.06606620000002</v>
      </c>
      <c r="BC31" s="476">
        <v>172.83911239</v>
      </c>
      <c r="BD31" s="476">
        <v>89.908345139999994</v>
      </c>
      <c r="BE31" s="476">
        <v>102.51993165</v>
      </c>
      <c r="BF31" s="476">
        <v>73.84159425</v>
      </c>
      <c r="BG31" s="476">
        <v>94.700946369999997</v>
      </c>
      <c r="BH31" s="476">
        <v>72.705170899999999</v>
      </c>
      <c r="BI31" s="476">
        <v>52.756122300000001</v>
      </c>
      <c r="BJ31" s="476">
        <v>70.910303729999995</v>
      </c>
      <c r="BK31" s="476">
        <f t="shared" si="10"/>
        <v>719.00556995999989</v>
      </c>
      <c r="BL31" s="476">
        <f t="shared" si="11"/>
        <v>751.10243767999998</v>
      </c>
      <c r="BM31" s="476">
        <f t="shared" si="12"/>
        <v>439.10898343000002</v>
      </c>
      <c r="BN31" s="476">
        <f t="shared" si="13"/>
        <v>291.07254330000001</v>
      </c>
      <c r="BO31" s="644">
        <f t="shared" ref="BO31:BO42" si="17">BN31/$BN$7*100</f>
        <v>0.83935010105074137</v>
      </c>
      <c r="BP31" s="1124">
        <f t="shared" ref="BP31:BP42" si="18">BN31/BM31*100</f>
        <v>66.287084592611379</v>
      </c>
      <c r="BQ31" s="711">
        <f t="shared" si="1"/>
        <v>760.38002900000004</v>
      </c>
      <c r="BR31" s="476">
        <f t="shared" si="2"/>
        <v>591.40756299999998</v>
      </c>
      <c r="BS31" s="476">
        <f t="shared" si="3"/>
        <v>517.23976500000003</v>
      </c>
      <c r="BT31" s="476">
        <f t="shared" si="4"/>
        <v>749.0225195999999</v>
      </c>
      <c r="BU31" s="476">
        <f t="shared" si="5"/>
        <v>744.34667180999998</v>
      </c>
      <c r="BV31" s="476">
        <f t="shared" si="6"/>
        <v>719.00556995999989</v>
      </c>
      <c r="BW31" s="476">
        <f t="shared" si="7"/>
        <v>751.10243767999998</v>
      </c>
      <c r="BX31" s="476">
        <f t="shared" si="8"/>
        <v>439.10898343000002</v>
      </c>
      <c r="BY31" s="1160">
        <f t="shared" si="9"/>
        <v>291.07254330000001</v>
      </c>
      <c r="BZ31" s="644"/>
      <c r="CA31" s="644"/>
      <c r="CB31" s="644"/>
      <c r="CC31" s="644"/>
      <c r="CD31" s="644"/>
      <c r="CE31" s="644"/>
      <c r="CF31" s="644"/>
      <c r="CG31" s="644"/>
      <c r="CH31" s="644"/>
      <c r="CI31" s="644"/>
      <c r="CJ31" s="644"/>
      <c r="CK31" s="644"/>
      <c r="CL31" s="644"/>
      <c r="CM31" s="644"/>
      <c r="CN31" s="644"/>
      <c r="CO31" s="644"/>
      <c r="CP31" s="644"/>
      <c r="CQ31" s="644"/>
      <c r="CR31" s="644"/>
      <c r="CS31" s="644"/>
      <c r="CT31" s="644"/>
      <c r="CU31" s="644"/>
      <c r="CV31" s="644"/>
      <c r="CW31" s="644"/>
      <c r="CX31" s="644"/>
      <c r="CY31" s="644"/>
      <c r="CZ31" s="644"/>
      <c r="DA31" s="644"/>
      <c r="DB31" s="644"/>
      <c r="DC31" s="644"/>
      <c r="DD31" s="644"/>
      <c r="DE31" s="644"/>
      <c r="DF31" s="644"/>
      <c r="DG31" s="644"/>
      <c r="DH31" s="644"/>
      <c r="DI31" s="644"/>
      <c r="DJ31" s="644"/>
      <c r="DK31" s="644"/>
      <c r="DL31" s="644"/>
      <c r="DM31" s="644"/>
      <c r="DN31" s="644"/>
      <c r="DO31" s="644"/>
      <c r="DP31" s="644"/>
      <c r="DQ31" s="644"/>
      <c r="DR31" s="644"/>
      <c r="DS31" s="644"/>
      <c r="DT31" s="644"/>
      <c r="DU31" s="644"/>
      <c r="DV31" s="644"/>
      <c r="DW31" s="644"/>
      <c r="DX31" s="644"/>
      <c r="DY31" s="644"/>
      <c r="DZ31" s="644"/>
      <c r="EA31" s="644"/>
      <c r="EB31" s="644"/>
      <c r="EC31" s="644"/>
      <c r="ED31" s="644"/>
      <c r="EE31" s="644"/>
      <c r="EF31" s="644"/>
      <c r="EG31" s="644"/>
      <c r="EH31" s="644"/>
      <c r="EI31" s="644"/>
      <c r="EJ31" s="644"/>
      <c r="EK31" s="644"/>
      <c r="EL31" s="644"/>
      <c r="EM31" s="644"/>
      <c r="EN31" s="644"/>
      <c r="EO31" s="644"/>
      <c r="EP31" s="644"/>
      <c r="EQ31" s="644"/>
      <c r="ER31" s="644"/>
      <c r="ES31" s="644"/>
      <c r="ET31" s="644"/>
      <c r="EU31" s="644"/>
      <c r="EV31" s="644"/>
      <c r="EW31" s="644"/>
      <c r="EX31" s="733"/>
      <c r="EY31" s="733"/>
      <c r="EZ31" s="737">
        <v>751.10243767999998</v>
      </c>
      <c r="FA31" s="737">
        <v>439.10898343000002</v>
      </c>
      <c r="FB31" s="733"/>
      <c r="FC31" s="733"/>
      <c r="FD31" s="733"/>
      <c r="FE31" s="733"/>
      <c r="FF31" s="733"/>
      <c r="FG31" s="733"/>
      <c r="FH31" s="733"/>
      <c r="FI31" s="733"/>
      <c r="FJ31" s="733"/>
      <c r="FK31" s="733"/>
      <c r="FL31" s="733"/>
      <c r="FM31" s="733"/>
      <c r="FN31" s="733"/>
      <c r="FO31" s="733"/>
      <c r="FP31" s="644"/>
      <c r="FQ31" s="644"/>
      <c r="FR31" s="644"/>
      <c r="FS31" s="644"/>
      <c r="FT31" s="644"/>
      <c r="FU31" s="644"/>
      <c r="FV31" s="644"/>
      <c r="FW31" s="644"/>
      <c r="FX31" s="644"/>
      <c r="FY31" s="644"/>
      <c r="FZ31" s="644"/>
      <c r="GA31" s="644"/>
      <c r="GB31" s="644"/>
      <c r="GC31" s="644"/>
      <c r="GD31" s="644"/>
      <c r="GE31" s="644"/>
      <c r="GF31" s="644"/>
      <c r="GG31" s="644"/>
      <c r="GH31" s="733"/>
      <c r="GI31" s="733"/>
      <c r="GJ31" s="733"/>
      <c r="GK31" s="733"/>
      <c r="GL31" s="733"/>
      <c r="GM31" s="733"/>
      <c r="GN31" s="644"/>
      <c r="GO31" s="644"/>
      <c r="GP31" s="644"/>
      <c r="GQ31" s="644"/>
      <c r="GR31" s="644"/>
      <c r="GS31" s="644"/>
      <c r="GT31" s="644"/>
      <c r="GU31" s="644"/>
      <c r="GV31" s="644"/>
      <c r="GW31" s="644"/>
      <c r="GX31" s="644"/>
      <c r="GY31" s="644"/>
      <c r="GZ31" s="644"/>
      <c r="HA31" s="644"/>
      <c r="HB31" s="644"/>
      <c r="HC31" s="644"/>
      <c r="HD31" s="644"/>
      <c r="HE31" s="644"/>
      <c r="HF31" s="644"/>
      <c r="HG31" s="644"/>
      <c r="HH31" s="644"/>
      <c r="HI31" s="644"/>
      <c r="HJ31" s="644"/>
      <c r="HK31" s="644"/>
      <c r="HL31" s="644"/>
      <c r="HM31" s="644"/>
      <c r="HN31" s="644"/>
      <c r="HO31" s="733"/>
      <c r="HP31" s="733"/>
      <c r="HQ31" s="733"/>
      <c r="HX31" s="733"/>
      <c r="HY31" s="733"/>
      <c r="HZ31" s="733"/>
      <c r="IA31" s="733"/>
      <c r="IB31" s="733"/>
      <c r="IC31" s="733"/>
      <c r="ID31" s="733"/>
      <c r="IE31" s="733"/>
      <c r="IF31" s="1148"/>
      <c r="IG31" s="1148"/>
      <c r="IH31" s="1148"/>
      <c r="II31" s="733"/>
      <c r="IJ31" s="733"/>
      <c r="IK31" s="733"/>
      <c r="IL31" s="733"/>
      <c r="IM31" s="733"/>
      <c r="IN31" s="733"/>
      <c r="IO31" s="733"/>
      <c r="IP31" s="733"/>
      <c r="IQ31" s="733"/>
      <c r="IR31" s="733"/>
      <c r="IS31" s="733"/>
      <c r="IT31" s="733"/>
      <c r="IU31" s="733"/>
      <c r="IV31" s="733"/>
      <c r="IW31" s="733"/>
      <c r="IX31" s="733"/>
      <c r="IY31" s="584"/>
      <c r="IZ31" s="584"/>
      <c r="JA31" s="584"/>
      <c r="JB31" s="584"/>
      <c r="JC31" s="584"/>
      <c r="JD31" s="584"/>
      <c r="JE31" s="584"/>
      <c r="JF31" s="584"/>
      <c r="JG31" s="584"/>
      <c r="JH31" s="584"/>
      <c r="JI31" s="584"/>
      <c r="JJ31" s="584"/>
      <c r="JK31" s="584"/>
      <c r="JL31" s="631"/>
      <c r="JM31" s="631"/>
      <c r="JN31" s="1148"/>
      <c r="JO31" s="681"/>
      <c r="JP31" s="681"/>
      <c r="JQ31" s="681"/>
      <c r="JR31" s="681"/>
      <c r="JS31" s="681"/>
      <c r="JT31" s="681"/>
      <c r="JU31" s="506"/>
      <c r="JV31" s="506"/>
      <c r="JW31" s="506"/>
      <c r="JX31" s="506"/>
      <c r="JY31" s="506"/>
      <c r="JZ31" s="506"/>
      <c r="KA31" s="506"/>
      <c r="KB31" s="506"/>
      <c r="KC31" s="584"/>
      <c r="KD31" s="584"/>
      <c r="KE31" s="584"/>
      <c r="KF31" s="584"/>
      <c r="KG31" s="584"/>
      <c r="KH31" s="584"/>
      <c r="KI31" s="584"/>
      <c r="KJ31" s="584"/>
      <c r="KK31" s="584"/>
      <c r="KL31" s="584"/>
      <c r="KM31" s="584"/>
      <c r="KN31" s="584"/>
      <c r="KO31" s="506"/>
      <c r="KP31" s="506"/>
      <c r="KQ31" s="506"/>
      <c r="KR31" s="506"/>
      <c r="KS31" s="506"/>
      <c r="KT31" s="506"/>
      <c r="KU31" s="506"/>
      <c r="KV31" s="506"/>
      <c r="KW31" s="506"/>
      <c r="KX31" s="506"/>
      <c r="KY31" s="506"/>
      <c r="KZ31" s="506"/>
      <c r="LA31" s="506"/>
      <c r="LB31" s="506"/>
      <c r="LC31" s="506"/>
      <c r="LD31" s="506"/>
      <c r="LE31" s="506"/>
      <c r="LF31" s="506"/>
      <c r="LG31" s="506"/>
      <c r="LH31" s="506"/>
      <c r="LI31" s="506"/>
      <c r="LJ31" s="506"/>
      <c r="LK31" s="506"/>
      <c r="LL31" s="506"/>
      <c r="LM31" s="506"/>
      <c r="LN31" s="506"/>
      <c r="LO31" s="506"/>
      <c r="LP31" s="506"/>
      <c r="LQ31" s="506"/>
      <c r="LR31" s="506"/>
      <c r="LS31" s="506"/>
      <c r="LT31" s="506"/>
      <c r="LU31" s="506"/>
      <c r="LV31" s="506"/>
      <c r="LW31" s="506"/>
      <c r="LX31" s="506"/>
      <c r="LY31" s="506"/>
      <c r="LZ31" s="506"/>
      <c r="MA31" s="506"/>
      <c r="MB31" s="506"/>
      <c r="MC31" s="506"/>
      <c r="MD31" s="601"/>
      <c r="ME31" s="601"/>
      <c r="MF31" s="601"/>
      <c r="MG31" s="601"/>
      <c r="MH31" s="506"/>
      <c r="MI31" s="506"/>
      <c r="MJ31" s="506"/>
      <c r="MK31" s="506"/>
      <c r="ML31" s="506"/>
      <c r="MM31" s="506"/>
      <c r="MN31" s="506"/>
      <c r="MO31" s="506"/>
      <c r="MP31" s="584"/>
      <c r="MQ31" s="584"/>
      <c r="MR31" s="584"/>
      <c r="MS31" s="584"/>
      <c r="MT31" s="584"/>
      <c r="MU31" s="584"/>
      <c r="MV31" s="584"/>
      <c r="MW31" s="584"/>
      <c r="MX31" s="584"/>
      <c r="MY31" s="584"/>
      <c r="MZ31" s="584"/>
      <c r="NA31" s="584"/>
      <c r="NB31" s="584"/>
      <c r="NC31" s="601"/>
      <c r="ND31" s="601"/>
      <c r="NE31" s="506"/>
      <c r="NF31" s="506"/>
      <c r="NG31" s="506"/>
      <c r="NH31" s="506"/>
      <c r="NI31" s="506"/>
      <c r="NJ31" s="506"/>
      <c r="NK31" s="506"/>
      <c r="NL31" s="584"/>
      <c r="NM31" s="601"/>
      <c r="NN31" s="601"/>
      <c r="NO31" s="601"/>
      <c r="NP31" s="601"/>
      <c r="NQ31" s="601"/>
      <c r="NR31" s="584"/>
      <c r="NS31" s="584"/>
      <c r="NT31" s="584"/>
      <c r="NU31" s="584"/>
      <c r="NV31" s="584"/>
      <c r="NW31" s="584"/>
      <c r="NX31" s="584"/>
      <c r="NY31" s="584"/>
      <c r="NZ31" s="584"/>
      <c r="OA31" s="584"/>
      <c r="OB31" s="584"/>
      <c r="OC31" s="584"/>
      <c r="OD31" s="584"/>
      <c r="OE31" s="584"/>
      <c r="OF31" s="584"/>
      <c r="OG31" s="584"/>
      <c r="OH31" s="584"/>
      <c r="OI31" s="584"/>
      <c r="OJ31" s="584"/>
      <c r="OK31" s="584"/>
      <c r="OL31" s="584"/>
      <c r="OM31" s="584"/>
      <c r="ON31" s="584"/>
      <c r="OO31" s="584"/>
      <c r="OP31" s="584"/>
      <c r="OQ31" s="584"/>
      <c r="OR31" s="584"/>
      <c r="OS31" s="584"/>
      <c r="OT31" s="584"/>
      <c r="OU31" s="584"/>
      <c r="OV31" s="584"/>
      <c r="OW31" s="584"/>
      <c r="OX31" s="584"/>
      <c r="OY31" s="584"/>
      <c r="OZ31" s="584"/>
      <c r="PA31" s="584"/>
      <c r="PB31" s="584"/>
      <c r="PC31" s="584"/>
      <c r="PD31" s="584"/>
      <c r="PE31" s="584"/>
      <c r="PF31" s="584"/>
      <c r="PG31" s="584"/>
      <c r="PH31" s="584"/>
      <c r="PI31" s="584"/>
      <c r="PJ31" s="584"/>
      <c r="PK31" s="584"/>
      <c r="PL31" s="584"/>
      <c r="PM31" s="584"/>
      <c r="PN31" s="584"/>
      <c r="PO31" s="584"/>
      <c r="PP31" s="584"/>
      <c r="PQ31" s="584"/>
      <c r="PR31" s="584"/>
      <c r="PS31" s="584"/>
      <c r="PT31" s="584"/>
      <c r="PU31" s="584"/>
      <c r="PV31" s="584"/>
      <c r="PW31" s="584"/>
      <c r="PX31" s="584"/>
      <c r="PY31" s="584"/>
      <c r="PZ31" s="584"/>
      <c r="QA31" s="584"/>
      <c r="QB31" s="584"/>
      <c r="QC31" s="584"/>
      <c r="QD31" s="584"/>
      <c r="QE31" s="584"/>
      <c r="QF31" s="584"/>
      <c r="QG31" s="584"/>
      <c r="QH31" s="584"/>
      <c r="QI31" s="584"/>
      <c r="QJ31" s="584"/>
      <c r="QK31" s="584"/>
      <c r="QL31" s="584"/>
      <c r="QM31" s="584"/>
      <c r="QN31" s="584"/>
      <c r="QO31" s="584"/>
      <c r="QP31" s="584"/>
      <c r="QQ31" s="584"/>
      <c r="QR31" s="584"/>
      <c r="QS31" s="584"/>
      <c r="QT31" s="584"/>
      <c r="QU31" s="584"/>
      <c r="QV31" s="584"/>
      <c r="QW31" s="584"/>
      <c r="QX31" s="584"/>
      <c r="QY31" s="584"/>
      <c r="QZ31" s="584"/>
      <c r="RA31" s="584"/>
      <c r="RB31" s="584"/>
      <c r="RC31" s="584"/>
      <c r="RD31" s="584"/>
      <c r="RE31" s="584"/>
      <c r="RF31" s="584"/>
      <c r="RG31" s="584"/>
      <c r="RH31" s="584"/>
      <c r="RI31" s="584"/>
      <c r="RJ31" s="584"/>
      <c r="RK31" s="584"/>
      <c r="RL31" s="584"/>
      <c r="RM31" s="584"/>
      <c r="RN31" s="584"/>
      <c r="RO31" s="584"/>
      <c r="RP31" s="584"/>
      <c r="RQ31" s="584"/>
      <c r="RR31" s="584"/>
      <c r="RS31" s="584"/>
      <c r="RT31" s="584"/>
      <c r="RU31" s="584"/>
      <c r="RV31" s="584"/>
      <c r="RW31" s="584"/>
      <c r="RX31" s="584"/>
      <c r="RY31" s="584"/>
      <c r="RZ31" s="584"/>
      <c r="SA31" s="584"/>
      <c r="SB31" s="584"/>
      <c r="SC31" s="584"/>
      <c r="SD31" s="584"/>
      <c r="SE31" s="584"/>
      <c r="SF31" s="584"/>
      <c r="SG31" s="584"/>
      <c r="SH31" s="584"/>
      <c r="SI31" s="584"/>
      <c r="SJ31" s="584"/>
      <c r="SK31" s="584"/>
      <c r="SL31" s="584"/>
      <c r="SM31" s="584"/>
      <c r="SN31" s="584"/>
      <c r="SO31" s="584"/>
      <c r="SP31" s="584"/>
      <c r="SQ31" s="584"/>
      <c r="SR31" s="584"/>
      <c r="SS31" s="584"/>
      <c r="ST31" s="584"/>
      <c r="SU31" s="584"/>
      <c r="SV31" s="584"/>
      <c r="SW31" s="584"/>
      <c r="SX31" s="584"/>
      <c r="SY31" s="584"/>
      <c r="SZ31" s="584"/>
      <c r="TA31" s="584"/>
      <c r="TB31" s="584"/>
      <c r="TC31" s="584"/>
      <c r="TD31" s="584"/>
      <c r="TE31" s="584"/>
      <c r="TF31" s="584"/>
      <c r="TG31" s="584"/>
      <c r="TH31" s="584"/>
      <c r="TI31" s="584"/>
      <c r="TJ31" s="584"/>
      <c r="TK31" s="584"/>
      <c r="TL31" s="584"/>
      <c r="TM31" s="584"/>
      <c r="TN31" s="584"/>
      <c r="TO31" s="584"/>
      <c r="TP31" s="584"/>
      <c r="TQ31" s="584"/>
      <c r="TR31" s="584"/>
      <c r="TS31" s="584"/>
      <c r="TT31" s="584"/>
      <c r="TU31" s="584"/>
      <c r="TV31" s="584"/>
      <c r="TW31" s="584"/>
      <c r="TX31" s="584"/>
      <c r="TY31" s="584"/>
      <c r="TZ31" s="584"/>
      <c r="UA31" s="584"/>
      <c r="UB31" s="584"/>
      <c r="UC31" s="584"/>
      <c r="UD31" s="584"/>
      <c r="UE31" s="584"/>
      <c r="UF31" s="584"/>
      <c r="UG31" s="584"/>
      <c r="UH31" s="584"/>
      <c r="UI31" s="584"/>
      <c r="UJ31" s="584"/>
      <c r="UK31" s="584"/>
      <c r="UL31" s="584"/>
      <c r="UM31" s="584"/>
      <c r="UN31" s="584"/>
      <c r="UO31" s="584"/>
      <c r="UP31" s="584"/>
      <c r="UQ31" s="584"/>
      <c r="UR31" s="584"/>
      <c r="US31" s="584"/>
      <c r="UT31" s="584"/>
      <c r="UU31" s="584"/>
      <c r="UV31" s="584"/>
      <c r="UW31" s="584"/>
      <c r="UX31" s="584"/>
      <c r="UY31" s="584"/>
      <c r="UZ31" s="584"/>
      <c r="VA31" s="584"/>
      <c r="VB31" s="584"/>
      <c r="VC31" s="584"/>
      <c r="VD31" s="584"/>
      <c r="VE31" s="584"/>
      <c r="VF31" s="584"/>
      <c r="VG31" s="584"/>
      <c r="VH31" s="584"/>
      <c r="VI31" s="584"/>
      <c r="VJ31" s="584"/>
      <c r="VK31" s="584"/>
      <c r="VL31" s="584"/>
      <c r="VM31" s="584"/>
      <c r="VN31" s="584"/>
      <c r="VO31" s="584"/>
      <c r="VP31" s="584"/>
      <c r="VQ31" s="584"/>
      <c r="VR31" s="584"/>
      <c r="VS31" s="584"/>
      <c r="VT31" s="584"/>
      <c r="VU31" s="584"/>
      <c r="VV31" s="584"/>
      <c r="VW31" s="584"/>
      <c r="VX31" s="584"/>
      <c r="VY31" s="584"/>
      <c r="VZ31" s="584"/>
      <c r="WA31" s="584"/>
      <c r="WB31" s="584"/>
      <c r="WC31" s="584"/>
      <c r="WD31" s="584"/>
      <c r="WE31" s="584"/>
      <c r="WF31" s="584"/>
      <c r="WG31" s="584"/>
      <c r="WH31" s="584"/>
      <c r="WI31" s="584"/>
      <c r="WJ31" s="584"/>
      <c r="WK31" s="584"/>
      <c r="WL31" s="584"/>
      <c r="WM31" s="584"/>
      <c r="WN31" s="584"/>
      <c r="WO31" s="584"/>
      <c r="WP31" s="584"/>
      <c r="WQ31" s="584"/>
      <c r="WR31" s="584"/>
      <c r="WS31" s="584"/>
      <c r="WT31" s="584"/>
      <c r="WU31" s="584"/>
      <c r="WV31" s="584"/>
      <c r="WW31" s="584"/>
      <c r="WX31" s="584"/>
      <c r="WY31" s="584"/>
      <c r="WZ31" s="584"/>
      <c r="XA31" s="584"/>
      <c r="XB31" s="584"/>
      <c r="XC31" s="584"/>
      <c r="XD31" s="584"/>
      <c r="XE31" s="584"/>
      <c r="XF31" s="584"/>
      <c r="XG31" s="584"/>
      <c r="XH31" s="584"/>
      <c r="XI31" s="584"/>
      <c r="XJ31" s="584"/>
      <c r="XK31" s="584"/>
      <c r="XL31" s="584"/>
      <c r="XM31" s="584"/>
      <c r="XN31" s="584"/>
      <c r="XO31" s="584"/>
      <c r="XP31" s="584"/>
      <c r="XQ31" s="584"/>
      <c r="XR31" s="584"/>
      <c r="XS31" s="584"/>
      <c r="XT31" s="584"/>
      <c r="XU31" s="584"/>
      <c r="XV31" s="584"/>
      <c r="XW31" s="584"/>
      <c r="XX31" s="584"/>
      <c r="XY31" s="584"/>
      <c r="XZ31" s="584"/>
      <c r="YA31" s="584"/>
      <c r="YB31" s="584"/>
      <c r="YC31" s="584"/>
      <c r="YD31" s="584"/>
      <c r="YE31" s="584"/>
      <c r="YF31" s="584"/>
      <c r="YG31" s="584"/>
      <c r="YH31" s="584"/>
      <c r="YI31" s="584"/>
      <c r="YJ31" s="584"/>
      <c r="YK31" s="584"/>
      <c r="YL31" s="584"/>
      <c r="YM31" s="584"/>
      <c r="YN31" s="584"/>
      <c r="YO31" s="584"/>
      <c r="YP31" s="584"/>
      <c r="YQ31" s="584"/>
      <c r="YR31" s="584"/>
      <c r="YS31" s="584"/>
      <c r="YT31" s="584"/>
      <c r="YU31" s="584"/>
      <c r="YV31" s="584"/>
      <c r="YW31" s="584"/>
      <c r="YX31" s="601"/>
      <c r="YY31" s="601"/>
      <c r="YZ31" s="601"/>
      <c r="ZA31" s="584"/>
      <c r="ZB31" s="584"/>
      <c r="ZC31" s="584"/>
      <c r="ZD31" s="584"/>
      <c r="ZE31" s="584"/>
      <c r="ZF31" s="584"/>
      <c r="ZG31" s="584"/>
      <c r="ZH31" s="584"/>
      <c r="ZI31" s="584"/>
      <c r="ZJ31" s="584"/>
      <c r="ZK31" s="584"/>
      <c r="ZL31" s="584"/>
      <c r="ZM31" s="584"/>
      <c r="ZN31" s="584"/>
      <c r="ZO31" s="584"/>
      <c r="ZP31" s="584"/>
      <c r="ZQ31" s="584"/>
      <c r="ZR31" s="584"/>
      <c r="ZS31" s="584"/>
      <c r="ZT31" s="584"/>
      <c r="ZU31" s="584"/>
      <c r="ZV31" s="584"/>
      <c r="ZW31" s="584"/>
      <c r="ZX31" s="584"/>
      <c r="ZY31" s="584"/>
      <c r="ZZ31" s="584"/>
      <c r="AAA31" s="584"/>
      <c r="AAB31" s="584"/>
      <c r="AAC31" s="584"/>
      <c r="AAD31" s="584"/>
      <c r="AAE31" s="584"/>
      <c r="AAF31" s="584"/>
      <c r="AAG31" s="584"/>
      <c r="AAH31" s="584"/>
      <c r="AAI31" s="584"/>
      <c r="AAJ31" s="584"/>
      <c r="AAK31" s="584"/>
      <c r="AAL31" s="584"/>
      <c r="AAM31" s="584"/>
      <c r="AAN31" s="584"/>
      <c r="AAO31" s="584"/>
      <c r="AAP31" s="584"/>
      <c r="AAQ31" s="584"/>
      <c r="AAR31" s="584"/>
      <c r="AAS31" s="584"/>
      <c r="AAT31" s="584"/>
      <c r="AAU31" s="584"/>
      <c r="AAV31" s="584"/>
      <c r="AAW31" s="584"/>
      <c r="AAX31" s="584"/>
      <c r="AAY31" s="584"/>
      <c r="AAZ31" s="584"/>
      <c r="ABA31" s="584"/>
      <c r="ABB31" s="584"/>
      <c r="ABC31" s="584"/>
      <c r="ABD31" s="584"/>
      <c r="ABE31" s="584"/>
      <c r="ABF31" s="584"/>
      <c r="ABG31" s="584"/>
      <c r="ABH31" s="584"/>
      <c r="ABI31" s="584"/>
      <c r="ABJ31" s="584"/>
      <c r="ABK31" s="584"/>
      <c r="ABL31" s="584"/>
      <c r="ABM31" s="584"/>
      <c r="ABN31" s="584"/>
      <c r="ABO31" s="584"/>
      <c r="ABP31" s="584"/>
      <c r="ABQ31" s="584"/>
      <c r="ABR31" s="584"/>
      <c r="ABS31" s="584"/>
      <c r="ABT31" s="584"/>
      <c r="ABU31" s="584"/>
      <c r="ABV31" s="617"/>
      <c r="ABW31" s="617"/>
      <c r="ABX31" s="617"/>
      <c r="ABY31" s="617"/>
      <c r="ABZ31" s="617"/>
      <c r="ACA31" s="506"/>
      <c r="ACB31" s="506"/>
      <c r="ACC31" s="506"/>
      <c r="ACD31" s="506"/>
      <c r="AFT31" s="508"/>
      <c r="AFU31" s="508"/>
    </row>
    <row r="32" spans="1:853" ht="22.95" customHeight="1">
      <c r="A32" s="771">
        <v>25</v>
      </c>
      <c r="B32" s="695" t="str">
        <f>IF('1'!$A$1=1,D32,F32)</f>
        <v>Kazakhstan</v>
      </c>
      <c r="C32" s="1161"/>
      <c r="D32" s="2" t="s">
        <v>646</v>
      </c>
      <c r="E32" s="701"/>
      <c r="F32" s="1067" t="s">
        <v>176</v>
      </c>
      <c r="G32" s="476">
        <v>259.54510285999999</v>
      </c>
      <c r="H32" s="476">
        <v>316.84254085999999</v>
      </c>
      <c r="I32" s="476">
        <v>326.85811249</v>
      </c>
      <c r="J32" s="476">
        <v>392.52607753999996</v>
      </c>
      <c r="K32" s="507">
        <v>345.16504925000004</v>
      </c>
      <c r="L32" s="507">
        <v>458.84847424999998</v>
      </c>
      <c r="M32" s="507">
        <v>449.03558798000006</v>
      </c>
      <c r="N32" s="507">
        <v>592.67045296000003</v>
      </c>
      <c r="O32" s="507">
        <v>626.84889582000005</v>
      </c>
      <c r="P32" s="507">
        <v>671.90781136999999</v>
      </c>
      <c r="Q32" s="507">
        <v>588.34141296999996</v>
      </c>
      <c r="R32" s="507">
        <v>556.31869440000003</v>
      </c>
      <c r="S32" s="507">
        <v>399.19906690000005</v>
      </c>
      <c r="T32" s="507">
        <v>488.11464983000002</v>
      </c>
      <c r="U32" s="507">
        <v>458.38626236999994</v>
      </c>
      <c r="V32" s="507">
        <v>384.04827367999997</v>
      </c>
      <c r="W32" s="507">
        <v>209.16818472</v>
      </c>
      <c r="X32" s="507">
        <v>310.73215378999998</v>
      </c>
      <c r="Y32" s="507">
        <v>298.62943297000004</v>
      </c>
      <c r="Z32" s="507">
        <v>237.23698231000003</v>
      </c>
      <c r="AA32" s="476">
        <v>155.48840001000002</v>
      </c>
      <c r="AB32" s="476">
        <v>207.61311019999999</v>
      </c>
      <c r="AC32" s="476">
        <v>182.79038101</v>
      </c>
      <c r="AD32" s="476">
        <v>157.12359094999999</v>
      </c>
      <c r="AE32" s="476">
        <v>76.038298429999998</v>
      </c>
      <c r="AF32" s="476">
        <v>111.19930742</v>
      </c>
      <c r="AG32" s="476">
        <v>102.66327142</v>
      </c>
      <c r="AH32" s="476">
        <v>95.249687230000006</v>
      </c>
      <c r="AI32" s="476">
        <v>83.172185880000001</v>
      </c>
      <c r="AJ32" s="476">
        <v>92.14390032</v>
      </c>
      <c r="AK32" s="476">
        <v>98.188524659999999</v>
      </c>
      <c r="AL32" s="476">
        <v>97.387483320000015</v>
      </c>
      <c r="AM32" s="476">
        <v>77.433971249999999</v>
      </c>
      <c r="AN32" s="476">
        <v>97.657421479999996</v>
      </c>
      <c r="AO32" s="476">
        <v>96.853381839999997</v>
      </c>
      <c r="AP32" s="476">
        <v>103.53489540000001</v>
      </c>
      <c r="AQ32" s="711">
        <v>77.21109294</v>
      </c>
      <c r="AR32" s="476">
        <v>87.191078059999995</v>
      </c>
      <c r="AS32" s="476">
        <v>97.09245808</v>
      </c>
      <c r="AT32" s="476">
        <v>104.77050147</v>
      </c>
      <c r="AU32" s="476">
        <v>80.033381689999999</v>
      </c>
      <c r="AV32" s="476">
        <v>80.487448870000009</v>
      </c>
      <c r="AW32" s="476">
        <v>80.513822579999996</v>
      </c>
      <c r="AX32" s="476">
        <v>84.43994441000001</v>
      </c>
      <c r="AY32" s="476">
        <v>78.740289560000008</v>
      </c>
      <c r="AZ32" s="476">
        <v>114.89075467999999</v>
      </c>
      <c r="BA32" s="476">
        <v>115.75355691999999</v>
      </c>
      <c r="BB32" s="476">
        <v>127.24530396</v>
      </c>
      <c r="BC32" s="476">
        <v>57.997719719999999</v>
      </c>
      <c r="BD32" s="476">
        <v>57.904376739999996</v>
      </c>
      <c r="BE32" s="476">
        <v>94.164257019999994</v>
      </c>
      <c r="BF32" s="476">
        <v>82.002415970000001</v>
      </c>
      <c r="BG32" s="476">
        <v>75.858978550000003</v>
      </c>
      <c r="BH32" s="476">
        <v>56.51253835</v>
      </c>
      <c r="BI32" s="476">
        <v>67.042691329999997</v>
      </c>
      <c r="BJ32" s="476">
        <v>65.70618730999999</v>
      </c>
      <c r="BK32" s="476">
        <f t="shared" si="10"/>
        <v>325.47459755</v>
      </c>
      <c r="BL32" s="476">
        <f t="shared" si="11"/>
        <v>436.62990511999999</v>
      </c>
      <c r="BM32" s="476">
        <f t="shared" si="12"/>
        <v>292.06876944999999</v>
      </c>
      <c r="BN32" s="476">
        <f t="shared" si="13"/>
        <v>265.12039554</v>
      </c>
      <c r="BO32" s="644">
        <f t="shared" si="17"/>
        <v>0.76451330058210787</v>
      </c>
      <c r="BP32" s="1124">
        <f t="shared" si="18"/>
        <v>90.773277827428473</v>
      </c>
      <c r="BQ32" s="711">
        <f t="shared" ref="BQ32:BQ37" si="19">AA32+AB32+AC32+AD32</f>
        <v>703.01548217000004</v>
      </c>
      <c r="BR32" s="476">
        <f t="shared" ref="BR32:BR37" si="20">AE32+AF32+AG32+AH32</f>
        <v>385.15056450000003</v>
      </c>
      <c r="BS32" s="476">
        <f t="shared" ref="BS32:BS37" si="21">AI32+AJ32+AK32+AL32</f>
        <v>370.89209418000002</v>
      </c>
      <c r="BT32" s="476">
        <f t="shared" ref="BT32:BT37" si="22">AM32+AN32+AO32+AP32</f>
        <v>375.47966997000003</v>
      </c>
      <c r="BU32" s="476">
        <f t="shared" ref="BU32:BU37" si="23">AQ32+AR32+AS32+AT32</f>
        <v>366.26513054999998</v>
      </c>
      <c r="BV32" s="476">
        <f t="shared" ref="BV32:BV37" si="24">AU32+AV32+AW32+AX32</f>
        <v>325.47459755</v>
      </c>
      <c r="BW32" s="476">
        <f t="shared" ref="BW32:BW37" si="25">AY32+AZ32+BA32+BB32</f>
        <v>436.62990511999999</v>
      </c>
      <c r="BX32" s="476">
        <f t="shared" ref="BX32:BX37" si="26">BC32+BD32+BE32+BF32</f>
        <v>292.06876944999999</v>
      </c>
      <c r="BY32" s="1160">
        <f t="shared" si="9"/>
        <v>265.12039554</v>
      </c>
      <c r="BZ32" s="644"/>
      <c r="CA32" s="644"/>
      <c r="CB32" s="644"/>
      <c r="CC32" s="644"/>
      <c r="CD32" s="644"/>
      <c r="CE32" s="644"/>
      <c r="CF32" s="644"/>
      <c r="CG32" s="644"/>
      <c r="CH32" s="644"/>
      <c r="CI32" s="644"/>
      <c r="CJ32" s="644"/>
      <c r="CK32" s="644"/>
      <c r="CL32" s="644"/>
      <c r="CM32" s="644"/>
      <c r="CN32" s="644"/>
      <c r="CO32" s="644"/>
      <c r="CP32" s="644"/>
      <c r="CQ32" s="644"/>
      <c r="CR32" s="644"/>
      <c r="CS32" s="644"/>
      <c r="CT32" s="644"/>
      <c r="CU32" s="644"/>
      <c r="CV32" s="644"/>
      <c r="CW32" s="644"/>
      <c r="CX32" s="644"/>
      <c r="CY32" s="644"/>
      <c r="CZ32" s="644"/>
      <c r="DA32" s="644"/>
      <c r="DB32" s="644"/>
      <c r="DC32" s="644"/>
      <c r="DD32" s="644"/>
      <c r="DE32" s="644"/>
      <c r="DF32" s="644"/>
      <c r="DG32" s="644"/>
      <c r="DH32" s="644"/>
      <c r="DI32" s="644"/>
      <c r="DJ32" s="644"/>
      <c r="DK32" s="644"/>
      <c r="DL32" s="644"/>
      <c r="DM32" s="644"/>
      <c r="DN32" s="644"/>
      <c r="DO32" s="644"/>
      <c r="DP32" s="644"/>
      <c r="DQ32" s="644"/>
      <c r="DR32" s="644"/>
      <c r="DS32" s="644"/>
      <c r="DT32" s="644"/>
      <c r="DU32" s="644"/>
      <c r="DV32" s="644"/>
      <c r="DW32" s="644"/>
      <c r="DX32" s="644"/>
      <c r="DY32" s="644"/>
      <c r="DZ32" s="644"/>
      <c r="EA32" s="644"/>
      <c r="EB32" s="644"/>
      <c r="EC32" s="644"/>
      <c r="ED32" s="644"/>
      <c r="EE32" s="644"/>
      <c r="EF32" s="644"/>
      <c r="EG32" s="644"/>
      <c r="EH32" s="644"/>
      <c r="EI32" s="644"/>
      <c r="EJ32" s="644"/>
      <c r="EK32" s="644"/>
      <c r="EL32" s="644"/>
      <c r="EM32" s="644"/>
      <c r="EN32" s="644"/>
      <c r="EO32" s="644"/>
      <c r="EP32" s="644"/>
      <c r="EQ32" s="644"/>
      <c r="ER32" s="644"/>
      <c r="ES32" s="644"/>
      <c r="ET32" s="644"/>
      <c r="EU32" s="644"/>
      <c r="EV32" s="644"/>
      <c r="EW32" s="644"/>
      <c r="EX32" s="733"/>
      <c r="EY32" s="733"/>
      <c r="EZ32" s="737">
        <v>436.62990511999999</v>
      </c>
      <c r="FA32" s="737">
        <v>292.06876944999999</v>
      </c>
      <c r="FB32" s="733"/>
      <c r="FC32" s="733"/>
      <c r="FD32" s="733"/>
      <c r="FE32" s="733"/>
      <c r="FF32" s="733"/>
      <c r="FG32" s="733"/>
      <c r="FH32" s="733"/>
      <c r="FI32" s="733"/>
      <c r="FJ32" s="733"/>
      <c r="FK32" s="733"/>
      <c r="FL32" s="733"/>
      <c r="FM32" s="733"/>
      <c r="FN32" s="733"/>
      <c r="FO32" s="733"/>
      <c r="FP32" s="644"/>
      <c r="FQ32" s="644"/>
      <c r="FR32" s="644"/>
      <c r="FS32" s="644"/>
      <c r="FT32" s="644"/>
      <c r="FU32" s="644"/>
      <c r="FV32" s="644"/>
      <c r="FW32" s="644"/>
      <c r="FX32" s="644"/>
      <c r="FY32" s="644"/>
      <c r="FZ32" s="644"/>
      <c r="GA32" s="644"/>
      <c r="GB32" s="644"/>
      <c r="GC32" s="644"/>
      <c r="GD32" s="644"/>
      <c r="GE32" s="644"/>
      <c r="GF32" s="644"/>
      <c r="GG32" s="644"/>
      <c r="GH32" s="733"/>
      <c r="GI32" s="733"/>
      <c r="GJ32" s="733"/>
      <c r="GK32" s="733"/>
      <c r="GL32" s="733"/>
      <c r="GM32" s="733"/>
      <c r="GN32" s="644"/>
      <c r="GO32" s="644"/>
      <c r="GP32" s="644"/>
      <c r="GQ32" s="644"/>
      <c r="GR32" s="644"/>
      <c r="GS32" s="644"/>
      <c r="GT32" s="644"/>
      <c r="GU32" s="644"/>
      <c r="GV32" s="644"/>
      <c r="GW32" s="644"/>
      <c r="GX32" s="644"/>
      <c r="GY32" s="644"/>
      <c r="GZ32" s="644"/>
      <c r="HA32" s="644"/>
      <c r="HB32" s="644"/>
      <c r="HC32" s="644"/>
      <c r="HD32" s="644"/>
      <c r="HE32" s="644"/>
      <c r="HF32" s="644"/>
      <c r="HG32" s="644"/>
      <c r="HH32" s="644"/>
      <c r="HI32" s="644"/>
      <c r="HJ32" s="644"/>
      <c r="HK32" s="644"/>
      <c r="HL32" s="644"/>
      <c r="HM32" s="644"/>
      <c r="HN32" s="644"/>
      <c r="HO32" s="733"/>
      <c r="HP32" s="733"/>
      <c r="HQ32" s="733"/>
      <c r="HX32" s="733"/>
      <c r="HY32" s="733"/>
      <c r="HZ32" s="733"/>
      <c r="IA32" s="733"/>
      <c r="IB32" s="733"/>
      <c r="IC32" s="733"/>
      <c r="ID32" s="733"/>
      <c r="IE32" s="733"/>
      <c r="IF32" s="1148"/>
      <c r="IG32" s="1148"/>
      <c r="IH32" s="1148"/>
      <c r="II32" s="733"/>
      <c r="IJ32" s="733"/>
      <c r="IK32" s="733"/>
      <c r="IL32" s="733"/>
      <c r="IM32" s="733"/>
      <c r="IN32" s="733"/>
      <c r="IO32" s="733"/>
      <c r="IP32" s="733"/>
      <c r="IQ32" s="733"/>
      <c r="IR32" s="733"/>
      <c r="IS32" s="733"/>
      <c r="IT32" s="733"/>
      <c r="IU32" s="733"/>
      <c r="IV32" s="733"/>
      <c r="IW32" s="733"/>
      <c r="IX32" s="733"/>
      <c r="IY32" s="584"/>
      <c r="IZ32" s="584"/>
      <c r="JA32" s="584"/>
      <c r="JB32" s="584"/>
      <c r="JC32" s="584"/>
      <c r="JD32" s="584"/>
      <c r="JE32" s="584"/>
      <c r="JF32" s="584"/>
      <c r="JG32" s="584"/>
      <c r="JH32" s="584"/>
      <c r="JI32" s="584"/>
      <c r="JJ32" s="584"/>
      <c r="JK32" s="584"/>
      <c r="JL32" s="631"/>
      <c r="JM32" s="631"/>
      <c r="JN32" s="1148"/>
      <c r="JO32" s="681"/>
      <c r="JP32" s="681"/>
      <c r="JQ32" s="681"/>
      <c r="JR32" s="681"/>
      <c r="JS32" s="681"/>
      <c r="JT32" s="681"/>
      <c r="JU32" s="506"/>
      <c r="JV32" s="506"/>
      <c r="JW32" s="506"/>
      <c r="JX32" s="506"/>
      <c r="JY32" s="506"/>
      <c r="JZ32" s="506"/>
      <c r="KA32" s="506"/>
      <c r="KB32" s="506"/>
      <c r="KC32" s="584"/>
      <c r="KD32" s="584"/>
      <c r="KE32" s="584"/>
      <c r="KF32" s="584"/>
      <c r="KG32" s="584"/>
      <c r="KH32" s="584"/>
      <c r="KI32" s="584"/>
      <c r="KJ32" s="584"/>
      <c r="KK32" s="584"/>
      <c r="KL32" s="584"/>
      <c r="KM32" s="584"/>
      <c r="KN32" s="584"/>
      <c r="KO32" s="506"/>
      <c r="KP32" s="506"/>
      <c r="KQ32" s="506"/>
      <c r="KR32" s="506"/>
      <c r="KS32" s="506"/>
      <c r="KT32" s="506"/>
      <c r="KU32" s="506"/>
      <c r="KV32" s="506"/>
      <c r="KW32" s="506"/>
      <c r="KX32" s="506"/>
      <c r="KY32" s="506"/>
      <c r="KZ32" s="506"/>
      <c r="LA32" s="506"/>
      <c r="LB32" s="506"/>
      <c r="LC32" s="506"/>
      <c r="LD32" s="506"/>
      <c r="LE32" s="506"/>
      <c r="LF32" s="506"/>
      <c r="LG32" s="506"/>
      <c r="LH32" s="506"/>
      <c r="LI32" s="506"/>
      <c r="LJ32" s="506"/>
      <c r="LK32" s="506"/>
      <c r="LL32" s="506"/>
      <c r="LM32" s="506"/>
      <c r="LN32" s="506"/>
      <c r="LO32" s="506"/>
      <c r="LP32" s="506"/>
      <c r="LQ32" s="506"/>
      <c r="LR32" s="506"/>
      <c r="LS32" s="506"/>
      <c r="LT32" s="506"/>
      <c r="LU32" s="506"/>
      <c r="LV32" s="506"/>
      <c r="LW32" s="506"/>
      <c r="LX32" s="506"/>
      <c r="LY32" s="506"/>
      <c r="LZ32" s="506"/>
      <c r="MA32" s="506"/>
      <c r="MB32" s="506"/>
      <c r="MC32" s="506"/>
      <c r="MD32" s="601"/>
      <c r="ME32" s="601"/>
      <c r="MF32" s="601"/>
      <c r="MG32" s="601"/>
      <c r="MH32" s="506"/>
      <c r="MI32" s="506"/>
      <c r="MJ32" s="506"/>
      <c r="MK32" s="506"/>
      <c r="ML32" s="506"/>
      <c r="MM32" s="506"/>
      <c r="MN32" s="506"/>
      <c r="MO32" s="506"/>
      <c r="MP32" s="584"/>
      <c r="MQ32" s="584"/>
      <c r="MR32" s="584"/>
      <c r="MS32" s="584"/>
      <c r="MT32" s="584"/>
      <c r="MU32" s="584"/>
      <c r="MV32" s="584"/>
      <c r="MW32" s="584"/>
      <c r="MX32" s="584"/>
      <c r="MY32" s="584"/>
      <c r="MZ32" s="584"/>
      <c r="NA32" s="584"/>
      <c r="NB32" s="584"/>
      <c r="NC32" s="601"/>
      <c r="ND32" s="601"/>
      <c r="NE32" s="506"/>
      <c r="NF32" s="506"/>
      <c r="NG32" s="506"/>
      <c r="NH32" s="506"/>
      <c r="NI32" s="506"/>
      <c r="NJ32" s="506"/>
      <c r="NK32" s="506"/>
      <c r="NL32" s="584"/>
      <c r="NM32" s="601"/>
      <c r="NN32" s="601"/>
      <c r="NO32" s="601"/>
      <c r="NP32" s="601"/>
      <c r="NQ32" s="601"/>
      <c r="NR32" s="584"/>
      <c r="NS32" s="584"/>
      <c r="NT32" s="584"/>
      <c r="NU32" s="584"/>
      <c r="NV32" s="584"/>
      <c r="NW32" s="584"/>
      <c r="NX32" s="584"/>
      <c r="NY32" s="584"/>
      <c r="NZ32" s="584"/>
      <c r="OA32" s="584"/>
      <c r="OB32" s="584"/>
      <c r="OC32" s="584"/>
      <c r="OD32" s="584"/>
      <c r="OE32" s="584"/>
      <c r="OF32" s="584"/>
      <c r="OG32" s="584"/>
      <c r="OH32" s="584"/>
      <c r="OI32" s="584"/>
      <c r="OJ32" s="584"/>
      <c r="OK32" s="584"/>
      <c r="OL32" s="584"/>
      <c r="OM32" s="584"/>
      <c r="ON32" s="584"/>
      <c r="OO32" s="584"/>
      <c r="OP32" s="584"/>
      <c r="OQ32" s="584"/>
      <c r="OR32" s="584"/>
      <c r="OS32" s="584"/>
      <c r="OT32" s="584"/>
      <c r="OU32" s="584"/>
      <c r="OV32" s="584"/>
      <c r="OW32" s="584"/>
      <c r="OX32" s="584"/>
      <c r="OY32" s="584"/>
      <c r="OZ32" s="584"/>
      <c r="PA32" s="584"/>
      <c r="PB32" s="584"/>
      <c r="PC32" s="584"/>
      <c r="PD32" s="584"/>
      <c r="PE32" s="584"/>
      <c r="PF32" s="584"/>
      <c r="PG32" s="584"/>
      <c r="PH32" s="584"/>
      <c r="PI32" s="584"/>
      <c r="PJ32" s="584"/>
      <c r="PK32" s="584"/>
      <c r="PL32" s="584"/>
      <c r="PM32" s="584"/>
      <c r="PN32" s="584"/>
      <c r="PO32" s="584"/>
      <c r="PP32" s="584"/>
      <c r="PQ32" s="584"/>
      <c r="PR32" s="584"/>
      <c r="PS32" s="584"/>
      <c r="PT32" s="584"/>
      <c r="PU32" s="584"/>
      <c r="PV32" s="584"/>
      <c r="PW32" s="584"/>
      <c r="PX32" s="584"/>
      <c r="PY32" s="584"/>
      <c r="PZ32" s="584"/>
      <c r="QA32" s="584"/>
      <c r="QB32" s="584"/>
      <c r="QC32" s="584"/>
      <c r="QD32" s="584"/>
      <c r="QE32" s="584"/>
      <c r="QF32" s="584"/>
      <c r="QG32" s="584"/>
      <c r="QH32" s="584"/>
      <c r="QI32" s="584"/>
      <c r="QJ32" s="584"/>
      <c r="QK32" s="584"/>
      <c r="QL32" s="584"/>
      <c r="QM32" s="584"/>
      <c r="QN32" s="584"/>
      <c r="QO32" s="584"/>
      <c r="QP32" s="584"/>
      <c r="QQ32" s="584"/>
      <c r="QR32" s="584"/>
      <c r="QS32" s="584"/>
      <c r="QT32" s="584"/>
      <c r="QU32" s="584"/>
      <c r="QV32" s="584"/>
      <c r="QW32" s="584"/>
      <c r="QX32" s="584"/>
      <c r="QY32" s="584"/>
      <c r="QZ32" s="584"/>
      <c r="RA32" s="584"/>
      <c r="RB32" s="584"/>
      <c r="RC32" s="584"/>
      <c r="RD32" s="584"/>
      <c r="RE32" s="584"/>
      <c r="RF32" s="584"/>
      <c r="RG32" s="584"/>
      <c r="RH32" s="584"/>
      <c r="RI32" s="584"/>
      <c r="RJ32" s="584"/>
      <c r="RK32" s="584"/>
      <c r="RL32" s="584"/>
      <c r="RM32" s="584"/>
      <c r="RN32" s="584"/>
      <c r="RO32" s="584"/>
      <c r="RP32" s="584"/>
      <c r="RQ32" s="584"/>
      <c r="RR32" s="584"/>
      <c r="RS32" s="584"/>
      <c r="RT32" s="584"/>
      <c r="RU32" s="584"/>
      <c r="RV32" s="584"/>
      <c r="RW32" s="584"/>
      <c r="RX32" s="584"/>
      <c r="RY32" s="584"/>
      <c r="RZ32" s="584"/>
      <c r="SA32" s="584"/>
      <c r="SB32" s="584"/>
      <c r="SC32" s="584"/>
      <c r="SD32" s="584"/>
      <c r="SE32" s="584"/>
      <c r="SF32" s="584"/>
      <c r="SG32" s="584"/>
      <c r="SH32" s="584"/>
      <c r="SI32" s="584"/>
      <c r="SJ32" s="584"/>
      <c r="SK32" s="584"/>
      <c r="SL32" s="584"/>
      <c r="SM32" s="584"/>
      <c r="SN32" s="584"/>
      <c r="SO32" s="584"/>
      <c r="SP32" s="584"/>
      <c r="SQ32" s="584"/>
      <c r="SR32" s="584"/>
      <c r="SS32" s="584"/>
      <c r="ST32" s="584"/>
      <c r="SU32" s="584"/>
      <c r="SV32" s="584"/>
      <c r="SW32" s="584"/>
      <c r="SX32" s="584"/>
      <c r="SY32" s="584"/>
      <c r="SZ32" s="584"/>
      <c r="TA32" s="584"/>
      <c r="TB32" s="584"/>
      <c r="TC32" s="584"/>
      <c r="TD32" s="584"/>
      <c r="TE32" s="584"/>
      <c r="TF32" s="584"/>
      <c r="TG32" s="584"/>
      <c r="TH32" s="584"/>
      <c r="TI32" s="584"/>
      <c r="TJ32" s="584"/>
      <c r="TK32" s="584"/>
      <c r="TL32" s="584"/>
      <c r="TM32" s="584"/>
      <c r="TN32" s="584"/>
      <c r="TO32" s="584"/>
      <c r="TP32" s="584"/>
      <c r="TQ32" s="584"/>
      <c r="TR32" s="584"/>
      <c r="TS32" s="584"/>
      <c r="TT32" s="584"/>
      <c r="TU32" s="584"/>
      <c r="TV32" s="584"/>
      <c r="TW32" s="584"/>
      <c r="TX32" s="584"/>
      <c r="TY32" s="584"/>
      <c r="TZ32" s="584"/>
      <c r="UA32" s="584"/>
      <c r="UB32" s="584"/>
      <c r="UC32" s="584"/>
      <c r="UD32" s="584"/>
      <c r="UE32" s="584"/>
      <c r="UF32" s="584"/>
      <c r="UG32" s="584"/>
      <c r="UH32" s="584"/>
      <c r="UI32" s="584"/>
      <c r="UJ32" s="584"/>
      <c r="UK32" s="584"/>
      <c r="UL32" s="584"/>
      <c r="UM32" s="584"/>
      <c r="UN32" s="584"/>
      <c r="UO32" s="584"/>
      <c r="UP32" s="584"/>
      <c r="UQ32" s="584"/>
      <c r="UR32" s="584"/>
      <c r="US32" s="584"/>
      <c r="UT32" s="584"/>
      <c r="UU32" s="584"/>
      <c r="UV32" s="584"/>
      <c r="UW32" s="584"/>
      <c r="UX32" s="584"/>
      <c r="UY32" s="584"/>
      <c r="UZ32" s="584"/>
      <c r="VA32" s="584"/>
      <c r="VB32" s="584"/>
      <c r="VC32" s="584"/>
      <c r="VD32" s="584"/>
      <c r="VE32" s="584"/>
      <c r="VF32" s="584"/>
      <c r="VG32" s="584"/>
      <c r="VH32" s="584"/>
      <c r="VI32" s="584"/>
      <c r="VJ32" s="584"/>
      <c r="VK32" s="584"/>
      <c r="VL32" s="584"/>
      <c r="VM32" s="584"/>
      <c r="VN32" s="584"/>
      <c r="VO32" s="584"/>
      <c r="VP32" s="584"/>
      <c r="VQ32" s="584"/>
      <c r="VR32" s="584"/>
      <c r="VS32" s="584"/>
      <c r="VT32" s="584"/>
      <c r="VU32" s="584"/>
      <c r="VV32" s="584"/>
      <c r="VW32" s="584"/>
      <c r="VX32" s="584"/>
      <c r="VY32" s="584"/>
      <c r="VZ32" s="584"/>
      <c r="WA32" s="584"/>
      <c r="WB32" s="584"/>
      <c r="WC32" s="584"/>
      <c r="WD32" s="584"/>
      <c r="WE32" s="584"/>
      <c r="WF32" s="584"/>
      <c r="WG32" s="584"/>
      <c r="WH32" s="584"/>
      <c r="WI32" s="584"/>
      <c r="WJ32" s="584"/>
      <c r="WK32" s="584"/>
      <c r="WL32" s="584"/>
      <c r="WM32" s="584"/>
      <c r="WN32" s="584"/>
      <c r="WO32" s="584"/>
      <c r="WP32" s="584"/>
      <c r="WQ32" s="584"/>
      <c r="WR32" s="584"/>
      <c r="WS32" s="584"/>
      <c r="WT32" s="584"/>
      <c r="WU32" s="584"/>
      <c r="WV32" s="584"/>
      <c r="WW32" s="584"/>
      <c r="WX32" s="584"/>
      <c r="WY32" s="584"/>
      <c r="WZ32" s="584"/>
      <c r="XA32" s="584"/>
      <c r="XB32" s="584"/>
      <c r="XC32" s="584"/>
      <c r="XD32" s="584"/>
      <c r="XE32" s="584"/>
      <c r="XF32" s="584"/>
      <c r="XG32" s="584"/>
      <c r="XH32" s="584"/>
      <c r="XI32" s="584"/>
      <c r="XJ32" s="584"/>
      <c r="XK32" s="584"/>
      <c r="XL32" s="584"/>
      <c r="XM32" s="584"/>
      <c r="XN32" s="584"/>
      <c r="XO32" s="584"/>
      <c r="XP32" s="584"/>
      <c r="XQ32" s="584"/>
      <c r="XR32" s="584"/>
      <c r="XS32" s="584"/>
      <c r="XT32" s="584"/>
      <c r="XU32" s="584"/>
      <c r="XV32" s="584"/>
      <c r="XW32" s="584"/>
      <c r="XX32" s="584"/>
      <c r="XY32" s="584"/>
      <c r="XZ32" s="584"/>
      <c r="YA32" s="584"/>
      <c r="YB32" s="584"/>
      <c r="YC32" s="584"/>
      <c r="YD32" s="584"/>
      <c r="YE32" s="584"/>
      <c r="YF32" s="584"/>
      <c r="YG32" s="584"/>
      <c r="YH32" s="584"/>
      <c r="YI32" s="584"/>
      <c r="YJ32" s="584"/>
      <c r="YK32" s="584"/>
      <c r="YL32" s="584"/>
      <c r="YM32" s="584"/>
      <c r="YN32" s="584"/>
      <c r="YO32" s="584"/>
      <c r="YP32" s="584"/>
      <c r="YQ32" s="584"/>
      <c r="YR32" s="584"/>
      <c r="YS32" s="584"/>
      <c r="YT32" s="584"/>
      <c r="YU32" s="584"/>
      <c r="YV32" s="584"/>
      <c r="YW32" s="584"/>
      <c r="YX32" s="601"/>
      <c r="YY32" s="601"/>
      <c r="YZ32" s="601"/>
      <c r="ZA32" s="584"/>
      <c r="ZB32" s="584"/>
      <c r="ZC32" s="584"/>
      <c r="ZD32" s="584"/>
      <c r="ZE32" s="584"/>
      <c r="ZF32" s="584"/>
      <c r="ZG32" s="584"/>
      <c r="ZH32" s="584"/>
      <c r="ZI32" s="584"/>
      <c r="ZJ32" s="584"/>
      <c r="ZK32" s="584"/>
      <c r="ZL32" s="584"/>
      <c r="ZM32" s="584"/>
      <c r="ZN32" s="584"/>
      <c r="ZO32" s="584"/>
      <c r="ZP32" s="584"/>
      <c r="ZQ32" s="584"/>
      <c r="ZR32" s="584"/>
      <c r="ZS32" s="584"/>
      <c r="ZT32" s="584"/>
      <c r="ZU32" s="584"/>
      <c r="ZV32" s="584"/>
      <c r="ZW32" s="584"/>
      <c r="ZX32" s="584"/>
      <c r="ZY32" s="584"/>
      <c r="ZZ32" s="584"/>
      <c r="AAA32" s="584"/>
      <c r="AAB32" s="584"/>
      <c r="AAC32" s="584"/>
      <c r="AAD32" s="584"/>
      <c r="AAE32" s="584"/>
      <c r="AAF32" s="584"/>
      <c r="AAG32" s="584"/>
      <c r="AAH32" s="584"/>
      <c r="AAI32" s="584"/>
      <c r="AAJ32" s="584"/>
      <c r="AAK32" s="584"/>
      <c r="AAL32" s="584"/>
      <c r="AAM32" s="584"/>
      <c r="AAN32" s="584"/>
      <c r="AAO32" s="584"/>
      <c r="AAP32" s="584"/>
      <c r="AAQ32" s="584"/>
      <c r="AAR32" s="584"/>
      <c r="AAS32" s="584"/>
      <c r="AAT32" s="584"/>
      <c r="AAU32" s="584"/>
      <c r="AAV32" s="584"/>
      <c r="AAW32" s="584"/>
      <c r="AAX32" s="584"/>
      <c r="AAY32" s="584"/>
      <c r="AAZ32" s="584"/>
      <c r="ABA32" s="584"/>
      <c r="ABB32" s="584"/>
      <c r="ABC32" s="584"/>
      <c r="ABD32" s="584"/>
      <c r="ABE32" s="584"/>
      <c r="ABF32" s="584"/>
      <c r="ABG32" s="584"/>
      <c r="ABH32" s="584"/>
      <c r="ABI32" s="584"/>
      <c r="ABJ32" s="584"/>
      <c r="ABK32" s="584"/>
      <c r="ABL32" s="584"/>
      <c r="ABM32" s="584"/>
      <c r="ABN32" s="584"/>
      <c r="ABO32" s="584"/>
      <c r="ABP32" s="584"/>
      <c r="ABQ32" s="584"/>
      <c r="ABR32" s="584"/>
      <c r="ABS32" s="584"/>
      <c r="ABT32" s="584"/>
      <c r="ABU32" s="584"/>
      <c r="ABV32" s="617"/>
      <c r="ABW32" s="617"/>
      <c r="ABX32" s="617"/>
      <c r="ABY32" s="617"/>
      <c r="ABZ32" s="617"/>
      <c r="ACA32" s="506"/>
      <c r="ACB32" s="506"/>
      <c r="ACC32" s="506"/>
      <c r="ACD32" s="506"/>
      <c r="AFT32" s="508"/>
      <c r="AFU32" s="508"/>
    </row>
    <row r="33" spans="1:853" ht="22.2" customHeight="1">
      <c r="A33" s="771">
        <v>26</v>
      </c>
      <c r="B33" s="695" t="str">
        <f>IF('1'!$A$1=1,D33,F33)</f>
        <v>Greece</v>
      </c>
      <c r="C33" s="1161"/>
      <c r="D33" s="2" t="s">
        <v>657</v>
      </c>
      <c r="E33" s="701"/>
      <c r="F33" s="1067" t="s">
        <v>350</v>
      </c>
      <c r="G33" s="476">
        <v>32.573963499999998</v>
      </c>
      <c r="H33" s="476">
        <v>45.494938650000002</v>
      </c>
      <c r="I33" s="476">
        <v>27.674507729999998</v>
      </c>
      <c r="J33" s="476">
        <v>41.355773420000006</v>
      </c>
      <c r="K33" s="507">
        <v>56.547057719999998</v>
      </c>
      <c r="L33" s="507">
        <v>83.451204660000002</v>
      </c>
      <c r="M33" s="507">
        <v>61.095460420000002</v>
      </c>
      <c r="N33" s="507">
        <v>48.580065239999996</v>
      </c>
      <c r="O33" s="507">
        <v>32.149232830000003</v>
      </c>
      <c r="P33" s="507">
        <v>68.380492970000006</v>
      </c>
      <c r="Q33" s="507">
        <v>47.281262640000001</v>
      </c>
      <c r="R33" s="507">
        <v>58.254043359999997</v>
      </c>
      <c r="S33" s="507">
        <v>61.906967719999997</v>
      </c>
      <c r="T33" s="507">
        <v>61.913445640000006</v>
      </c>
      <c r="U33" s="507">
        <v>38.9791946</v>
      </c>
      <c r="V33" s="507">
        <v>59.382821970000002</v>
      </c>
      <c r="W33" s="507">
        <v>54.930563879999994</v>
      </c>
      <c r="X33" s="507">
        <v>47.653672799999995</v>
      </c>
      <c r="Y33" s="507">
        <v>36.93752387</v>
      </c>
      <c r="Z33" s="507">
        <v>60.700066159999999</v>
      </c>
      <c r="AA33" s="476">
        <v>46.946672910000004</v>
      </c>
      <c r="AB33" s="476">
        <v>41.974686420000005</v>
      </c>
      <c r="AC33" s="476">
        <v>22.606595820000003</v>
      </c>
      <c r="AD33" s="476">
        <v>41.285011429999997</v>
      </c>
      <c r="AE33" s="476">
        <v>37.144980609999998</v>
      </c>
      <c r="AF33" s="476">
        <v>40.269445840000003</v>
      </c>
      <c r="AG33" s="476">
        <v>39.504824400000004</v>
      </c>
      <c r="AH33" s="476">
        <v>41.993858209999999</v>
      </c>
      <c r="AI33" s="476">
        <v>54.177442150000005</v>
      </c>
      <c r="AJ33" s="476">
        <v>45.043425729999996</v>
      </c>
      <c r="AK33" s="476">
        <v>34.775191280000001</v>
      </c>
      <c r="AL33" s="476">
        <v>60.60045281</v>
      </c>
      <c r="AM33" s="476">
        <v>83.634970870000004</v>
      </c>
      <c r="AN33" s="476">
        <v>74.209981470000002</v>
      </c>
      <c r="AO33" s="476">
        <v>55.475581589999997</v>
      </c>
      <c r="AP33" s="476">
        <v>66.104818890000004</v>
      </c>
      <c r="AQ33" s="711">
        <v>101.23746747999999</v>
      </c>
      <c r="AR33" s="476">
        <v>48.58809497</v>
      </c>
      <c r="AS33" s="476">
        <v>59.930242059999998</v>
      </c>
      <c r="AT33" s="476">
        <v>63.345945200000003</v>
      </c>
      <c r="AU33" s="476">
        <v>54.738419950000001</v>
      </c>
      <c r="AV33" s="476">
        <v>30.325365820000002</v>
      </c>
      <c r="AW33" s="476">
        <v>47.812523210000002</v>
      </c>
      <c r="AX33" s="476">
        <v>44.65099644</v>
      </c>
      <c r="AY33" s="476">
        <v>42.81612561</v>
      </c>
      <c r="AZ33" s="476">
        <v>45.697166080000002</v>
      </c>
      <c r="BA33" s="476">
        <v>45.696041010000002</v>
      </c>
      <c r="BB33" s="476">
        <v>75.268122489999996</v>
      </c>
      <c r="BC33" s="476">
        <v>39.279870320000001</v>
      </c>
      <c r="BD33" s="476">
        <v>19.559492970000001</v>
      </c>
      <c r="BE33" s="476">
        <v>34.571015549999998</v>
      </c>
      <c r="BF33" s="476">
        <v>88.393255600000003</v>
      </c>
      <c r="BG33" s="476">
        <v>58.525162590000008</v>
      </c>
      <c r="BH33" s="476">
        <v>44.979171039999997</v>
      </c>
      <c r="BI33" s="476">
        <v>66.295857699999999</v>
      </c>
      <c r="BJ33" s="476">
        <v>87.738878229999997</v>
      </c>
      <c r="BK33" s="476">
        <f>AU33+AV33+AW33+AX33</f>
        <v>177.52730542</v>
      </c>
      <c r="BL33" s="476">
        <f>AY33+AZ33+BA33+BB33</f>
        <v>209.47745519</v>
      </c>
      <c r="BM33" s="476">
        <f>BC33+BD33+BE33+BF33</f>
        <v>181.80363444</v>
      </c>
      <c r="BN33" s="476">
        <f>BG33+BH33+BI33+BJ33</f>
        <v>257.53906956000003</v>
      </c>
      <c r="BO33" s="644">
        <f>BN33/$BN$7*100</f>
        <v>0.74265144217640788</v>
      </c>
      <c r="BP33" s="1124">
        <f>BN33/BM33*100</f>
        <v>141.65782238253038</v>
      </c>
      <c r="BQ33" s="711">
        <f t="shared" si="19"/>
        <v>152.81296657999999</v>
      </c>
      <c r="BR33" s="476">
        <f t="shared" si="20"/>
        <v>158.91310906000001</v>
      </c>
      <c r="BS33" s="476">
        <f t="shared" si="21"/>
        <v>194.59651197000002</v>
      </c>
      <c r="BT33" s="476">
        <f t="shared" si="22"/>
        <v>279.42535282</v>
      </c>
      <c r="BU33" s="476">
        <f t="shared" si="23"/>
        <v>273.10174971000004</v>
      </c>
      <c r="BV33" s="476">
        <f t="shared" si="24"/>
        <v>177.52730542</v>
      </c>
      <c r="BW33" s="476">
        <f t="shared" si="25"/>
        <v>209.47745519</v>
      </c>
      <c r="BX33" s="476">
        <f t="shared" si="26"/>
        <v>181.80363444</v>
      </c>
      <c r="BY33" s="1160">
        <f>BG33+BH33+BI33+BJ33</f>
        <v>257.53906956000003</v>
      </c>
      <c r="BZ33" s="644"/>
      <c r="CA33" s="644"/>
      <c r="CB33" s="644"/>
      <c r="CC33" s="644"/>
      <c r="CD33" s="644"/>
      <c r="CE33" s="644"/>
      <c r="CF33" s="644"/>
      <c r="CG33" s="644"/>
      <c r="CH33" s="644"/>
      <c r="CI33" s="644"/>
      <c r="CJ33" s="644"/>
      <c r="CK33" s="644"/>
      <c r="CL33" s="644"/>
      <c r="CM33" s="644"/>
      <c r="CN33" s="644"/>
      <c r="CO33" s="644"/>
      <c r="CP33" s="644"/>
      <c r="CQ33" s="644"/>
      <c r="CR33" s="644"/>
      <c r="CS33" s="644"/>
      <c r="CT33" s="644"/>
      <c r="CU33" s="644"/>
      <c r="CV33" s="644"/>
      <c r="CW33" s="644"/>
      <c r="CX33" s="644"/>
      <c r="CY33" s="644"/>
      <c r="CZ33" s="644"/>
      <c r="DA33" s="644"/>
      <c r="DB33" s="644"/>
      <c r="DC33" s="644"/>
      <c r="DD33" s="644"/>
      <c r="DE33" s="644"/>
      <c r="DF33" s="644"/>
      <c r="DG33" s="644"/>
      <c r="DH33" s="644"/>
      <c r="DI33" s="644"/>
      <c r="DJ33" s="644"/>
      <c r="DK33" s="644"/>
      <c r="DL33" s="644"/>
      <c r="DM33" s="644"/>
      <c r="DN33" s="644"/>
      <c r="DO33" s="644"/>
      <c r="DP33" s="644"/>
      <c r="DQ33" s="644"/>
      <c r="DR33" s="644"/>
      <c r="DS33" s="644"/>
      <c r="DT33" s="644"/>
      <c r="DU33" s="644"/>
      <c r="DV33" s="644"/>
      <c r="DW33" s="644"/>
      <c r="DX33" s="644"/>
      <c r="DY33" s="644"/>
      <c r="DZ33" s="644"/>
      <c r="EA33" s="644"/>
      <c r="EB33" s="644"/>
      <c r="EC33" s="644"/>
      <c r="ED33" s="644"/>
      <c r="EE33" s="644"/>
      <c r="EF33" s="644"/>
      <c r="EG33" s="644"/>
      <c r="EH33" s="644"/>
      <c r="EI33" s="644"/>
      <c r="EJ33" s="644"/>
      <c r="EK33" s="644"/>
      <c r="EL33" s="644"/>
      <c r="EM33" s="644"/>
      <c r="EN33" s="644"/>
      <c r="EO33" s="644"/>
      <c r="EP33" s="644"/>
      <c r="EQ33" s="644"/>
      <c r="ER33" s="644"/>
      <c r="ES33" s="644"/>
      <c r="ET33" s="644"/>
      <c r="EU33" s="644"/>
      <c r="EV33" s="644"/>
      <c r="EW33" s="644"/>
      <c r="EX33" s="733"/>
      <c r="EY33" s="733"/>
      <c r="EZ33" s="737">
        <v>209.47745519</v>
      </c>
      <c r="FA33" s="737">
        <v>181.80363444</v>
      </c>
      <c r="FB33" s="733"/>
      <c r="FC33" s="733"/>
      <c r="FD33" s="733"/>
      <c r="FE33" s="733"/>
      <c r="FF33" s="733"/>
      <c r="FG33" s="733"/>
      <c r="FH33" s="733"/>
      <c r="FI33" s="733"/>
      <c r="FJ33" s="733"/>
      <c r="FK33" s="733"/>
      <c r="FL33" s="733"/>
      <c r="FM33" s="733"/>
      <c r="FN33" s="733"/>
      <c r="FO33" s="733"/>
      <c r="FP33" s="644"/>
      <c r="FQ33" s="644"/>
      <c r="FR33" s="644"/>
      <c r="FS33" s="644"/>
      <c r="FT33" s="644"/>
      <c r="FU33" s="644"/>
      <c r="FV33" s="644"/>
      <c r="FW33" s="644"/>
      <c r="FX33" s="644"/>
      <c r="FY33" s="644"/>
      <c r="FZ33" s="644"/>
      <c r="GA33" s="644"/>
      <c r="GB33" s="644"/>
      <c r="GC33" s="644"/>
      <c r="GD33" s="644"/>
      <c r="GE33" s="644"/>
      <c r="GF33" s="644"/>
      <c r="GG33" s="644"/>
      <c r="GH33" s="733"/>
      <c r="GI33" s="733"/>
      <c r="GJ33" s="733"/>
      <c r="GK33" s="733"/>
      <c r="GL33" s="733"/>
      <c r="GM33" s="733"/>
      <c r="GN33" s="644"/>
      <c r="GO33" s="644"/>
      <c r="GP33" s="644"/>
      <c r="GQ33" s="644"/>
      <c r="GR33" s="644"/>
      <c r="GS33" s="644"/>
      <c r="GT33" s="644"/>
      <c r="GU33" s="644"/>
      <c r="GV33" s="644"/>
      <c r="GW33" s="644"/>
      <c r="GX33" s="644"/>
      <c r="GY33" s="644"/>
      <c r="GZ33" s="644"/>
      <c r="HA33" s="644"/>
      <c r="HB33" s="644"/>
      <c r="HC33" s="644"/>
      <c r="HD33" s="644"/>
      <c r="HE33" s="644"/>
      <c r="HF33" s="644"/>
      <c r="HG33" s="644"/>
      <c r="HH33" s="644"/>
      <c r="HI33" s="644"/>
      <c r="HJ33" s="644"/>
      <c r="HK33" s="644"/>
      <c r="HL33" s="644"/>
      <c r="HM33" s="644"/>
      <c r="HN33" s="644"/>
      <c r="HO33" s="733"/>
      <c r="HP33" s="733"/>
      <c r="HQ33" s="733"/>
      <c r="HX33" s="733"/>
      <c r="HY33" s="733"/>
      <c r="HZ33" s="733"/>
      <c r="IA33" s="733"/>
      <c r="IB33" s="733"/>
      <c r="IC33" s="733"/>
      <c r="ID33" s="733"/>
      <c r="IE33" s="733"/>
      <c r="IF33" s="1148"/>
      <c r="IG33" s="1148"/>
      <c r="IH33" s="1148"/>
      <c r="II33" s="733"/>
      <c r="IJ33" s="733"/>
      <c r="IK33" s="733"/>
      <c r="IL33" s="733"/>
      <c r="IM33" s="733"/>
      <c r="IN33" s="733"/>
      <c r="IO33" s="733"/>
      <c r="IP33" s="733"/>
      <c r="IQ33" s="733"/>
      <c r="IR33" s="733"/>
      <c r="IS33" s="733"/>
      <c r="IT33" s="733"/>
      <c r="IU33" s="733"/>
      <c r="IV33" s="733"/>
      <c r="IW33" s="733"/>
      <c r="IX33" s="733"/>
      <c r="IY33" s="584"/>
      <c r="IZ33" s="584"/>
      <c r="JA33" s="584"/>
      <c r="JB33" s="584"/>
      <c r="JC33" s="584"/>
      <c r="JD33" s="584"/>
      <c r="JE33" s="584"/>
      <c r="JF33" s="584"/>
      <c r="JG33" s="584"/>
      <c r="JH33" s="584"/>
      <c r="JI33" s="584"/>
      <c r="JJ33" s="584"/>
      <c r="JK33" s="584"/>
      <c r="JL33" s="631"/>
      <c r="JM33" s="631"/>
      <c r="JN33" s="1148"/>
      <c r="JO33" s="681"/>
      <c r="JP33" s="681"/>
      <c r="JQ33" s="681"/>
      <c r="JR33" s="681"/>
      <c r="JS33" s="681"/>
      <c r="JT33" s="681"/>
      <c r="JU33" s="506"/>
      <c r="JV33" s="506"/>
      <c r="JW33" s="506"/>
      <c r="JX33" s="506"/>
      <c r="JY33" s="506"/>
      <c r="JZ33" s="506"/>
      <c r="KA33" s="506"/>
      <c r="KB33" s="506"/>
      <c r="KC33" s="584"/>
      <c r="KD33" s="584"/>
      <c r="KE33" s="584"/>
      <c r="KF33" s="584"/>
      <c r="KG33" s="584"/>
      <c r="KH33" s="584"/>
      <c r="KI33" s="584"/>
      <c r="KJ33" s="584"/>
      <c r="KK33" s="584"/>
      <c r="KL33" s="584"/>
      <c r="KM33" s="584"/>
      <c r="KN33" s="584"/>
      <c r="KO33" s="506"/>
      <c r="KP33" s="506"/>
      <c r="KQ33" s="506"/>
      <c r="KR33" s="506"/>
      <c r="KS33" s="506"/>
      <c r="KT33" s="506"/>
      <c r="KU33" s="506"/>
      <c r="KV33" s="506"/>
      <c r="KW33" s="506"/>
      <c r="KX33" s="506"/>
      <c r="KY33" s="506"/>
      <c r="KZ33" s="506"/>
      <c r="LA33" s="506"/>
      <c r="LB33" s="506"/>
      <c r="LC33" s="506"/>
      <c r="LD33" s="506"/>
      <c r="LE33" s="506"/>
      <c r="LF33" s="506"/>
      <c r="LG33" s="506"/>
      <c r="LH33" s="506"/>
      <c r="LI33" s="506"/>
      <c r="LJ33" s="506"/>
      <c r="LK33" s="506"/>
      <c r="LL33" s="506"/>
      <c r="LM33" s="506"/>
      <c r="LN33" s="506"/>
      <c r="LO33" s="506"/>
      <c r="LP33" s="506"/>
      <c r="LQ33" s="506"/>
      <c r="LR33" s="506"/>
      <c r="LS33" s="506"/>
      <c r="LT33" s="506"/>
      <c r="LU33" s="506"/>
      <c r="LV33" s="506"/>
      <c r="LW33" s="506"/>
      <c r="LX33" s="506"/>
      <c r="LY33" s="506"/>
      <c r="LZ33" s="506"/>
      <c r="MA33" s="506"/>
      <c r="MB33" s="506"/>
      <c r="MC33" s="506"/>
      <c r="MD33" s="601"/>
      <c r="ME33" s="601"/>
      <c r="MF33" s="601"/>
      <c r="MG33" s="601"/>
      <c r="MH33" s="506"/>
      <c r="MI33" s="506"/>
      <c r="MJ33" s="506"/>
      <c r="MK33" s="506"/>
      <c r="ML33" s="506"/>
      <c r="MM33" s="506"/>
      <c r="MN33" s="506"/>
      <c r="MO33" s="506"/>
      <c r="MP33" s="584"/>
      <c r="MQ33" s="584"/>
      <c r="MR33" s="584"/>
      <c r="MS33" s="584"/>
      <c r="MT33" s="584"/>
      <c r="MU33" s="584"/>
      <c r="MV33" s="584"/>
      <c r="MW33" s="584"/>
      <c r="MX33" s="584"/>
      <c r="MY33" s="584"/>
      <c r="MZ33" s="584"/>
      <c r="NA33" s="584"/>
      <c r="NB33" s="584"/>
      <c r="NC33" s="601"/>
      <c r="ND33" s="601"/>
      <c r="NE33" s="506"/>
      <c r="NF33" s="506"/>
      <c r="NG33" s="506"/>
      <c r="NH33" s="506"/>
      <c r="NI33" s="506"/>
      <c r="NJ33" s="506"/>
      <c r="NK33" s="506"/>
      <c r="NL33" s="584"/>
      <c r="NM33" s="601"/>
      <c r="NN33" s="601"/>
      <c r="NO33" s="601"/>
      <c r="NP33" s="601"/>
      <c r="NQ33" s="601"/>
      <c r="NR33" s="584"/>
      <c r="NS33" s="584"/>
      <c r="NT33" s="584"/>
      <c r="NU33" s="584"/>
      <c r="NV33" s="584"/>
      <c r="NW33" s="584"/>
      <c r="NX33" s="584"/>
      <c r="NY33" s="584"/>
      <c r="NZ33" s="584"/>
      <c r="OA33" s="584"/>
      <c r="OB33" s="584"/>
      <c r="OC33" s="584"/>
      <c r="OD33" s="584"/>
      <c r="OE33" s="584"/>
      <c r="OF33" s="584"/>
      <c r="OG33" s="584"/>
      <c r="OH33" s="584"/>
      <c r="OI33" s="584"/>
      <c r="OJ33" s="584"/>
      <c r="OK33" s="584"/>
      <c r="OL33" s="584"/>
      <c r="OM33" s="584"/>
      <c r="ON33" s="584"/>
      <c r="OO33" s="584"/>
      <c r="OP33" s="584"/>
      <c r="OQ33" s="584"/>
      <c r="OR33" s="584"/>
      <c r="OS33" s="584"/>
      <c r="OT33" s="584"/>
      <c r="OU33" s="584"/>
      <c r="OV33" s="584"/>
      <c r="OW33" s="584"/>
      <c r="OX33" s="584"/>
      <c r="OY33" s="584"/>
      <c r="OZ33" s="584"/>
      <c r="PA33" s="584"/>
      <c r="PB33" s="584"/>
      <c r="PC33" s="584"/>
      <c r="PD33" s="584"/>
      <c r="PE33" s="584"/>
      <c r="PF33" s="584"/>
      <c r="PG33" s="584"/>
      <c r="PH33" s="584"/>
      <c r="PI33" s="584"/>
      <c r="PJ33" s="584"/>
      <c r="PK33" s="584"/>
      <c r="PL33" s="584"/>
      <c r="PM33" s="584"/>
      <c r="PN33" s="584"/>
      <c r="PO33" s="584"/>
      <c r="PP33" s="584"/>
      <c r="PQ33" s="584"/>
      <c r="PR33" s="584"/>
      <c r="PS33" s="584"/>
      <c r="PT33" s="584"/>
      <c r="PU33" s="584"/>
      <c r="PV33" s="584"/>
      <c r="PW33" s="584"/>
      <c r="PX33" s="584"/>
      <c r="PY33" s="584"/>
      <c r="PZ33" s="584"/>
      <c r="QA33" s="584"/>
      <c r="QB33" s="584"/>
      <c r="QC33" s="584"/>
      <c r="QD33" s="584"/>
      <c r="QE33" s="584"/>
      <c r="QF33" s="584"/>
      <c r="QG33" s="584"/>
      <c r="QH33" s="584"/>
      <c r="QI33" s="584"/>
      <c r="QJ33" s="584"/>
      <c r="QK33" s="584"/>
      <c r="QL33" s="584"/>
      <c r="QM33" s="584"/>
      <c r="QN33" s="584"/>
      <c r="QO33" s="584"/>
      <c r="QP33" s="584"/>
      <c r="QQ33" s="584"/>
      <c r="QR33" s="584"/>
      <c r="QS33" s="584"/>
      <c r="QT33" s="584"/>
      <c r="QU33" s="584"/>
      <c r="QV33" s="584"/>
      <c r="QW33" s="584"/>
      <c r="QX33" s="584"/>
      <c r="QY33" s="584"/>
      <c r="QZ33" s="584"/>
      <c r="RA33" s="584"/>
      <c r="RB33" s="584"/>
      <c r="RC33" s="584"/>
      <c r="RD33" s="584"/>
      <c r="RE33" s="584"/>
      <c r="RF33" s="584"/>
      <c r="RG33" s="584"/>
      <c r="RH33" s="584"/>
      <c r="RI33" s="584"/>
      <c r="RJ33" s="584"/>
      <c r="RK33" s="584"/>
      <c r="RL33" s="584"/>
      <c r="RM33" s="584"/>
      <c r="RN33" s="584"/>
      <c r="RO33" s="584"/>
      <c r="RP33" s="584"/>
      <c r="RQ33" s="584"/>
      <c r="RR33" s="584"/>
      <c r="RS33" s="584"/>
      <c r="RT33" s="584"/>
      <c r="RU33" s="584"/>
      <c r="RV33" s="584"/>
      <c r="RW33" s="584"/>
      <c r="RX33" s="584"/>
      <c r="RY33" s="584"/>
      <c r="RZ33" s="584"/>
      <c r="SA33" s="584"/>
      <c r="SB33" s="584"/>
      <c r="SC33" s="584"/>
      <c r="SD33" s="584"/>
      <c r="SE33" s="584"/>
      <c r="SF33" s="584"/>
      <c r="SG33" s="584"/>
      <c r="SH33" s="584"/>
      <c r="SI33" s="584"/>
      <c r="SJ33" s="584"/>
      <c r="SK33" s="584"/>
      <c r="SL33" s="584"/>
      <c r="SM33" s="584"/>
      <c r="SN33" s="584"/>
      <c r="SO33" s="584"/>
      <c r="SP33" s="584"/>
      <c r="SQ33" s="584"/>
      <c r="SR33" s="584"/>
      <c r="SS33" s="584"/>
      <c r="ST33" s="584"/>
      <c r="SU33" s="584"/>
      <c r="SV33" s="584"/>
      <c r="SW33" s="584"/>
      <c r="SX33" s="584"/>
      <c r="SY33" s="584"/>
      <c r="SZ33" s="584"/>
      <c r="TA33" s="584"/>
      <c r="TB33" s="584"/>
      <c r="TC33" s="584"/>
      <c r="TD33" s="584"/>
      <c r="TE33" s="584"/>
      <c r="TF33" s="584"/>
      <c r="TG33" s="584"/>
      <c r="TH33" s="584"/>
      <c r="TI33" s="584"/>
      <c r="TJ33" s="584"/>
      <c r="TK33" s="584"/>
      <c r="TL33" s="584"/>
      <c r="TM33" s="584"/>
      <c r="TN33" s="584"/>
      <c r="TO33" s="584"/>
      <c r="TP33" s="584"/>
      <c r="TQ33" s="584"/>
      <c r="TR33" s="584"/>
      <c r="TS33" s="584"/>
      <c r="TT33" s="584"/>
      <c r="TU33" s="584"/>
      <c r="TV33" s="584"/>
      <c r="TW33" s="584"/>
      <c r="TX33" s="584"/>
      <c r="TY33" s="584"/>
      <c r="TZ33" s="584"/>
      <c r="UA33" s="584"/>
      <c r="UB33" s="584"/>
      <c r="UC33" s="584"/>
      <c r="UD33" s="584"/>
      <c r="UE33" s="584"/>
      <c r="UF33" s="584"/>
      <c r="UG33" s="584"/>
      <c r="UH33" s="584"/>
      <c r="UI33" s="584"/>
      <c r="UJ33" s="584"/>
      <c r="UK33" s="584"/>
      <c r="UL33" s="584"/>
      <c r="UM33" s="584"/>
      <c r="UN33" s="584"/>
      <c r="UO33" s="584"/>
      <c r="UP33" s="584"/>
      <c r="UQ33" s="584"/>
      <c r="UR33" s="584"/>
      <c r="US33" s="584"/>
      <c r="UT33" s="584"/>
      <c r="UU33" s="584"/>
      <c r="UV33" s="584"/>
      <c r="UW33" s="584"/>
      <c r="UX33" s="584"/>
      <c r="UY33" s="584"/>
      <c r="UZ33" s="584"/>
      <c r="VA33" s="584"/>
      <c r="VB33" s="584"/>
      <c r="VC33" s="584"/>
      <c r="VD33" s="584"/>
      <c r="VE33" s="584"/>
      <c r="VF33" s="584"/>
      <c r="VG33" s="584"/>
      <c r="VH33" s="584"/>
      <c r="VI33" s="584"/>
      <c r="VJ33" s="584"/>
      <c r="VK33" s="584"/>
      <c r="VL33" s="584"/>
      <c r="VM33" s="584"/>
      <c r="VN33" s="584"/>
      <c r="VO33" s="584"/>
      <c r="VP33" s="584"/>
      <c r="VQ33" s="584"/>
      <c r="VR33" s="584"/>
      <c r="VS33" s="584"/>
      <c r="VT33" s="584"/>
      <c r="VU33" s="584"/>
      <c r="VV33" s="584"/>
      <c r="VW33" s="584"/>
      <c r="VX33" s="584"/>
      <c r="VY33" s="584"/>
      <c r="VZ33" s="584"/>
      <c r="WA33" s="584"/>
      <c r="WB33" s="584"/>
      <c r="WC33" s="584"/>
      <c r="WD33" s="584"/>
      <c r="WE33" s="584"/>
      <c r="WF33" s="584"/>
      <c r="WG33" s="584"/>
      <c r="WH33" s="584"/>
      <c r="WI33" s="584"/>
      <c r="WJ33" s="584"/>
      <c r="WK33" s="584"/>
      <c r="WL33" s="584"/>
      <c r="WM33" s="584"/>
      <c r="WN33" s="584"/>
      <c r="WO33" s="584"/>
      <c r="WP33" s="584"/>
      <c r="WQ33" s="584"/>
      <c r="WR33" s="584"/>
      <c r="WS33" s="584"/>
      <c r="WT33" s="584"/>
      <c r="WU33" s="584"/>
      <c r="WV33" s="584"/>
      <c r="WW33" s="584"/>
      <c r="WX33" s="584"/>
      <c r="WY33" s="584"/>
      <c r="WZ33" s="584"/>
      <c r="XA33" s="584"/>
      <c r="XB33" s="584"/>
      <c r="XC33" s="584"/>
      <c r="XD33" s="584"/>
      <c r="XE33" s="584"/>
      <c r="XF33" s="584"/>
      <c r="XG33" s="584"/>
      <c r="XH33" s="584"/>
      <c r="XI33" s="584"/>
      <c r="XJ33" s="584"/>
      <c r="XK33" s="584"/>
      <c r="XL33" s="584"/>
      <c r="XM33" s="584"/>
      <c r="XN33" s="584"/>
      <c r="XO33" s="584"/>
      <c r="XP33" s="584"/>
      <c r="XQ33" s="584"/>
      <c r="XR33" s="584"/>
      <c r="XS33" s="584"/>
      <c r="XT33" s="584"/>
      <c r="XU33" s="584"/>
      <c r="XV33" s="584"/>
      <c r="XW33" s="584"/>
      <c r="XX33" s="584"/>
      <c r="XY33" s="584"/>
      <c r="XZ33" s="584"/>
      <c r="YA33" s="584"/>
      <c r="YB33" s="584"/>
      <c r="YC33" s="584"/>
      <c r="YD33" s="584"/>
      <c r="YE33" s="584"/>
      <c r="YF33" s="584"/>
      <c r="YG33" s="584"/>
      <c r="YH33" s="584"/>
      <c r="YI33" s="584"/>
      <c r="YJ33" s="584"/>
      <c r="YK33" s="584"/>
      <c r="YL33" s="584"/>
      <c r="YM33" s="584"/>
      <c r="YN33" s="584"/>
      <c r="YO33" s="584"/>
      <c r="YP33" s="584"/>
      <c r="YQ33" s="584"/>
      <c r="YR33" s="584"/>
      <c r="YS33" s="584"/>
      <c r="YT33" s="584"/>
      <c r="YU33" s="584"/>
      <c r="YV33" s="584"/>
      <c r="YW33" s="584"/>
      <c r="YX33" s="601"/>
      <c r="YY33" s="601"/>
      <c r="YZ33" s="601"/>
      <c r="ZA33" s="584"/>
      <c r="ZB33" s="584"/>
      <c r="ZC33" s="584"/>
      <c r="ZD33" s="584"/>
      <c r="ZE33" s="584"/>
      <c r="ZF33" s="584"/>
      <c r="ZG33" s="584"/>
      <c r="ZH33" s="584"/>
      <c r="ZI33" s="584"/>
      <c r="ZJ33" s="584"/>
      <c r="ZK33" s="584"/>
      <c r="ZL33" s="584"/>
      <c r="ZM33" s="584"/>
      <c r="ZN33" s="584"/>
      <c r="ZO33" s="584"/>
      <c r="ZP33" s="584"/>
      <c r="ZQ33" s="584"/>
      <c r="ZR33" s="584"/>
      <c r="ZS33" s="584"/>
      <c r="ZT33" s="584"/>
      <c r="ZU33" s="584"/>
      <c r="ZV33" s="584"/>
      <c r="ZW33" s="584"/>
      <c r="ZX33" s="584"/>
      <c r="ZY33" s="584"/>
      <c r="ZZ33" s="584"/>
      <c r="AAA33" s="584"/>
      <c r="AAB33" s="584"/>
      <c r="AAC33" s="584"/>
      <c r="AAD33" s="584"/>
      <c r="AAE33" s="584"/>
      <c r="AAF33" s="584"/>
      <c r="AAG33" s="584"/>
      <c r="AAH33" s="584"/>
      <c r="AAI33" s="584"/>
      <c r="AAJ33" s="584"/>
      <c r="AAK33" s="584"/>
      <c r="AAL33" s="584"/>
      <c r="AAM33" s="584"/>
      <c r="AAN33" s="584"/>
      <c r="AAO33" s="584"/>
      <c r="AAP33" s="584"/>
      <c r="AAQ33" s="584"/>
      <c r="AAR33" s="584"/>
      <c r="AAS33" s="584"/>
      <c r="AAT33" s="584"/>
      <c r="AAU33" s="584"/>
      <c r="AAV33" s="584"/>
      <c r="AAW33" s="584"/>
      <c r="AAX33" s="584"/>
      <c r="AAY33" s="584"/>
      <c r="AAZ33" s="584"/>
      <c r="ABA33" s="584"/>
      <c r="ABB33" s="584"/>
      <c r="ABC33" s="584"/>
      <c r="ABD33" s="584"/>
      <c r="ABE33" s="584"/>
      <c r="ABF33" s="584"/>
      <c r="ABG33" s="584"/>
      <c r="ABH33" s="584"/>
      <c r="ABI33" s="584"/>
      <c r="ABJ33" s="584"/>
      <c r="ABK33" s="584"/>
      <c r="ABL33" s="584"/>
      <c r="ABM33" s="584"/>
      <c r="ABN33" s="584"/>
      <c r="ABO33" s="584"/>
      <c r="ABP33" s="584"/>
      <c r="ABQ33" s="584"/>
      <c r="ABR33" s="584"/>
      <c r="ABS33" s="584"/>
      <c r="ABT33" s="584"/>
      <c r="ABU33" s="584"/>
      <c r="ABV33" s="617"/>
      <c r="ABW33" s="617"/>
      <c r="ABX33" s="617"/>
      <c r="ABY33" s="617"/>
      <c r="ABZ33" s="617"/>
      <c r="ACA33" s="506"/>
      <c r="ACB33" s="506"/>
      <c r="ACC33" s="506"/>
      <c r="ACD33" s="506"/>
      <c r="AFT33" s="508"/>
      <c r="AFU33" s="508"/>
    </row>
    <row r="34" spans="1:853" ht="22.95" customHeight="1">
      <c r="A34" s="771">
        <v>27</v>
      </c>
      <c r="B34" s="695" t="str">
        <f>IF('1'!$A$1=1,D34,F34)</f>
        <v>Lebanon</v>
      </c>
      <c r="C34" s="1161"/>
      <c r="D34" s="2" t="s">
        <v>674</v>
      </c>
      <c r="E34" s="701"/>
      <c r="F34" s="1067" t="s">
        <v>414</v>
      </c>
      <c r="G34" s="476">
        <v>179.97645613</v>
      </c>
      <c r="H34" s="476">
        <v>291.23599911999997</v>
      </c>
      <c r="I34" s="476">
        <v>248.61614700000001</v>
      </c>
      <c r="J34" s="476">
        <v>312.02213649999999</v>
      </c>
      <c r="K34" s="507">
        <v>299.66818759</v>
      </c>
      <c r="L34" s="507">
        <v>278.88835669999997</v>
      </c>
      <c r="M34" s="507">
        <v>382.52851392999997</v>
      </c>
      <c r="N34" s="507">
        <v>401.13947841999999</v>
      </c>
      <c r="O34" s="507">
        <v>464.8289939</v>
      </c>
      <c r="P34" s="507">
        <v>471.93515991999999</v>
      </c>
      <c r="Q34" s="507">
        <v>296.96339347999998</v>
      </c>
      <c r="R34" s="507">
        <v>190.12778428999999</v>
      </c>
      <c r="S34" s="507">
        <v>195.84891200000001</v>
      </c>
      <c r="T34" s="507">
        <v>61.679663009999999</v>
      </c>
      <c r="U34" s="507">
        <v>31.30772211</v>
      </c>
      <c r="V34" s="507">
        <v>84.879301209999994</v>
      </c>
      <c r="W34" s="507">
        <v>71.961709619999993</v>
      </c>
      <c r="X34" s="507">
        <v>65.731870619999995</v>
      </c>
      <c r="Y34" s="507">
        <v>40.895548339999998</v>
      </c>
      <c r="Z34" s="507">
        <v>93.563788369999997</v>
      </c>
      <c r="AA34" s="476">
        <v>90.788011909999994</v>
      </c>
      <c r="AB34" s="476">
        <v>61.082023540000002</v>
      </c>
      <c r="AC34" s="476">
        <v>59.569221730000002</v>
      </c>
      <c r="AD34" s="476">
        <v>88.032477270000001</v>
      </c>
      <c r="AE34" s="476">
        <v>78.776954950000004</v>
      </c>
      <c r="AF34" s="476">
        <v>81.662970799999997</v>
      </c>
      <c r="AG34" s="476">
        <v>78.791013520000007</v>
      </c>
      <c r="AH34" s="476">
        <v>95.698853189999994</v>
      </c>
      <c r="AI34" s="476">
        <v>113.34411891000001</v>
      </c>
      <c r="AJ34" s="476">
        <v>85.403596739999998</v>
      </c>
      <c r="AK34" s="476">
        <v>100.92785895999999</v>
      </c>
      <c r="AL34" s="476">
        <v>127.28076446999999</v>
      </c>
      <c r="AM34" s="476">
        <v>105.74245344000001</v>
      </c>
      <c r="AN34" s="476">
        <v>125.33481218</v>
      </c>
      <c r="AO34" s="476">
        <v>70.186526939999993</v>
      </c>
      <c r="AP34" s="476">
        <v>103.57574031</v>
      </c>
      <c r="AQ34" s="711">
        <v>126.45062185</v>
      </c>
      <c r="AR34" s="476">
        <v>80.324849749999998</v>
      </c>
      <c r="AS34" s="476">
        <v>74.025585050000004</v>
      </c>
      <c r="AT34" s="476">
        <v>91.323973170000002</v>
      </c>
      <c r="AU34" s="476">
        <v>83.795142920000004</v>
      </c>
      <c r="AV34" s="476">
        <v>76.850828089999993</v>
      </c>
      <c r="AW34" s="476">
        <v>68.24680764</v>
      </c>
      <c r="AX34" s="476">
        <v>95.077611200000007</v>
      </c>
      <c r="AY34" s="476">
        <v>101.40825976000001</v>
      </c>
      <c r="AZ34" s="476">
        <v>95.440367710000004</v>
      </c>
      <c r="BA34" s="476">
        <v>90.497002230000007</v>
      </c>
      <c r="BB34" s="476">
        <v>101.72099371</v>
      </c>
      <c r="BC34" s="476">
        <v>76.839471180000004</v>
      </c>
      <c r="BD34" s="476">
        <v>29.419737210000001</v>
      </c>
      <c r="BE34" s="476">
        <v>71.79417128</v>
      </c>
      <c r="BF34" s="476">
        <v>47.503626409999995</v>
      </c>
      <c r="BG34" s="476">
        <v>47.629068809999993</v>
      </c>
      <c r="BH34" s="476">
        <v>68.160606659999999</v>
      </c>
      <c r="BI34" s="476">
        <v>46.232129659999998</v>
      </c>
      <c r="BJ34" s="476">
        <v>77.367858159999997</v>
      </c>
      <c r="BK34" s="476">
        <f>AU34+AV34+AW34+AX34</f>
        <v>323.97038984999995</v>
      </c>
      <c r="BL34" s="476">
        <f>AY34+AZ34+BA34+BB34</f>
        <v>389.06662341000003</v>
      </c>
      <c r="BM34" s="476">
        <f>BC34+BD34+BE34+BF34</f>
        <v>225.55700608000001</v>
      </c>
      <c r="BN34" s="476">
        <f>BG34+BH34+BI34+BJ34</f>
        <v>239.38966328999999</v>
      </c>
      <c r="BO34" s="644">
        <f>BN34/$BN$7*100</f>
        <v>0.69031498400682179</v>
      </c>
      <c r="BP34" s="1124">
        <f>BN34/BM34*100</f>
        <v>106.13266572845619</v>
      </c>
      <c r="BQ34" s="711">
        <f t="shared" si="19"/>
        <v>299.47173444999999</v>
      </c>
      <c r="BR34" s="476">
        <f t="shared" si="20"/>
        <v>334.92979245999999</v>
      </c>
      <c r="BS34" s="476">
        <f t="shared" si="21"/>
        <v>426.95633908000002</v>
      </c>
      <c r="BT34" s="476">
        <f t="shared" si="22"/>
        <v>404.83953286999997</v>
      </c>
      <c r="BU34" s="476">
        <f t="shared" si="23"/>
        <v>372.12502982000001</v>
      </c>
      <c r="BV34" s="476">
        <f t="shared" si="24"/>
        <v>323.97038984999995</v>
      </c>
      <c r="BW34" s="476">
        <f t="shared" si="25"/>
        <v>389.06662341000003</v>
      </c>
      <c r="BX34" s="476">
        <f t="shared" si="26"/>
        <v>225.55700608000001</v>
      </c>
      <c r="BY34" s="1160">
        <f>BG34+BH34+BI34+BJ34</f>
        <v>239.38966328999999</v>
      </c>
      <c r="BZ34" s="644"/>
      <c r="CA34" s="644"/>
      <c r="CB34" s="644"/>
      <c r="CC34" s="644"/>
      <c r="CD34" s="644"/>
      <c r="CE34" s="644"/>
      <c r="CF34" s="644"/>
      <c r="CG34" s="644"/>
      <c r="CH34" s="644"/>
      <c r="CI34" s="644"/>
      <c r="CJ34" s="644"/>
      <c r="CK34" s="644"/>
      <c r="CL34" s="644"/>
      <c r="CM34" s="644"/>
      <c r="CN34" s="644"/>
      <c r="CO34" s="644"/>
      <c r="CP34" s="644"/>
      <c r="CQ34" s="644"/>
      <c r="CR34" s="644"/>
      <c r="CS34" s="644"/>
      <c r="CT34" s="644"/>
      <c r="CU34" s="644"/>
      <c r="CV34" s="644"/>
      <c r="CW34" s="644"/>
      <c r="CX34" s="644"/>
      <c r="CY34" s="644"/>
      <c r="CZ34" s="644"/>
      <c r="DA34" s="644"/>
      <c r="DB34" s="644"/>
      <c r="DC34" s="644"/>
      <c r="DD34" s="644"/>
      <c r="DE34" s="644"/>
      <c r="DF34" s="644"/>
      <c r="DG34" s="644"/>
      <c r="DH34" s="644"/>
      <c r="DI34" s="644"/>
      <c r="DJ34" s="644"/>
      <c r="DK34" s="644"/>
      <c r="DL34" s="644"/>
      <c r="DM34" s="644"/>
      <c r="DN34" s="644"/>
      <c r="DO34" s="644"/>
      <c r="DP34" s="644"/>
      <c r="DQ34" s="644"/>
      <c r="DR34" s="644"/>
      <c r="DS34" s="644"/>
      <c r="DT34" s="644"/>
      <c r="DU34" s="644"/>
      <c r="DV34" s="644"/>
      <c r="DW34" s="644"/>
      <c r="DX34" s="644"/>
      <c r="DY34" s="644"/>
      <c r="DZ34" s="644"/>
      <c r="EA34" s="644"/>
      <c r="EB34" s="644"/>
      <c r="EC34" s="644"/>
      <c r="ED34" s="644"/>
      <c r="EE34" s="644"/>
      <c r="EF34" s="644"/>
      <c r="EG34" s="644"/>
      <c r="EH34" s="644"/>
      <c r="EI34" s="644"/>
      <c r="EJ34" s="644"/>
      <c r="EK34" s="644"/>
      <c r="EL34" s="644"/>
      <c r="EM34" s="644"/>
      <c r="EN34" s="644"/>
      <c r="EO34" s="644"/>
      <c r="EP34" s="644"/>
      <c r="EQ34" s="644"/>
      <c r="ER34" s="644"/>
      <c r="ES34" s="644"/>
      <c r="ET34" s="644"/>
      <c r="EU34" s="644"/>
      <c r="EV34" s="644"/>
      <c r="EW34" s="644"/>
      <c r="EX34" s="733"/>
      <c r="EY34" s="733"/>
      <c r="EZ34" s="737">
        <v>389.06662341000003</v>
      </c>
      <c r="FA34" s="737">
        <v>225.55700608000001</v>
      </c>
      <c r="FB34" s="733"/>
      <c r="FC34" s="733"/>
      <c r="FD34" s="733"/>
      <c r="FE34" s="733"/>
      <c r="FF34" s="733"/>
      <c r="FG34" s="733"/>
      <c r="FH34" s="733"/>
      <c r="FI34" s="733"/>
      <c r="FJ34" s="733"/>
      <c r="FK34" s="733"/>
      <c r="FL34" s="733"/>
      <c r="FM34" s="733"/>
      <c r="FN34" s="733"/>
      <c r="FO34" s="733"/>
      <c r="FP34" s="644"/>
      <c r="FQ34" s="644"/>
      <c r="FR34" s="644"/>
      <c r="FS34" s="644"/>
      <c r="FT34" s="644"/>
      <c r="FU34" s="644"/>
      <c r="FV34" s="644"/>
      <c r="FW34" s="644"/>
      <c r="FX34" s="644"/>
      <c r="FY34" s="644"/>
      <c r="FZ34" s="644"/>
      <c r="GA34" s="644"/>
      <c r="GB34" s="644"/>
      <c r="GC34" s="644"/>
      <c r="GD34" s="644"/>
      <c r="GE34" s="644"/>
      <c r="GF34" s="644"/>
      <c r="GG34" s="644"/>
      <c r="GH34" s="733"/>
      <c r="GI34" s="733"/>
      <c r="GJ34" s="733"/>
      <c r="GK34" s="733"/>
      <c r="GL34" s="733"/>
      <c r="GM34" s="733"/>
      <c r="GN34" s="644"/>
      <c r="GO34" s="644"/>
      <c r="GP34" s="644"/>
      <c r="GQ34" s="644"/>
      <c r="GR34" s="644"/>
      <c r="GS34" s="644"/>
      <c r="GT34" s="644"/>
      <c r="GU34" s="644"/>
      <c r="GV34" s="644"/>
      <c r="GW34" s="644"/>
      <c r="GX34" s="644"/>
      <c r="GY34" s="644"/>
      <c r="GZ34" s="644"/>
      <c r="HA34" s="644"/>
      <c r="HB34" s="644"/>
      <c r="HC34" s="644"/>
      <c r="HD34" s="644"/>
      <c r="HE34" s="644"/>
      <c r="HF34" s="644"/>
      <c r="HG34" s="644"/>
      <c r="HH34" s="644"/>
      <c r="HI34" s="644"/>
      <c r="HJ34" s="644"/>
      <c r="HK34" s="644"/>
      <c r="HL34" s="644"/>
      <c r="HM34" s="644"/>
      <c r="HN34" s="644"/>
      <c r="HO34" s="733"/>
      <c r="HP34" s="733"/>
      <c r="HQ34" s="733"/>
      <c r="HX34" s="733"/>
      <c r="HY34" s="733"/>
      <c r="HZ34" s="733"/>
      <c r="IA34" s="733"/>
      <c r="IB34" s="733"/>
      <c r="IC34" s="733"/>
      <c r="ID34" s="733"/>
      <c r="IE34" s="733"/>
      <c r="IF34" s="1148"/>
      <c r="IG34" s="1148"/>
      <c r="IH34" s="1148"/>
      <c r="II34" s="733"/>
      <c r="IJ34" s="733"/>
      <c r="IK34" s="733"/>
      <c r="IL34" s="733"/>
      <c r="IM34" s="733"/>
      <c r="IN34" s="733"/>
      <c r="IO34" s="733"/>
      <c r="IP34" s="733"/>
      <c r="IQ34" s="733"/>
      <c r="IR34" s="733"/>
      <c r="IS34" s="733"/>
      <c r="IT34" s="733"/>
      <c r="IU34" s="733"/>
      <c r="IV34" s="733"/>
      <c r="IW34" s="733"/>
      <c r="IX34" s="733"/>
      <c r="IY34" s="584"/>
      <c r="IZ34" s="584"/>
      <c r="JA34" s="584"/>
      <c r="JB34" s="584"/>
      <c r="JC34" s="584"/>
      <c r="JD34" s="584"/>
      <c r="JE34" s="584"/>
      <c r="JF34" s="584"/>
      <c r="JG34" s="584"/>
      <c r="JH34" s="584"/>
      <c r="JI34" s="584"/>
      <c r="JJ34" s="584"/>
      <c r="JK34" s="584"/>
      <c r="JL34" s="631"/>
      <c r="JM34" s="631"/>
      <c r="JN34" s="1148"/>
      <c r="JO34" s="681"/>
      <c r="JP34" s="681"/>
      <c r="JQ34" s="681"/>
      <c r="JR34" s="681"/>
      <c r="JS34" s="681"/>
      <c r="JT34" s="681"/>
      <c r="JU34" s="506"/>
      <c r="JV34" s="506"/>
      <c r="JW34" s="506"/>
      <c r="JX34" s="506"/>
      <c r="JY34" s="506"/>
      <c r="JZ34" s="506"/>
      <c r="KA34" s="506"/>
      <c r="KB34" s="506"/>
      <c r="KC34" s="584"/>
      <c r="KD34" s="584"/>
      <c r="KE34" s="584"/>
      <c r="KF34" s="584"/>
      <c r="KG34" s="584"/>
      <c r="KH34" s="584"/>
      <c r="KI34" s="584"/>
      <c r="KJ34" s="584"/>
      <c r="KK34" s="584"/>
      <c r="KL34" s="584"/>
      <c r="KM34" s="584"/>
      <c r="KN34" s="584"/>
      <c r="KO34" s="506"/>
      <c r="KP34" s="506"/>
      <c r="KQ34" s="506"/>
      <c r="KR34" s="506"/>
      <c r="KS34" s="506"/>
      <c r="KT34" s="506"/>
      <c r="KU34" s="506"/>
      <c r="KV34" s="506"/>
      <c r="KW34" s="506"/>
      <c r="KX34" s="506"/>
      <c r="KY34" s="506"/>
      <c r="KZ34" s="506"/>
      <c r="LA34" s="506"/>
      <c r="LB34" s="506"/>
      <c r="LC34" s="506"/>
      <c r="LD34" s="506"/>
      <c r="LE34" s="506"/>
      <c r="LF34" s="506"/>
      <c r="LG34" s="506"/>
      <c r="LH34" s="506"/>
      <c r="LI34" s="506"/>
      <c r="LJ34" s="506"/>
      <c r="LK34" s="506"/>
      <c r="LL34" s="506"/>
      <c r="LM34" s="506"/>
      <c r="LN34" s="506"/>
      <c r="LO34" s="506"/>
      <c r="LP34" s="506"/>
      <c r="LQ34" s="506"/>
      <c r="LR34" s="506"/>
      <c r="LS34" s="506"/>
      <c r="LT34" s="506"/>
      <c r="LU34" s="506"/>
      <c r="LV34" s="506"/>
      <c r="LW34" s="506"/>
      <c r="LX34" s="506"/>
      <c r="LY34" s="506"/>
      <c r="LZ34" s="506"/>
      <c r="MA34" s="506"/>
      <c r="MB34" s="506"/>
      <c r="MC34" s="506"/>
      <c r="MD34" s="601"/>
      <c r="ME34" s="601"/>
      <c r="MF34" s="601"/>
      <c r="MG34" s="601"/>
      <c r="MH34" s="506"/>
      <c r="MI34" s="506"/>
      <c r="MJ34" s="506"/>
      <c r="MK34" s="506"/>
      <c r="ML34" s="506"/>
      <c r="MM34" s="506"/>
      <c r="MN34" s="506"/>
      <c r="MO34" s="506"/>
      <c r="MP34" s="584"/>
      <c r="MQ34" s="584"/>
      <c r="MR34" s="584"/>
      <c r="MS34" s="584"/>
      <c r="MT34" s="584"/>
      <c r="MU34" s="584"/>
      <c r="MV34" s="584"/>
      <c r="MW34" s="584"/>
      <c r="MX34" s="584"/>
      <c r="MY34" s="584"/>
      <c r="MZ34" s="584"/>
      <c r="NA34" s="584"/>
      <c r="NB34" s="584"/>
      <c r="NC34" s="601"/>
      <c r="ND34" s="601"/>
      <c r="NE34" s="506"/>
      <c r="NF34" s="506"/>
      <c r="NG34" s="506"/>
      <c r="NH34" s="506"/>
      <c r="NI34" s="506"/>
      <c r="NJ34" s="506"/>
      <c r="NK34" s="506"/>
      <c r="NL34" s="584"/>
      <c r="NM34" s="601"/>
      <c r="NN34" s="601"/>
      <c r="NO34" s="601"/>
      <c r="NP34" s="601"/>
      <c r="NQ34" s="601"/>
      <c r="NR34" s="584"/>
      <c r="NS34" s="584"/>
      <c r="NT34" s="584"/>
      <c r="NU34" s="584"/>
      <c r="NV34" s="584"/>
      <c r="NW34" s="584"/>
      <c r="NX34" s="584"/>
      <c r="NY34" s="584"/>
      <c r="NZ34" s="584"/>
      <c r="OA34" s="584"/>
      <c r="OB34" s="584"/>
      <c r="OC34" s="584"/>
      <c r="OD34" s="584"/>
      <c r="OE34" s="584"/>
      <c r="OF34" s="584"/>
      <c r="OG34" s="584"/>
      <c r="OH34" s="584"/>
      <c r="OI34" s="584"/>
      <c r="OJ34" s="584"/>
      <c r="OK34" s="584"/>
      <c r="OL34" s="584"/>
      <c r="OM34" s="584"/>
      <c r="ON34" s="584"/>
      <c r="OO34" s="584"/>
      <c r="OP34" s="584"/>
      <c r="OQ34" s="584"/>
      <c r="OR34" s="584"/>
      <c r="OS34" s="584"/>
      <c r="OT34" s="584"/>
      <c r="OU34" s="584"/>
      <c r="OV34" s="584"/>
      <c r="OW34" s="584"/>
      <c r="OX34" s="584"/>
      <c r="OY34" s="584"/>
      <c r="OZ34" s="584"/>
      <c r="PA34" s="584"/>
      <c r="PB34" s="584"/>
      <c r="PC34" s="584"/>
      <c r="PD34" s="584"/>
      <c r="PE34" s="584"/>
      <c r="PF34" s="584"/>
      <c r="PG34" s="584"/>
      <c r="PH34" s="584"/>
      <c r="PI34" s="584"/>
      <c r="PJ34" s="584"/>
      <c r="PK34" s="584"/>
      <c r="PL34" s="584"/>
      <c r="PM34" s="584"/>
      <c r="PN34" s="584"/>
      <c r="PO34" s="584"/>
      <c r="PP34" s="584"/>
      <c r="PQ34" s="584"/>
      <c r="PR34" s="584"/>
      <c r="PS34" s="584"/>
      <c r="PT34" s="584"/>
      <c r="PU34" s="584"/>
      <c r="PV34" s="584"/>
      <c r="PW34" s="584"/>
      <c r="PX34" s="584"/>
      <c r="PY34" s="584"/>
      <c r="PZ34" s="584"/>
      <c r="QA34" s="584"/>
      <c r="QB34" s="584"/>
      <c r="QC34" s="584"/>
      <c r="QD34" s="584"/>
      <c r="QE34" s="584"/>
      <c r="QF34" s="584"/>
      <c r="QG34" s="584"/>
      <c r="QH34" s="584"/>
      <c r="QI34" s="584"/>
      <c r="QJ34" s="584"/>
      <c r="QK34" s="584"/>
      <c r="QL34" s="584"/>
      <c r="QM34" s="584"/>
      <c r="QN34" s="584"/>
      <c r="QO34" s="584"/>
      <c r="QP34" s="584"/>
      <c r="QQ34" s="584"/>
      <c r="QR34" s="584"/>
      <c r="QS34" s="584"/>
      <c r="QT34" s="584"/>
      <c r="QU34" s="584"/>
      <c r="QV34" s="584"/>
      <c r="QW34" s="584"/>
      <c r="QX34" s="584"/>
      <c r="QY34" s="584"/>
      <c r="QZ34" s="584"/>
      <c r="RA34" s="584"/>
      <c r="RB34" s="584"/>
      <c r="RC34" s="584"/>
      <c r="RD34" s="584"/>
      <c r="RE34" s="584"/>
      <c r="RF34" s="584"/>
      <c r="RG34" s="584"/>
      <c r="RH34" s="584"/>
      <c r="RI34" s="584"/>
      <c r="RJ34" s="584"/>
      <c r="RK34" s="584"/>
      <c r="RL34" s="584"/>
      <c r="RM34" s="584"/>
      <c r="RN34" s="584"/>
      <c r="RO34" s="584"/>
      <c r="RP34" s="584"/>
      <c r="RQ34" s="584"/>
      <c r="RR34" s="584"/>
      <c r="RS34" s="584"/>
      <c r="RT34" s="584"/>
      <c r="RU34" s="584"/>
      <c r="RV34" s="584"/>
      <c r="RW34" s="584"/>
      <c r="RX34" s="584"/>
      <c r="RY34" s="584"/>
      <c r="RZ34" s="584"/>
      <c r="SA34" s="584"/>
      <c r="SB34" s="584"/>
      <c r="SC34" s="584"/>
      <c r="SD34" s="584"/>
      <c r="SE34" s="584"/>
      <c r="SF34" s="584"/>
      <c r="SG34" s="584"/>
      <c r="SH34" s="584"/>
      <c r="SI34" s="584"/>
      <c r="SJ34" s="584"/>
      <c r="SK34" s="584"/>
      <c r="SL34" s="584"/>
      <c r="SM34" s="584"/>
      <c r="SN34" s="584"/>
      <c r="SO34" s="584"/>
      <c r="SP34" s="584"/>
      <c r="SQ34" s="584"/>
      <c r="SR34" s="584"/>
      <c r="SS34" s="584"/>
      <c r="ST34" s="584"/>
      <c r="SU34" s="584"/>
      <c r="SV34" s="584"/>
      <c r="SW34" s="584"/>
      <c r="SX34" s="584"/>
      <c r="SY34" s="584"/>
      <c r="SZ34" s="584"/>
      <c r="TA34" s="584"/>
      <c r="TB34" s="584"/>
      <c r="TC34" s="584"/>
      <c r="TD34" s="584"/>
      <c r="TE34" s="584"/>
      <c r="TF34" s="584"/>
      <c r="TG34" s="584"/>
      <c r="TH34" s="584"/>
      <c r="TI34" s="584"/>
      <c r="TJ34" s="584"/>
      <c r="TK34" s="584"/>
      <c r="TL34" s="584"/>
      <c r="TM34" s="584"/>
      <c r="TN34" s="584"/>
      <c r="TO34" s="584"/>
      <c r="TP34" s="584"/>
      <c r="TQ34" s="584"/>
      <c r="TR34" s="584"/>
      <c r="TS34" s="584"/>
      <c r="TT34" s="584"/>
      <c r="TU34" s="584"/>
      <c r="TV34" s="584"/>
      <c r="TW34" s="584"/>
      <c r="TX34" s="584"/>
      <c r="TY34" s="584"/>
      <c r="TZ34" s="584"/>
      <c r="UA34" s="584"/>
      <c r="UB34" s="584"/>
      <c r="UC34" s="584"/>
      <c r="UD34" s="584"/>
      <c r="UE34" s="584"/>
      <c r="UF34" s="584"/>
      <c r="UG34" s="584"/>
      <c r="UH34" s="584"/>
      <c r="UI34" s="584"/>
      <c r="UJ34" s="584"/>
      <c r="UK34" s="584"/>
      <c r="UL34" s="584"/>
      <c r="UM34" s="584"/>
      <c r="UN34" s="584"/>
      <c r="UO34" s="584"/>
      <c r="UP34" s="584"/>
      <c r="UQ34" s="584"/>
      <c r="UR34" s="584"/>
      <c r="US34" s="584"/>
      <c r="UT34" s="584"/>
      <c r="UU34" s="584"/>
      <c r="UV34" s="584"/>
      <c r="UW34" s="584"/>
      <c r="UX34" s="584"/>
      <c r="UY34" s="584"/>
      <c r="UZ34" s="584"/>
      <c r="VA34" s="584"/>
      <c r="VB34" s="584"/>
      <c r="VC34" s="584"/>
      <c r="VD34" s="584"/>
      <c r="VE34" s="584"/>
      <c r="VF34" s="584"/>
      <c r="VG34" s="584"/>
      <c r="VH34" s="584"/>
      <c r="VI34" s="584"/>
      <c r="VJ34" s="584"/>
      <c r="VK34" s="584"/>
      <c r="VL34" s="584"/>
      <c r="VM34" s="584"/>
      <c r="VN34" s="584"/>
      <c r="VO34" s="584"/>
      <c r="VP34" s="584"/>
      <c r="VQ34" s="584"/>
      <c r="VR34" s="584"/>
      <c r="VS34" s="584"/>
      <c r="VT34" s="584"/>
      <c r="VU34" s="584"/>
      <c r="VV34" s="584"/>
      <c r="VW34" s="584"/>
      <c r="VX34" s="584"/>
      <c r="VY34" s="584"/>
      <c r="VZ34" s="584"/>
      <c r="WA34" s="584"/>
      <c r="WB34" s="584"/>
      <c r="WC34" s="584"/>
      <c r="WD34" s="584"/>
      <c r="WE34" s="584"/>
      <c r="WF34" s="584"/>
      <c r="WG34" s="584"/>
      <c r="WH34" s="584"/>
      <c r="WI34" s="584"/>
      <c r="WJ34" s="584"/>
      <c r="WK34" s="584"/>
      <c r="WL34" s="584"/>
      <c r="WM34" s="584"/>
      <c r="WN34" s="584"/>
      <c r="WO34" s="584"/>
      <c r="WP34" s="584"/>
      <c r="WQ34" s="584"/>
      <c r="WR34" s="584"/>
      <c r="WS34" s="584"/>
      <c r="WT34" s="584"/>
      <c r="WU34" s="584"/>
      <c r="WV34" s="584"/>
      <c r="WW34" s="584"/>
      <c r="WX34" s="584"/>
      <c r="WY34" s="584"/>
      <c r="WZ34" s="584"/>
      <c r="XA34" s="584"/>
      <c r="XB34" s="584"/>
      <c r="XC34" s="584"/>
      <c r="XD34" s="584"/>
      <c r="XE34" s="584"/>
      <c r="XF34" s="584"/>
      <c r="XG34" s="584"/>
      <c r="XH34" s="584"/>
      <c r="XI34" s="584"/>
      <c r="XJ34" s="584"/>
      <c r="XK34" s="584"/>
      <c r="XL34" s="584"/>
      <c r="XM34" s="584"/>
      <c r="XN34" s="584"/>
      <c r="XO34" s="584"/>
      <c r="XP34" s="584"/>
      <c r="XQ34" s="584"/>
      <c r="XR34" s="584"/>
      <c r="XS34" s="584"/>
      <c r="XT34" s="584"/>
      <c r="XU34" s="584"/>
      <c r="XV34" s="584"/>
      <c r="XW34" s="584"/>
      <c r="XX34" s="584"/>
      <c r="XY34" s="584"/>
      <c r="XZ34" s="584"/>
      <c r="YA34" s="584"/>
      <c r="YB34" s="584"/>
      <c r="YC34" s="584"/>
      <c r="YD34" s="584"/>
      <c r="YE34" s="584"/>
      <c r="YF34" s="584"/>
      <c r="YG34" s="584"/>
      <c r="YH34" s="584"/>
      <c r="YI34" s="584"/>
      <c r="YJ34" s="584"/>
      <c r="YK34" s="584"/>
      <c r="YL34" s="584"/>
      <c r="YM34" s="584"/>
      <c r="YN34" s="584"/>
      <c r="YO34" s="584"/>
      <c r="YP34" s="584"/>
      <c r="YQ34" s="584"/>
      <c r="YR34" s="584"/>
      <c r="YS34" s="584"/>
      <c r="YT34" s="584"/>
      <c r="YU34" s="584"/>
      <c r="YV34" s="584"/>
      <c r="YW34" s="584"/>
      <c r="YX34" s="601"/>
      <c r="YY34" s="601"/>
      <c r="YZ34" s="601"/>
      <c r="ZA34" s="584"/>
      <c r="ZB34" s="584"/>
      <c r="ZC34" s="584"/>
      <c r="ZD34" s="584"/>
      <c r="ZE34" s="584"/>
      <c r="ZF34" s="584"/>
      <c r="ZG34" s="584"/>
      <c r="ZH34" s="584"/>
      <c r="ZI34" s="584"/>
      <c r="ZJ34" s="584"/>
      <c r="ZK34" s="584"/>
      <c r="ZL34" s="584"/>
      <c r="ZM34" s="584"/>
      <c r="ZN34" s="584"/>
      <c r="ZO34" s="584"/>
      <c r="ZP34" s="584"/>
      <c r="ZQ34" s="584"/>
      <c r="ZR34" s="584"/>
      <c r="ZS34" s="584"/>
      <c r="ZT34" s="584"/>
      <c r="ZU34" s="584"/>
      <c r="ZV34" s="584"/>
      <c r="ZW34" s="584"/>
      <c r="ZX34" s="584"/>
      <c r="ZY34" s="584"/>
      <c r="ZZ34" s="584"/>
      <c r="AAA34" s="584"/>
      <c r="AAB34" s="584"/>
      <c r="AAC34" s="584"/>
      <c r="AAD34" s="584"/>
      <c r="AAE34" s="584"/>
      <c r="AAF34" s="584"/>
      <c r="AAG34" s="584"/>
      <c r="AAH34" s="584"/>
      <c r="AAI34" s="584"/>
      <c r="AAJ34" s="584"/>
      <c r="AAK34" s="584"/>
      <c r="AAL34" s="584"/>
      <c r="AAM34" s="584"/>
      <c r="AAN34" s="584"/>
      <c r="AAO34" s="584"/>
      <c r="AAP34" s="584"/>
      <c r="AAQ34" s="584"/>
      <c r="AAR34" s="584"/>
      <c r="AAS34" s="584"/>
      <c r="AAT34" s="584"/>
      <c r="AAU34" s="584"/>
      <c r="AAV34" s="584"/>
      <c r="AAW34" s="584"/>
      <c r="AAX34" s="584"/>
      <c r="AAY34" s="584"/>
      <c r="AAZ34" s="584"/>
      <c r="ABA34" s="584"/>
      <c r="ABB34" s="584"/>
      <c r="ABC34" s="584"/>
      <c r="ABD34" s="584"/>
      <c r="ABE34" s="584"/>
      <c r="ABF34" s="584"/>
      <c r="ABG34" s="584"/>
      <c r="ABH34" s="584"/>
      <c r="ABI34" s="584"/>
      <c r="ABJ34" s="584"/>
      <c r="ABK34" s="584"/>
      <c r="ABL34" s="584"/>
      <c r="ABM34" s="584"/>
      <c r="ABN34" s="584"/>
      <c r="ABO34" s="584"/>
      <c r="ABP34" s="584"/>
      <c r="ABQ34" s="584"/>
      <c r="ABR34" s="584"/>
      <c r="ABS34" s="584"/>
      <c r="ABT34" s="584"/>
      <c r="ABU34" s="584"/>
      <c r="ABV34" s="617"/>
      <c r="ABW34" s="617"/>
      <c r="ABX34" s="617"/>
      <c r="ABY34" s="617"/>
      <c r="ABZ34" s="617"/>
      <c r="ACA34" s="506"/>
      <c r="ACB34" s="506"/>
      <c r="ACC34" s="506"/>
      <c r="ACD34" s="506"/>
      <c r="AFT34" s="508"/>
      <c r="AFU34" s="508"/>
    </row>
    <row r="35" spans="1:853" ht="22.95" customHeight="1">
      <c r="A35" s="771">
        <v>28</v>
      </c>
      <c r="B35" s="695" t="str">
        <f>IF('1'!$A$1=1,D35,F35)</f>
        <v>Georgia</v>
      </c>
      <c r="C35" s="1161"/>
      <c r="D35" s="2" t="s">
        <v>673</v>
      </c>
      <c r="E35" s="701"/>
      <c r="F35" s="1067" t="s">
        <v>277</v>
      </c>
      <c r="G35" s="476">
        <v>105.22839879999999</v>
      </c>
      <c r="H35" s="476">
        <v>115.94037326</v>
      </c>
      <c r="I35" s="476">
        <v>126.23803905</v>
      </c>
      <c r="J35" s="476">
        <v>178.52407081000001</v>
      </c>
      <c r="K35" s="507">
        <v>164.37906501000001</v>
      </c>
      <c r="L35" s="507">
        <v>178.0982381</v>
      </c>
      <c r="M35" s="507">
        <v>144.56425805000001</v>
      </c>
      <c r="N35" s="507">
        <v>164.30182923999999</v>
      </c>
      <c r="O35" s="507">
        <v>109.87389733000001</v>
      </c>
      <c r="P35" s="507">
        <v>125.480763</v>
      </c>
      <c r="Q35" s="507">
        <v>155.57082622999999</v>
      </c>
      <c r="R35" s="507">
        <v>144.45909893999999</v>
      </c>
      <c r="S35" s="507">
        <v>116.06861936</v>
      </c>
      <c r="T35" s="507">
        <v>127.78770491</v>
      </c>
      <c r="U35" s="507">
        <v>141.01321497999999</v>
      </c>
      <c r="V35" s="507">
        <v>146.70671935999999</v>
      </c>
      <c r="W35" s="507">
        <v>99.277853019999995</v>
      </c>
      <c r="X35" s="507">
        <v>117.99112226</v>
      </c>
      <c r="Y35" s="507">
        <v>126.0854752</v>
      </c>
      <c r="Z35" s="507">
        <v>145.80631183</v>
      </c>
      <c r="AA35" s="476">
        <v>99.283941400000003</v>
      </c>
      <c r="AB35" s="476">
        <v>94.598212169999996</v>
      </c>
      <c r="AC35" s="476">
        <v>96.127443229999997</v>
      </c>
      <c r="AD35" s="476">
        <v>108.5438497</v>
      </c>
      <c r="AE35" s="476">
        <v>66.494076750000005</v>
      </c>
      <c r="AF35" s="476">
        <v>95.138786699999997</v>
      </c>
      <c r="AG35" s="476">
        <v>108.69708255</v>
      </c>
      <c r="AH35" s="476">
        <v>119.53299930999999</v>
      </c>
      <c r="AI35" s="476">
        <v>84.908839549999996</v>
      </c>
      <c r="AJ35" s="476">
        <v>91.33761457</v>
      </c>
      <c r="AK35" s="476">
        <v>118.19062378</v>
      </c>
      <c r="AL35" s="476">
        <v>123.96830672</v>
      </c>
      <c r="AM35" s="476">
        <v>101.4723517</v>
      </c>
      <c r="AN35" s="476">
        <v>120.51920361000001</v>
      </c>
      <c r="AO35" s="476">
        <v>118.11509576</v>
      </c>
      <c r="AP35" s="476">
        <v>138.69600377</v>
      </c>
      <c r="AQ35" s="711">
        <v>79.115275510000004</v>
      </c>
      <c r="AR35" s="476">
        <v>98.468293000000003</v>
      </c>
      <c r="AS35" s="476">
        <v>93.315570999999991</v>
      </c>
      <c r="AT35" s="476">
        <v>116.92546300000001</v>
      </c>
      <c r="AU35" s="476">
        <v>83.181819700000005</v>
      </c>
      <c r="AV35" s="476">
        <v>77.857601299999999</v>
      </c>
      <c r="AW35" s="476">
        <v>100.81051557000001</v>
      </c>
      <c r="AX35" s="476">
        <v>104.17033089</v>
      </c>
      <c r="AY35" s="476">
        <v>87.912635820000006</v>
      </c>
      <c r="AZ35" s="476">
        <v>108.59223831</v>
      </c>
      <c r="BA35" s="476">
        <v>113.919781</v>
      </c>
      <c r="BB35" s="476">
        <v>125.2073398</v>
      </c>
      <c r="BC35" s="476">
        <v>69.063400599999994</v>
      </c>
      <c r="BD35" s="476">
        <v>50.142936580000004</v>
      </c>
      <c r="BE35" s="476">
        <v>66.80983409000001</v>
      </c>
      <c r="BF35" s="476">
        <v>62.134610359999996</v>
      </c>
      <c r="BG35" s="476">
        <v>60.092780930000004</v>
      </c>
      <c r="BH35" s="476">
        <v>55.876807200000002</v>
      </c>
      <c r="BI35" s="476">
        <v>58.072712440000004</v>
      </c>
      <c r="BJ35" s="476">
        <v>62.519634949999997</v>
      </c>
      <c r="BK35" s="476">
        <f>AU35+AV35+AW35+AX35</f>
        <v>366.02026746000001</v>
      </c>
      <c r="BL35" s="476">
        <f>AY35+AZ35+BA35+BB35</f>
        <v>435.63199493000002</v>
      </c>
      <c r="BM35" s="476">
        <f>BC35+BD35+BE35+BF35</f>
        <v>248.15078162999998</v>
      </c>
      <c r="BN35" s="476">
        <f>BG35+BH35+BI35+BJ35</f>
        <v>236.56193552000002</v>
      </c>
      <c r="BO35" s="644">
        <f>BN35/$BN$7*100</f>
        <v>0.68216081885409141</v>
      </c>
      <c r="BP35" s="1124">
        <f>BN35/BM35*100</f>
        <v>95.329917546953652</v>
      </c>
      <c r="BQ35" s="711">
        <f t="shared" si="19"/>
        <v>398.55344650000001</v>
      </c>
      <c r="BR35" s="476">
        <f t="shared" si="20"/>
        <v>389.86294530999999</v>
      </c>
      <c r="BS35" s="476">
        <f t="shared" si="21"/>
        <v>418.40538462000001</v>
      </c>
      <c r="BT35" s="476">
        <f t="shared" si="22"/>
        <v>478.80265484</v>
      </c>
      <c r="BU35" s="476">
        <f t="shared" si="23"/>
        <v>387.82460250999998</v>
      </c>
      <c r="BV35" s="476">
        <f t="shared" si="24"/>
        <v>366.02026746000001</v>
      </c>
      <c r="BW35" s="476">
        <f t="shared" si="25"/>
        <v>435.63199493000002</v>
      </c>
      <c r="BX35" s="476">
        <f t="shared" si="26"/>
        <v>248.15078162999998</v>
      </c>
      <c r="BY35" s="1160">
        <f>BG35+BH35+BI35+BJ35</f>
        <v>236.56193552000002</v>
      </c>
      <c r="BZ35" s="644"/>
      <c r="CA35" s="644"/>
      <c r="CB35" s="644"/>
      <c r="CC35" s="644"/>
      <c r="CD35" s="644"/>
      <c r="CE35" s="644"/>
      <c r="CF35" s="644"/>
      <c r="CG35" s="644"/>
      <c r="CH35" s="644"/>
      <c r="CI35" s="644"/>
      <c r="CJ35" s="644"/>
      <c r="CK35" s="644"/>
      <c r="CL35" s="644"/>
      <c r="CM35" s="644"/>
      <c r="CN35" s="644"/>
      <c r="CO35" s="644"/>
      <c r="CP35" s="644"/>
      <c r="CQ35" s="644"/>
      <c r="CR35" s="644"/>
      <c r="CS35" s="644"/>
      <c r="CT35" s="644"/>
      <c r="CU35" s="644"/>
      <c r="CV35" s="644"/>
      <c r="CW35" s="644"/>
      <c r="CX35" s="644"/>
      <c r="CY35" s="644"/>
      <c r="CZ35" s="644"/>
      <c r="DA35" s="644"/>
      <c r="DB35" s="644"/>
      <c r="DC35" s="644"/>
      <c r="DD35" s="644"/>
      <c r="DE35" s="644"/>
      <c r="DF35" s="644"/>
      <c r="DG35" s="644"/>
      <c r="DH35" s="644"/>
      <c r="DI35" s="644"/>
      <c r="DJ35" s="644"/>
      <c r="DK35" s="644"/>
      <c r="DL35" s="644"/>
      <c r="DM35" s="644"/>
      <c r="DN35" s="644"/>
      <c r="DO35" s="644"/>
      <c r="DP35" s="644"/>
      <c r="DQ35" s="644"/>
      <c r="DR35" s="644"/>
      <c r="DS35" s="644"/>
      <c r="DT35" s="644"/>
      <c r="DU35" s="644"/>
      <c r="DV35" s="644"/>
      <c r="DW35" s="644"/>
      <c r="DX35" s="644"/>
      <c r="DY35" s="644"/>
      <c r="DZ35" s="644"/>
      <c r="EA35" s="644"/>
      <c r="EB35" s="644"/>
      <c r="EC35" s="644"/>
      <c r="ED35" s="644"/>
      <c r="EE35" s="644"/>
      <c r="EF35" s="644"/>
      <c r="EG35" s="644"/>
      <c r="EH35" s="644"/>
      <c r="EI35" s="644"/>
      <c r="EJ35" s="644"/>
      <c r="EK35" s="644"/>
      <c r="EL35" s="644"/>
      <c r="EM35" s="644"/>
      <c r="EN35" s="644"/>
      <c r="EO35" s="644"/>
      <c r="EP35" s="644"/>
      <c r="EQ35" s="644"/>
      <c r="ER35" s="644"/>
      <c r="ES35" s="644"/>
      <c r="ET35" s="644"/>
      <c r="EU35" s="644"/>
      <c r="EV35" s="644"/>
      <c r="EW35" s="644"/>
      <c r="EX35" s="733"/>
      <c r="EY35" s="733"/>
      <c r="EZ35" s="737">
        <v>435.63199493000002</v>
      </c>
      <c r="FA35" s="737">
        <v>248.15078162999998</v>
      </c>
      <c r="FB35" s="733"/>
      <c r="FC35" s="733"/>
      <c r="FD35" s="733"/>
      <c r="FE35" s="733"/>
      <c r="FF35" s="733"/>
      <c r="FG35" s="733"/>
      <c r="FH35" s="733"/>
      <c r="FI35" s="733"/>
      <c r="FJ35" s="733"/>
      <c r="FK35" s="733"/>
      <c r="FL35" s="733"/>
      <c r="FM35" s="733"/>
      <c r="FN35" s="733"/>
      <c r="FO35" s="733"/>
      <c r="FP35" s="644"/>
      <c r="FQ35" s="644"/>
      <c r="FR35" s="644"/>
      <c r="FS35" s="644"/>
      <c r="FT35" s="644"/>
      <c r="FU35" s="644"/>
      <c r="FV35" s="644"/>
      <c r="FW35" s="644"/>
      <c r="FX35" s="644"/>
      <c r="FY35" s="644"/>
      <c r="FZ35" s="644"/>
      <c r="GA35" s="644"/>
      <c r="GB35" s="644"/>
      <c r="GC35" s="644"/>
      <c r="GD35" s="644"/>
      <c r="GE35" s="644"/>
      <c r="GF35" s="644"/>
      <c r="GG35" s="644"/>
      <c r="GH35" s="733"/>
      <c r="GI35" s="733"/>
      <c r="GJ35" s="733"/>
      <c r="GK35" s="733"/>
      <c r="GL35" s="733"/>
      <c r="GM35" s="733"/>
      <c r="GN35" s="644"/>
      <c r="GO35" s="644"/>
      <c r="GP35" s="644"/>
      <c r="GQ35" s="644"/>
      <c r="GR35" s="644"/>
      <c r="GS35" s="644"/>
      <c r="GT35" s="644"/>
      <c r="GU35" s="644"/>
      <c r="GV35" s="644"/>
      <c r="GW35" s="644"/>
      <c r="GX35" s="644"/>
      <c r="GY35" s="644"/>
      <c r="GZ35" s="644"/>
      <c r="HA35" s="644"/>
      <c r="HB35" s="644"/>
      <c r="HC35" s="644"/>
      <c r="HD35" s="644"/>
      <c r="HE35" s="644"/>
      <c r="HF35" s="644"/>
      <c r="HG35" s="644"/>
      <c r="HH35" s="644"/>
      <c r="HI35" s="644"/>
      <c r="HJ35" s="644"/>
      <c r="HK35" s="644"/>
      <c r="HL35" s="644"/>
      <c r="HM35" s="644"/>
      <c r="HN35" s="644"/>
      <c r="HO35" s="733"/>
      <c r="HP35" s="733"/>
      <c r="HQ35" s="733"/>
      <c r="HX35" s="733"/>
      <c r="HY35" s="733"/>
      <c r="HZ35" s="733"/>
      <c r="IA35" s="733"/>
      <c r="IB35" s="733"/>
      <c r="IC35" s="733"/>
      <c r="ID35" s="733"/>
      <c r="IE35" s="733"/>
      <c r="IF35" s="1148"/>
      <c r="IG35" s="1148"/>
      <c r="IH35" s="1148"/>
      <c r="II35" s="733"/>
      <c r="IJ35" s="733"/>
      <c r="IK35" s="733"/>
      <c r="IL35" s="733"/>
      <c r="IM35" s="733"/>
      <c r="IN35" s="733"/>
      <c r="IO35" s="733"/>
      <c r="IP35" s="733"/>
      <c r="IQ35" s="733"/>
      <c r="IR35" s="733"/>
      <c r="IS35" s="733"/>
      <c r="IT35" s="733"/>
      <c r="IU35" s="733"/>
      <c r="IV35" s="733"/>
      <c r="IW35" s="733"/>
      <c r="IX35" s="733"/>
      <c r="IY35" s="584"/>
      <c r="IZ35" s="584"/>
      <c r="JA35" s="584"/>
      <c r="JB35" s="584"/>
      <c r="JC35" s="584"/>
      <c r="JD35" s="584"/>
      <c r="JE35" s="584"/>
      <c r="JF35" s="584"/>
      <c r="JG35" s="584"/>
      <c r="JH35" s="584"/>
      <c r="JI35" s="584"/>
      <c r="JJ35" s="584"/>
      <c r="JK35" s="584"/>
      <c r="JL35" s="631"/>
      <c r="JM35" s="631"/>
      <c r="JN35" s="1148"/>
      <c r="JO35" s="681"/>
      <c r="JP35" s="681"/>
      <c r="JQ35" s="681"/>
      <c r="JR35" s="681"/>
      <c r="JS35" s="681"/>
      <c r="JT35" s="681"/>
      <c r="JU35" s="506"/>
      <c r="JV35" s="506"/>
      <c r="JW35" s="506"/>
      <c r="JX35" s="506"/>
      <c r="JY35" s="506"/>
      <c r="JZ35" s="506"/>
      <c r="KA35" s="506"/>
      <c r="KB35" s="506"/>
      <c r="KC35" s="584"/>
      <c r="KD35" s="584"/>
      <c r="KE35" s="584"/>
      <c r="KF35" s="584"/>
      <c r="KG35" s="584"/>
      <c r="KH35" s="584"/>
      <c r="KI35" s="584"/>
      <c r="KJ35" s="584"/>
      <c r="KK35" s="584"/>
      <c r="KL35" s="584"/>
      <c r="KM35" s="584"/>
      <c r="KN35" s="584"/>
      <c r="KO35" s="506"/>
      <c r="KP35" s="506"/>
      <c r="KQ35" s="506"/>
      <c r="KR35" s="506"/>
      <c r="KS35" s="506"/>
      <c r="KT35" s="506"/>
      <c r="KU35" s="506"/>
      <c r="KV35" s="506"/>
      <c r="KW35" s="506"/>
      <c r="KX35" s="506"/>
      <c r="KY35" s="506"/>
      <c r="KZ35" s="506"/>
      <c r="LA35" s="506"/>
      <c r="LB35" s="506"/>
      <c r="LC35" s="506"/>
      <c r="LD35" s="506"/>
      <c r="LE35" s="506"/>
      <c r="LF35" s="506"/>
      <c r="LG35" s="506"/>
      <c r="LH35" s="506"/>
      <c r="LI35" s="506"/>
      <c r="LJ35" s="506"/>
      <c r="LK35" s="506"/>
      <c r="LL35" s="506"/>
      <c r="LM35" s="506"/>
      <c r="LN35" s="506"/>
      <c r="LO35" s="506"/>
      <c r="LP35" s="506"/>
      <c r="LQ35" s="506"/>
      <c r="LR35" s="506"/>
      <c r="LS35" s="506"/>
      <c r="LT35" s="506"/>
      <c r="LU35" s="506"/>
      <c r="LV35" s="506"/>
      <c r="LW35" s="506"/>
      <c r="LX35" s="506"/>
      <c r="LY35" s="506"/>
      <c r="LZ35" s="506"/>
      <c r="MA35" s="506"/>
      <c r="MB35" s="506"/>
      <c r="MC35" s="506"/>
      <c r="MD35" s="601"/>
      <c r="ME35" s="601"/>
      <c r="MF35" s="601"/>
      <c r="MG35" s="601"/>
      <c r="MH35" s="506"/>
      <c r="MI35" s="506"/>
      <c r="MJ35" s="506"/>
      <c r="MK35" s="506"/>
      <c r="ML35" s="506"/>
      <c r="MM35" s="506"/>
      <c r="MN35" s="506"/>
      <c r="MO35" s="506"/>
      <c r="MP35" s="584"/>
      <c r="MQ35" s="584"/>
      <c r="MR35" s="584"/>
      <c r="MS35" s="584"/>
      <c r="MT35" s="584"/>
      <c r="MU35" s="584"/>
      <c r="MV35" s="584"/>
      <c r="MW35" s="584"/>
      <c r="MX35" s="584"/>
      <c r="MY35" s="584"/>
      <c r="MZ35" s="584"/>
      <c r="NA35" s="584"/>
      <c r="NB35" s="584"/>
      <c r="NC35" s="601"/>
      <c r="ND35" s="601"/>
      <c r="NE35" s="506"/>
      <c r="NF35" s="506"/>
      <c r="NG35" s="506"/>
      <c r="NH35" s="506"/>
      <c r="NI35" s="506"/>
      <c r="NJ35" s="506"/>
      <c r="NK35" s="506"/>
      <c r="NL35" s="584"/>
      <c r="NM35" s="601"/>
      <c r="NN35" s="601"/>
      <c r="NO35" s="601"/>
      <c r="NP35" s="601"/>
      <c r="NQ35" s="601"/>
      <c r="NR35" s="584"/>
      <c r="NS35" s="584"/>
      <c r="NT35" s="584"/>
      <c r="NU35" s="584"/>
      <c r="NV35" s="584"/>
      <c r="NW35" s="584"/>
      <c r="NX35" s="584"/>
      <c r="NY35" s="584"/>
      <c r="NZ35" s="584"/>
      <c r="OA35" s="584"/>
      <c r="OB35" s="584"/>
      <c r="OC35" s="584"/>
      <c r="OD35" s="584"/>
      <c r="OE35" s="584"/>
      <c r="OF35" s="584"/>
      <c r="OG35" s="584"/>
      <c r="OH35" s="584"/>
      <c r="OI35" s="584"/>
      <c r="OJ35" s="584"/>
      <c r="OK35" s="584"/>
      <c r="OL35" s="584"/>
      <c r="OM35" s="584"/>
      <c r="ON35" s="584"/>
      <c r="OO35" s="584"/>
      <c r="OP35" s="584"/>
      <c r="OQ35" s="584"/>
      <c r="OR35" s="584"/>
      <c r="OS35" s="584"/>
      <c r="OT35" s="584"/>
      <c r="OU35" s="584"/>
      <c r="OV35" s="584"/>
      <c r="OW35" s="584"/>
      <c r="OX35" s="584"/>
      <c r="OY35" s="584"/>
      <c r="OZ35" s="584"/>
      <c r="PA35" s="584"/>
      <c r="PB35" s="584"/>
      <c r="PC35" s="584"/>
      <c r="PD35" s="584"/>
      <c r="PE35" s="584"/>
      <c r="PF35" s="584"/>
      <c r="PG35" s="584"/>
      <c r="PH35" s="584"/>
      <c r="PI35" s="584"/>
      <c r="PJ35" s="584"/>
      <c r="PK35" s="584"/>
      <c r="PL35" s="584"/>
      <c r="PM35" s="584"/>
      <c r="PN35" s="584"/>
      <c r="PO35" s="584"/>
      <c r="PP35" s="584"/>
      <c r="PQ35" s="584"/>
      <c r="PR35" s="584"/>
      <c r="PS35" s="584"/>
      <c r="PT35" s="584"/>
      <c r="PU35" s="584"/>
      <c r="PV35" s="584"/>
      <c r="PW35" s="584"/>
      <c r="PX35" s="584"/>
      <c r="PY35" s="584"/>
      <c r="PZ35" s="584"/>
      <c r="QA35" s="584"/>
      <c r="QB35" s="584"/>
      <c r="QC35" s="584"/>
      <c r="QD35" s="584"/>
      <c r="QE35" s="584"/>
      <c r="QF35" s="584"/>
      <c r="QG35" s="584"/>
      <c r="QH35" s="584"/>
      <c r="QI35" s="584"/>
      <c r="QJ35" s="584"/>
      <c r="QK35" s="584"/>
      <c r="QL35" s="584"/>
      <c r="QM35" s="584"/>
      <c r="QN35" s="584"/>
      <c r="QO35" s="584"/>
      <c r="QP35" s="584"/>
      <c r="QQ35" s="584"/>
      <c r="QR35" s="584"/>
      <c r="QS35" s="584"/>
      <c r="QT35" s="584"/>
      <c r="QU35" s="584"/>
      <c r="QV35" s="584"/>
      <c r="QW35" s="584"/>
      <c r="QX35" s="584"/>
      <c r="QY35" s="584"/>
      <c r="QZ35" s="584"/>
      <c r="RA35" s="584"/>
      <c r="RB35" s="584"/>
      <c r="RC35" s="584"/>
      <c r="RD35" s="584"/>
      <c r="RE35" s="584"/>
      <c r="RF35" s="584"/>
      <c r="RG35" s="584"/>
      <c r="RH35" s="584"/>
      <c r="RI35" s="584"/>
      <c r="RJ35" s="584"/>
      <c r="RK35" s="584"/>
      <c r="RL35" s="584"/>
      <c r="RM35" s="584"/>
      <c r="RN35" s="584"/>
      <c r="RO35" s="584"/>
      <c r="RP35" s="584"/>
      <c r="RQ35" s="584"/>
      <c r="RR35" s="584"/>
      <c r="RS35" s="584"/>
      <c r="RT35" s="584"/>
      <c r="RU35" s="584"/>
      <c r="RV35" s="584"/>
      <c r="RW35" s="584"/>
      <c r="RX35" s="584"/>
      <c r="RY35" s="584"/>
      <c r="RZ35" s="584"/>
      <c r="SA35" s="584"/>
      <c r="SB35" s="584"/>
      <c r="SC35" s="584"/>
      <c r="SD35" s="584"/>
      <c r="SE35" s="584"/>
      <c r="SF35" s="584"/>
      <c r="SG35" s="584"/>
      <c r="SH35" s="584"/>
      <c r="SI35" s="584"/>
      <c r="SJ35" s="584"/>
      <c r="SK35" s="584"/>
      <c r="SL35" s="584"/>
      <c r="SM35" s="584"/>
      <c r="SN35" s="584"/>
      <c r="SO35" s="584"/>
      <c r="SP35" s="584"/>
      <c r="SQ35" s="584"/>
      <c r="SR35" s="584"/>
      <c r="SS35" s="584"/>
      <c r="ST35" s="584"/>
      <c r="SU35" s="584"/>
      <c r="SV35" s="584"/>
      <c r="SW35" s="584"/>
      <c r="SX35" s="584"/>
      <c r="SY35" s="584"/>
      <c r="SZ35" s="584"/>
      <c r="TA35" s="584"/>
      <c r="TB35" s="584"/>
      <c r="TC35" s="584"/>
      <c r="TD35" s="584"/>
      <c r="TE35" s="584"/>
      <c r="TF35" s="584"/>
      <c r="TG35" s="584"/>
      <c r="TH35" s="584"/>
      <c r="TI35" s="584"/>
      <c r="TJ35" s="584"/>
      <c r="TK35" s="584"/>
      <c r="TL35" s="584"/>
      <c r="TM35" s="584"/>
      <c r="TN35" s="584"/>
      <c r="TO35" s="584"/>
      <c r="TP35" s="584"/>
      <c r="TQ35" s="584"/>
      <c r="TR35" s="584"/>
      <c r="TS35" s="584"/>
      <c r="TT35" s="584"/>
      <c r="TU35" s="584"/>
      <c r="TV35" s="584"/>
      <c r="TW35" s="584"/>
      <c r="TX35" s="584"/>
      <c r="TY35" s="584"/>
      <c r="TZ35" s="584"/>
      <c r="UA35" s="584"/>
      <c r="UB35" s="584"/>
      <c r="UC35" s="584"/>
      <c r="UD35" s="584"/>
      <c r="UE35" s="584"/>
      <c r="UF35" s="584"/>
      <c r="UG35" s="584"/>
      <c r="UH35" s="584"/>
      <c r="UI35" s="584"/>
      <c r="UJ35" s="584"/>
      <c r="UK35" s="584"/>
      <c r="UL35" s="584"/>
      <c r="UM35" s="584"/>
      <c r="UN35" s="584"/>
      <c r="UO35" s="584"/>
      <c r="UP35" s="584"/>
      <c r="UQ35" s="584"/>
      <c r="UR35" s="584"/>
      <c r="US35" s="584"/>
      <c r="UT35" s="584"/>
      <c r="UU35" s="584"/>
      <c r="UV35" s="584"/>
      <c r="UW35" s="584"/>
      <c r="UX35" s="584"/>
      <c r="UY35" s="584"/>
      <c r="UZ35" s="584"/>
      <c r="VA35" s="584"/>
      <c r="VB35" s="584"/>
      <c r="VC35" s="584"/>
      <c r="VD35" s="584"/>
      <c r="VE35" s="584"/>
      <c r="VF35" s="584"/>
      <c r="VG35" s="584"/>
      <c r="VH35" s="584"/>
      <c r="VI35" s="584"/>
      <c r="VJ35" s="584"/>
      <c r="VK35" s="584"/>
      <c r="VL35" s="584"/>
      <c r="VM35" s="584"/>
      <c r="VN35" s="584"/>
      <c r="VO35" s="584"/>
      <c r="VP35" s="584"/>
      <c r="VQ35" s="584"/>
      <c r="VR35" s="584"/>
      <c r="VS35" s="584"/>
      <c r="VT35" s="584"/>
      <c r="VU35" s="584"/>
      <c r="VV35" s="584"/>
      <c r="VW35" s="584"/>
      <c r="VX35" s="584"/>
      <c r="VY35" s="584"/>
      <c r="VZ35" s="584"/>
      <c r="WA35" s="584"/>
      <c r="WB35" s="584"/>
      <c r="WC35" s="584"/>
      <c r="WD35" s="584"/>
      <c r="WE35" s="584"/>
      <c r="WF35" s="584"/>
      <c r="WG35" s="584"/>
      <c r="WH35" s="584"/>
      <c r="WI35" s="584"/>
      <c r="WJ35" s="584"/>
      <c r="WK35" s="584"/>
      <c r="WL35" s="584"/>
      <c r="WM35" s="584"/>
      <c r="WN35" s="584"/>
      <c r="WO35" s="584"/>
      <c r="WP35" s="584"/>
      <c r="WQ35" s="584"/>
      <c r="WR35" s="584"/>
      <c r="WS35" s="584"/>
      <c r="WT35" s="584"/>
      <c r="WU35" s="584"/>
      <c r="WV35" s="584"/>
      <c r="WW35" s="584"/>
      <c r="WX35" s="584"/>
      <c r="WY35" s="584"/>
      <c r="WZ35" s="584"/>
      <c r="XA35" s="584"/>
      <c r="XB35" s="584"/>
      <c r="XC35" s="584"/>
      <c r="XD35" s="584"/>
      <c r="XE35" s="584"/>
      <c r="XF35" s="584"/>
      <c r="XG35" s="584"/>
      <c r="XH35" s="584"/>
      <c r="XI35" s="584"/>
      <c r="XJ35" s="584"/>
      <c r="XK35" s="584"/>
      <c r="XL35" s="584"/>
      <c r="XM35" s="584"/>
      <c r="XN35" s="584"/>
      <c r="XO35" s="584"/>
      <c r="XP35" s="584"/>
      <c r="XQ35" s="584"/>
      <c r="XR35" s="584"/>
      <c r="XS35" s="584"/>
      <c r="XT35" s="584"/>
      <c r="XU35" s="584"/>
      <c r="XV35" s="584"/>
      <c r="XW35" s="584"/>
      <c r="XX35" s="584"/>
      <c r="XY35" s="584"/>
      <c r="XZ35" s="584"/>
      <c r="YA35" s="584"/>
      <c r="YB35" s="584"/>
      <c r="YC35" s="584"/>
      <c r="YD35" s="584"/>
      <c r="YE35" s="584"/>
      <c r="YF35" s="584"/>
      <c r="YG35" s="584"/>
      <c r="YH35" s="584"/>
      <c r="YI35" s="584"/>
      <c r="YJ35" s="584"/>
      <c r="YK35" s="584"/>
      <c r="YL35" s="584"/>
      <c r="YM35" s="584"/>
      <c r="YN35" s="584"/>
      <c r="YO35" s="584"/>
      <c r="YP35" s="584"/>
      <c r="YQ35" s="584"/>
      <c r="YR35" s="584"/>
      <c r="YS35" s="584"/>
      <c r="YT35" s="584"/>
      <c r="YU35" s="584"/>
      <c r="YV35" s="584"/>
      <c r="YW35" s="584"/>
      <c r="YX35" s="601"/>
      <c r="YY35" s="601"/>
      <c r="YZ35" s="601"/>
      <c r="ZA35" s="584"/>
      <c r="ZB35" s="584"/>
      <c r="ZC35" s="584"/>
      <c r="ZD35" s="584"/>
      <c r="ZE35" s="584"/>
      <c r="ZF35" s="584"/>
      <c r="ZG35" s="584"/>
      <c r="ZH35" s="584"/>
      <c r="ZI35" s="584"/>
      <c r="ZJ35" s="584"/>
      <c r="ZK35" s="584"/>
      <c r="ZL35" s="584"/>
      <c r="ZM35" s="584"/>
      <c r="ZN35" s="584"/>
      <c r="ZO35" s="584"/>
      <c r="ZP35" s="584"/>
      <c r="ZQ35" s="584"/>
      <c r="ZR35" s="584"/>
      <c r="ZS35" s="584"/>
      <c r="ZT35" s="584"/>
      <c r="ZU35" s="584"/>
      <c r="ZV35" s="584"/>
      <c r="ZW35" s="584"/>
      <c r="ZX35" s="584"/>
      <c r="ZY35" s="584"/>
      <c r="ZZ35" s="584"/>
      <c r="AAA35" s="584"/>
      <c r="AAB35" s="584"/>
      <c r="AAC35" s="584"/>
      <c r="AAD35" s="584"/>
      <c r="AAE35" s="584"/>
      <c r="AAF35" s="584"/>
      <c r="AAG35" s="584"/>
      <c r="AAH35" s="584"/>
      <c r="AAI35" s="584"/>
      <c r="AAJ35" s="584"/>
      <c r="AAK35" s="584"/>
      <c r="AAL35" s="584"/>
      <c r="AAM35" s="584"/>
      <c r="AAN35" s="584"/>
      <c r="AAO35" s="584"/>
      <c r="AAP35" s="584"/>
      <c r="AAQ35" s="584"/>
      <c r="AAR35" s="584"/>
      <c r="AAS35" s="584"/>
      <c r="AAT35" s="584"/>
      <c r="AAU35" s="584"/>
      <c r="AAV35" s="584"/>
      <c r="AAW35" s="584"/>
      <c r="AAX35" s="584"/>
      <c r="AAY35" s="584"/>
      <c r="AAZ35" s="584"/>
      <c r="ABA35" s="584"/>
      <c r="ABB35" s="584"/>
      <c r="ABC35" s="584"/>
      <c r="ABD35" s="584"/>
      <c r="ABE35" s="584"/>
      <c r="ABF35" s="584"/>
      <c r="ABG35" s="584"/>
      <c r="ABH35" s="584"/>
      <c r="ABI35" s="584"/>
      <c r="ABJ35" s="584"/>
      <c r="ABK35" s="584"/>
      <c r="ABL35" s="584"/>
      <c r="ABM35" s="584"/>
      <c r="ABN35" s="584"/>
      <c r="ABO35" s="584"/>
      <c r="ABP35" s="584"/>
      <c r="ABQ35" s="584"/>
      <c r="ABR35" s="584"/>
      <c r="ABS35" s="584"/>
      <c r="ABT35" s="584"/>
      <c r="ABU35" s="584"/>
      <c r="ABV35" s="617"/>
      <c r="ABW35" s="617"/>
      <c r="ABX35" s="617"/>
      <c r="ABY35" s="617"/>
      <c r="ABZ35" s="617"/>
      <c r="ACA35" s="506"/>
      <c r="ACB35" s="506"/>
      <c r="ACC35" s="506"/>
      <c r="ACD35" s="506"/>
      <c r="AFT35" s="508"/>
      <c r="AFU35" s="508"/>
    </row>
    <row r="36" spans="1:853" ht="22.95" customHeight="1">
      <c r="A36" s="771">
        <v>29</v>
      </c>
      <c r="B36" s="695" t="str">
        <f>IF('1'!$A$1=1,D36,F36)</f>
        <v>Portugal</v>
      </c>
      <c r="C36" s="772"/>
      <c r="D36" s="2" t="s">
        <v>675</v>
      </c>
      <c r="E36" s="772"/>
      <c r="F36" s="1067" t="s">
        <v>629</v>
      </c>
      <c r="G36" s="476">
        <v>29.245450159999997</v>
      </c>
      <c r="H36" s="476">
        <v>35.623423070000001</v>
      </c>
      <c r="I36" s="476">
        <v>19.33330651</v>
      </c>
      <c r="J36" s="476">
        <v>37.422433560000002</v>
      </c>
      <c r="K36" s="476">
        <v>53.345846030000004</v>
      </c>
      <c r="L36" s="476">
        <v>50.973475550000003</v>
      </c>
      <c r="M36" s="476">
        <v>16.191956059999999</v>
      </c>
      <c r="N36" s="476">
        <v>71.588517510000003</v>
      </c>
      <c r="O36" s="476">
        <v>90.432372619999995</v>
      </c>
      <c r="P36" s="476">
        <v>91.067770080000003</v>
      </c>
      <c r="Q36" s="476">
        <v>60.046514740000006</v>
      </c>
      <c r="R36" s="476">
        <v>103.35784815</v>
      </c>
      <c r="S36" s="476">
        <v>95.554928910000001</v>
      </c>
      <c r="T36" s="476">
        <v>58.265488670000003</v>
      </c>
      <c r="U36" s="476">
        <v>7.2129574600000002</v>
      </c>
      <c r="V36" s="476">
        <v>90.140694239999988</v>
      </c>
      <c r="W36" s="476">
        <v>151.06777968</v>
      </c>
      <c r="X36" s="476">
        <v>26.530640939999998</v>
      </c>
      <c r="Y36" s="476">
        <v>59.847689940000002</v>
      </c>
      <c r="Z36" s="476">
        <v>33.570647469999997</v>
      </c>
      <c r="AA36" s="476">
        <v>78.571824129999996</v>
      </c>
      <c r="AB36" s="476">
        <v>55.783102520000007</v>
      </c>
      <c r="AC36" s="476">
        <v>60.16733309</v>
      </c>
      <c r="AD36" s="476">
        <v>94.375670260000007</v>
      </c>
      <c r="AE36" s="476">
        <v>72.543528309999999</v>
      </c>
      <c r="AF36" s="476">
        <v>33.013433079999999</v>
      </c>
      <c r="AG36" s="476">
        <v>25.430013710000001</v>
      </c>
      <c r="AH36" s="476">
        <v>69.157325970000002</v>
      </c>
      <c r="AI36" s="476">
        <v>86.361851450000003</v>
      </c>
      <c r="AJ36" s="476">
        <v>71.44327023999999</v>
      </c>
      <c r="AK36" s="476">
        <v>34.330291590000002</v>
      </c>
      <c r="AL36" s="476">
        <v>42.509857629999999</v>
      </c>
      <c r="AM36" s="476">
        <v>87.658560609999995</v>
      </c>
      <c r="AN36" s="476">
        <v>39.248174800000001</v>
      </c>
      <c r="AO36" s="476">
        <v>59.905955570000003</v>
      </c>
      <c r="AP36" s="476">
        <v>38.169611490000001</v>
      </c>
      <c r="AQ36" s="711">
        <v>118.59382904</v>
      </c>
      <c r="AR36" s="476">
        <v>49.700327870000002</v>
      </c>
      <c r="AS36" s="476">
        <v>45.39370787</v>
      </c>
      <c r="AT36" s="476">
        <v>67.006043779999999</v>
      </c>
      <c r="AU36" s="476">
        <v>74.469207690000005</v>
      </c>
      <c r="AV36" s="476">
        <v>51.659853249999998</v>
      </c>
      <c r="AW36" s="476">
        <v>22.089397129999998</v>
      </c>
      <c r="AX36" s="476">
        <v>83.409142959999997</v>
      </c>
      <c r="AY36" s="476">
        <v>113.17224754</v>
      </c>
      <c r="AZ36" s="476">
        <v>62.193515430000005</v>
      </c>
      <c r="BA36" s="476">
        <v>50.868473129999998</v>
      </c>
      <c r="BB36" s="476">
        <v>105.19497799999999</v>
      </c>
      <c r="BC36" s="476">
        <v>59.467800749999995</v>
      </c>
      <c r="BD36" s="476">
        <v>10.509532269999999</v>
      </c>
      <c r="BE36" s="476">
        <v>44.304187889999994</v>
      </c>
      <c r="BF36" s="476">
        <v>18.516574609999999</v>
      </c>
      <c r="BG36" s="476">
        <v>100.33183711999999</v>
      </c>
      <c r="BH36" s="476">
        <v>33.801059539999997</v>
      </c>
      <c r="BI36" s="476">
        <v>20.39569019</v>
      </c>
      <c r="BJ36" s="476">
        <v>68.243009440000009</v>
      </c>
      <c r="BK36" s="476">
        <f>AU36+AV36+AW36+AX36</f>
        <v>231.62760102999999</v>
      </c>
      <c r="BL36" s="476">
        <f>AY36+AZ36+BA36+BB36</f>
        <v>331.42921409999997</v>
      </c>
      <c r="BM36" s="476">
        <f>BC36+BD36+BE36+BF36</f>
        <v>132.79809551999998</v>
      </c>
      <c r="BN36" s="476">
        <f>BG36+BH36+BI36+BJ36</f>
        <v>222.77159628999999</v>
      </c>
      <c r="BO36" s="644">
        <f>BN36/$BN$7*100</f>
        <v>0.64239436580772968</v>
      </c>
      <c r="BP36" s="1124">
        <f>BN36/BM36*100</f>
        <v>167.75210172833363</v>
      </c>
      <c r="BQ36" s="711">
        <f t="shared" si="19"/>
        <v>288.89793000000003</v>
      </c>
      <c r="BR36" s="476">
        <f t="shared" si="20"/>
        <v>200.14430106999998</v>
      </c>
      <c r="BS36" s="476">
        <f t="shared" si="21"/>
        <v>234.64527090999999</v>
      </c>
      <c r="BT36" s="476">
        <f t="shared" si="22"/>
        <v>224.98230247000001</v>
      </c>
      <c r="BU36" s="476">
        <f t="shared" si="23"/>
        <v>280.69390855999995</v>
      </c>
      <c r="BV36" s="476">
        <f t="shared" si="24"/>
        <v>231.62760102999999</v>
      </c>
      <c r="BW36" s="476">
        <f t="shared" si="25"/>
        <v>331.42921409999997</v>
      </c>
      <c r="BX36" s="476">
        <f t="shared" si="26"/>
        <v>132.79809551999998</v>
      </c>
      <c r="BY36" s="1160">
        <f>BG36+BH36+BI36+BJ36</f>
        <v>222.77159628999999</v>
      </c>
    </row>
    <row r="37" spans="1:853" ht="22.95" customHeight="1">
      <c r="A37" s="771">
        <v>30</v>
      </c>
      <c r="B37" s="695" t="str">
        <f>IF('1'!$A$1=1,D37,F37)</f>
        <v>United Arab Emirates</v>
      </c>
      <c r="C37" s="1161"/>
      <c r="D37" s="2" t="s">
        <v>669</v>
      </c>
      <c r="E37" s="701"/>
      <c r="F37" s="1067" t="s">
        <v>183</v>
      </c>
      <c r="G37" s="476">
        <v>38.349101490000002</v>
      </c>
      <c r="H37" s="476">
        <v>62.435360999999993</v>
      </c>
      <c r="I37" s="476">
        <v>57.783631</v>
      </c>
      <c r="J37" s="476">
        <v>116.60315899999999</v>
      </c>
      <c r="K37" s="507">
        <v>80.796134999999992</v>
      </c>
      <c r="L37" s="507">
        <v>62.937457999999999</v>
      </c>
      <c r="M37" s="507">
        <v>128.965735</v>
      </c>
      <c r="N37" s="507">
        <v>115.91765799999999</v>
      </c>
      <c r="O37" s="507">
        <v>147.99590455999999</v>
      </c>
      <c r="P37" s="507">
        <v>88.98005599999999</v>
      </c>
      <c r="Q37" s="507">
        <v>102.944653</v>
      </c>
      <c r="R37" s="507">
        <v>70.832734000000002</v>
      </c>
      <c r="S37" s="507">
        <v>82.726706000000007</v>
      </c>
      <c r="T37" s="507">
        <v>105.84137200000001</v>
      </c>
      <c r="U37" s="507">
        <v>120.341038</v>
      </c>
      <c r="V37" s="507">
        <v>134.32049499999999</v>
      </c>
      <c r="W37" s="507">
        <v>129.0072672</v>
      </c>
      <c r="X37" s="507">
        <v>108.387259</v>
      </c>
      <c r="Y37" s="507">
        <v>104.252591</v>
      </c>
      <c r="Z37" s="507">
        <v>48.033911000000003</v>
      </c>
      <c r="AA37" s="476">
        <v>75.447265560000005</v>
      </c>
      <c r="AB37" s="476">
        <v>65.568049000000002</v>
      </c>
      <c r="AC37" s="476">
        <v>93.031258000000008</v>
      </c>
      <c r="AD37" s="476">
        <v>66.788201999999998</v>
      </c>
      <c r="AE37" s="476">
        <v>55.515516980000001</v>
      </c>
      <c r="AF37" s="476">
        <v>66.006996000000001</v>
      </c>
      <c r="AG37" s="476">
        <v>81.691073000000003</v>
      </c>
      <c r="AH37" s="476">
        <v>69.159939999999992</v>
      </c>
      <c r="AI37" s="476">
        <v>95.685500830000009</v>
      </c>
      <c r="AJ37" s="476">
        <v>85.750486999999993</v>
      </c>
      <c r="AK37" s="476">
        <v>96.959270000000004</v>
      </c>
      <c r="AL37" s="476">
        <v>105.12281299999999</v>
      </c>
      <c r="AM37" s="476">
        <v>120.62699922</v>
      </c>
      <c r="AN37" s="476">
        <v>110.585345</v>
      </c>
      <c r="AO37" s="476">
        <v>145.043384</v>
      </c>
      <c r="AP37" s="476">
        <v>108.52807300000001</v>
      </c>
      <c r="AQ37" s="711">
        <v>120.21821099</v>
      </c>
      <c r="AR37" s="476">
        <v>144.430802</v>
      </c>
      <c r="AS37" s="476">
        <v>137.958899</v>
      </c>
      <c r="AT37" s="476">
        <v>118.771429</v>
      </c>
      <c r="AU37" s="476">
        <v>130.17986607</v>
      </c>
      <c r="AV37" s="476">
        <v>126.58877941999999</v>
      </c>
      <c r="AW37" s="476">
        <v>89.983308050000005</v>
      </c>
      <c r="AX37" s="476">
        <v>89.903347620000005</v>
      </c>
      <c r="AY37" s="476">
        <v>103.82891042999999</v>
      </c>
      <c r="AZ37" s="476">
        <v>117.06888831000001</v>
      </c>
      <c r="BA37" s="476">
        <v>115.17306515</v>
      </c>
      <c r="BB37" s="476">
        <v>191.55925954</v>
      </c>
      <c r="BC37" s="476">
        <v>69.067986210000015</v>
      </c>
      <c r="BD37" s="476">
        <v>46.665328299999999</v>
      </c>
      <c r="BE37" s="476">
        <v>38.41134211</v>
      </c>
      <c r="BF37" s="476">
        <v>50.040765910000005</v>
      </c>
      <c r="BG37" s="476">
        <v>53.756385300000005</v>
      </c>
      <c r="BH37" s="476">
        <v>45.101855260000001</v>
      </c>
      <c r="BI37" s="476">
        <v>46.22496349</v>
      </c>
      <c r="BJ37" s="476">
        <v>70.103353870000007</v>
      </c>
      <c r="BK37" s="476">
        <f>AU37+AV37+AW37+AX37</f>
        <v>436.65530116000002</v>
      </c>
      <c r="BL37" s="476">
        <f>AY37+AZ37+BA37+BB37</f>
        <v>527.63012343000003</v>
      </c>
      <c r="BM37" s="476">
        <f>BC37+BD37+BE37+BF37</f>
        <v>204.18542253000001</v>
      </c>
      <c r="BN37" s="476">
        <f>BG37+BH37+BI37+BJ37</f>
        <v>215.18655792000001</v>
      </c>
      <c r="BO37" s="644">
        <f>BN37/$BN$7*100</f>
        <v>0.62052180218440145</v>
      </c>
      <c r="BP37" s="1124">
        <f>BN37/BM37*100</f>
        <v>105.3878162572471</v>
      </c>
      <c r="BQ37" s="711">
        <f t="shared" si="19"/>
        <v>300.83477456000003</v>
      </c>
      <c r="BR37" s="476">
        <f t="shared" si="20"/>
        <v>272.37352598000001</v>
      </c>
      <c r="BS37" s="476">
        <f t="shared" si="21"/>
        <v>383.51807083</v>
      </c>
      <c r="BT37" s="476">
        <f t="shared" si="22"/>
        <v>484.78380122000004</v>
      </c>
      <c r="BU37" s="476">
        <f t="shared" si="23"/>
        <v>521.37934099000006</v>
      </c>
      <c r="BV37" s="476">
        <f t="shared" si="24"/>
        <v>436.65530116000002</v>
      </c>
      <c r="BW37" s="476">
        <f t="shared" si="25"/>
        <v>527.63012343000003</v>
      </c>
      <c r="BX37" s="476">
        <f t="shared" si="26"/>
        <v>204.18542253000001</v>
      </c>
      <c r="BY37" s="1160">
        <f>BG37+BH37+BI37+BJ37</f>
        <v>215.18655792000001</v>
      </c>
      <c r="BZ37" s="644"/>
      <c r="CA37" s="644"/>
      <c r="CB37" s="644"/>
      <c r="CC37" s="644"/>
      <c r="CD37" s="644"/>
      <c r="CE37" s="644"/>
      <c r="CF37" s="644"/>
      <c r="CG37" s="644"/>
      <c r="CH37" s="644"/>
      <c r="CI37" s="644"/>
      <c r="CJ37" s="644"/>
      <c r="CK37" s="644"/>
      <c r="CL37" s="644"/>
      <c r="CM37" s="644"/>
      <c r="CN37" s="644"/>
      <c r="CO37" s="644"/>
      <c r="CP37" s="644"/>
      <c r="CQ37" s="644"/>
      <c r="CR37" s="644"/>
      <c r="CS37" s="644"/>
      <c r="CT37" s="644"/>
      <c r="CU37" s="644"/>
      <c r="CV37" s="644"/>
      <c r="CW37" s="644"/>
      <c r="CX37" s="644"/>
      <c r="CY37" s="644"/>
      <c r="CZ37" s="644"/>
      <c r="DA37" s="644"/>
      <c r="DB37" s="644"/>
      <c r="DC37" s="644"/>
      <c r="DD37" s="644"/>
      <c r="DE37" s="644"/>
      <c r="DF37" s="644"/>
      <c r="DG37" s="644"/>
      <c r="DH37" s="644"/>
      <c r="DI37" s="644"/>
      <c r="DJ37" s="644"/>
      <c r="DK37" s="644"/>
      <c r="DL37" s="644"/>
      <c r="DM37" s="644"/>
      <c r="DN37" s="644"/>
      <c r="DO37" s="644"/>
      <c r="DP37" s="644"/>
      <c r="DQ37" s="644"/>
      <c r="DR37" s="644"/>
      <c r="DS37" s="644"/>
      <c r="DT37" s="644"/>
      <c r="DU37" s="644"/>
      <c r="DV37" s="644"/>
      <c r="DW37" s="644"/>
      <c r="DX37" s="644"/>
      <c r="DY37" s="644"/>
      <c r="DZ37" s="644"/>
      <c r="EA37" s="644"/>
      <c r="EB37" s="644"/>
      <c r="EC37" s="644"/>
      <c r="ED37" s="644"/>
      <c r="EE37" s="644"/>
      <c r="EF37" s="644"/>
      <c r="EG37" s="644"/>
      <c r="EH37" s="644"/>
      <c r="EI37" s="644"/>
      <c r="EJ37" s="644"/>
      <c r="EK37" s="644"/>
      <c r="EL37" s="644"/>
      <c r="EM37" s="644"/>
      <c r="EN37" s="644"/>
      <c r="EO37" s="644"/>
      <c r="EP37" s="644"/>
      <c r="EQ37" s="644"/>
      <c r="ER37" s="644"/>
      <c r="ES37" s="644"/>
      <c r="ET37" s="644"/>
      <c r="EU37" s="644"/>
      <c r="EV37" s="644"/>
      <c r="EW37" s="644"/>
      <c r="EX37" s="733"/>
      <c r="EY37" s="733"/>
      <c r="EZ37" s="737">
        <v>527.63012343000003</v>
      </c>
      <c r="FA37" s="737">
        <v>204.18542253000001</v>
      </c>
      <c r="FB37" s="733"/>
      <c r="FC37" s="733"/>
      <c r="FD37" s="733"/>
      <c r="FE37" s="733"/>
      <c r="FF37" s="733"/>
      <c r="FG37" s="733"/>
      <c r="FH37" s="733"/>
      <c r="FI37" s="733"/>
      <c r="FJ37" s="733"/>
      <c r="FK37" s="733"/>
      <c r="FL37" s="733"/>
      <c r="FM37" s="733"/>
      <c r="FN37" s="733"/>
      <c r="FO37" s="733"/>
      <c r="FP37" s="644"/>
      <c r="FQ37" s="644"/>
      <c r="FR37" s="644"/>
      <c r="FS37" s="644"/>
      <c r="FT37" s="644"/>
      <c r="FU37" s="644"/>
      <c r="FV37" s="644"/>
      <c r="FW37" s="644"/>
      <c r="FX37" s="644"/>
      <c r="FY37" s="644"/>
      <c r="FZ37" s="644"/>
      <c r="GA37" s="644"/>
      <c r="GB37" s="644"/>
      <c r="GC37" s="644"/>
      <c r="GD37" s="644"/>
      <c r="GE37" s="644"/>
      <c r="GF37" s="644"/>
      <c r="GG37" s="644"/>
      <c r="GH37" s="733"/>
      <c r="GI37" s="733"/>
      <c r="GJ37" s="733"/>
      <c r="GK37" s="733"/>
      <c r="GL37" s="733"/>
      <c r="GM37" s="733"/>
      <c r="GN37" s="644"/>
      <c r="GO37" s="644"/>
      <c r="GP37" s="644"/>
      <c r="GQ37" s="644"/>
      <c r="GR37" s="644"/>
      <c r="GS37" s="644"/>
      <c r="GT37" s="644"/>
      <c r="GU37" s="644"/>
      <c r="GV37" s="644"/>
      <c r="GW37" s="644"/>
      <c r="GX37" s="644"/>
      <c r="GY37" s="644"/>
      <c r="GZ37" s="644"/>
      <c r="HA37" s="644"/>
      <c r="HB37" s="644"/>
      <c r="HC37" s="644"/>
      <c r="HD37" s="644"/>
      <c r="HE37" s="644"/>
      <c r="HF37" s="644"/>
      <c r="HG37" s="644"/>
      <c r="HH37" s="644"/>
      <c r="HI37" s="644"/>
      <c r="HJ37" s="644"/>
      <c r="HK37" s="644"/>
      <c r="HL37" s="644"/>
      <c r="HM37" s="644"/>
      <c r="HN37" s="644"/>
      <c r="HO37" s="733"/>
      <c r="HP37" s="733"/>
      <c r="HQ37" s="733"/>
      <c r="HX37" s="733"/>
      <c r="HY37" s="733"/>
      <c r="HZ37" s="733"/>
      <c r="IA37" s="733"/>
      <c r="IB37" s="733"/>
      <c r="IC37" s="733"/>
      <c r="ID37" s="733"/>
      <c r="IE37" s="733"/>
      <c r="IF37" s="1148"/>
      <c r="IG37" s="1148"/>
      <c r="IH37" s="1148"/>
      <c r="II37" s="733"/>
      <c r="IJ37" s="733"/>
      <c r="IK37" s="733"/>
      <c r="IL37" s="733"/>
      <c r="IM37" s="733"/>
      <c r="IN37" s="733"/>
      <c r="IO37" s="733"/>
      <c r="IP37" s="733"/>
      <c r="IQ37" s="733"/>
      <c r="IR37" s="733"/>
      <c r="IS37" s="733"/>
      <c r="IT37" s="733"/>
      <c r="IU37" s="733"/>
      <c r="IV37" s="733"/>
      <c r="IW37" s="733"/>
      <c r="IX37" s="733"/>
      <c r="IY37" s="584"/>
      <c r="IZ37" s="584"/>
      <c r="JA37" s="584"/>
      <c r="JB37" s="584"/>
      <c r="JC37" s="584"/>
      <c r="JD37" s="584"/>
      <c r="JE37" s="584"/>
      <c r="JF37" s="584"/>
      <c r="JG37" s="584"/>
      <c r="JH37" s="584"/>
      <c r="JI37" s="584"/>
      <c r="JJ37" s="584"/>
      <c r="JK37" s="584"/>
      <c r="JL37" s="631"/>
      <c r="JM37" s="631"/>
      <c r="JN37" s="1148"/>
      <c r="JO37" s="681"/>
      <c r="JP37" s="681"/>
      <c r="JQ37" s="681"/>
      <c r="JR37" s="681"/>
      <c r="JS37" s="681"/>
      <c r="JT37" s="681"/>
      <c r="JU37" s="506"/>
      <c r="JV37" s="506"/>
      <c r="JW37" s="506"/>
      <c r="JX37" s="506"/>
      <c r="JY37" s="506"/>
      <c r="JZ37" s="506"/>
      <c r="KA37" s="506"/>
      <c r="KB37" s="506"/>
      <c r="KC37" s="584"/>
      <c r="KD37" s="584"/>
      <c r="KE37" s="584"/>
      <c r="KF37" s="584"/>
      <c r="KG37" s="584"/>
      <c r="KH37" s="584"/>
      <c r="KI37" s="584"/>
      <c r="KJ37" s="584"/>
      <c r="KK37" s="584"/>
      <c r="KL37" s="584"/>
      <c r="KM37" s="584"/>
      <c r="KN37" s="584"/>
      <c r="KO37" s="506"/>
      <c r="KP37" s="506"/>
      <c r="KQ37" s="506"/>
      <c r="KR37" s="506"/>
      <c r="KS37" s="506"/>
      <c r="KT37" s="506"/>
      <c r="KU37" s="506"/>
      <c r="KV37" s="506"/>
      <c r="KW37" s="506"/>
      <c r="KX37" s="506"/>
      <c r="KY37" s="506"/>
      <c r="KZ37" s="506"/>
      <c r="LA37" s="506"/>
      <c r="LB37" s="506"/>
      <c r="LC37" s="506"/>
      <c r="LD37" s="506"/>
      <c r="LE37" s="506"/>
      <c r="LF37" s="506"/>
      <c r="LG37" s="506"/>
      <c r="LH37" s="506"/>
      <c r="LI37" s="506"/>
      <c r="LJ37" s="506"/>
      <c r="LK37" s="506"/>
      <c r="LL37" s="506"/>
      <c r="LM37" s="506"/>
      <c r="LN37" s="506"/>
      <c r="LO37" s="506"/>
      <c r="LP37" s="506"/>
      <c r="LQ37" s="506"/>
      <c r="LR37" s="506"/>
      <c r="LS37" s="506"/>
      <c r="LT37" s="506"/>
      <c r="LU37" s="506"/>
      <c r="LV37" s="506"/>
      <c r="LW37" s="506"/>
      <c r="LX37" s="506"/>
      <c r="LY37" s="506"/>
      <c r="LZ37" s="506"/>
      <c r="MA37" s="506"/>
      <c r="MB37" s="506"/>
      <c r="MC37" s="506"/>
      <c r="MD37" s="601"/>
      <c r="ME37" s="601"/>
      <c r="MF37" s="601"/>
      <c r="MG37" s="601"/>
      <c r="MH37" s="506"/>
      <c r="MI37" s="506"/>
      <c r="MJ37" s="506"/>
      <c r="MK37" s="506"/>
      <c r="ML37" s="506"/>
      <c r="MM37" s="506"/>
      <c r="MN37" s="506"/>
      <c r="MO37" s="506"/>
      <c r="MP37" s="584"/>
      <c r="MQ37" s="584"/>
      <c r="MR37" s="584"/>
      <c r="MS37" s="584"/>
      <c r="MT37" s="584"/>
      <c r="MU37" s="584"/>
      <c r="MV37" s="584"/>
      <c r="MW37" s="584"/>
      <c r="MX37" s="584"/>
      <c r="MY37" s="584"/>
      <c r="MZ37" s="584"/>
      <c r="NA37" s="584"/>
      <c r="NB37" s="584"/>
      <c r="NC37" s="601"/>
      <c r="ND37" s="601"/>
      <c r="NE37" s="506"/>
      <c r="NF37" s="506"/>
      <c r="NG37" s="506"/>
      <c r="NH37" s="506"/>
      <c r="NI37" s="506"/>
      <c r="NJ37" s="506"/>
      <c r="NK37" s="506"/>
      <c r="NL37" s="584"/>
      <c r="NM37" s="601"/>
      <c r="NN37" s="601"/>
      <c r="NO37" s="601"/>
      <c r="NP37" s="601"/>
      <c r="NQ37" s="601"/>
      <c r="NR37" s="584"/>
      <c r="NS37" s="584"/>
      <c r="NT37" s="584"/>
      <c r="NU37" s="584"/>
      <c r="NV37" s="584"/>
      <c r="NW37" s="584"/>
      <c r="NX37" s="584"/>
      <c r="NY37" s="584"/>
      <c r="NZ37" s="584"/>
      <c r="OA37" s="584"/>
      <c r="OB37" s="584"/>
      <c r="OC37" s="584"/>
      <c r="OD37" s="584"/>
      <c r="OE37" s="584"/>
      <c r="OF37" s="584"/>
      <c r="OG37" s="584"/>
      <c r="OH37" s="584"/>
      <c r="OI37" s="584"/>
      <c r="OJ37" s="584"/>
      <c r="OK37" s="584"/>
      <c r="OL37" s="584"/>
      <c r="OM37" s="584"/>
      <c r="ON37" s="584"/>
      <c r="OO37" s="584"/>
      <c r="OP37" s="584"/>
      <c r="OQ37" s="584"/>
      <c r="OR37" s="584"/>
      <c r="OS37" s="584"/>
      <c r="OT37" s="584"/>
      <c r="OU37" s="584"/>
      <c r="OV37" s="584"/>
      <c r="OW37" s="584"/>
      <c r="OX37" s="584"/>
      <c r="OY37" s="584"/>
      <c r="OZ37" s="584"/>
      <c r="PA37" s="584"/>
      <c r="PB37" s="584"/>
      <c r="PC37" s="584"/>
      <c r="PD37" s="584"/>
      <c r="PE37" s="584"/>
      <c r="PF37" s="584"/>
      <c r="PG37" s="584"/>
      <c r="PH37" s="584"/>
      <c r="PI37" s="584"/>
      <c r="PJ37" s="584"/>
      <c r="PK37" s="584"/>
      <c r="PL37" s="584"/>
      <c r="PM37" s="584"/>
      <c r="PN37" s="584"/>
      <c r="PO37" s="584"/>
      <c r="PP37" s="584"/>
      <c r="PQ37" s="584"/>
      <c r="PR37" s="584"/>
      <c r="PS37" s="584"/>
      <c r="PT37" s="584"/>
      <c r="PU37" s="584"/>
      <c r="PV37" s="584"/>
      <c r="PW37" s="584"/>
      <c r="PX37" s="584"/>
      <c r="PY37" s="584"/>
      <c r="PZ37" s="584"/>
      <c r="QA37" s="584"/>
      <c r="QB37" s="584"/>
      <c r="QC37" s="584"/>
      <c r="QD37" s="584"/>
      <c r="QE37" s="584"/>
      <c r="QF37" s="584"/>
      <c r="QG37" s="584"/>
      <c r="QH37" s="584"/>
      <c r="QI37" s="584"/>
      <c r="QJ37" s="584"/>
      <c r="QK37" s="584"/>
      <c r="QL37" s="584"/>
      <c r="QM37" s="584"/>
      <c r="QN37" s="584"/>
      <c r="QO37" s="584"/>
      <c r="QP37" s="584"/>
      <c r="QQ37" s="584"/>
      <c r="QR37" s="584"/>
      <c r="QS37" s="584"/>
      <c r="QT37" s="584"/>
      <c r="QU37" s="584"/>
      <c r="QV37" s="584"/>
      <c r="QW37" s="584"/>
      <c r="QX37" s="584"/>
      <c r="QY37" s="584"/>
      <c r="QZ37" s="584"/>
      <c r="RA37" s="584"/>
      <c r="RB37" s="584"/>
      <c r="RC37" s="584"/>
      <c r="RD37" s="584"/>
      <c r="RE37" s="584"/>
      <c r="RF37" s="584"/>
      <c r="RG37" s="584"/>
      <c r="RH37" s="584"/>
      <c r="RI37" s="584"/>
      <c r="RJ37" s="584"/>
      <c r="RK37" s="584"/>
      <c r="RL37" s="584"/>
      <c r="RM37" s="584"/>
      <c r="RN37" s="584"/>
      <c r="RO37" s="584"/>
      <c r="RP37" s="584"/>
      <c r="RQ37" s="584"/>
      <c r="RR37" s="584"/>
      <c r="RS37" s="584"/>
      <c r="RT37" s="584"/>
      <c r="RU37" s="584"/>
      <c r="RV37" s="584"/>
      <c r="RW37" s="584"/>
      <c r="RX37" s="584"/>
      <c r="RY37" s="584"/>
      <c r="RZ37" s="584"/>
      <c r="SA37" s="584"/>
      <c r="SB37" s="584"/>
      <c r="SC37" s="584"/>
      <c r="SD37" s="584"/>
      <c r="SE37" s="584"/>
      <c r="SF37" s="584"/>
      <c r="SG37" s="584"/>
      <c r="SH37" s="584"/>
      <c r="SI37" s="584"/>
      <c r="SJ37" s="584"/>
      <c r="SK37" s="584"/>
      <c r="SL37" s="584"/>
      <c r="SM37" s="584"/>
      <c r="SN37" s="584"/>
      <c r="SO37" s="584"/>
      <c r="SP37" s="584"/>
      <c r="SQ37" s="584"/>
      <c r="SR37" s="584"/>
      <c r="SS37" s="584"/>
      <c r="ST37" s="584"/>
      <c r="SU37" s="584"/>
      <c r="SV37" s="584"/>
      <c r="SW37" s="584"/>
      <c r="SX37" s="584"/>
      <c r="SY37" s="584"/>
      <c r="SZ37" s="584"/>
      <c r="TA37" s="584"/>
      <c r="TB37" s="584"/>
      <c r="TC37" s="584"/>
      <c r="TD37" s="584"/>
      <c r="TE37" s="584"/>
      <c r="TF37" s="584"/>
      <c r="TG37" s="584"/>
      <c r="TH37" s="584"/>
      <c r="TI37" s="584"/>
      <c r="TJ37" s="584"/>
      <c r="TK37" s="584"/>
      <c r="TL37" s="584"/>
      <c r="TM37" s="584"/>
      <c r="TN37" s="584"/>
      <c r="TO37" s="584"/>
      <c r="TP37" s="584"/>
      <c r="TQ37" s="584"/>
      <c r="TR37" s="584"/>
      <c r="TS37" s="584"/>
      <c r="TT37" s="584"/>
      <c r="TU37" s="584"/>
      <c r="TV37" s="584"/>
      <c r="TW37" s="584"/>
      <c r="TX37" s="584"/>
      <c r="TY37" s="584"/>
      <c r="TZ37" s="584"/>
      <c r="UA37" s="584"/>
      <c r="UB37" s="584"/>
      <c r="UC37" s="584"/>
      <c r="UD37" s="584"/>
      <c r="UE37" s="584"/>
      <c r="UF37" s="584"/>
      <c r="UG37" s="584"/>
      <c r="UH37" s="584"/>
      <c r="UI37" s="584"/>
      <c r="UJ37" s="584"/>
      <c r="UK37" s="584"/>
      <c r="UL37" s="584"/>
      <c r="UM37" s="584"/>
      <c r="UN37" s="584"/>
      <c r="UO37" s="584"/>
      <c r="UP37" s="584"/>
      <c r="UQ37" s="584"/>
      <c r="UR37" s="584"/>
      <c r="US37" s="584"/>
      <c r="UT37" s="584"/>
      <c r="UU37" s="584"/>
      <c r="UV37" s="584"/>
      <c r="UW37" s="584"/>
      <c r="UX37" s="584"/>
      <c r="UY37" s="584"/>
      <c r="UZ37" s="584"/>
      <c r="VA37" s="584"/>
      <c r="VB37" s="584"/>
      <c r="VC37" s="584"/>
      <c r="VD37" s="584"/>
      <c r="VE37" s="584"/>
      <c r="VF37" s="584"/>
      <c r="VG37" s="584"/>
      <c r="VH37" s="584"/>
      <c r="VI37" s="584"/>
      <c r="VJ37" s="584"/>
      <c r="VK37" s="584"/>
      <c r="VL37" s="584"/>
      <c r="VM37" s="584"/>
      <c r="VN37" s="584"/>
      <c r="VO37" s="584"/>
      <c r="VP37" s="584"/>
      <c r="VQ37" s="584"/>
      <c r="VR37" s="584"/>
      <c r="VS37" s="584"/>
      <c r="VT37" s="584"/>
      <c r="VU37" s="584"/>
      <c r="VV37" s="584"/>
      <c r="VW37" s="584"/>
      <c r="VX37" s="584"/>
      <c r="VY37" s="584"/>
      <c r="VZ37" s="584"/>
      <c r="WA37" s="584"/>
      <c r="WB37" s="584"/>
      <c r="WC37" s="584"/>
      <c r="WD37" s="584"/>
      <c r="WE37" s="584"/>
      <c r="WF37" s="584"/>
      <c r="WG37" s="584"/>
      <c r="WH37" s="584"/>
      <c r="WI37" s="584"/>
      <c r="WJ37" s="584"/>
      <c r="WK37" s="584"/>
      <c r="WL37" s="584"/>
      <c r="WM37" s="584"/>
      <c r="WN37" s="584"/>
      <c r="WO37" s="584"/>
      <c r="WP37" s="584"/>
      <c r="WQ37" s="584"/>
      <c r="WR37" s="584"/>
      <c r="WS37" s="584"/>
      <c r="WT37" s="584"/>
      <c r="WU37" s="584"/>
      <c r="WV37" s="584"/>
      <c r="WW37" s="584"/>
      <c r="WX37" s="584"/>
      <c r="WY37" s="584"/>
      <c r="WZ37" s="584"/>
      <c r="XA37" s="584"/>
      <c r="XB37" s="584"/>
      <c r="XC37" s="584"/>
      <c r="XD37" s="584"/>
      <c r="XE37" s="584"/>
      <c r="XF37" s="584"/>
      <c r="XG37" s="584"/>
      <c r="XH37" s="584"/>
      <c r="XI37" s="584"/>
      <c r="XJ37" s="584"/>
      <c r="XK37" s="584"/>
      <c r="XL37" s="584"/>
      <c r="XM37" s="584"/>
      <c r="XN37" s="584"/>
      <c r="XO37" s="584"/>
      <c r="XP37" s="584"/>
      <c r="XQ37" s="584"/>
      <c r="XR37" s="584"/>
      <c r="XS37" s="584"/>
      <c r="XT37" s="584"/>
      <c r="XU37" s="584"/>
      <c r="XV37" s="584"/>
      <c r="XW37" s="584"/>
      <c r="XX37" s="584"/>
      <c r="XY37" s="584"/>
      <c r="XZ37" s="584"/>
      <c r="YA37" s="584"/>
      <c r="YB37" s="584"/>
      <c r="YC37" s="584"/>
      <c r="YD37" s="584"/>
      <c r="YE37" s="584"/>
      <c r="YF37" s="584"/>
      <c r="YG37" s="584"/>
      <c r="YH37" s="584"/>
      <c r="YI37" s="584"/>
      <c r="YJ37" s="584"/>
      <c r="YK37" s="584"/>
      <c r="YL37" s="584"/>
      <c r="YM37" s="584"/>
      <c r="YN37" s="584"/>
      <c r="YO37" s="584"/>
      <c r="YP37" s="584"/>
      <c r="YQ37" s="584"/>
      <c r="YR37" s="584"/>
      <c r="YS37" s="584"/>
      <c r="YT37" s="584"/>
      <c r="YU37" s="584"/>
      <c r="YV37" s="584"/>
      <c r="YW37" s="584"/>
      <c r="YX37" s="601"/>
      <c r="YY37" s="601"/>
      <c r="YZ37" s="601"/>
      <c r="ZA37" s="584"/>
      <c r="ZB37" s="584"/>
      <c r="ZC37" s="584"/>
      <c r="ZD37" s="584"/>
      <c r="ZE37" s="584"/>
      <c r="ZF37" s="584"/>
      <c r="ZG37" s="584"/>
      <c r="ZH37" s="584"/>
      <c r="ZI37" s="584"/>
      <c r="ZJ37" s="584"/>
      <c r="ZK37" s="584"/>
      <c r="ZL37" s="584"/>
      <c r="ZM37" s="584"/>
      <c r="ZN37" s="584"/>
      <c r="ZO37" s="584"/>
      <c r="ZP37" s="584"/>
      <c r="ZQ37" s="584"/>
      <c r="ZR37" s="584"/>
      <c r="ZS37" s="584"/>
      <c r="ZT37" s="584"/>
      <c r="ZU37" s="584"/>
      <c r="ZV37" s="584"/>
      <c r="ZW37" s="584"/>
      <c r="ZX37" s="584"/>
      <c r="ZY37" s="584"/>
      <c r="ZZ37" s="584"/>
      <c r="AAA37" s="584"/>
      <c r="AAB37" s="584"/>
      <c r="AAC37" s="584"/>
      <c r="AAD37" s="584"/>
      <c r="AAE37" s="584"/>
      <c r="AAF37" s="584"/>
      <c r="AAG37" s="584"/>
      <c r="AAH37" s="584"/>
      <c r="AAI37" s="584"/>
      <c r="AAJ37" s="584"/>
      <c r="AAK37" s="584"/>
      <c r="AAL37" s="584"/>
      <c r="AAM37" s="584"/>
      <c r="AAN37" s="584"/>
      <c r="AAO37" s="584"/>
      <c r="AAP37" s="584"/>
      <c r="AAQ37" s="584"/>
      <c r="AAR37" s="584"/>
      <c r="AAS37" s="584"/>
      <c r="AAT37" s="584"/>
      <c r="AAU37" s="584"/>
      <c r="AAV37" s="584"/>
      <c r="AAW37" s="584"/>
      <c r="AAX37" s="584"/>
      <c r="AAY37" s="584"/>
      <c r="AAZ37" s="584"/>
      <c r="ABA37" s="584"/>
      <c r="ABB37" s="584"/>
      <c r="ABC37" s="584"/>
      <c r="ABD37" s="584"/>
      <c r="ABE37" s="584"/>
      <c r="ABF37" s="584"/>
      <c r="ABG37" s="584"/>
      <c r="ABH37" s="584"/>
      <c r="ABI37" s="584"/>
      <c r="ABJ37" s="584"/>
      <c r="ABK37" s="584"/>
      <c r="ABL37" s="584"/>
      <c r="ABM37" s="584"/>
      <c r="ABN37" s="584"/>
      <c r="ABO37" s="584"/>
      <c r="ABP37" s="584"/>
      <c r="ABQ37" s="584"/>
      <c r="ABR37" s="584"/>
      <c r="ABS37" s="584"/>
      <c r="ABT37" s="584"/>
      <c r="ABU37" s="584"/>
      <c r="ABV37" s="617"/>
      <c r="ABW37" s="617"/>
      <c r="ABX37" s="617"/>
      <c r="ABY37" s="617"/>
      <c r="ABZ37" s="617"/>
      <c r="ACA37" s="506"/>
      <c r="ACB37" s="506"/>
      <c r="ACC37" s="506"/>
      <c r="ACD37" s="506"/>
      <c r="AFT37" s="508"/>
      <c r="AFU37" s="508"/>
    </row>
    <row r="38" spans="1:853" ht="22.95" customHeight="1">
      <c r="A38" s="771">
        <v>31</v>
      </c>
      <c r="B38" s="695" t="str">
        <f>IF('1'!$A$1=1,D38,F38)</f>
        <v>Bangladesh</v>
      </c>
      <c r="C38" s="1161"/>
      <c r="D38" s="2" t="s">
        <v>670</v>
      </c>
      <c r="E38" s="701"/>
      <c r="F38" s="1067" t="s">
        <v>440</v>
      </c>
      <c r="G38" s="476">
        <v>32.301800759999999</v>
      </c>
      <c r="H38" s="476">
        <v>8.3142523500000003</v>
      </c>
      <c r="I38" s="476">
        <v>28.788718339999999</v>
      </c>
      <c r="J38" s="476">
        <v>43.305711860000002</v>
      </c>
      <c r="K38" s="507">
        <v>4.4206864899999996</v>
      </c>
      <c r="L38" s="507">
        <v>10.96014722</v>
      </c>
      <c r="M38" s="507">
        <v>3.5678063099999999</v>
      </c>
      <c r="N38" s="507">
        <v>32.567576320000001</v>
      </c>
      <c r="O38" s="507">
        <v>4.7370198699999992</v>
      </c>
      <c r="P38" s="507">
        <v>14.95443846</v>
      </c>
      <c r="Q38" s="507">
        <v>2.5737444699999998</v>
      </c>
      <c r="R38" s="507">
        <v>24.116874840000001</v>
      </c>
      <c r="S38" s="507">
        <v>23.083189059999999</v>
      </c>
      <c r="T38" s="507">
        <v>42.718491189999995</v>
      </c>
      <c r="U38" s="507">
        <v>51.366660899999999</v>
      </c>
      <c r="V38" s="507">
        <v>26.320106379999999</v>
      </c>
      <c r="W38" s="507">
        <v>13.927223170000001</v>
      </c>
      <c r="X38" s="507">
        <v>22.828827169999997</v>
      </c>
      <c r="Y38" s="507">
        <v>52.608976679999998</v>
      </c>
      <c r="Z38" s="507">
        <v>63.557440109999995</v>
      </c>
      <c r="AA38" s="476">
        <v>61.596066750000006</v>
      </c>
      <c r="AB38" s="476">
        <v>18.949432719999997</v>
      </c>
      <c r="AC38" s="476">
        <v>66.166456839999995</v>
      </c>
      <c r="AD38" s="476">
        <v>60.251093619999999</v>
      </c>
      <c r="AE38" s="476">
        <v>55.068741230000001</v>
      </c>
      <c r="AF38" s="476">
        <v>85.96578375</v>
      </c>
      <c r="AG38" s="476">
        <v>119.43525052999999</v>
      </c>
      <c r="AH38" s="476">
        <v>66.995335549999993</v>
      </c>
      <c r="AI38" s="476">
        <v>58.099800110000004</v>
      </c>
      <c r="AJ38" s="476">
        <v>75.921433329999999</v>
      </c>
      <c r="AK38" s="476">
        <v>130.28965701999999</v>
      </c>
      <c r="AL38" s="476">
        <v>107.51282488</v>
      </c>
      <c r="AM38" s="476">
        <v>34.623299020000005</v>
      </c>
      <c r="AN38" s="476">
        <v>30.74475382</v>
      </c>
      <c r="AO38" s="476">
        <v>75.249646229999996</v>
      </c>
      <c r="AP38" s="476">
        <v>77.542539230000003</v>
      </c>
      <c r="AQ38" s="711">
        <v>68.950108819999997</v>
      </c>
      <c r="AR38" s="476">
        <v>66.352558500000001</v>
      </c>
      <c r="AS38" s="476">
        <v>145.17855157</v>
      </c>
      <c r="AT38" s="476">
        <v>162.24710512999999</v>
      </c>
      <c r="AU38" s="476">
        <v>83.748669469999996</v>
      </c>
      <c r="AV38" s="476">
        <v>68.807851679999999</v>
      </c>
      <c r="AW38" s="476">
        <v>144.55546662</v>
      </c>
      <c r="AX38" s="476">
        <v>61.096825479999993</v>
      </c>
      <c r="AY38" s="476">
        <v>51.799745919999999</v>
      </c>
      <c r="AZ38" s="476">
        <v>20.657995860000003</v>
      </c>
      <c r="BA38" s="476">
        <v>144.23024156</v>
      </c>
      <c r="BB38" s="476">
        <v>94.383661989999993</v>
      </c>
      <c r="BC38" s="476">
        <v>16.410649540000001</v>
      </c>
      <c r="BD38" s="476">
        <v>4.0947192900000005</v>
      </c>
      <c r="BE38" s="476">
        <v>37.615817240000005</v>
      </c>
      <c r="BF38" s="476">
        <v>38.581145649999996</v>
      </c>
      <c r="BG38" s="476">
        <v>88.996043939999993</v>
      </c>
      <c r="BH38" s="476">
        <v>72.812431129999993</v>
      </c>
      <c r="BI38" s="476">
        <v>24.161281770000002</v>
      </c>
      <c r="BJ38" s="476">
        <v>25.052662309999999</v>
      </c>
      <c r="BK38" s="476">
        <f t="shared" si="10"/>
        <v>358.20881324999999</v>
      </c>
      <c r="BL38" s="476">
        <f t="shared" si="11"/>
        <v>311.07164533000002</v>
      </c>
      <c r="BM38" s="476">
        <f t="shared" si="12"/>
        <v>96.702331720000004</v>
      </c>
      <c r="BN38" s="476">
        <f t="shared" si="13"/>
        <v>211.02241914999999</v>
      </c>
      <c r="BO38" s="644">
        <f t="shared" si="17"/>
        <v>0.60851390113759452</v>
      </c>
      <c r="BP38" s="1124">
        <f t="shared" si="18"/>
        <v>218.21854281757331</v>
      </c>
      <c r="BQ38" s="711">
        <f t="shared" si="1"/>
        <v>206.96304993000001</v>
      </c>
      <c r="BR38" s="476">
        <f t="shared" si="2"/>
        <v>327.46511105999997</v>
      </c>
      <c r="BS38" s="476">
        <f t="shared" si="3"/>
        <v>371.82371533999998</v>
      </c>
      <c r="BT38" s="476">
        <f t="shared" si="4"/>
        <v>218.1602383</v>
      </c>
      <c r="BU38" s="476">
        <f t="shared" si="5"/>
        <v>442.72832402000006</v>
      </c>
      <c r="BV38" s="476">
        <f t="shared" si="6"/>
        <v>358.20881324999999</v>
      </c>
      <c r="BW38" s="476">
        <f t="shared" si="7"/>
        <v>311.07164533000002</v>
      </c>
      <c r="BX38" s="476">
        <f t="shared" si="8"/>
        <v>96.702331720000004</v>
      </c>
      <c r="BY38" s="1160">
        <f t="shared" si="9"/>
        <v>211.02241914999999</v>
      </c>
      <c r="BZ38" s="644"/>
      <c r="CA38" s="644"/>
      <c r="CB38" s="644"/>
      <c r="CC38" s="644"/>
      <c r="CD38" s="644"/>
      <c r="CE38" s="644"/>
      <c r="CF38" s="644"/>
      <c r="CG38" s="644"/>
      <c r="CH38" s="644"/>
      <c r="CI38" s="644"/>
      <c r="CJ38" s="644"/>
      <c r="CK38" s="644"/>
      <c r="CL38" s="644"/>
      <c r="CM38" s="644"/>
      <c r="CN38" s="644"/>
      <c r="CO38" s="644"/>
      <c r="CP38" s="644"/>
      <c r="CQ38" s="644"/>
      <c r="CR38" s="644"/>
      <c r="CS38" s="644"/>
      <c r="CT38" s="644"/>
      <c r="CU38" s="644"/>
      <c r="CV38" s="644"/>
      <c r="CW38" s="644"/>
      <c r="CX38" s="644"/>
      <c r="CY38" s="644"/>
      <c r="CZ38" s="644"/>
      <c r="DA38" s="644"/>
      <c r="DB38" s="644"/>
      <c r="DC38" s="644"/>
      <c r="DD38" s="644"/>
      <c r="DE38" s="644"/>
      <c r="DF38" s="644"/>
      <c r="DG38" s="644"/>
      <c r="DH38" s="644"/>
      <c r="DI38" s="644"/>
      <c r="DJ38" s="644"/>
      <c r="DK38" s="644"/>
      <c r="DL38" s="644"/>
      <c r="DM38" s="644"/>
      <c r="DN38" s="644"/>
      <c r="DO38" s="644"/>
      <c r="DP38" s="644"/>
      <c r="DQ38" s="644"/>
      <c r="DR38" s="644"/>
      <c r="DS38" s="644"/>
      <c r="DT38" s="644"/>
      <c r="DU38" s="644"/>
      <c r="DV38" s="644"/>
      <c r="DW38" s="644"/>
      <c r="DX38" s="644"/>
      <c r="DY38" s="644"/>
      <c r="DZ38" s="644"/>
      <c r="EA38" s="644"/>
      <c r="EB38" s="644"/>
      <c r="EC38" s="644"/>
      <c r="ED38" s="644"/>
      <c r="EE38" s="644"/>
      <c r="EF38" s="644"/>
      <c r="EG38" s="644"/>
      <c r="EH38" s="644"/>
      <c r="EI38" s="644"/>
      <c r="EJ38" s="644"/>
      <c r="EK38" s="644"/>
      <c r="EL38" s="644"/>
      <c r="EM38" s="644"/>
      <c r="EN38" s="644"/>
      <c r="EO38" s="644"/>
      <c r="EP38" s="644"/>
      <c r="EQ38" s="644"/>
      <c r="ER38" s="644"/>
      <c r="ES38" s="644"/>
      <c r="ET38" s="644"/>
      <c r="EU38" s="644"/>
      <c r="EV38" s="644"/>
      <c r="EW38" s="644"/>
      <c r="EX38" s="733"/>
      <c r="EY38" s="733"/>
      <c r="EZ38" s="737">
        <v>311.07164533000002</v>
      </c>
      <c r="FA38" s="737">
        <v>96.702331720000004</v>
      </c>
      <c r="FB38" s="733"/>
      <c r="FC38" s="733"/>
      <c r="FD38" s="733"/>
      <c r="FE38" s="733"/>
      <c r="FF38" s="733"/>
      <c r="FG38" s="733"/>
      <c r="FH38" s="733"/>
      <c r="FI38" s="733"/>
      <c r="FJ38" s="733"/>
      <c r="FK38" s="733"/>
      <c r="FL38" s="733"/>
      <c r="FM38" s="733"/>
      <c r="FN38" s="733"/>
      <c r="FO38" s="733"/>
      <c r="FP38" s="644"/>
      <c r="FQ38" s="644"/>
      <c r="FR38" s="644"/>
      <c r="FS38" s="644"/>
      <c r="FT38" s="644"/>
      <c r="FU38" s="644"/>
      <c r="FV38" s="644"/>
      <c r="FW38" s="644"/>
      <c r="FX38" s="644"/>
      <c r="FY38" s="644"/>
      <c r="FZ38" s="644"/>
      <c r="GA38" s="644"/>
      <c r="GB38" s="644"/>
      <c r="GC38" s="644"/>
      <c r="GD38" s="644"/>
      <c r="GE38" s="644"/>
      <c r="GF38" s="644"/>
      <c r="GG38" s="644"/>
      <c r="GH38" s="733"/>
      <c r="GI38" s="733"/>
      <c r="GJ38" s="733" t="s">
        <v>453</v>
      </c>
      <c r="GK38" s="733" t="s">
        <v>454</v>
      </c>
      <c r="GL38" s="733"/>
      <c r="GM38" s="733"/>
      <c r="GN38" s="644"/>
      <c r="GO38" s="644"/>
      <c r="GP38" s="644"/>
      <c r="GQ38" s="644"/>
      <c r="GR38" s="644"/>
      <c r="GS38" s="644"/>
      <c r="GT38" s="644"/>
      <c r="GU38" s="644"/>
      <c r="GV38" s="644"/>
      <c r="GW38" s="644"/>
      <c r="GX38" s="644"/>
      <c r="GY38" s="644"/>
      <c r="GZ38" s="644"/>
      <c r="HA38" s="644"/>
      <c r="HB38" s="644"/>
      <c r="HC38" s="644"/>
      <c r="HD38" s="644"/>
      <c r="HE38" s="644"/>
      <c r="HF38" s="644"/>
      <c r="HG38" s="644"/>
      <c r="HH38" s="644"/>
      <c r="HI38" s="644"/>
      <c r="HJ38" s="644"/>
      <c r="HK38" s="644"/>
      <c r="HL38" s="644"/>
      <c r="HM38" s="644"/>
      <c r="HN38" s="644"/>
      <c r="HO38" s="733"/>
      <c r="HP38" s="733"/>
      <c r="HQ38" s="733"/>
      <c r="HX38" s="733"/>
      <c r="HY38" s="733"/>
      <c r="HZ38" s="733"/>
      <c r="IA38" s="733"/>
      <c r="IB38" s="733"/>
      <c r="IC38" s="733"/>
      <c r="ID38" s="733"/>
      <c r="IE38" s="733"/>
      <c r="IF38" s="1148"/>
      <c r="IG38" s="1148"/>
      <c r="IH38" s="1148"/>
      <c r="II38" s="733"/>
      <c r="IJ38" s="733"/>
      <c r="IK38" s="733"/>
      <c r="IL38" s="733"/>
      <c r="IM38" s="733"/>
      <c r="IN38" s="733"/>
      <c r="IO38" s="733"/>
      <c r="IP38" s="733"/>
      <c r="IQ38" s="733"/>
      <c r="IR38" s="733"/>
      <c r="IS38" s="733"/>
      <c r="IT38" s="733"/>
      <c r="IU38" s="733"/>
      <c r="IV38" s="733"/>
      <c r="IW38" s="733"/>
      <c r="IX38" s="733"/>
      <c r="IY38" s="584"/>
      <c r="IZ38" s="584"/>
      <c r="JA38" s="584"/>
      <c r="JB38" s="584"/>
      <c r="JC38" s="584"/>
      <c r="JD38" s="584"/>
      <c r="JE38" s="584"/>
      <c r="JF38" s="584"/>
      <c r="JG38" s="584"/>
      <c r="JH38" s="584"/>
      <c r="JI38" s="584"/>
      <c r="JJ38" s="584"/>
      <c r="JK38" s="584"/>
      <c r="JL38" s="631"/>
      <c r="JM38" s="631"/>
      <c r="JN38" s="1148"/>
      <c r="JO38" s="681"/>
      <c r="JP38" s="681"/>
      <c r="JQ38" s="681"/>
      <c r="JR38" s="681"/>
      <c r="JS38" s="681"/>
      <c r="JT38" s="681"/>
      <c r="JU38" s="506"/>
      <c r="JV38" s="506"/>
      <c r="JW38" s="506"/>
      <c r="JX38" s="506"/>
      <c r="JY38" s="506"/>
      <c r="JZ38" s="506"/>
      <c r="KA38" s="506"/>
      <c r="KB38" s="506"/>
      <c r="KC38" s="584"/>
      <c r="KD38" s="584"/>
      <c r="KE38" s="584"/>
      <c r="KF38" s="584"/>
      <c r="KG38" s="584"/>
      <c r="KH38" s="584"/>
      <c r="KI38" s="584"/>
      <c r="KJ38" s="584"/>
      <c r="KK38" s="584"/>
      <c r="KL38" s="584"/>
      <c r="KM38" s="584"/>
      <c r="KN38" s="584"/>
      <c r="KO38" s="506"/>
      <c r="KP38" s="506"/>
      <c r="KQ38" s="506"/>
      <c r="KR38" s="506"/>
      <c r="KS38" s="506"/>
      <c r="KT38" s="506"/>
      <c r="KU38" s="506"/>
      <c r="KV38" s="506"/>
      <c r="KW38" s="506"/>
      <c r="KX38" s="506"/>
      <c r="KY38" s="506"/>
      <c r="KZ38" s="506"/>
      <c r="LA38" s="506"/>
      <c r="LB38" s="506"/>
      <c r="LC38" s="506"/>
      <c r="LD38" s="506"/>
      <c r="LE38" s="506"/>
      <c r="LF38" s="506"/>
      <c r="LG38" s="506"/>
      <c r="LH38" s="506"/>
      <c r="LI38" s="506"/>
      <c r="LJ38" s="506"/>
      <c r="LK38" s="506"/>
      <c r="LL38" s="506"/>
      <c r="LM38" s="506"/>
      <c r="LN38" s="506"/>
      <c r="LO38" s="506"/>
      <c r="LP38" s="506"/>
      <c r="LQ38" s="506"/>
      <c r="LR38" s="506"/>
      <c r="LS38" s="506"/>
      <c r="LT38" s="506"/>
      <c r="LU38" s="506"/>
      <c r="LV38" s="506"/>
      <c r="LW38" s="506"/>
      <c r="LX38" s="506"/>
      <c r="LY38" s="506"/>
      <c r="LZ38" s="506"/>
      <c r="MA38" s="506"/>
      <c r="MB38" s="506"/>
      <c r="MC38" s="506"/>
      <c r="MD38" s="601"/>
      <c r="ME38" s="601"/>
      <c r="MF38" s="601"/>
      <c r="MG38" s="601"/>
      <c r="MH38" s="506"/>
      <c r="MI38" s="506"/>
      <c r="MJ38" s="506"/>
      <c r="MK38" s="506"/>
      <c r="ML38" s="506"/>
      <c r="MM38" s="506"/>
      <c r="MN38" s="506"/>
      <c r="MO38" s="506"/>
      <c r="MP38" s="584"/>
      <c r="MQ38" s="584"/>
      <c r="MR38" s="584"/>
      <c r="MS38" s="584"/>
      <c r="MT38" s="584"/>
      <c r="MU38" s="584"/>
      <c r="MV38" s="584"/>
      <c r="MW38" s="584"/>
      <c r="MX38" s="584"/>
      <c r="MY38" s="584"/>
      <c r="MZ38" s="584"/>
      <c r="NA38" s="584"/>
      <c r="NB38" s="584"/>
      <c r="NC38" s="601"/>
      <c r="ND38" s="601"/>
      <c r="NE38" s="506"/>
      <c r="NF38" s="506"/>
      <c r="NG38" s="506"/>
      <c r="NH38" s="506"/>
      <c r="NI38" s="506"/>
      <c r="NJ38" s="506"/>
      <c r="NK38" s="506"/>
      <c r="NL38" s="584"/>
      <c r="NM38" s="601"/>
      <c r="NN38" s="601"/>
      <c r="NO38" s="601"/>
      <c r="NP38" s="601"/>
      <c r="NQ38" s="601"/>
      <c r="NR38" s="584"/>
      <c r="NS38" s="584"/>
      <c r="NT38" s="584"/>
      <c r="NU38" s="584"/>
      <c r="NV38" s="584"/>
      <c r="NW38" s="584"/>
      <c r="NX38" s="584"/>
      <c r="NY38" s="584"/>
      <c r="NZ38" s="584"/>
      <c r="OA38" s="584"/>
      <c r="OB38" s="584"/>
      <c r="OC38" s="584"/>
      <c r="OD38" s="584"/>
      <c r="OE38" s="584"/>
      <c r="OF38" s="584"/>
      <c r="OG38" s="584"/>
      <c r="OH38" s="584"/>
      <c r="OI38" s="584"/>
      <c r="OJ38" s="584"/>
      <c r="OK38" s="584"/>
      <c r="OL38" s="584"/>
      <c r="OM38" s="584"/>
      <c r="ON38" s="584"/>
      <c r="OO38" s="584"/>
      <c r="OP38" s="584"/>
      <c r="OQ38" s="584"/>
      <c r="OR38" s="584"/>
      <c r="OS38" s="584"/>
      <c r="OT38" s="584"/>
      <c r="OU38" s="584"/>
      <c r="OV38" s="584"/>
      <c r="OW38" s="584"/>
      <c r="OX38" s="584"/>
      <c r="OY38" s="584"/>
      <c r="OZ38" s="584"/>
      <c r="PA38" s="584"/>
      <c r="PB38" s="584"/>
      <c r="PC38" s="584"/>
      <c r="PD38" s="584"/>
      <c r="PE38" s="584"/>
      <c r="PF38" s="584"/>
      <c r="PG38" s="584"/>
      <c r="PH38" s="584"/>
      <c r="PI38" s="584"/>
      <c r="PJ38" s="584"/>
      <c r="PK38" s="584"/>
      <c r="PL38" s="584"/>
      <c r="PM38" s="584"/>
      <c r="PN38" s="584"/>
      <c r="PO38" s="584"/>
      <c r="PP38" s="584"/>
      <c r="PQ38" s="584"/>
      <c r="PR38" s="584"/>
      <c r="PS38" s="584"/>
      <c r="PT38" s="584"/>
      <c r="PU38" s="584"/>
      <c r="PV38" s="584"/>
      <c r="PW38" s="584"/>
      <c r="PX38" s="584"/>
      <c r="PY38" s="584"/>
      <c r="PZ38" s="584"/>
      <c r="QA38" s="584"/>
      <c r="QB38" s="584"/>
      <c r="QC38" s="584"/>
      <c r="QD38" s="584"/>
      <c r="QE38" s="584"/>
      <c r="QF38" s="584"/>
      <c r="QG38" s="584"/>
      <c r="QH38" s="584"/>
      <c r="QI38" s="584"/>
      <c r="QJ38" s="584"/>
      <c r="QK38" s="584"/>
      <c r="QL38" s="584"/>
      <c r="QM38" s="584"/>
      <c r="QN38" s="584"/>
      <c r="QO38" s="584"/>
      <c r="QP38" s="584"/>
      <c r="QQ38" s="584"/>
      <c r="QR38" s="584"/>
      <c r="QS38" s="584"/>
      <c r="QT38" s="584"/>
      <c r="QU38" s="584"/>
      <c r="QV38" s="584"/>
      <c r="QW38" s="584"/>
      <c r="QX38" s="584"/>
      <c r="QY38" s="584"/>
      <c r="QZ38" s="584"/>
      <c r="RA38" s="584"/>
      <c r="RB38" s="584"/>
      <c r="RC38" s="584"/>
      <c r="RD38" s="584"/>
      <c r="RE38" s="584"/>
      <c r="RF38" s="584"/>
      <c r="RG38" s="584"/>
      <c r="RH38" s="584"/>
      <c r="RI38" s="584"/>
      <c r="RJ38" s="584"/>
      <c r="RK38" s="584"/>
      <c r="RL38" s="584"/>
      <c r="RM38" s="584"/>
      <c r="RN38" s="584"/>
      <c r="RO38" s="584"/>
      <c r="RP38" s="584"/>
      <c r="RQ38" s="584"/>
      <c r="RR38" s="584"/>
      <c r="RS38" s="584"/>
      <c r="RT38" s="584"/>
      <c r="RU38" s="584"/>
      <c r="RV38" s="584"/>
      <c r="RW38" s="584"/>
      <c r="RX38" s="584"/>
      <c r="RY38" s="584"/>
      <c r="RZ38" s="584"/>
      <c r="SA38" s="584"/>
      <c r="SB38" s="584"/>
      <c r="SC38" s="584"/>
      <c r="SD38" s="584"/>
      <c r="SE38" s="584"/>
      <c r="SF38" s="584"/>
      <c r="SG38" s="584"/>
      <c r="SH38" s="584"/>
      <c r="SI38" s="584"/>
      <c r="SJ38" s="584"/>
      <c r="SK38" s="584"/>
      <c r="SL38" s="584"/>
      <c r="SM38" s="584"/>
      <c r="SN38" s="584"/>
      <c r="SO38" s="584"/>
      <c r="SP38" s="584"/>
      <c r="SQ38" s="584"/>
      <c r="SR38" s="584"/>
      <c r="SS38" s="584"/>
      <c r="ST38" s="584"/>
      <c r="SU38" s="584"/>
      <c r="SV38" s="584"/>
      <c r="SW38" s="584"/>
      <c r="SX38" s="584"/>
      <c r="SY38" s="584"/>
      <c r="SZ38" s="584"/>
      <c r="TA38" s="584"/>
      <c r="TB38" s="584"/>
      <c r="TC38" s="584"/>
      <c r="TD38" s="584"/>
      <c r="TE38" s="584"/>
      <c r="TF38" s="584"/>
      <c r="TG38" s="584"/>
      <c r="TH38" s="584"/>
      <c r="TI38" s="584"/>
      <c r="TJ38" s="584"/>
      <c r="TK38" s="584"/>
      <c r="TL38" s="584"/>
      <c r="TM38" s="584"/>
      <c r="TN38" s="584"/>
      <c r="TO38" s="584"/>
      <c r="TP38" s="584"/>
      <c r="TQ38" s="584"/>
      <c r="TR38" s="584"/>
      <c r="TS38" s="584"/>
      <c r="TT38" s="584"/>
      <c r="TU38" s="584"/>
      <c r="TV38" s="584"/>
      <c r="TW38" s="584"/>
      <c r="TX38" s="584"/>
      <c r="TY38" s="584"/>
      <c r="TZ38" s="584"/>
      <c r="UA38" s="584"/>
      <c r="UB38" s="584"/>
      <c r="UC38" s="584"/>
      <c r="UD38" s="584"/>
      <c r="UE38" s="584"/>
      <c r="UF38" s="584"/>
      <c r="UG38" s="584"/>
      <c r="UH38" s="584"/>
      <c r="UI38" s="584"/>
      <c r="UJ38" s="584"/>
      <c r="UK38" s="584"/>
      <c r="UL38" s="584"/>
      <c r="UM38" s="584"/>
      <c r="UN38" s="584"/>
      <c r="UO38" s="584"/>
      <c r="UP38" s="584"/>
      <c r="UQ38" s="584"/>
      <c r="UR38" s="584"/>
      <c r="US38" s="584"/>
      <c r="UT38" s="584"/>
      <c r="UU38" s="584"/>
      <c r="UV38" s="584"/>
      <c r="UW38" s="584"/>
      <c r="UX38" s="584"/>
      <c r="UY38" s="584"/>
      <c r="UZ38" s="584"/>
      <c r="VA38" s="584"/>
      <c r="VB38" s="584"/>
      <c r="VC38" s="584"/>
      <c r="VD38" s="584"/>
      <c r="VE38" s="584"/>
      <c r="VF38" s="584"/>
      <c r="VG38" s="584"/>
      <c r="VH38" s="584"/>
      <c r="VI38" s="584"/>
      <c r="VJ38" s="584"/>
      <c r="VK38" s="584"/>
      <c r="VL38" s="584"/>
      <c r="VM38" s="584"/>
      <c r="VN38" s="584"/>
      <c r="VO38" s="584"/>
      <c r="VP38" s="584"/>
      <c r="VQ38" s="584"/>
      <c r="VR38" s="584"/>
      <c r="VS38" s="584"/>
      <c r="VT38" s="584"/>
      <c r="VU38" s="584"/>
      <c r="VV38" s="584"/>
      <c r="VW38" s="584"/>
      <c r="VX38" s="584"/>
      <c r="VY38" s="584"/>
      <c r="VZ38" s="584"/>
      <c r="WA38" s="584"/>
      <c r="WB38" s="584"/>
      <c r="WC38" s="584"/>
      <c r="WD38" s="584"/>
      <c r="WE38" s="584"/>
      <c r="WF38" s="584"/>
      <c r="WG38" s="584"/>
      <c r="WH38" s="584"/>
      <c r="WI38" s="584"/>
      <c r="WJ38" s="584"/>
      <c r="WK38" s="584"/>
      <c r="WL38" s="584"/>
      <c r="WM38" s="584"/>
      <c r="WN38" s="584"/>
      <c r="WO38" s="584"/>
      <c r="WP38" s="584"/>
      <c r="WQ38" s="584"/>
      <c r="WR38" s="584"/>
      <c r="WS38" s="584"/>
      <c r="WT38" s="584"/>
      <c r="WU38" s="584"/>
      <c r="WV38" s="584"/>
      <c r="WW38" s="584"/>
      <c r="WX38" s="584"/>
      <c r="WY38" s="584"/>
      <c r="WZ38" s="584"/>
      <c r="XA38" s="584"/>
      <c r="XB38" s="584"/>
      <c r="XC38" s="584"/>
      <c r="XD38" s="584"/>
      <c r="XE38" s="584"/>
      <c r="XF38" s="584"/>
      <c r="XG38" s="584"/>
      <c r="XH38" s="584"/>
      <c r="XI38" s="584"/>
      <c r="XJ38" s="584"/>
      <c r="XK38" s="584"/>
      <c r="XL38" s="584"/>
      <c r="XM38" s="584"/>
      <c r="XN38" s="584"/>
      <c r="XO38" s="584"/>
      <c r="XP38" s="584"/>
      <c r="XQ38" s="584"/>
      <c r="XR38" s="584"/>
      <c r="XS38" s="584"/>
      <c r="XT38" s="584"/>
      <c r="XU38" s="584"/>
      <c r="XV38" s="584"/>
      <c r="XW38" s="584"/>
      <c r="XX38" s="584"/>
      <c r="XY38" s="584"/>
      <c r="XZ38" s="584"/>
      <c r="YA38" s="584"/>
      <c r="YB38" s="584"/>
      <c r="YC38" s="584"/>
      <c r="YD38" s="584"/>
      <c r="YE38" s="584"/>
      <c r="YF38" s="584"/>
      <c r="YG38" s="584"/>
      <c r="YH38" s="584"/>
      <c r="YI38" s="584"/>
      <c r="YJ38" s="584"/>
      <c r="YK38" s="584"/>
      <c r="YL38" s="584"/>
      <c r="YM38" s="584"/>
      <c r="YN38" s="584"/>
      <c r="YO38" s="584"/>
      <c r="YP38" s="584"/>
      <c r="YQ38" s="584"/>
      <c r="YR38" s="584"/>
      <c r="YS38" s="584"/>
      <c r="YT38" s="584"/>
      <c r="YU38" s="584"/>
      <c r="YV38" s="584"/>
      <c r="YW38" s="584"/>
      <c r="YX38" s="601"/>
      <c r="YY38" s="601"/>
      <c r="YZ38" s="601"/>
      <c r="ZA38" s="584"/>
      <c r="ZB38" s="584"/>
      <c r="ZC38" s="584"/>
      <c r="ZD38" s="584"/>
      <c r="ZE38" s="584"/>
      <c r="ZF38" s="584"/>
      <c r="ZG38" s="584"/>
      <c r="ZH38" s="584"/>
      <c r="ZI38" s="584"/>
      <c r="ZJ38" s="584"/>
      <c r="ZK38" s="584"/>
      <c r="ZL38" s="584"/>
      <c r="ZM38" s="584"/>
      <c r="ZN38" s="584"/>
      <c r="ZO38" s="584"/>
      <c r="ZP38" s="584"/>
      <c r="ZQ38" s="584"/>
      <c r="ZR38" s="584"/>
      <c r="ZS38" s="584"/>
      <c r="ZT38" s="584"/>
      <c r="ZU38" s="584"/>
      <c r="ZV38" s="584"/>
      <c r="ZW38" s="584"/>
      <c r="ZX38" s="584"/>
      <c r="ZY38" s="584"/>
      <c r="ZZ38" s="584"/>
      <c r="AAA38" s="584"/>
      <c r="AAB38" s="584"/>
      <c r="AAC38" s="584"/>
      <c r="AAD38" s="584"/>
      <c r="AAE38" s="584"/>
      <c r="AAF38" s="584"/>
      <c r="AAG38" s="584"/>
      <c r="AAH38" s="584"/>
      <c r="AAI38" s="584"/>
      <c r="AAJ38" s="584"/>
      <c r="AAK38" s="584"/>
      <c r="AAL38" s="584"/>
      <c r="AAM38" s="584"/>
      <c r="AAN38" s="584"/>
      <c r="AAO38" s="584"/>
      <c r="AAP38" s="584"/>
      <c r="AAQ38" s="584"/>
      <c r="AAR38" s="584"/>
      <c r="AAS38" s="584"/>
      <c r="AAT38" s="584"/>
      <c r="AAU38" s="584"/>
      <c r="AAV38" s="584"/>
      <c r="AAW38" s="584"/>
      <c r="AAX38" s="584"/>
      <c r="AAY38" s="584"/>
      <c r="AAZ38" s="584"/>
      <c r="ABA38" s="584"/>
      <c r="ABB38" s="584"/>
      <c r="ABC38" s="584"/>
      <c r="ABD38" s="584"/>
      <c r="ABE38" s="584"/>
      <c r="ABF38" s="584"/>
      <c r="ABG38" s="584"/>
      <c r="ABH38" s="584"/>
      <c r="ABI38" s="584"/>
      <c r="ABJ38" s="584"/>
      <c r="ABK38" s="584"/>
      <c r="ABL38" s="584"/>
      <c r="ABM38" s="584"/>
      <c r="ABN38" s="584"/>
      <c r="ABO38" s="584"/>
      <c r="ABP38" s="584"/>
      <c r="ABQ38" s="584"/>
      <c r="ABR38" s="584"/>
      <c r="ABS38" s="584"/>
      <c r="ABT38" s="584"/>
      <c r="ABU38" s="584"/>
      <c r="ABV38" s="617"/>
      <c r="ABW38" s="617"/>
      <c r="ABX38" s="617"/>
      <c r="ABY38" s="617"/>
      <c r="ABZ38" s="617"/>
      <c r="ACA38" s="506"/>
      <c r="ACB38" s="506"/>
      <c r="ACC38" s="506"/>
      <c r="ACD38" s="506"/>
      <c r="AFT38" s="508"/>
      <c r="AFU38" s="508"/>
    </row>
    <row r="39" spans="1:853" ht="22.95" customHeight="1">
      <c r="A39" s="771">
        <v>32</v>
      </c>
      <c r="B39" s="695" t="str">
        <f>IF('1'!$A$1=1,D39,F39)</f>
        <v>Azerbaijan</v>
      </c>
      <c r="C39" s="1161"/>
      <c r="D39" s="2" t="s">
        <v>667</v>
      </c>
      <c r="E39" s="701"/>
      <c r="F39" s="1067" t="s">
        <v>184</v>
      </c>
      <c r="G39" s="476">
        <v>133.42788336000001</v>
      </c>
      <c r="H39" s="476">
        <v>160.98472769</v>
      </c>
      <c r="I39" s="476">
        <v>153.03241434</v>
      </c>
      <c r="J39" s="476">
        <v>161.30188261999999</v>
      </c>
      <c r="K39" s="507">
        <v>152.13045878</v>
      </c>
      <c r="L39" s="507">
        <v>172.07424376</v>
      </c>
      <c r="M39" s="507">
        <v>178.92751279999999</v>
      </c>
      <c r="N39" s="507">
        <v>202.01962409999999</v>
      </c>
      <c r="O39" s="507">
        <v>157.51094448000001</v>
      </c>
      <c r="P39" s="507">
        <v>184.91025648999999</v>
      </c>
      <c r="Q39" s="507">
        <v>213.94211089999999</v>
      </c>
      <c r="R39" s="507">
        <v>207.84736064000001</v>
      </c>
      <c r="S39" s="507">
        <v>197.98553200000001</v>
      </c>
      <c r="T39" s="507">
        <v>244.30897933</v>
      </c>
      <c r="U39" s="507">
        <v>224.15100318</v>
      </c>
      <c r="V39" s="507">
        <v>194.68716154000001</v>
      </c>
      <c r="W39" s="507">
        <v>142.40576286000001</v>
      </c>
      <c r="X39" s="507">
        <v>153.38503488999999</v>
      </c>
      <c r="Y39" s="507">
        <v>154.80491413999999</v>
      </c>
      <c r="Z39" s="507">
        <v>136.06214155000001</v>
      </c>
      <c r="AA39" s="476">
        <v>88.087150249999993</v>
      </c>
      <c r="AB39" s="476">
        <v>72.723229549999999</v>
      </c>
      <c r="AC39" s="476">
        <v>86.019325249999994</v>
      </c>
      <c r="AD39" s="476">
        <v>71.061869790000003</v>
      </c>
      <c r="AE39" s="476">
        <v>33.331686380000001</v>
      </c>
      <c r="AF39" s="476">
        <v>66.062188079999999</v>
      </c>
      <c r="AG39" s="476">
        <v>75.069223859999994</v>
      </c>
      <c r="AH39" s="476">
        <v>72.004085880000005</v>
      </c>
      <c r="AI39" s="476">
        <v>71.131860180000004</v>
      </c>
      <c r="AJ39" s="476">
        <v>91.116631069999997</v>
      </c>
      <c r="AK39" s="476">
        <v>88.067785569999998</v>
      </c>
      <c r="AL39" s="476">
        <v>103.83315269000001</v>
      </c>
      <c r="AM39" s="476">
        <v>72.66166681</v>
      </c>
      <c r="AN39" s="476">
        <v>93.914120530000005</v>
      </c>
      <c r="AO39" s="476">
        <v>79.668618769999995</v>
      </c>
      <c r="AP39" s="476">
        <v>112.53231153999999</v>
      </c>
      <c r="AQ39" s="711">
        <v>88.872279829999997</v>
      </c>
      <c r="AR39" s="476">
        <v>96.458690379999993</v>
      </c>
      <c r="AS39" s="476">
        <v>104.02030539</v>
      </c>
      <c r="AT39" s="476">
        <v>110.53893699</v>
      </c>
      <c r="AU39" s="476">
        <v>99.90175558</v>
      </c>
      <c r="AV39" s="476">
        <v>79.284050460000003</v>
      </c>
      <c r="AW39" s="476">
        <v>79.402209850000006</v>
      </c>
      <c r="AX39" s="476">
        <v>87.852178249999994</v>
      </c>
      <c r="AY39" s="476">
        <v>84.919686720000001</v>
      </c>
      <c r="AZ39" s="476">
        <v>94.938685239999998</v>
      </c>
      <c r="BA39" s="476">
        <v>88.728765050000007</v>
      </c>
      <c r="BB39" s="476">
        <v>125.41128152</v>
      </c>
      <c r="BC39" s="476">
        <v>55.548905820000002</v>
      </c>
      <c r="BD39" s="476">
        <v>37.346526120000007</v>
      </c>
      <c r="BE39" s="476">
        <v>40.680946609999999</v>
      </c>
      <c r="BF39" s="476">
        <v>57.06711928</v>
      </c>
      <c r="BG39" s="476">
        <v>46.303191060000003</v>
      </c>
      <c r="BH39" s="476">
        <v>46.524114050000001</v>
      </c>
      <c r="BI39" s="476">
        <v>46.662047569999999</v>
      </c>
      <c r="BJ39" s="476">
        <v>56.775210380000004</v>
      </c>
      <c r="BK39" s="476">
        <f>AU39+AV39+AW39+AX39</f>
        <v>346.44019414000002</v>
      </c>
      <c r="BL39" s="476">
        <f>AY39+AZ39+BA39+BB39</f>
        <v>393.99841852999998</v>
      </c>
      <c r="BM39" s="476">
        <f>BC39+BD39+BE39+BF39</f>
        <v>190.64349783</v>
      </c>
      <c r="BN39" s="476">
        <f>BG39+BH39+BI39+BJ39</f>
        <v>196.26456306</v>
      </c>
      <c r="BO39" s="644">
        <f>BN39/$BN$7*100</f>
        <v>0.56595747221442094</v>
      </c>
      <c r="BP39" s="1124">
        <f>BN39/BM39*100</f>
        <v>102.94846941751584</v>
      </c>
      <c r="BQ39" s="711">
        <f>AA39+AB39+AC39+AD39</f>
        <v>317.89157483999998</v>
      </c>
      <c r="BR39" s="476">
        <f>AE39+AF39+AG39+AH39</f>
        <v>246.46718420000002</v>
      </c>
      <c r="BS39" s="476">
        <f>AI39+AJ39+AK39+AL39</f>
        <v>354.14942951</v>
      </c>
      <c r="BT39" s="476">
        <f>AM39+AN39+AO39+AP39</f>
        <v>358.77671765000002</v>
      </c>
      <c r="BU39" s="476">
        <f>AQ39+AR39+AS39+AT39</f>
        <v>399.89021259000003</v>
      </c>
      <c r="BV39" s="476">
        <f>AU39+AV39+AW39+AX39</f>
        <v>346.44019414000002</v>
      </c>
      <c r="BW39" s="476">
        <f>AY39+AZ39+BA39+BB39</f>
        <v>393.99841852999998</v>
      </c>
      <c r="BX39" s="476">
        <f>BC39+BD39+BE39+BF39</f>
        <v>190.64349783</v>
      </c>
      <c r="BY39" s="1160">
        <f>BG39+BH39+BI39+BJ39</f>
        <v>196.26456306</v>
      </c>
      <c r="BZ39" s="644"/>
      <c r="CA39" s="644"/>
      <c r="CB39" s="644"/>
      <c r="CC39" s="644"/>
      <c r="CD39" s="644"/>
      <c r="CE39" s="644"/>
      <c r="CF39" s="644"/>
      <c r="CG39" s="644"/>
      <c r="CH39" s="644"/>
      <c r="CI39" s="644"/>
      <c r="CJ39" s="644"/>
      <c r="CK39" s="644"/>
      <c r="CL39" s="644"/>
      <c r="CM39" s="644"/>
      <c r="CN39" s="644"/>
      <c r="CO39" s="644"/>
      <c r="CP39" s="644"/>
      <c r="CQ39" s="644"/>
      <c r="CR39" s="644"/>
      <c r="CS39" s="644"/>
      <c r="CT39" s="644"/>
      <c r="CU39" s="644"/>
      <c r="CV39" s="644"/>
      <c r="CW39" s="644"/>
      <c r="CX39" s="644"/>
      <c r="CY39" s="644"/>
      <c r="CZ39" s="644"/>
      <c r="DA39" s="644"/>
      <c r="DB39" s="644"/>
      <c r="DC39" s="644"/>
      <c r="DD39" s="644"/>
      <c r="DE39" s="644"/>
      <c r="DF39" s="644"/>
      <c r="DG39" s="644"/>
      <c r="DH39" s="644"/>
      <c r="DI39" s="644"/>
      <c r="DJ39" s="644"/>
      <c r="DK39" s="644"/>
      <c r="DL39" s="644"/>
      <c r="DM39" s="644"/>
      <c r="DN39" s="644"/>
      <c r="DO39" s="644"/>
      <c r="DP39" s="644"/>
      <c r="DQ39" s="644"/>
      <c r="DR39" s="644"/>
      <c r="DS39" s="644"/>
      <c r="DT39" s="644"/>
      <c r="DU39" s="644"/>
      <c r="DV39" s="644"/>
      <c r="DW39" s="644"/>
      <c r="DX39" s="644"/>
      <c r="DY39" s="644"/>
      <c r="DZ39" s="644"/>
      <c r="EA39" s="644"/>
      <c r="EB39" s="644"/>
      <c r="EC39" s="644"/>
      <c r="ED39" s="644"/>
      <c r="EE39" s="644"/>
      <c r="EF39" s="644"/>
      <c r="EG39" s="644"/>
      <c r="EH39" s="644"/>
      <c r="EI39" s="644"/>
      <c r="EJ39" s="644"/>
      <c r="EK39" s="644"/>
      <c r="EL39" s="644"/>
      <c r="EM39" s="644"/>
      <c r="EN39" s="644"/>
      <c r="EO39" s="644"/>
      <c r="EP39" s="644"/>
      <c r="EQ39" s="644"/>
      <c r="ER39" s="644"/>
      <c r="ES39" s="644"/>
      <c r="ET39" s="644"/>
      <c r="EU39" s="644"/>
      <c r="EV39" s="644"/>
      <c r="EW39" s="644"/>
      <c r="EX39" s="733"/>
      <c r="EY39" s="733"/>
      <c r="EZ39" s="737">
        <v>393.99841852999998</v>
      </c>
      <c r="FA39" s="737">
        <v>190.64349783</v>
      </c>
      <c r="FB39" s="733"/>
      <c r="FC39" s="733"/>
      <c r="FD39" s="733"/>
      <c r="FE39" s="733"/>
      <c r="FF39" s="733"/>
      <c r="FG39" s="733"/>
      <c r="FH39" s="733"/>
      <c r="FI39" s="733"/>
      <c r="FJ39" s="733"/>
      <c r="FK39" s="733"/>
      <c r="FL39" s="733"/>
      <c r="FM39" s="733"/>
      <c r="FN39" s="733"/>
      <c r="FO39" s="733"/>
      <c r="FP39" s="644"/>
      <c r="FQ39" s="644"/>
      <c r="FR39" s="644"/>
      <c r="FS39" s="644"/>
      <c r="FT39" s="644"/>
      <c r="FU39" s="644"/>
      <c r="FV39" s="644"/>
      <c r="FW39" s="644"/>
      <c r="FX39" s="644"/>
      <c r="FY39" s="644"/>
      <c r="FZ39" s="644"/>
      <c r="GA39" s="644"/>
      <c r="GB39" s="644"/>
      <c r="GC39" s="644"/>
      <c r="GD39" s="644"/>
      <c r="GE39" s="644"/>
      <c r="GF39" s="644"/>
      <c r="GG39" s="644"/>
      <c r="GH39" s="733"/>
      <c r="GI39" s="733"/>
      <c r="GJ39" s="733"/>
      <c r="GK39" s="733"/>
      <c r="GL39" s="733"/>
      <c r="GM39" s="733"/>
      <c r="GN39" s="644"/>
      <c r="GO39" s="644"/>
      <c r="GP39" s="644"/>
      <c r="GQ39" s="644"/>
      <c r="GR39" s="644"/>
      <c r="GS39" s="644"/>
      <c r="GT39" s="644"/>
      <c r="GU39" s="644"/>
      <c r="GV39" s="644"/>
      <c r="GW39" s="644"/>
      <c r="GX39" s="644"/>
      <c r="GY39" s="644"/>
      <c r="GZ39" s="644"/>
      <c r="HA39" s="644"/>
      <c r="HB39" s="644"/>
      <c r="HC39" s="644"/>
      <c r="HD39" s="644"/>
      <c r="HE39" s="644"/>
      <c r="HF39" s="644"/>
      <c r="HG39" s="644"/>
      <c r="HH39" s="644"/>
      <c r="HI39" s="644"/>
      <c r="HJ39" s="644"/>
      <c r="HK39" s="644"/>
      <c r="HL39" s="644"/>
      <c r="HM39" s="644"/>
      <c r="HN39" s="644"/>
      <c r="HO39" s="733"/>
      <c r="HP39" s="733"/>
      <c r="HQ39" s="733"/>
      <c r="HX39" s="733"/>
      <c r="HY39" s="733"/>
      <c r="HZ39" s="733"/>
      <c r="IA39" s="733"/>
      <c r="IB39" s="733"/>
      <c r="IC39" s="733"/>
      <c r="ID39" s="733"/>
      <c r="IE39" s="733"/>
      <c r="IF39" s="1148"/>
      <c r="IG39" s="1148"/>
      <c r="IH39" s="1148"/>
      <c r="II39" s="733"/>
      <c r="IJ39" s="733"/>
      <c r="IK39" s="733"/>
      <c r="IL39" s="733"/>
      <c r="IM39" s="733"/>
      <c r="IN39" s="733"/>
      <c r="IO39" s="733"/>
      <c r="IP39" s="733"/>
      <c r="IQ39" s="733"/>
      <c r="IR39" s="733"/>
      <c r="IS39" s="733"/>
      <c r="IT39" s="733"/>
      <c r="IU39" s="733"/>
      <c r="IV39" s="733"/>
      <c r="IW39" s="733"/>
      <c r="IX39" s="733"/>
      <c r="IY39" s="584"/>
      <c r="IZ39" s="584"/>
      <c r="JA39" s="584"/>
      <c r="JB39" s="584"/>
      <c r="JC39" s="584"/>
      <c r="JD39" s="584"/>
      <c r="JE39" s="584"/>
      <c r="JF39" s="584"/>
      <c r="JG39" s="584"/>
      <c r="JH39" s="584"/>
      <c r="JI39" s="584"/>
      <c r="JJ39" s="584"/>
      <c r="JK39" s="584"/>
      <c r="JL39" s="631"/>
      <c r="JM39" s="631"/>
      <c r="JN39" s="1148"/>
      <c r="JO39" s="681"/>
      <c r="JP39" s="681"/>
      <c r="JQ39" s="681"/>
      <c r="JR39" s="681"/>
      <c r="JS39" s="681"/>
      <c r="JT39" s="681"/>
      <c r="JU39" s="506"/>
      <c r="JV39" s="506"/>
      <c r="JW39" s="506"/>
      <c r="JX39" s="506"/>
      <c r="JY39" s="506"/>
      <c r="JZ39" s="506"/>
      <c r="KA39" s="506"/>
      <c r="KB39" s="506"/>
      <c r="KC39" s="584"/>
      <c r="KD39" s="584"/>
      <c r="KE39" s="584"/>
      <c r="KF39" s="584"/>
      <c r="KG39" s="584"/>
      <c r="KH39" s="584"/>
      <c r="KI39" s="584"/>
      <c r="KJ39" s="584"/>
      <c r="KK39" s="584"/>
      <c r="KL39" s="584"/>
      <c r="KM39" s="584"/>
      <c r="KN39" s="584"/>
      <c r="KO39" s="506"/>
      <c r="KP39" s="506"/>
      <c r="KQ39" s="506"/>
      <c r="KR39" s="506"/>
      <c r="KS39" s="506"/>
      <c r="KT39" s="506"/>
      <c r="KU39" s="506"/>
      <c r="KV39" s="506"/>
      <c r="KW39" s="506"/>
      <c r="KX39" s="506"/>
      <c r="KY39" s="506"/>
      <c r="KZ39" s="506"/>
      <c r="LA39" s="506"/>
      <c r="LB39" s="506"/>
      <c r="LC39" s="506"/>
      <c r="LD39" s="506"/>
      <c r="LE39" s="506"/>
      <c r="LF39" s="506"/>
      <c r="LG39" s="506"/>
      <c r="LH39" s="506"/>
      <c r="LI39" s="506"/>
      <c r="LJ39" s="506"/>
      <c r="LK39" s="506"/>
      <c r="LL39" s="506"/>
      <c r="LM39" s="506"/>
      <c r="LN39" s="506"/>
      <c r="LO39" s="506"/>
      <c r="LP39" s="506"/>
      <c r="LQ39" s="506"/>
      <c r="LR39" s="506"/>
      <c r="LS39" s="506"/>
      <c r="LT39" s="506"/>
      <c r="LU39" s="506"/>
      <c r="LV39" s="506"/>
      <c r="LW39" s="506"/>
      <c r="LX39" s="506"/>
      <c r="LY39" s="506"/>
      <c r="LZ39" s="506"/>
      <c r="MA39" s="506"/>
      <c r="MB39" s="506"/>
      <c r="MC39" s="506"/>
      <c r="MD39" s="601"/>
      <c r="ME39" s="601"/>
      <c r="MF39" s="601"/>
      <c r="MG39" s="601"/>
      <c r="MH39" s="506"/>
      <c r="MI39" s="506"/>
      <c r="MJ39" s="506"/>
      <c r="MK39" s="506"/>
      <c r="ML39" s="506"/>
      <c r="MM39" s="506"/>
      <c r="MN39" s="506"/>
      <c r="MO39" s="506"/>
      <c r="MP39" s="584"/>
      <c r="MQ39" s="584"/>
      <c r="MR39" s="584"/>
      <c r="MS39" s="584"/>
      <c r="MT39" s="584"/>
      <c r="MU39" s="584"/>
      <c r="MV39" s="584"/>
      <c r="MW39" s="584"/>
      <c r="MX39" s="584"/>
      <c r="MY39" s="584"/>
      <c r="MZ39" s="584"/>
      <c r="NA39" s="584"/>
      <c r="NB39" s="584"/>
      <c r="NC39" s="601"/>
      <c r="ND39" s="601"/>
      <c r="NE39" s="506"/>
      <c r="NF39" s="506"/>
      <c r="NG39" s="506"/>
      <c r="NH39" s="506"/>
      <c r="NI39" s="506"/>
      <c r="NJ39" s="506"/>
      <c r="NK39" s="506"/>
      <c r="NL39" s="584"/>
      <c r="NM39" s="601"/>
      <c r="NN39" s="601"/>
      <c r="NO39" s="601"/>
      <c r="NP39" s="601"/>
      <c r="NQ39" s="601"/>
      <c r="NR39" s="584"/>
      <c r="NS39" s="584"/>
      <c r="NT39" s="584"/>
      <c r="NU39" s="584"/>
      <c r="NV39" s="584"/>
      <c r="NW39" s="584"/>
      <c r="NX39" s="584"/>
      <c r="NY39" s="584"/>
      <c r="NZ39" s="584"/>
      <c r="OA39" s="584"/>
      <c r="OB39" s="584"/>
      <c r="OC39" s="584"/>
      <c r="OD39" s="584"/>
      <c r="OE39" s="584"/>
      <c r="OF39" s="584"/>
      <c r="OG39" s="584"/>
      <c r="OH39" s="584"/>
      <c r="OI39" s="584"/>
      <c r="OJ39" s="584"/>
      <c r="OK39" s="584"/>
      <c r="OL39" s="584"/>
      <c r="OM39" s="584"/>
      <c r="ON39" s="584"/>
      <c r="OO39" s="584"/>
      <c r="OP39" s="584"/>
      <c r="OQ39" s="584"/>
      <c r="OR39" s="584"/>
      <c r="OS39" s="584"/>
      <c r="OT39" s="584"/>
      <c r="OU39" s="584"/>
      <c r="OV39" s="584"/>
      <c r="OW39" s="584"/>
      <c r="OX39" s="584"/>
      <c r="OY39" s="584"/>
      <c r="OZ39" s="584"/>
      <c r="PA39" s="584"/>
      <c r="PB39" s="584"/>
      <c r="PC39" s="584"/>
      <c r="PD39" s="584"/>
      <c r="PE39" s="584"/>
      <c r="PF39" s="584"/>
      <c r="PG39" s="584"/>
      <c r="PH39" s="584"/>
      <c r="PI39" s="584"/>
      <c r="PJ39" s="584"/>
      <c r="PK39" s="584"/>
      <c r="PL39" s="584"/>
      <c r="PM39" s="584"/>
      <c r="PN39" s="584"/>
      <c r="PO39" s="584"/>
      <c r="PP39" s="584"/>
      <c r="PQ39" s="584"/>
      <c r="PR39" s="584"/>
      <c r="PS39" s="584"/>
      <c r="PT39" s="584"/>
      <c r="PU39" s="584"/>
      <c r="PV39" s="584"/>
      <c r="PW39" s="584"/>
      <c r="PX39" s="584"/>
      <c r="PY39" s="584"/>
      <c r="PZ39" s="584"/>
      <c r="QA39" s="584"/>
      <c r="QB39" s="584"/>
      <c r="QC39" s="584"/>
      <c r="QD39" s="584"/>
      <c r="QE39" s="584"/>
      <c r="QF39" s="584"/>
      <c r="QG39" s="584"/>
      <c r="QH39" s="584"/>
      <c r="QI39" s="584"/>
      <c r="QJ39" s="584"/>
      <c r="QK39" s="584"/>
      <c r="QL39" s="584"/>
      <c r="QM39" s="584"/>
      <c r="QN39" s="584"/>
      <c r="QO39" s="584"/>
      <c r="QP39" s="584"/>
      <c r="QQ39" s="584"/>
      <c r="QR39" s="584"/>
      <c r="QS39" s="584"/>
      <c r="QT39" s="584"/>
      <c r="QU39" s="584"/>
      <c r="QV39" s="584"/>
      <c r="QW39" s="584"/>
      <c r="QX39" s="584"/>
      <c r="QY39" s="584"/>
      <c r="QZ39" s="584"/>
      <c r="RA39" s="584"/>
      <c r="RB39" s="584"/>
      <c r="RC39" s="584"/>
      <c r="RD39" s="584"/>
      <c r="RE39" s="584"/>
      <c r="RF39" s="584"/>
      <c r="RG39" s="584"/>
      <c r="RH39" s="584"/>
      <c r="RI39" s="584"/>
      <c r="RJ39" s="584"/>
      <c r="RK39" s="584"/>
      <c r="RL39" s="584"/>
      <c r="RM39" s="584"/>
      <c r="RN39" s="584"/>
      <c r="RO39" s="584"/>
      <c r="RP39" s="584"/>
      <c r="RQ39" s="584"/>
      <c r="RR39" s="584"/>
      <c r="RS39" s="584"/>
      <c r="RT39" s="584"/>
      <c r="RU39" s="584"/>
      <c r="RV39" s="584"/>
      <c r="RW39" s="584"/>
      <c r="RX39" s="584"/>
      <c r="RY39" s="584"/>
      <c r="RZ39" s="584"/>
      <c r="SA39" s="584"/>
      <c r="SB39" s="584"/>
      <c r="SC39" s="584"/>
      <c r="SD39" s="584"/>
      <c r="SE39" s="584"/>
      <c r="SF39" s="584"/>
      <c r="SG39" s="584"/>
      <c r="SH39" s="584"/>
      <c r="SI39" s="584"/>
      <c r="SJ39" s="584"/>
      <c r="SK39" s="584"/>
      <c r="SL39" s="584"/>
      <c r="SM39" s="584"/>
      <c r="SN39" s="584"/>
      <c r="SO39" s="584"/>
      <c r="SP39" s="584"/>
      <c r="SQ39" s="584"/>
      <c r="SR39" s="584"/>
      <c r="SS39" s="584"/>
      <c r="ST39" s="584"/>
      <c r="SU39" s="584"/>
      <c r="SV39" s="584"/>
      <c r="SW39" s="584"/>
      <c r="SX39" s="584"/>
      <c r="SY39" s="584"/>
      <c r="SZ39" s="584"/>
      <c r="TA39" s="584"/>
      <c r="TB39" s="584"/>
      <c r="TC39" s="584"/>
      <c r="TD39" s="584"/>
      <c r="TE39" s="584"/>
      <c r="TF39" s="584"/>
      <c r="TG39" s="584"/>
      <c r="TH39" s="584"/>
      <c r="TI39" s="584"/>
      <c r="TJ39" s="584"/>
      <c r="TK39" s="584"/>
      <c r="TL39" s="584"/>
      <c r="TM39" s="584"/>
      <c r="TN39" s="584"/>
      <c r="TO39" s="584"/>
      <c r="TP39" s="584"/>
      <c r="TQ39" s="584"/>
      <c r="TR39" s="584"/>
      <c r="TS39" s="584"/>
      <c r="TT39" s="584"/>
      <c r="TU39" s="584"/>
      <c r="TV39" s="584"/>
      <c r="TW39" s="584"/>
      <c r="TX39" s="584"/>
      <c r="TY39" s="584"/>
      <c r="TZ39" s="584"/>
      <c r="UA39" s="584"/>
      <c r="UB39" s="584"/>
      <c r="UC39" s="584"/>
      <c r="UD39" s="584"/>
      <c r="UE39" s="584"/>
      <c r="UF39" s="584"/>
      <c r="UG39" s="584"/>
      <c r="UH39" s="584"/>
      <c r="UI39" s="584"/>
      <c r="UJ39" s="584"/>
      <c r="UK39" s="584"/>
      <c r="UL39" s="584"/>
      <c r="UM39" s="584"/>
      <c r="UN39" s="584"/>
      <c r="UO39" s="584"/>
      <c r="UP39" s="584"/>
      <c r="UQ39" s="584"/>
      <c r="UR39" s="584"/>
      <c r="US39" s="584"/>
      <c r="UT39" s="584"/>
      <c r="UU39" s="584"/>
      <c r="UV39" s="584"/>
      <c r="UW39" s="584"/>
      <c r="UX39" s="584"/>
      <c r="UY39" s="584"/>
      <c r="UZ39" s="584"/>
      <c r="VA39" s="584"/>
      <c r="VB39" s="584"/>
      <c r="VC39" s="584"/>
      <c r="VD39" s="584"/>
      <c r="VE39" s="584"/>
      <c r="VF39" s="584"/>
      <c r="VG39" s="584"/>
      <c r="VH39" s="584"/>
      <c r="VI39" s="584"/>
      <c r="VJ39" s="584"/>
      <c r="VK39" s="584"/>
      <c r="VL39" s="584"/>
      <c r="VM39" s="584"/>
      <c r="VN39" s="584"/>
      <c r="VO39" s="584"/>
      <c r="VP39" s="584"/>
      <c r="VQ39" s="584"/>
      <c r="VR39" s="584"/>
      <c r="VS39" s="584"/>
      <c r="VT39" s="584"/>
      <c r="VU39" s="584"/>
      <c r="VV39" s="584"/>
      <c r="VW39" s="584"/>
      <c r="VX39" s="584"/>
      <c r="VY39" s="584"/>
      <c r="VZ39" s="584"/>
      <c r="WA39" s="584"/>
      <c r="WB39" s="584"/>
      <c r="WC39" s="584"/>
      <c r="WD39" s="584"/>
      <c r="WE39" s="584"/>
      <c r="WF39" s="584"/>
      <c r="WG39" s="584"/>
      <c r="WH39" s="584"/>
      <c r="WI39" s="584"/>
      <c r="WJ39" s="584"/>
      <c r="WK39" s="584"/>
      <c r="WL39" s="584"/>
      <c r="WM39" s="584"/>
      <c r="WN39" s="584"/>
      <c r="WO39" s="584"/>
      <c r="WP39" s="584"/>
      <c r="WQ39" s="584"/>
      <c r="WR39" s="584"/>
      <c r="WS39" s="584"/>
      <c r="WT39" s="584"/>
      <c r="WU39" s="584"/>
      <c r="WV39" s="584"/>
      <c r="WW39" s="584"/>
      <c r="WX39" s="584"/>
      <c r="WY39" s="584"/>
      <c r="WZ39" s="584"/>
      <c r="XA39" s="584"/>
      <c r="XB39" s="584"/>
      <c r="XC39" s="584"/>
      <c r="XD39" s="584"/>
      <c r="XE39" s="584"/>
      <c r="XF39" s="584"/>
      <c r="XG39" s="584"/>
      <c r="XH39" s="584"/>
      <c r="XI39" s="584"/>
      <c r="XJ39" s="584"/>
      <c r="XK39" s="584"/>
      <c r="XL39" s="584"/>
      <c r="XM39" s="584"/>
      <c r="XN39" s="584"/>
      <c r="XO39" s="584"/>
      <c r="XP39" s="584"/>
      <c r="XQ39" s="584"/>
      <c r="XR39" s="584"/>
      <c r="XS39" s="584"/>
      <c r="XT39" s="584"/>
      <c r="XU39" s="584"/>
      <c r="XV39" s="584"/>
      <c r="XW39" s="584"/>
      <c r="XX39" s="584"/>
      <c r="XY39" s="584"/>
      <c r="XZ39" s="584"/>
      <c r="YA39" s="584"/>
      <c r="YB39" s="584"/>
      <c r="YC39" s="584"/>
      <c r="YD39" s="584"/>
      <c r="YE39" s="584"/>
      <c r="YF39" s="584"/>
      <c r="YG39" s="584"/>
      <c r="YH39" s="584"/>
      <c r="YI39" s="584"/>
      <c r="YJ39" s="584"/>
      <c r="YK39" s="584"/>
      <c r="YL39" s="584"/>
      <c r="YM39" s="584"/>
      <c r="YN39" s="584"/>
      <c r="YO39" s="584"/>
      <c r="YP39" s="584"/>
      <c r="YQ39" s="584"/>
      <c r="YR39" s="584"/>
      <c r="YS39" s="584"/>
      <c r="YT39" s="584"/>
      <c r="YU39" s="584"/>
      <c r="YV39" s="584"/>
      <c r="YW39" s="584"/>
      <c r="YX39" s="601"/>
      <c r="YY39" s="601"/>
      <c r="YZ39" s="601"/>
      <c r="ZA39" s="584"/>
      <c r="ZB39" s="584"/>
      <c r="ZC39" s="584"/>
      <c r="ZD39" s="584"/>
      <c r="ZE39" s="584"/>
      <c r="ZF39" s="584"/>
      <c r="ZG39" s="584"/>
      <c r="ZH39" s="584"/>
      <c r="ZI39" s="584"/>
      <c r="ZJ39" s="584"/>
      <c r="ZK39" s="584"/>
      <c r="ZL39" s="584"/>
      <c r="ZM39" s="584"/>
      <c r="ZN39" s="584"/>
      <c r="ZO39" s="584"/>
      <c r="ZP39" s="584"/>
      <c r="ZQ39" s="584"/>
      <c r="ZR39" s="584"/>
      <c r="ZS39" s="584"/>
      <c r="ZT39" s="584"/>
      <c r="ZU39" s="584"/>
      <c r="ZV39" s="584"/>
      <c r="ZW39" s="584"/>
      <c r="ZX39" s="584"/>
      <c r="ZY39" s="584"/>
      <c r="ZZ39" s="584"/>
      <c r="AAA39" s="584"/>
      <c r="AAB39" s="584"/>
      <c r="AAC39" s="584"/>
      <c r="AAD39" s="584"/>
      <c r="AAE39" s="584"/>
      <c r="AAF39" s="584"/>
      <c r="AAG39" s="584"/>
      <c r="AAH39" s="584"/>
      <c r="AAI39" s="584"/>
      <c r="AAJ39" s="584"/>
      <c r="AAK39" s="584"/>
      <c r="AAL39" s="584"/>
      <c r="AAM39" s="584"/>
      <c r="AAN39" s="584"/>
      <c r="AAO39" s="584"/>
      <c r="AAP39" s="584"/>
      <c r="AAQ39" s="584"/>
      <c r="AAR39" s="584"/>
      <c r="AAS39" s="584"/>
      <c r="AAT39" s="584"/>
      <c r="AAU39" s="584"/>
      <c r="AAV39" s="584"/>
      <c r="AAW39" s="584"/>
      <c r="AAX39" s="584"/>
      <c r="AAY39" s="584"/>
      <c r="AAZ39" s="584"/>
      <c r="ABA39" s="584"/>
      <c r="ABB39" s="584"/>
      <c r="ABC39" s="584"/>
      <c r="ABD39" s="584"/>
      <c r="ABE39" s="584"/>
      <c r="ABF39" s="584"/>
      <c r="ABG39" s="584"/>
      <c r="ABH39" s="584"/>
      <c r="ABI39" s="584"/>
      <c r="ABJ39" s="584"/>
      <c r="ABK39" s="584"/>
      <c r="ABL39" s="584"/>
      <c r="ABM39" s="584"/>
      <c r="ABN39" s="584"/>
      <c r="ABO39" s="584"/>
      <c r="ABP39" s="584"/>
      <c r="ABQ39" s="584"/>
      <c r="ABR39" s="584"/>
      <c r="ABS39" s="584"/>
      <c r="ABT39" s="584"/>
      <c r="ABU39" s="584"/>
      <c r="ABV39" s="617"/>
      <c r="ABW39" s="617"/>
      <c r="ABX39" s="617"/>
      <c r="ABY39" s="617"/>
      <c r="ABZ39" s="617"/>
      <c r="ACA39" s="506"/>
      <c r="ACB39" s="506"/>
      <c r="ACC39" s="506"/>
      <c r="ACD39" s="506"/>
      <c r="AFT39" s="508"/>
      <c r="AFU39" s="508"/>
    </row>
    <row r="40" spans="1:853" ht="22.95" customHeight="1">
      <c r="A40" s="771">
        <v>33</v>
      </c>
      <c r="B40" s="695" t="str">
        <f>IF('1'!$A$1=1,D40,F40)</f>
        <v>Iraq</v>
      </c>
      <c r="C40" s="1161"/>
      <c r="D40" s="2" t="s">
        <v>671</v>
      </c>
      <c r="E40" s="701"/>
      <c r="F40" s="1067" t="s">
        <v>430</v>
      </c>
      <c r="G40" s="476">
        <v>41.678467730000001</v>
      </c>
      <c r="H40" s="476">
        <v>62.874229579999998</v>
      </c>
      <c r="I40" s="476">
        <v>100.50523978</v>
      </c>
      <c r="J40" s="476">
        <v>139.95866308000001</v>
      </c>
      <c r="K40" s="507">
        <v>176.73920681999999</v>
      </c>
      <c r="L40" s="507">
        <v>103.17313761</v>
      </c>
      <c r="M40" s="507">
        <v>130.35584119000001</v>
      </c>
      <c r="N40" s="507">
        <v>199.33144695999999</v>
      </c>
      <c r="O40" s="507">
        <v>153.44196528000001</v>
      </c>
      <c r="P40" s="507">
        <v>198.96736913999999</v>
      </c>
      <c r="Q40" s="507">
        <v>247.26963834</v>
      </c>
      <c r="R40" s="507">
        <v>271.92328032</v>
      </c>
      <c r="S40" s="507">
        <v>174.53635001999999</v>
      </c>
      <c r="T40" s="507">
        <v>187.40859169000001</v>
      </c>
      <c r="U40" s="507">
        <v>179.90446433</v>
      </c>
      <c r="V40" s="507">
        <v>225.79988119000001</v>
      </c>
      <c r="W40" s="507">
        <v>180.43161875999999</v>
      </c>
      <c r="X40" s="507">
        <v>202.61301212000001</v>
      </c>
      <c r="Y40" s="507">
        <v>128.38086457</v>
      </c>
      <c r="Z40" s="507">
        <v>199.03861517999999</v>
      </c>
      <c r="AA40" s="476">
        <v>112.42155558</v>
      </c>
      <c r="AB40" s="476">
        <v>128.00124231999999</v>
      </c>
      <c r="AC40" s="476">
        <v>121.66542909</v>
      </c>
      <c r="AD40" s="476">
        <v>110.43733308</v>
      </c>
      <c r="AE40" s="476">
        <v>97.766986500000002</v>
      </c>
      <c r="AF40" s="476">
        <v>100.20301515</v>
      </c>
      <c r="AG40" s="476">
        <v>86.880808000000002</v>
      </c>
      <c r="AH40" s="476">
        <v>88.958656090000005</v>
      </c>
      <c r="AI40" s="476">
        <v>131.04075420000001</v>
      </c>
      <c r="AJ40" s="476">
        <v>105.53504631</v>
      </c>
      <c r="AK40" s="476">
        <v>135.04734378000001</v>
      </c>
      <c r="AL40" s="476">
        <v>103.52958104</v>
      </c>
      <c r="AM40" s="476">
        <v>186.83736766000001</v>
      </c>
      <c r="AN40" s="476">
        <v>147.76461644</v>
      </c>
      <c r="AO40" s="476">
        <v>175.32100186</v>
      </c>
      <c r="AP40" s="476">
        <v>132.81342626</v>
      </c>
      <c r="AQ40" s="711">
        <v>157.48750888999999</v>
      </c>
      <c r="AR40" s="476">
        <v>213.67395228999999</v>
      </c>
      <c r="AS40" s="476">
        <v>67.628643240000002</v>
      </c>
      <c r="AT40" s="476">
        <v>145.59748045000001</v>
      </c>
      <c r="AU40" s="476">
        <v>188.09934461</v>
      </c>
      <c r="AV40" s="476">
        <v>174.16333277000001</v>
      </c>
      <c r="AW40" s="476">
        <v>102.92162602000001</v>
      </c>
      <c r="AX40" s="476">
        <v>132.43551392000001</v>
      </c>
      <c r="AY40" s="476">
        <v>138.99142793999999</v>
      </c>
      <c r="AZ40" s="476">
        <v>268.86482185</v>
      </c>
      <c r="BA40" s="476">
        <v>102.94189469</v>
      </c>
      <c r="BB40" s="476">
        <v>183.39082680000001</v>
      </c>
      <c r="BC40" s="476">
        <v>169.76743301000002</v>
      </c>
      <c r="BD40" s="476">
        <v>10.862478580000001</v>
      </c>
      <c r="BE40" s="476">
        <v>22.980757950000001</v>
      </c>
      <c r="BF40" s="476">
        <v>89.190070120000001</v>
      </c>
      <c r="BG40" s="476">
        <v>51.910273770000003</v>
      </c>
      <c r="BH40" s="476">
        <v>66.439187959999998</v>
      </c>
      <c r="BI40" s="476">
        <v>37.28160201</v>
      </c>
      <c r="BJ40" s="476">
        <v>38.128742090000003</v>
      </c>
      <c r="BK40" s="476">
        <f t="shared" si="10"/>
        <v>597.61981732000004</v>
      </c>
      <c r="BL40" s="476">
        <f t="shared" si="11"/>
        <v>694.18897128000003</v>
      </c>
      <c r="BM40" s="476">
        <f t="shared" si="12"/>
        <v>292.80073965999998</v>
      </c>
      <c r="BN40" s="476">
        <f t="shared" si="13"/>
        <v>193.75980583</v>
      </c>
      <c r="BO40" s="644">
        <f t="shared" si="17"/>
        <v>0.55873463968520776</v>
      </c>
      <c r="BP40" s="1124">
        <f t="shared" si="18"/>
        <v>66.174629905304812</v>
      </c>
      <c r="BQ40" s="711">
        <f t="shared" si="1"/>
        <v>472.52556006999998</v>
      </c>
      <c r="BR40" s="476">
        <f t="shared" si="2"/>
        <v>373.80946573999995</v>
      </c>
      <c r="BS40" s="476">
        <f t="shared" si="3"/>
        <v>475.15272533000001</v>
      </c>
      <c r="BT40" s="476">
        <f t="shared" si="4"/>
        <v>642.73641222000003</v>
      </c>
      <c r="BU40" s="476">
        <f t="shared" si="5"/>
        <v>584.38758486999996</v>
      </c>
      <c r="BV40" s="476">
        <f t="shared" si="6"/>
        <v>597.61981732000004</v>
      </c>
      <c r="BW40" s="476">
        <f t="shared" si="7"/>
        <v>694.18897128000003</v>
      </c>
      <c r="BX40" s="476">
        <f t="shared" si="8"/>
        <v>292.80073965999998</v>
      </c>
      <c r="BY40" s="1160">
        <f t="shared" si="9"/>
        <v>193.75980583</v>
      </c>
      <c r="BZ40" s="644"/>
      <c r="CA40" s="644"/>
      <c r="CB40" s="644"/>
      <c r="CC40" s="644"/>
      <c r="CD40" s="644"/>
      <c r="CE40" s="644"/>
      <c r="CF40" s="644"/>
      <c r="CG40" s="644"/>
      <c r="CH40" s="644"/>
      <c r="CI40" s="644"/>
      <c r="CJ40" s="644"/>
      <c r="CK40" s="644"/>
      <c r="CL40" s="644"/>
      <c r="CM40" s="644"/>
      <c r="CN40" s="644"/>
      <c r="CO40" s="644"/>
      <c r="CP40" s="644"/>
      <c r="CQ40" s="644"/>
      <c r="CR40" s="644"/>
      <c r="CS40" s="644"/>
      <c r="CT40" s="644"/>
      <c r="CU40" s="644"/>
      <c r="CV40" s="644"/>
      <c r="CW40" s="644"/>
      <c r="CX40" s="644"/>
      <c r="CY40" s="644"/>
      <c r="CZ40" s="644"/>
      <c r="DA40" s="644"/>
      <c r="DB40" s="644"/>
      <c r="DC40" s="644"/>
      <c r="DD40" s="644"/>
      <c r="DE40" s="644"/>
      <c r="DF40" s="644"/>
      <c r="DG40" s="644"/>
      <c r="DH40" s="644"/>
      <c r="DI40" s="644"/>
      <c r="DJ40" s="644"/>
      <c r="DK40" s="644"/>
      <c r="DL40" s="644"/>
      <c r="DM40" s="644"/>
      <c r="DN40" s="644"/>
      <c r="DO40" s="644"/>
      <c r="DP40" s="644"/>
      <c r="DQ40" s="644"/>
      <c r="DR40" s="644"/>
      <c r="DS40" s="644"/>
      <c r="DT40" s="644"/>
      <c r="DU40" s="644"/>
      <c r="DV40" s="644"/>
      <c r="DW40" s="644"/>
      <c r="DX40" s="644"/>
      <c r="DY40" s="644"/>
      <c r="DZ40" s="644"/>
      <c r="EA40" s="644"/>
      <c r="EB40" s="644"/>
      <c r="EC40" s="644"/>
      <c r="ED40" s="644"/>
      <c r="EE40" s="644"/>
      <c r="EF40" s="644"/>
      <c r="EG40" s="644"/>
      <c r="EH40" s="644"/>
      <c r="EI40" s="644"/>
      <c r="EJ40" s="644"/>
      <c r="EK40" s="644"/>
      <c r="EL40" s="644"/>
      <c r="EM40" s="644"/>
      <c r="EN40" s="644"/>
      <c r="EO40" s="644"/>
      <c r="EP40" s="644"/>
      <c r="EQ40" s="644"/>
      <c r="ER40" s="644"/>
      <c r="ES40" s="644"/>
      <c r="ET40" s="644"/>
      <c r="EU40" s="644"/>
      <c r="EV40" s="644"/>
      <c r="EW40" s="644"/>
      <c r="EX40" s="733"/>
      <c r="EY40" s="733"/>
      <c r="EZ40" s="737">
        <v>694.18897128000003</v>
      </c>
      <c r="FA40" s="737">
        <v>292.80073965999998</v>
      </c>
      <c r="FB40" s="733"/>
      <c r="FC40" s="733"/>
      <c r="FD40" s="733"/>
      <c r="FE40" s="733"/>
      <c r="FF40" s="733"/>
      <c r="FG40" s="733"/>
      <c r="FH40" s="733"/>
      <c r="FI40" s="733"/>
      <c r="FJ40" s="733"/>
      <c r="FK40" s="733"/>
      <c r="FL40" s="733"/>
      <c r="FM40" s="733"/>
      <c r="FN40" s="733"/>
      <c r="FO40" s="733"/>
      <c r="FP40" s="644"/>
      <c r="FQ40" s="644"/>
      <c r="FR40" s="644"/>
      <c r="FS40" s="644"/>
      <c r="FT40" s="644"/>
      <c r="FU40" s="644"/>
      <c r="FV40" s="644"/>
      <c r="FW40" s="644"/>
      <c r="FX40" s="644"/>
      <c r="FY40" s="644"/>
      <c r="FZ40" s="644"/>
      <c r="GA40" s="644"/>
      <c r="GB40" s="644"/>
      <c r="GC40" s="644"/>
      <c r="GD40" s="644"/>
      <c r="GE40" s="644"/>
      <c r="GF40" s="644"/>
      <c r="GG40" s="644"/>
      <c r="GH40" s="733"/>
      <c r="GI40" s="733"/>
      <c r="GJ40" s="733" t="s">
        <v>455</v>
      </c>
      <c r="GK40" s="733" t="s">
        <v>456</v>
      </c>
      <c r="GL40" s="733"/>
      <c r="GM40" s="733"/>
      <c r="GN40" s="644"/>
      <c r="GO40" s="644"/>
      <c r="GP40" s="644"/>
      <c r="GQ40" s="644"/>
      <c r="GR40" s="644"/>
      <c r="GS40" s="644"/>
      <c r="GT40" s="644"/>
      <c r="GU40" s="644"/>
      <c r="GV40" s="644"/>
      <c r="GW40" s="644"/>
      <c r="GX40" s="644"/>
      <c r="GY40" s="644"/>
      <c r="GZ40" s="644"/>
      <c r="HA40" s="644"/>
      <c r="HB40" s="644"/>
      <c r="HC40" s="644"/>
      <c r="HD40" s="644"/>
      <c r="HE40" s="644"/>
      <c r="HF40" s="644"/>
      <c r="HG40" s="644"/>
      <c r="HH40" s="644"/>
      <c r="HI40" s="644"/>
      <c r="HJ40" s="644"/>
      <c r="HK40" s="644"/>
      <c r="HL40" s="644"/>
      <c r="HM40" s="644"/>
      <c r="HN40" s="644"/>
      <c r="HO40" s="733"/>
      <c r="HP40" s="733"/>
      <c r="HQ40" s="733"/>
      <c r="HX40" s="733"/>
      <c r="HY40" s="733"/>
      <c r="HZ40" s="733"/>
      <c r="IA40" s="733"/>
      <c r="IB40" s="733"/>
      <c r="IC40" s="733"/>
      <c r="ID40" s="733"/>
      <c r="IE40" s="733"/>
      <c r="IF40" s="1148"/>
      <c r="IG40" s="1148"/>
      <c r="IH40" s="1148"/>
      <c r="II40" s="733"/>
      <c r="IJ40" s="733"/>
      <c r="IK40" s="733"/>
      <c r="IL40" s="733"/>
      <c r="IM40" s="733"/>
      <c r="IN40" s="733"/>
      <c r="IO40" s="733"/>
      <c r="IP40" s="733"/>
      <c r="IQ40" s="733"/>
      <c r="IR40" s="733"/>
      <c r="IS40" s="733"/>
      <c r="IT40" s="733"/>
      <c r="IU40" s="733"/>
      <c r="IV40" s="733"/>
      <c r="IW40" s="733"/>
      <c r="IX40" s="733"/>
      <c r="IY40" s="584"/>
      <c r="IZ40" s="584"/>
      <c r="JA40" s="584"/>
      <c r="JB40" s="584"/>
      <c r="JC40" s="584"/>
      <c r="JD40" s="584"/>
      <c r="JE40" s="584"/>
      <c r="JF40" s="584"/>
      <c r="JG40" s="584"/>
      <c r="JH40" s="584"/>
      <c r="JI40" s="584"/>
      <c r="JJ40" s="584"/>
      <c r="JK40" s="584"/>
      <c r="JL40" s="631"/>
      <c r="JM40" s="631"/>
      <c r="JN40" s="1148"/>
      <c r="JO40" s="681"/>
      <c r="JP40" s="681"/>
      <c r="JQ40" s="681"/>
      <c r="JR40" s="681"/>
      <c r="JS40" s="681"/>
      <c r="JT40" s="681"/>
      <c r="JU40" s="506"/>
      <c r="JV40" s="506"/>
      <c r="JW40" s="506"/>
      <c r="JX40" s="506"/>
      <c r="JY40" s="506"/>
      <c r="JZ40" s="506"/>
      <c r="KA40" s="506"/>
      <c r="KB40" s="506"/>
      <c r="KC40" s="584"/>
      <c r="KD40" s="584"/>
      <c r="KE40" s="584"/>
      <c r="KF40" s="584"/>
      <c r="KG40" s="584"/>
      <c r="KH40" s="584"/>
      <c r="KI40" s="584"/>
      <c r="KJ40" s="584"/>
      <c r="KK40" s="584"/>
      <c r="KL40" s="584"/>
      <c r="KM40" s="584"/>
      <c r="KN40" s="584"/>
      <c r="KO40" s="506"/>
      <c r="KP40" s="506"/>
      <c r="KQ40" s="506"/>
      <c r="KR40" s="506"/>
      <c r="KS40" s="506"/>
      <c r="KT40" s="506"/>
      <c r="KU40" s="506"/>
      <c r="KV40" s="506"/>
      <c r="KW40" s="506"/>
      <c r="KX40" s="506"/>
      <c r="KY40" s="506"/>
      <c r="KZ40" s="506"/>
      <c r="LA40" s="506"/>
      <c r="LB40" s="506"/>
      <c r="LC40" s="506"/>
      <c r="LD40" s="506"/>
      <c r="LE40" s="506"/>
      <c r="LF40" s="506"/>
      <c r="LG40" s="506"/>
      <c r="LH40" s="506"/>
      <c r="LI40" s="506"/>
      <c r="LJ40" s="506"/>
      <c r="LK40" s="506"/>
      <c r="LL40" s="506"/>
      <c r="LM40" s="506"/>
      <c r="LN40" s="506"/>
      <c r="LO40" s="506"/>
      <c r="LP40" s="506"/>
      <c r="LQ40" s="506"/>
      <c r="LR40" s="506"/>
      <c r="LS40" s="506"/>
      <c r="LT40" s="506"/>
      <c r="LU40" s="506"/>
      <c r="LV40" s="506"/>
      <c r="LW40" s="506"/>
      <c r="LX40" s="506"/>
      <c r="LY40" s="506"/>
      <c r="LZ40" s="506"/>
      <c r="MA40" s="506"/>
      <c r="MB40" s="506"/>
      <c r="MC40" s="506"/>
      <c r="MD40" s="601"/>
      <c r="ME40" s="601"/>
      <c r="MF40" s="601"/>
      <c r="MG40" s="601"/>
      <c r="MH40" s="506"/>
      <c r="MI40" s="506"/>
      <c r="MJ40" s="506"/>
      <c r="MK40" s="506"/>
      <c r="ML40" s="506"/>
      <c r="MM40" s="506"/>
      <c r="MN40" s="506"/>
      <c r="MO40" s="506"/>
      <c r="MP40" s="584"/>
      <c r="MQ40" s="584"/>
      <c r="MR40" s="584"/>
      <c r="MS40" s="584"/>
      <c r="MT40" s="584"/>
      <c r="MU40" s="584"/>
      <c r="MV40" s="584"/>
      <c r="MW40" s="584"/>
      <c r="MX40" s="584"/>
      <c r="MY40" s="584"/>
      <c r="MZ40" s="584"/>
      <c r="NA40" s="584"/>
      <c r="NB40" s="584"/>
      <c r="NC40" s="601"/>
      <c r="ND40" s="601"/>
      <c r="NE40" s="506"/>
      <c r="NF40" s="506"/>
      <c r="NG40" s="506"/>
      <c r="NH40" s="506"/>
      <c r="NI40" s="506"/>
      <c r="NJ40" s="506"/>
      <c r="NK40" s="506"/>
      <c r="NL40" s="584"/>
      <c r="NM40" s="601"/>
      <c r="NN40" s="601"/>
      <c r="NO40" s="601"/>
      <c r="NP40" s="601"/>
      <c r="NQ40" s="601"/>
      <c r="NR40" s="584"/>
      <c r="NS40" s="584"/>
      <c r="NT40" s="584"/>
      <c r="NU40" s="584"/>
      <c r="NV40" s="584"/>
      <c r="NW40" s="584"/>
      <c r="NX40" s="584"/>
      <c r="NY40" s="584"/>
      <c r="NZ40" s="584"/>
      <c r="OA40" s="584"/>
      <c r="OB40" s="584"/>
      <c r="OC40" s="584"/>
      <c r="OD40" s="584"/>
      <c r="OE40" s="584"/>
      <c r="OF40" s="584"/>
      <c r="OG40" s="584"/>
      <c r="OH40" s="584"/>
      <c r="OI40" s="584"/>
      <c r="OJ40" s="584"/>
      <c r="OK40" s="584"/>
      <c r="OL40" s="584"/>
      <c r="OM40" s="584"/>
      <c r="ON40" s="584"/>
      <c r="OO40" s="584"/>
      <c r="OP40" s="584"/>
      <c r="OQ40" s="584"/>
      <c r="OR40" s="584"/>
      <c r="OS40" s="584"/>
      <c r="OT40" s="584"/>
      <c r="OU40" s="584"/>
      <c r="OV40" s="584"/>
      <c r="OW40" s="584"/>
      <c r="OX40" s="584"/>
      <c r="OY40" s="584"/>
      <c r="OZ40" s="584"/>
      <c r="PA40" s="584"/>
      <c r="PB40" s="584"/>
      <c r="PC40" s="584"/>
      <c r="PD40" s="584"/>
      <c r="PE40" s="584"/>
      <c r="PF40" s="584"/>
      <c r="PG40" s="584"/>
      <c r="PH40" s="584"/>
      <c r="PI40" s="584"/>
      <c r="PJ40" s="584"/>
      <c r="PK40" s="584"/>
      <c r="PL40" s="584"/>
      <c r="PM40" s="584"/>
      <c r="PN40" s="584"/>
      <c r="PO40" s="584"/>
      <c r="PP40" s="584"/>
      <c r="PQ40" s="584"/>
      <c r="PR40" s="584"/>
      <c r="PS40" s="584"/>
      <c r="PT40" s="584"/>
      <c r="PU40" s="584"/>
      <c r="PV40" s="584"/>
      <c r="PW40" s="584"/>
      <c r="PX40" s="584"/>
      <c r="PY40" s="584"/>
      <c r="PZ40" s="584"/>
      <c r="QA40" s="584"/>
      <c r="QB40" s="584"/>
      <c r="QC40" s="584"/>
      <c r="QD40" s="584"/>
      <c r="QE40" s="584"/>
      <c r="QF40" s="584"/>
      <c r="QG40" s="584"/>
      <c r="QH40" s="584"/>
      <c r="QI40" s="584"/>
      <c r="QJ40" s="584"/>
      <c r="QK40" s="584"/>
      <c r="QL40" s="584"/>
      <c r="QM40" s="584"/>
      <c r="QN40" s="584"/>
      <c r="QO40" s="584"/>
      <c r="QP40" s="584"/>
      <c r="QQ40" s="584"/>
      <c r="QR40" s="584"/>
      <c r="QS40" s="584"/>
      <c r="QT40" s="584"/>
      <c r="QU40" s="584"/>
      <c r="QV40" s="584"/>
      <c r="QW40" s="584"/>
      <c r="QX40" s="584"/>
      <c r="QY40" s="584"/>
      <c r="QZ40" s="584"/>
      <c r="RA40" s="584"/>
      <c r="RB40" s="584"/>
      <c r="RC40" s="584"/>
      <c r="RD40" s="584"/>
      <c r="RE40" s="584"/>
      <c r="RF40" s="584"/>
      <c r="RG40" s="584"/>
      <c r="RH40" s="584"/>
      <c r="RI40" s="584"/>
      <c r="RJ40" s="584"/>
      <c r="RK40" s="584"/>
      <c r="RL40" s="584"/>
      <c r="RM40" s="584"/>
      <c r="RN40" s="584"/>
      <c r="RO40" s="584"/>
      <c r="RP40" s="584"/>
      <c r="RQ40" s="584"/>
      <c r="RR40" s="584"/>
      <c r="RS40" s="584"/>
      <c r="RT40" s="584"/>
      <c r="RU40" s="584"/>
      <c r="RV40" s="584"/>
      <c r="RW40" s="584"/>
      <c r="RX40" s="584"/>
      <c r="RY40" s="584"/>
      <c r="RZ40" s="584"/>
      <c r="SA40" s="584"/>
      <c r="SB40" s="584"/>
      <c r="SC40" s="584"/>
      <c r="SD40" s="584"/>
      <c r="SE40" s="584"/>
      <c r="SF40" s="584"/>
      <c r="SG40" s="584"/>
      <c r="SH40" s="584"/>
      <c r="SI40" s="584"/>
      <c r="SJ40" s="584"/>
      <c r="SK40" s="584"/>
      <c r="SL40" s="584"/>
      <c r="SM40" s="584"/>
      <c r="SN40" s="584"/>
      <c r="SO40" s="584"/>
      <c r="SP40" s="584"/>
      <c r="SQ40" s="584"/>
      <c r="SR40" s="584"/>
      <c r="SS40" s="584"/>
      <c r="ST40" s="584"/>
      <c r="SU40" s="584"/>
      <c r="SV40" s="584"/>
      <c r="SW40" s="584"/>
      <c r="SX40" s="584"/>
      <c r="SY40" s="584"/>
      <c r="SZ40" s="584"/>
      <c r="TA40" s="584"/>
      <c r="TB40" s="584"/>
      <c r="TC40" s="584"/>
      <c r="TD40" s="584"/>
      <c r="TE40" s="584"/>
      <c r="TF40" s="584"/>
      <c r="TG40" s="584"/>
      <c r="TH40" s="584"/>
      <c r="TI40" s="584"/>
      <c r="TJ40" s="584"/>
      <c r="TK40" s="584"/>
      <c r="TL40" s="584"/>
      <c r="TM40" s="584"/>
      <c r="TN40" s="584"/>
      <c r="TO40" s="584"/>
      <c r="TP40" s="584"/>
      <c r="TQ40" s="584"/>
      <c r="TR40" s="584"/>
      <c r="TS40" s="584"/>
      <c r="TT40" s="584"/>
      <c r="TU40" s="584"/>
      <c r="TV40" s="584"/>
      <c r="TW40" s="584"/>
      <c r="TX40" s="584"/>
      <c r="TY40" s="584"/>
      <c r="TZ40" s="584"/>
      <c r="UA40" s="584"/>
      <c r="UB40" s="584"/>
      <c r="UC40" s="584"/>
      <c r="UD40" s="584"/>
      <c r="UE40" s="584"/>
      <c r="UF40" s="584"/>
      <c r="UG40" s="584"/>
      <c r="UH40" s="584"/>
      <c r="UI40" s="584"/>
      <c r="UJ40" s="584"/>
      <c r="UK40" s="584"/>
      <c r="UL40" s="584"/>
      <c r="UM40" s="584"/>
      <c r="UN40" s="584"/>
      <c r="UO40" s="584"/>
      <c r="UP40" s="584"/>
      <c r="UQ40" s="584"/>
      <c r="UR40" s="584"/>
      <c r="US40" s="584"/>
      <c r="UT40" s="584"/>
      <c r="UU40" s="584"/>
      <c r="UV40" s="584"/>
      <c r="UW40" s="584"/>
      <c r="UX40" s="584"/>
      <c r="UY40" s="584"/>
      <c r="UZ40" s="584"/>
      <c r="VA40" s="584"/>
      <c r="VB40" s="584"/>
      <c r="VC40" s="584"/>
      <c r="VD40" s="584"/>
      <c r="VE40" s="584"/>
      <c r="VF40" s="584"/>
      <c r="VG40" s="584"/>
      <c r="VH40" s="584"/>
      <c r="VI40" s="584"/>
      <c r="VJ40" s="584"/>
      <c r="VK40" s="584"/>
      <c r="VL40" s="584"/>
      <c r="VM40" s="584"/>
      <c r="VN40" s="584"/>
      <c r="VO40" s="584"/>
      <c r="VP40" s="584"/>
      <c r="VQ40" s="584"/>
      <c r="VR40" s="584"/>
      <c r="VS40" s="584"/>
      <c r="VT40" s="584"/>
      <c r="VU40" s="584"/>
      <c r="VV40" s="584"/>
      <c r="VW40" s="584"/>
      <c r="VX40" s="584"/>
      <c r="VY40" s="584"/>
      <c r="VZ40" s="584"/>
      <c r="WA40" s="584"/>
      <c r="WB40" s="584"/>
      <c r="WC40" s="584"/>
      <c r="WD40" s="584"/>
      <c r="WE40" s="584"/>
      <c r="WF40" s="584"/>
      <c r="WG40" s="584"/>
      <c r="WH40" s="584"/>
      <c r="WI40" s="584"/>
      <c r="WJ40" s="584"/>
      <c r="WK40" s="584"/>
      <c r="WL40" s="584"/>
      <c r="WM40" s="584"/>
      <c r="WN40" s="584"/>
      <c r="WO40" s="584"/>
      <c r="WP40" s="584"/>
      <c r="WQ40" s="584"/>
      <c r="WR40" s="584"/>
      <c r="WS40" s="584"/>
      <c r="WT40" s="584"/>
      <c r="WU40" s="584"/>
      <c r="WV40" s="584"/>
      <c r="WW40" s="584"/>
      <c r="WX40" s="584"/>
      <c r="WY40" s="584"/>
      <c r="WZ40" s="584"/>
      <c r="XA40" s="584"/>
      <c r="XB40" s="584"/>
      <c r="XC40" s="584"/>
      <c r="XD40" s="584"/>
      <c r="XE40" s="584"/>
      <c r="XF40" s="584"/>
      <c r="XG40" s="584"/>
      <c r="XH40" s="584"/>
      <c r="XI40" s="584"/>
      <c r="XJ40" s="584"/>
      <c r="XK40" s="584"/>
      <c r="XL40" s="584"/>
      <c r="XM40" s="584"/>
      <c r="XN40" s="584"/>
      <c r="XO40" s="584"/>
      <c r="XP40" s="584"/>
      <c r="XQ40" s="584"/>
      <c r="XR40" s="584"/>
      <c r="XS40" s="584"/>
      <c r="XT40" s="584"/>
      <c r="XU40" s="584"/>
      <c r="XV40" s="584"/>
      <c r="XW40" s="584"/>
      <c r="XX40" s="584"/>
      <c r="XY40" s="584"/>
      <c r="XZ40" s="584"/>
      <c r="YA40" s="584"/>
      <c r="YB40" s="584"/>
      <c r="YC40" s="584"/>
      <c r="YD40" s="584"/>
      <c r="YE40" s="584"/>
      <c r="YF40" s="584"/>
      <c r="YG40" s="584"/>
      <c r="YH40" s="584"/>
      <c r="YI40" s="584"/>
      <c r="YJ40" s="584"/>
      <c r="YK40" s="584"/>
      <c r="YL40" s="584"/>
      <c r="YM40" s="584"/>
      <c r="YN40" s="584"/>
      <c r="YO40" s="584"/>
      <c r="YP40" s="584"/>
      <c r="YQ40" s="584"/>
      <c r="YR40" s="584"/>
      <c r="YS40" s="584"/>
      <c r="YT40" s="584"/>
      <c r="YU40" s="584"/>
      <c r="YV40" s="584"/>
      <c r="YW40" s="584"/>
      <c r="YX40" s="601"/>
      <c r="YY40" s="601"/>
      <c r="YZ40" s="601"/>
      <c r="ZA40" s="584"/>
      <c r="ZB40" s="584"/>
      <c r="ZC40" s="584"/>
      <c r="ZD40" s="584"/>
      <c r="ZE40" s="584"/>
      <c r="ZF40" s="584"/>
      <c r="ZG40" s="584"/>
      <c r="ZH40" s="584"/>
      <c r="ZI40" s="584"/>
      <c r="ZJ40" s="584"/>
      <c r="ZK40" s="584"/>
      <c r="ZL40" s="584"/>
      <c r="ZM40" s="584"/>
      <c r="ZN40" s="584"/>
      <c r="ZO40" s="584"/>
      <c r="ZP40" s="584"/>
      <c r="ZQ40" s="584"/>
      <c r="ZR40" s="584"/>
      <c r="ZS40" s="584"/>
      <c r="ZT40" s="584"/>
      <c r="ZU40" s="584"/>
      <c r="ZV40" s="584"/>
      <c r="ZW40" s="584"/>
      <c r="ZX40" s="584"/>
      <c r="ZY40" s="584"/>
      <c r="ZZ40" s="584"/>
      <c r="AAA40" s="584"/>
      <c r="AAB40" s="584"/>
      <c r="AAC40" s="584"/>
      <c r="AAD40" s="584"/>
      <c r="AAE40" s="584"/>
      <c r="AAF40" s="584"/>
      <c r="AAG40" s="584"/>
      <c r="AAH40" s="584"/>
      <c r="AAI40" s="584"/>
      <c r="AAJ40" s="584"/>
      <c r="AAK40" s="584"/>
      <c r="AAL40" s="584"/>
      <c r="AAM40" s="584"/>
      <c r="AAN40" s="584"/>
      <c r="AAO40" s="584"/>
      <c r="AAP40" s="584"/>
      <c r="AAQ40" s="584"/>
      <c r="AAR40" s="584"/>
      <c r="AAS40" s="584"/>
      <c r="AAT40" s="584"/>
      <c r="AAU40" s="584"/>
      <c r="AAV40" s="584"/>
      <c r="AAW40" s="584"/>
      <c r="AAX40" s="584"/>
      <c r="AAY40" s="584"/>
      <c r="AAZ40" s="584"/>
      <c r="ABA40" s="584"/>
      <c r="ABB40" s="584"/>
      <c r="ABC40" s="584"/>
      <c r="ABD40" s="584"/>
      <c r="ABE40" s="584"/>
      <c r="ABF40" s="584"/>
      <c r="ABG40" s="584"/>
      <c r="ABH40" s="584"/>
      <c r="ABI40" s="584"/>
      <c r="ABJ40" s="584"/>
      <c r="ABK40" s="584"/>
      <c r="ABL40" s="584"/>
      <c r="ABM40" s="584"/>
      <c r="ABN40" s="584"/>
      <c r="ABO40" s="584"/>
      <c r="ABP40" s="584"/>
      <c r="ABQ40" s="584"/>
      <c r="ABR40" s="584"/>
      <c r="ABS40" s="584"/>
      <c r="ABT40" s="584"/>
      <c r="ABU40" s="584"/>
      <c r="ABV40" s="617"/>
      <c r="ABW40" s="617"/>
      <c r="ABX40" s="617"/>
      <c r="ABY40" s="617"/>
      <c r="ABZ40" s="617"/>
      <c r="ACA40" s="506"/>
      <c r="ACB40" s="506"/>
      <c r="ACC40" s="506"/>
      <c r="ACD40" s="506"/>
      <c r="AFT40" s="508"/>
      <c r="AFU40" s="508"/>
    </row>
    <row r="41" spans="1:853" ht="22.95" customHeight="1">
      <c r="A41" s="771">
        <v>34</v>
      </c>
      <c r="B41" s="695" t="str">
        <f>IF('1'!$A$1=1,D41,F41)</f>
        <v>Switzerland</v>
      </c>
      <c r="C41" s="1161"/>
      <c r="D41" s="2" t="s">
        <v>664</v>
      </c>
      <c r="E41" s="701"/>
      <c r="F41" s="1067" t="s">
        <v>173</v>
      </c>
      <c r="G41" s="476">
        <v>107.06073119999999</v>
      </c>
      <c r="H41" s="476">
        <v>126.95165484</v>
      </c>
      <c r="I41" s="476">
        <v>147.01726924000002</v>
      </c>
      <c r="J41" s="476">
        <v>67.376818880000002</v>
      </c>
      <c r="K41" s="507">
        <v>11.101319570000001</v>
      </c>
      <c r="L41" s="507">
        <v>10.27047376</v>
      </c>
      <c r="M41" s="507">
        <v>8.4504673199999996</v>
      </c>
      <c r="N41" s="507">
        <v>8.7702402100000008</v>
      </c>
      <c r="O41" s="507">
        <v>8.0663570299999989</v>
      </c>
      <c r="P41" s="507">
        <v>38.361961620000002</v>
      </c>
      <c r="Q41" s="507">
        <v>15.516358349999999</v>
      </c>
      <c r="R41" s="507">
        <v>12.624873949999998</v>
      </c>
      <c r="S41" s="507">
        <v>10.107750490000001</v>
      </c>
      <c r="T41" s="507">
        <v>11.28194633</v>
      </c>
      <c r="U41" s="507">
        <v>93.979724900000008</v>
      </c>
      <c r="V41" s="507">
        <v>34.38888721</v>
      </c>
      <c r="W41" s="507">
        <v>12.57120606</v>
      </c>
      <c r="X41" s="507">
        <v>26.119771419999999</v>
      </c>
      <c r="Y41" s="507">
        <v>12.702739910000002</v>
      </c>
      <c r="Z41" s="507">
        <v>26.785893209999998</v>
      </c>
      <c r="AA41" s="476">
        <v>18.523012950000002</v>
      </c>
      <c r="AB41" s="476">
        <v>25.852078949999999</v>
      </c>
      <c r="AC41" s="476">
        <v>11.576230339999999</v>
      </c>
      <c r="AD41" s="476">
        <v>9.2492872899999998</v>
      </c>
      <c r="AE41" s="476">
        <v>9.6972938500000012</v>
      </c>
      <c r="AF41" s="476">
        <v>17.65408321</v>
      </c>
      <c r="AG41" s="476">
        <v>20.446472979999999</v>
      </c>
      <c r="AH41" s="476">
        <v>17.762738519999999</v>
      </c>
      <c r="AI41" s="476">
        <v>19.2907856</v>
      </c>
      <c r="AJ41" s="476">
        <v>11.85256218</v>
      </c>
      <c r="AK41" s="476">
        <v>50.519539909999999</v>
      </c>
      <c r="AL41" s="476">
        <v>18.61191015</v>
      </c>
      <c r="AM41" s="476">
        <v>17.992582210000002</v>
      </c>
      <c r="AN41" s="476">
        <v>18.101375189999999</v>
      </c>
      <c r="AO41" s="476">
        <v>15.028151660000001</v>
      </c>
      <c r="AP41" s="476">
        <v>15.61689743</v>
      </c>
      <c r="AQ41" s="711">
        <v>17.153237310000002</v>
      </c>
      <c r="AR41" s="476">
        <v>18.07960868</v>
      </c>
      <c r="AS41" s="476">
        <v>14.10372941</v>
      </c>
      <c r="AT41" s="476">
        <v>20.134133079999998</v>
      </c>
      <c r="AU41" s="476">
        <v>12.455337100000001</v>
      </c>
      <c r="AV41" s="476">
        <v>18.842395830000001</v>
      </c>
      <c r="AW41" s="476">
        <v>20.61737566</v>
      </c>
      <c r="AX41" s="476">
        <v>22.47078887</v>
      </c>
      <c r="AY41" s="476">
        <v>27.620256139999999</v>
      </c>
      <c r="AZ41" s="476">
        <v>22.543659550000001</v>
      </c>
      <c r="BA41" s="476">
        <v>23.515075639999999</v>
      </c>
      <c r="BB41" s="476">
        <v>37.488057350000005</v>
      </c>
      <c r="BC41" s="476">
        <v>26.929102970000002</v>
      </c>
      <c r="BD41" s="476">
        <v>42.29943213</v>
      </c>
      <c r="BE41" s="476">
        <v>21.855719890000003</v>
      </c>
      <c r="BF41" s="476">
        <v>28.48371856</v>
      </c>
      <c r="BG41" s="476">
        <v>37.240584419999998</v>
      </c>
      <c r="BH41" s="476">
        <v>36.640511159999996</v>
      </c>
      <c r="BI41" s="476">
        <v>48.039087899999998</v>
      </c>
      <c r="BJ41" s="476">
        <v>32.340360139999994</v>
      </c>
      <c r="BK41" s="476">
        <f t="shared" si="10"/>
        <v>74.385897459999995</v>
      </c>
      <c r="BL41" s="476">
        <f t="shared" si="11"/>
        <v>111.16704868000001</v>
      </c>
      <c r="BM41" s="476">
        <f t="shared" si="12"/>
        <v>119.56797355</v>
      </c>
      <c r="BN41" s="476">
        <f t="shared" si="13"/>
        <v>154.26054361999999</v>
      </c>
      <c r="BO41" s="644">
        <f t="shared" si="17"/>
        <v>0.44483276027220287</v>
      </c>
      <c r="BP41" s="1124">
        <f t="shared" si="18"/>
        <v>129.01493522050242</v>
      </c>
      <c r="BQ41" s="711">
        <f>AA41+AB41+AC41+AD41</f>
        <v>65.200609529999994</v>
      </c>
      <c r="BR41" s="476">
        <f>AE41+AF41+AG41+AH41</f>
        <v>65.560588559999999</v>
      </c>
      <c r="BS41" s="476">
        <f>AI41+AJ41+AK41+AL41</f>
        <v>100.27479783999999</v>
      </c>
      <c r="BT41" s="476">
        <f>AM41+AN41+AO41+AP41</f>
        <v>66.739006489999994</v>
      </c>
      <c r="BU41" s="476">
        <f>AQ41+AR41+AS41+AT41</f>
        <v>69.470708479999999</v>
      </c>
      <c r="BV41" s="476">
        <f>AU41+AV41+AW41+AX41</f>
        <v>74.385897459999995</v>
      </c>
      <c r="BW41" s="476">
        <f>AY41+AZ41+BA41+BB41</f>
        <v>111.16704868000001</v>
      </c>
      <c r="BX41" s="476">
        <f>BC41+BD41+BE41+BF41</f>
        <v>119.56797355</v>
      </c>
      <c r="BY41" s="1160">
        <f t="shared" si="9"/>
        <v>154.26054361999999</v>
      </c>
      <c r="BZ41" s="644"/>
      <c r="CA41" s="644"/>
      <c r="CB41" s="644"/>
      <c r="CC41" s="644"/>
      <c r="CD41" s="644"/>
      <c r="CE41" s="644"/>
      <c r="CF41" s="644"/>
      <c r="CG41" s="644"/>
      <c r="CH41" s="644"/>
      <c r="CI41" s="644"/>
      <c r="CJ41" s="644"/>
      <c r="CK41" s="644"/>
      <c r="CL41" s="644"/>
      <c r="CM41" s="644"/>
      <c r="CN41" s="644"/>
      <c r="CO41" s="644"/>
      <c r="CP41" s="644"/>
      <c r="CQ41" s="644"/>
      <c r="CR41" s="644"/>
      <c r="CS41" s="644"/>
      <c r="CT41" s="644"/>
      <c r="CU41" s="644"/>
      <c r="CV41" s="644"/>
      <c r="CW41" s="644"/>
      <c r="CX41" s="644"/>
      <c r="CY41" s="644"/>
      <c r="CZ41" s="644"/>
      <c r="DA41" s="644"/>
      <c r="DB41" s="644"/>
      <c r="DC41" s="644"/>
      <c r="DD41" s="644"/>
      <c r="DE41" s="644"/>
      <c r="DF41" s="644"/>
      <c r="DG41" s="644"/>
      <c r="DH41" s="644"/>
      <c r="DI41" s="644"/>
      <c r="DJ41" s="644"/>
      <c r="DK41" s="644"/>
      <c r="DL41" s="644"/>
      <c r="DM41" s="644"/>
      <c r="DN41" s="644"/>
      <c r="DO41" s="644"/>
      <c r="DP41" s="644"/>
      <c r="DQ41" s="644"/>
      <c r="DR41" s="644"/>
      <c r="DS41" s="644"/>
      <c r="DT41" s="644"/>
      <c r="DU41" s="644"/>
      <c r="DV41" s="644"/>
      <c r="DW41" s="644"/>
      <c r="DX41" s="644"/>
      <c r="DY41" s="644"/>
      <c r="DZ41" s="644"/>
      <c r="EA41" s="644"/>
      <c r="EB41" s="644"/>
      <c r="EC41" s="644"/>
      <c r="ED41" s="644"/>
      <c r="EE41" s="644"/>
      <c r="EF41" s="644"/>
      <c r="EG41" s="644"/>
      <c r="EH41" s="644"/>
      <c r="EI41" s="644"/>
      <c r="EJ41" s="644"/>
      <c r="EK41" s="644"/>
      <c r="EL41" s="644"/>
      <c r="EM41" s="644"/>
      <c r="EN41" s="644"/>
      <c r="EO41" s="644"/>
      <c r="EP41" s="644"/>
      <c r="EQ41" s="644"/>
      <c r="ER41" s="644"/>
      <c r="ES41" s="644"/>
      <c r="ET41" s="644"/>
      <c r="EU41" s="644"/>
      <c r="EV41" s="644"/>
      <c r="EW41" s="644"/>
      <c r="EX41" s="733"/>
      <c r="EY41" s="733"/>
      <c r="EZ41" s="737">
        <v>111.16704868000001</v>
      </c>
      <c r="FA41" s="737">
        <v>119.56797355</v>
      </c>
      <c r="FB41" s="733"/>
      <c r="FC41" s="733"/>
      <c r="FD41" s="733"/>
      <c r="FE41" s="733"/>
      <c r="FF41" s="733"/>
      <c r="FG41" s="733"/>
      <c r="FH41" s="733"/>
      <c r="FI41" s="733"/>
      <c r="FJ41" s="733"/>
      <c r="FK41" s="733"/>
      <c r="FL41" s="733"/>
      <c r="FM41" s="733"/>
      <c r="FN41" s="733"/>
      <c r="FO41" s="733"/>
      <c r="FP41" s="644"/>
      <c r="FQ41" s="644"/>
      <c r="FR41" s="644"/>
      <c r="FS41" s="644"/>
      <c r="FT41" s="644"/>
      <c r="FU41" s="644"/>
      <c r="FV41" s="644"/>
      <c r="FW41" s="644"/>
      <c r="FX41" s="644"/>
      <c r="FY41" s="644"/>
      <c r="FZ41" s="644"/>
      <c r="GA41" s="644"/>
      <c r="GB41" s="644"/>
      <c r="GC41" s="644"/>
      <c r="GD41" s="644"/>
      <c r="GE41" s="644"/>
      <c r="GF41" s="644"/>
      <c r="GG41" s="644"/>
      <c r="GH41" s="733"/>
      <c r="GI41" s="733"/>
      <c r="GJ41" s="733"/>
      <c r="GK41" s="733"/>
      <c r="GL41" s="733"/>
      <c r="GM41" s="733"/>
      <c r="GN41" s="644"/>
      <c r="GO41" s="644"/>
      <c r="GP41" s="644"/>
      <c r="GQ41" s="644"/>
      <c r="GR41" s="644"/>
      <c r="GS41" s="644"/>
      <c r="GT41" s="644"/>
      <c r="GU41" s="644"/>
      <c r="GV41" s="644"/>
      <c r="GW41" s="644"/>
      <c r="GX41" s="644"/>
      <c r="GY41" s="644"/>
      <c r="GZ41" s="644"/>
      <c r="HA41" s="644"/>
      <c r="HB41" s="644"/>
      <c r="HC41" s="644"/>
      <c r="HD41" s="644"/>
      <c r="HE41" s="644"/>
      <c r="HF41" s="644"/>
      <c r="HG41" s="644"/>
      <c r="HH41" s="644"/>
      <c r="HI41" s="644"/>
      <c r="HJ41" s="644"/>
      <c r="HK41" s="644"/>
      <c r="HL41" s="644"/>
      <c r="HM41" s="644"/>
      <c r="HN41" s="644"/>
      <c r="HO41" s="733"/>
      <c r="HP41" s="733"/>
      <c r="HQ41" s="733"/>
      <c r="HX41" s="733"/>
      <c r="HY41" s="733"/>
      <c r="HZ41" s="733"/>
      <c r="IA41" s="733"/>
      <c r="IB41" s="733"/>
      <c r="IC41" s="733"/>
      <c r="ID41" s="733"/>
      <c r="IE41" s="733"/>
      <c r="IF41" s="1148"/>
      <c r="IG41" s="1148"/>
      <c r="IH41" s="1148"/>
      <c r="II41" s="733"/>
      <c r="IJ41" s="733"/>
      <c r="IK41" s="733"/>
      <c r="IL41" s="733"/>
      <c r="IM41" s="733"/>
      <c r="IN41" s="733"/>
      <c r="IO41" s="733"/>
      <c r="IP41" s="733"/>
      <c r="IQ41" s="733"/>
      <c r="IR41" s="733"/>
      <c r="IS41" s="733"/>
      <c r="IT41" s="733"/>
      <c r="IU41" s="733"/>
      <c r="IV41" s="733"/>
      <c r="IW41" s="733"/>
      <c r="IX41" s="733"/>
      <c r="IY41" s="584"/>
      <c r="IZ41" s="584"/>
      <c r="JA41" s="584"/>
      <c r="JB41" s="584"/>
      <c r="JC41" s="584"/>
      <c r="JD41" s="584"/>
      <c r="JE41" s="584"/>
      <c r="JF41" s="584"/>
      <c r="JG41" s="584"/>
      <c r="JH41" s="584"/>
      <c r="JI41" s="584"/>
      <c r="JJ41" s="584"/>
      <c r="JK41" s="584"/>
      <c r="JL41" s="631"/>
      <c r="JM41" s="631"/>
      <c r="JN41" s="1148"/>
      <c r="JO41" s="681"/>
      <c r="JP41" s="681"/>
      <c r="JQ41" s="681"/>
      <c r="JR41" s="681"/>
      <c r="JS41" s="681"/>
      <c r="JT41" s="681"/>
      <c r="JU41" s="506"/>
      <c r="JV41" s="506"/>
      <c r="JW41" s="506"/>
      <c r="JX41" s="506"/>
      <c r="JY41" s="506"/>
      <c r="JZ41" s="506"/>
      <c r="KA41" s="506"/>
      <c r="KB41" s="506"/>
      <c r="KC41" s="584"/>
      <c r="KD41" s="584"/>
      <c r="KE41" s="584"/>
      <c r="KF41" s="584"/>
      <c r="KG41" s="584"/>
      <c r="KH41" s="584"/>
      <c r="KI41" s="584"/>
      <c r="KJ41" s="584"/>
      <c r="KK41" s="584"/>
      <c r="KL41" s="584"/>
      <c r="KM41" s="584"/>
      <c r="KN41" s="584"/>
      <c r="KO41" s="506"/>
      <c r="KP41" s="506"/>
      <c r="KQ41" s="506"/>
      <c r="KR41" s="506"/>
      <c r="KS41" s="506"/>
      <c r="KT41" s="506"/>
      <c r="KU41" s="506"/>
      <c r="KV41" s="506"/>
      <c r="KW41" s="506"/>
      <c r="KX41" s="506"/>
      <c r="KY41" s="506"/>
      <c r="KZ41" s="506"/>
      <c r="LA41" s="506"/>
      <c r="LB41" s="506"/>
      <c r="LC41" s="506"/>
      <c r="LD41" s="506"/>
      <c r="LE41" s="506"/>
      <c r="LF41" s="506"/>
      <c r="LG41" s="506"/>
      <c r="LH41" s="506"/>
      <c r="LI41" s="506"/>
      <c r="LJ41" s="506"/>
      <c r="LK41" s="506"/>
      <c r="LL41" s="506"/>
      <c r="LM41" s="506"/>
      <c r="LN41" s="506"/>
      <c r="LO41" s="506"/>
      <c r="LP41" s="506"/>
      <c r="LQ41" s="506"/>
      <c r="LR41" s="506"/>
      <c r="LS41" s="506"/>
      <c r="LT41" s="506"/>
      <c r="LU41" s="506"/>
      <c r="LV41" s="506"/>
      <c r="LW41" s="506"/>
      <c r="LX41" s="506"/>
      <c r="LY41" s="506"/>
      <c r="LZ41" s="506"/>
      <c r="MA41" s="506"/>
      <c r="MB41" s="506"/>
      <c r="MC41" s="506"/>
      <c r="MD41" s="601"/>
      <c r="ME41" s="601"/>
      <c r="MF41" s="601"/>
      <c r="MG41" s="601"/>
      <c r="MH41" s="506"/>
      <c r="MI41" s="506"/>
      <c r="MJ41" s="506"/>
      <c r="MK41" s="506"/>
      <c r="ML41" s="506"/>
      <c r="MM41" s="506"/>
      <c r="MN41" s="506"/>
      <c r="MO41" s="506"/>
      <c r="MP41" s="584"/>
      <c r="MQ41" s="584"/>
      <c r="MR41" s="584"/>
      <c r="MS41" s="584"/>
      <c r="MT41" s="584"/>
      <c r="MU41" s="584"/>
      <c r="MV41" s="584"/>
      <c r="MW41" s="584"/>
      <c r="MX41" s="584"/>
      <c r="MY41" s="584"/>
      <c r="MZ41" s="584"/>
      <c r="NA41" s="584"/>
      <c r="NB41" s="584"/>
      <c r="NC41" s="601"/>
      <c r="ND41" s="601"/>
      <c r="NE41" s="506"/>
      <c r="NF41" s="506"/>
      <c r="NG41" s="506"/>
      <c r="NH41" s="506"/>
      <c r="NI41" s="506"/>
      <c r="NJ41" s="506"/>
      <c r="NK41" s="506"/>
      <c r="NL41" s="584"/>
      <c r="NM41" s="601"/>
      <c r="NN41" s="601"/>
      <c r="NO41" s="601"/>
      <c r="NP41" s="601"/>
      <c r="NQ41" s="601"/>
      <c r="NR41" s="584"/>
      <c r="NS41" s="584"/>
      <c r="NT41" s="584"/>
      <c r="NU41" s="584"/>
      <c r="NV41" s="584"/>
      <c r="NW41" s="584"/>
      <c r="NX41" s="584"/>
      <c r="NY41" s="584"/>
      <c r="NZ41" s="584"/>
      <c r="OA41" s="584"/>
      <c r="OB41" s="584"/>
      <c r="OC41" s="584"/>
      <c r="OD41" s="584"/>
      <c r="OE41" s="584"/>
      <c r="OF41" s="584"/>
      <c r="OG41" s="584"/>
      <c r="OH41" s="584"/>
      <c r="OI41" s="584"/>
      <c r="OJ41" s="584"/>
      <c r="OK41" s="584"/>
      <c r="OL41" s="584"/>
      <c r="OM41" s="584"/>
      <c r="ON41" s="584"/>
      <c r="OO41" s="584"/>
      <c r="OP41" s="584"/>
      <c r="OQ41" s="584"/>
      <c r="OR41" s="584"/>
      <c r="OS41" s="584"/>
      <c r="OT41" s="584"/>
      <c r="OU41" s="584"/>
      <c r="OV41" s="584"/>
      <c r="OW41" s="584"/>
      <c r="OX41" s="584"/>
      <c r="OY41" s="584"/>
      <c r="OZ41" s="584"/>
      <c r="PA41" s="584"/>
      <c r="PB41" s="584"/>
      <c r="PC41" s="584"/>
      <c r="PD41" s="584"/>
      <c r="PE41" s="584"/>
      <c r="PF41" s="584"/>
      <c r="PG41" s="584"/>
      <c r="PH41" s="584"/>
      <c r="PI41" s="584"/>
      <c r="PJ41" s="584"/>
      <c r="PK41" s="584"/>
      <c r="PL41" s="584"/>
      <c r="PM41" s="584"/>
      <c r="PN41" s="584"/>
      <c r="PO41" s="584"/>
      <c r="PP41" s="584"/>
      <c r="PQ41" s="584"/>
      <c r="PR41" s="584"/>
      <c r="PS41" s="584"/>
      <c r="PT41" s="584"/>
      <c r="PU41" s="584"/>
      <c r="PV41" s="584"/>
      <c r="PW41" s="584"/>
      <c r="PX41" s="584"/>
      <c r="PY41" s="584"/>
      <c r="PZ41" s="584"/>
      <c r="QA41" s="584"/>
      <c r="QB41" s="584"/>
      <c r="QC41" s="584"/>
      <c r="QD41" s="584"/>
      <c r="QE41" s="584"/>
      <c r="QF41" s="584"/>
      <c r="QG41" s="584"/>
      <c r="QH41" s="584"/>
      <c r="QI41" s="584"/>
      <c r="QJ41" s="584"/>
      <c r="QK41" s="584"/>
      <c r="QL41" s="584"/>
      <c r="QM41" s="584"/>
      <c r="QN41" s="584"/>
      <c r="QO41" s="584"/>
      <c r="QP41" s="584"/>
      <c r="QQ41" s="584"/>
      <c r="QR41" s="584"/>
      <c r="QS41" s="584"/>
      <c r="QT41" s="584"/>
      <c r="QU41" s="584"/>
      <c r="QV41" s="584"/>
      <c r="QW41" s="584"/>
      <c r="QX41" s="584"/>
      <c r="QY41" s="584"/>
      <c r="QZ41" s="584"/>
      <c r="RA41" s="584"/>
      <c r="RB41" s="584"/>
      <c r="RC41" s="584"/>
      <c r="RD41" s="584"/>
      <c r="RE41" s="584"/>
      <c r="RF41" s="584"/>
      <c r="RG41" s="584"/>
      <c r="RH41" s="584"/>
      <c r="RI41" s="584"/>
      <c r="RJ41" s="584"/>
      <c r="RK41" s="584"/>
      <c r="RL41" s="584"/>
      <c r="RM41" s="584"/>
      <c r="RN41" s="584"/>
      <c r="RO41" s="584"/>
      <c r="RP41" s="584"/>
      <c r="RQ41" s="584"/>
      <c r="RR41" s="584"/>
      <c r="RS41" s="584"/>
      <c r="RT41" s="584"/>
      <c r="RU41" s="584"/>
      <c r="RV41" s="584"/>
      <c r="RW41" s="584"/>
      <c r="RX41" s="584"/>
      <c r="RY41" s="584"/>
      <c r="RZ41" s="584"/>
      <c r="SA41" s="584"/>
      <c r="SB41" s="584"/>
      <c r="SC41" s="584"/>
      <c r="SD41" s="584"/>
      <c r="SE41" s="584"/>
      <c r="SF41" s="584"/>
      <c r="SG41" s="584"/>
      <c r="SH41" s="584"/>
      <c r="SI41" s="584"/>
      <c r="SJ41" s="584"/>
      <c r="SK41" s="584"/>
      <c r="SL41" s="584"/>
      <c r="SM41" s="584"/>
      <c r="SN41" s="584"/>
      <c r="SO41" s="584"/>
      <c r="SP41" s="584"/>
      <c r="SQ41" s="584"/>
      <c r="SR41" s="584"/>
      <c r="SS41" s="584"/>
      <c r="ST41" s="584"/>
      <c r="SU41" s="584"/>
      <c r="SV41" s="584"/>
      <c r="SW41" s="584"/>
      <c r="SX41" s="584"/>
      <c r="SY41" s="584"/>
      <c r="SZ41" s="584"/>
      <c r="TA41" s="584"/>
      <c r="TB41" s="584"/>
      <c r="TC41" s="584"/>
      <c r="TD41" s="584"/>
      <c r="TE41" s="584"/>
      <c r="TF41" s="584"/>
      <c r="TG41" s="584"/>
      <c r="TH41" s="584"/>
      <c r="TI41" s="584"/>
      <c r="TJ41" s="584"/>
      <c r="TK41" s="584"/>
      <c r="TL41" s="584"/>
      <c r="TM41" s="584"/>
      <c r="TN41" s="584"/>
      <c r="TO41" s="584"/>
      <c r="TP41" s="584"/>
      <c r="TQ41" s="584"/>
      <c r="TR41" s="584"/>
      <c r="TS41" s="584"/>
      <c r="TT41" s="584"/>
      <c r="TU41" s="584"/>
      <c r="TV41" s="584"/>
      <c r="TW41" s="584"/>
      <c r="TX41" s="584"/>
      <c r="TY41" s="584"/>
      <c r="TZ41" s="584"/>
      <c r="UA41" s="584"/>
      <c r="UB41" s="584"/>
      <c r="UC41" s="584"/>
      <c r="UD41" s="584"/>
      <c r="UE41" s="584"/>
      <c r="UF41" s="584"/>
      <c r="UG41" s="584"/>
      <c r="UH41" s="584"/>
      <c r="UI41" s="584"/>
      <c r="UJ41" s="584"/>
      <c r="UK41" s="584"/>
      <c r="UL41" s="584"/>
      <c r="UM41" s="584"/>
      <c r="UN41" s="584"/>
      <c r="UO41" s="584"/>
      <c r="UP41" s="584"/>
      <c r="UQ41" s="584"/>
      <c r="UR41" s="584"/>
      <c r="US41" s="584"/>
      <c r="UT41" s="584"/>
      <c r="UU41" s="584"/>
      <c r="UV41" s="584"/>
      <c r="UW41" s="584"/>
      <c r="UX41" s="584"/>
      <c r="UY41" s="584"/>
      <c r="UZ41" s="584"/>
      <c r="VA41" s="584"/>
      <c r="VB41" s="584"/>
      <c r="VC41" s="584"/>
      <c r="VD41" s="584"/>
      <c r="VE41" s="584"/>
      <c r="VF41" s="584"/>
      <c r="VG41" s="584"/>
      <c r="VH41" s="584"/>
      <c r="VI41" s="584"/>
      <c r="VJ41" s="584"/>
      <c r="VK41" s="584"/>
      <c r="VL41" s="584"/>
      <c r="VM41" s="584"/>
      <c r="VN41" s="584"/>
      <c r="VO41" s="584"/>
      <c r="VP41" s="584"/>
      <c r="VQ41" s="584"/>
      <c r="VR41" s="584"/>
      <c r="VS41" s="584"/>
      <c r="VT41" s="584"/>
      <c r="VU41" s="584"/>
      <c r="VV41" s="584"/>
      <c r="VW41" s="584"/>
      <c r="VX41" s="584"/>
      <c r="VY41" s="584"/>
      <c r="VZ41" s="584"/>
      <c r="WA41" s="584"/>
      <c r="WB41" s="584"/>
      <c r="WC41" s="584"/>
      <c r="WD41" s="584"/>
      <c r="WE41" s="584"/>
      <c r="WF41" s="584"/>
      <c r="WG41" s="584"/>
      <c r="WH41" s="584"/>
      <c r="WI41" s="584"/>
      <c r="WJ41" s="584"/>
      <c r="WK41" s="584"/>
      <c r="WL41" s="584"/>
      <c r="WM41" s="584"/>
      <c r="WN41" s="584"/>
      <c r="WO41" s="584"/>
      <c r="WP41" s="584"/>
      <c r="WQ41" s="584"/>
      <c r="WR41" s="584"/>
      <c r="WS41" s="584"/>
      <c r="WT41" s="584"/>
      <c r="WU41" s="584"/>
      <c r="WV41" s="584"/>
      <c r="WW41" s="584"/>
      <c r="WX41" s="584"/>
      <c r="WY41" s="584"/>
      <c r="WZ41" s="584"/>
      <c r="XA41" s="584"/>
      <c r="XB41" s="584"/>
      <c r="XC41" s="584"/>
      <c r="XD41" s="584"/>
      <c r="XE41" s="584"/>
      <c r="XF41" s="584"/>
      <c r="XG41" s="584"/>
      <c r="XH41" s="584"/>
      <c r="XI41" s="584"/>
      <c r="XJ41" s="584"/>
      <c r="XK41" s="584"/>
      <c r="XL41" s="584"/>
      <c r="XM41" s="584"/>
      <c r="XN41" s="584"/>
      <c r="XO41" s="584"/>
      <c r="XP41" s="584"/>
      <c r="XQ41" s="584"/>
      <c r="XR41" s="584"/>
      <c r="XS41" s="584"/>
      <c r="XT41" s="584"/>
      <c r="XU41" s="584"/>
      <c r="XV41" s="584"/>
      <c r="XW41" s="584"/>
      <c r="XX41" s="584"/>
      <c r="XY41" s="584"/>
      <c r="XZ41" s="584"/>
      <c r="YA41" s="584"/>
      <c r="YB41" s="584"/>
      <c r="YC41" s="584"/>
      <c r="YD41" s="584"/>
      <c r="YE41" s="584"/>
      <c r="YF41" s="584"/>
      <c r="YG41" s="584"/>
      <c r="YH41" s="584"/>
      <c r="YI41" s="584"/>
      <c r="YJ41" s="584"/>
      <c r="YK41" s="584"/>
      <c r="YL41" s="584"/>
      <c r="YM41" s="584"/>
      <c r="YN41" s="584"/>
      <c r="YO41" s="584"/>
      <c r="YP41" s="584"/>
      <c r="YQ41" s="584"/>
      <c r="YR41" s="584"/>
      <c r="YS41" s="584"/>
      <c r="YT41" s="584"/>
      <c r="YU41" s="584"/>
      <c r="YV41" s="584"/>
      <c r="YW41" s="584"/>
      <c r="YX41" s="601"/>
      <c r="YY41" s="601"/>
      <c r="YZ41" s="601"/>
      <c r="ZA41" s="584"/>
      <c r="ZB41" s="584"/>
      <c r="ZC41" s="584"/>
      <c r="ZD41" s="584"/>
      <c r="ZE41" s="584"/>
      <c r="ZF41" s="584"/>
      <c r="ZG41" s="584"/>
      <c r="ZH41" s="584"/>
      <c r="ZI41" s="584"/>
      <c r="ZJ41" s="584"/>
      <c r="ZK41" s="584"/>
      <c r="ZL41" s="584"/>
      <c r="ZM41" s="584"/>
      <c r="ZN41" s="584"/>
      <c r="ZO41" s="584"/>
      <c r="ZP41" s="584"/>
      <c r="ZQ41" s="584"/>
      <c r="ZR41" s="584"/>
      <c r="ZS41" s="584"/>
      <c r="ZT41" s="584"/>
      <c r="ZU41" s="584"/>
      <c r="ZV41" s="584"/>
      <c r="ZW41" s="584"/>
      <c r="ZX41" s="584"/>
      <c r="ZY41" s="584"/>
      <c r="ZZ41" s="584"/>
      <c r="AAA41" s="584"/>
      <c r="AAB41" s="584"/>
      <c r="AAC41" s="584"/>
      <c r="AAD41" s="584"/>
      <c r="AAE41" s="584"/>
      <c r="AAF41" s="584"/>
      <c r="AAG41" s="584"/>
      <c r="AAH41" s="584"/>
      <c r="AAI41" s="584"/>
      <c r="AAJ41" s="584"/>
      <c r="AAK41" s="584"/>
      <c r="AAL41" s="584"/>
      <c r="AAM41" s="584"/>
      <c r="AAN41" s="584"/>
      <c r="AAO41" s="584"/>
      <c r="AAP41" s="584"/>
      <c r="AAQ41" s="584"/>
      <c r="AAR41" s="584"/>
      <c r="AAS41" s="584"/>
      <c r="AAT41" s="584"/>
      <c r="AAU41" s="584"/>
      <c r="AAV41" s="584"/>
      <c r="AAW41" s="584"/>
      <c r="AAX41" s="584"/>
      <c r="AAY41" s="584"/>
      <c r="AAZ41" s="584"/>
      <c r="ABA41" s="584"/>
      <c r="ABB41" s="584"/>
      <c r="ABC41" s="584"/>
      <c r="ABD41" s="584"/>
      <c r="ABE41" s="584"/>
      <c r="ABF41" s="584"/>
      <c r="ABG41" s="584"/>
      <c r="ABH41" s="584"/>
      <c r="ABI41" s="584"/>
      <c r="ABJ41" s="584"/>
      <c r="ABK41" s="584"/>
      <c r="ABL41" s="584"/>
      <c r="ABM41" s="584"/>
      <c r="ABN41" s="584"/>
      <c r="ABO41" s="584"/>
      <c r="ABP41" s="584"/>
      <c r="ABQ41" s="584"/>
      <c r="ABR41" s="584"/>
      <c r="ABS41" s="584"/>
      <c r="ABT41" s="584"/>
      <c r="ABU41" s="584"/>
      <c r="ABV41" s="617"/>
      <c r="ABW41" s="617"/>
      <c r="ABX41" s="617"/>
      <c r="ABY41" s="617"/>
      <c r="ABZ41" s="617"/>
      <c r="ACA41" s="506"/>
      <c r="ACB41" s="506"/>
      <c r="ACC41" s="506"/>
      <c r="ACD41" s="506"/>
      <c r="AFT41" s="508"/>
      <c r="AFU41" s="508"/>
    </row>
    <row r="42" spans="1:853" ht="22.95" customHeight="1" thickBot="1">
      <c r="A42" s="771">
        <v>35</v>
      </c>
      <c r="B42" s="695" t="str">
        <f>IF('1'!$A$1=1,D42,F42)</f>
        <v>Tunisia</v>
      </c>
      <c r="C42" s="1161"/>
      <c r="D42" s="2" t="s">
        <v>676</v>
      </c>
      <c r="E42" s="701"/>
      <c r="F42" s="1067" t="s">
        <v>431</v>
      </c>
      <c r="G42" s="476">
        <v>59.267629339999999</v>
      </c>
      <c r="H42" s="476">
        <v>72.135384990000006</v>
      </c>
      <c r="I42" s="476">
        <v>53.546319910000001</v>
      </c>
      <c r="J42" s="476">
        <v>46.09168597</v>
      </c>
      <c r="K42" s="507">
        <v>54.991036450000003</v>
      </c>
      <c r="L42" s="507">
        <v>83.308966659999996</v>
      </c>
      <c r="M42" s="507">
        <v>28.609077710000001</v>
      </c>
      <c r="N42" s="507">
        <v>99.251573500000006</v>
      </c>
      <c r="O42" s="507">
        <v>54.24238398</v>
      </c>
      <c r="P42" s="507">
        <v>79.373737180000006</v>
      </c>
      <c r="Q42" s="507">
        <v>78.063189070000007</v>
      </c>
      <c r="R42" s="507">
        <v>103.5525219</v>
      </c>
      <c r="S42" s="507">
        <v>84.934964140000005</v>
      </c>
      <c r="T42" s="507">
        <v>44.614575080000002</v>
      </c>
      <c r="U42" s="507">
        <v>45.715824380000001</v>
      </c>
      <c r="V42" s="507">
        <v>122.59245731</v>
      </c>
      <c r="W42" s="507">
        <v>89.752072010000006</v>
      </c>
      <c r="X42" s="507">
        <v>84.65643876</v>
      </c>
      <c r="Y42" s="507">
        <v>55.52016029</v>
      </c>
      <c r="Z42" s="507">
        <v>97.044069969999995</v>
      </c>
      <c r="AA42" s="476">
        <v>71.53129552</v>
      </c>
      <c r="AB42" s="476">
        <v>75.047783940000002</v>
      </c>
      <c r="AC42" s="476">
        <v>63.029503220000002</v>
      </c>
      <c r="AD42" s="476">
        <v>119.24015333</v>
      </c>
      <c r="AE42" s="476">
        <v>38.30574103</v>
      </c>
      <c r="AF42" s="476">
        <v>47.2668854</v>
      </c>
      <c r="AG42" s="476">
        <v>47.363545819999999</v>
      </c>
      <c r="AH42" s="476">
        <v>101.87392004</v>
      </c>
      <c r="AI42" s="476">
        <v>82.30216901</v>
      </c>
      <c r="AJ42" s="476">
        <v>82.488078450000003</v>
      </c>
      <c r="AK42" s="476">
        <v>36.467697100000002</v>
      </c>
      <c r="AL42" s="476">
        <v>87.36774733</v>
      </c>
      <c r="AM42" s="476">
        <v>96.102962289999994</v>
      </c>
      <c r="AN42" s="476">
        <v>124.49898703</v>
      </c>
      <c r="AO42" s="476">
        <v>86.117379189999994</v>
      </c>
      <c r="AP42" s="476">
        <v>85.150623859999996</v>
      </c>
      <c r="AQ42" s="711">
        <v>120.56767709</v>
      </c>
      <c r="AR42" s="476">
        <v>76.093859399999999</v>
      </c>
      <c r="AS42" s="476">
        <v>75.068444009999993</v>
      </c>
      <c r="AT42" s="476">
        <v>90.580713020000005</v>
      </c>
      <c r="AU42" s="476">
        <v>108.69576996000001</v>
      </c>
      <c r="AV42" s="476">
        <v>94.124995670000004</v>
      </c>
      <c r="AW42" s="476">
        <v>95.58827952</v>
      </c>
      <c r="AX42" s="476">
        <v>116.38220663</v>
      </c>
      <c r="AY42" s="476">
        <v>66.668770609999996</v>
      </c>
      <c r="AZ42" s="476">
        <v>58.874614180000002</v>
      </c>
      <c r="BA42" s="476">
        <v>120.70293257</v>
      </c>
      <c r="BB42" s="476">
        <v>160.05708791999999</v>
      </c>
      <c r="BC42" s="476">
        <v>111.30045408000001</v>
      </c>
      <c r="BD42" s="476">
        <v>6.8135539700000001</v>
      </c>
      <c r="BE42" s="476">
        <v>23.387388880000003</v>
      </c>
      <c r="BF42" s="476">
        <v>50.937750350000002</v>
      </c>
      <c r="BG42" s="476">
        <v>64.278309439999987</v>
      </c>
      <c r="BH42" s="476">
        <v>37.877460740000004</v>
      </c>
      <c r="BI42" s="476">
        <v>12.092239080000001</v>
      </c>
      <c r="BJ42" s="476">
        <v>35.681887369999998</v>
      </c>
      <c r="BK42" s="476">
        <f t="shared" si="10"/>
        <v>414.79125177999998</v>
      </c>
      <c r="BL42" s="476">
        <f t="shared" si="11"/>
        <v>406.30340527999999</v>
      </c>
      <c r="BM42" s="476">
        <f t="shared" si="12"/>
        <v>192.43914727999999</v>
      </c>
      <c r="BN42" s="476">
        <f t="shared" si="13"/>
        <v>149.92989662999997</v>
      </c>
      <c r="BO42" s="644">
        <f t="shared" si="17"/>
        <v>0.43234470850524115</v>
      </c>
      <c r="BP42" s="1124">
        <f t="shared" si="18"/>
        <v>77.910289433911899</v>
      </c>
      <c r="BQ42" s="711">
        <f t="shared" si="1"/>
        <v>328.84873601000004</v>
      </c>
      <c r="BR42" s="476">
        <f t="shared" si="2"/>
        <v>234.81009229</v>
      </c>
      <c r="BS42" s="476">
        <f t="shared" si="3"/>
        <v>288.62569188999998</v>
      </c>
      <c r="BT42" s="476">
        <f t="shared" si="4"/>
        <v>391.86995236999996</v>
      </c>
      <c r="BU42" s="476">
        <f t="shared" si="5"/>
        <v>362.31069352000003</v>
      </c>
      <c r="BV42" s="476">
        <f t="shared" si="6"/>
        <v>414.79125177999998</v>
      </c>
      <c r="BW42" s="476">
        <f t="shared" si="7"/>
        <v>406.30340527999999</v>
      </c>
      <c r="BX42" s="476">
        <f t="shared" si="8"/>
        <v>192.43914727999999</v>
      </c>
      <c r="BY42" s="1160">
        <f t="shared" si="9"/>
        <v>149.92989662999997</v>
      </c>
      <c r="BZ42" s="644"/>
      <c r="CA42" s="644"/>
      <c r="CB42" s="644"/>
      <c r="CC42" s="644"/>
      <c r="CD42" s="644"/>
      <c r="CE42" s="644"/>
      <c r="CF42" s="644"/>
      <c r="CG42" s="644"/>
      <c r="CH42" s="644"/>
      <c r="CI42" s="644"/>
      <c r="CJ42" s="644"/>
      <c r="CK42" s="644"/>
      <c r="CL42" s="644"/>
      <c r="CM42" s="644"/>
      <c r="CN42" s="644"/>
      <c r="CO42" s="644"/>
      <c r="CP42" s="644"/>
      <c r="CQ42" s="644"/>
      <c r="CR42" s="644"/>
      <c r="CS42" s="644"/>
      <c r="CT42" s="644"/>
      <c r="CU42" s="644"/>
      <c r="CV42" s="644"/>
      <c r="CW42" s="644"/>
      <c r="CX42" s="644"/>
      <c r="CY42" s="644"/>
      <c r="CZ42" s="644"/>
      <c r="DA42" s="644"/>
      <c r="DB42" s="644"/>
      <c r="DC42" s="644"/>
      <c r="DD42" s="644"/>
      <c r="DE42" s="644"/>
      <c r="DF42" s="644"/>
      <c r="DG42" s="644"/>
      <c r="DH42" s="644"/>
      <c r="DI42" s="644"/>
      <c r="DJ42" s="644"/>
      <c r="DK42" s="644"/>
      <c r="DL42" s="644"/>
      <c r="DM42" s="644"/>
      <c r="DN42" s="644"/>
      <c r="DO42" s="644"/>
      <c r="DP42" s="644"/>
      <c r="DQ42" s="644"/>
      <c r="DR42" s="644"/>
      <c r="DS42" s="644"/>
      <c r="DT42" s="644"/>
      <c r="DU42" s="644"/>
      <c r="DV42" s="644"/>
      <c r="DW42" s="644"/>
      <c r="DX42" s="644"/>
      <c r="DY42" s="644"/>
      <c r="DZ42" s="644"/>
      <c r="EA42" s="644"/>
      <c r="EB42" s="644"/>
      <c r="EC42" s="644"/>
      <c r="ED42" s="644"/>
      <c r="EE42" s="644"/>
      <c r="EF42" s="644"/>
      <c r="EG42" s="644"/>
      <c r="EH42" s="644"/>
      <c r="EI42" s="644"/>
      <c r="EJ42" s="644"/>
      <c r="EK42" s="644"/>
      <c r="EL42" s="644"/>
      <c r="EM42" s="644"/>
      <c r="EN42" s="644"/>
      <c r="EO42" s="644"/>
      <c r="EP42" s="644"/>
      <c r="EQ42" s="644"/>
      <c r="ER42" s="644"/>
      <c r="ES42" s="644"/>
      <c r="ET42" s="644"/>
      <c r="EU42" s="644"/>
      <c r="EV42" s="644"/>
      <c r="EW42" s="644"/>
      <c r="EX42" s="733"/>
      <c r="EY42" s="733"/>
      <c r="EZ42" s="737">
        <v>406.30340527999999</v>
      </c>
      <c r="FA42" s="737">
        <v>192.43914727999999</v>
      </c>
      <c r="FB42" s="733"/>
      <c r="FC42" s="733"/>
      <c r="FD42" s="733"/>
      <c r="FE42" s="733"/>
      <c r="FF42" s="733"/>
      <c r="FG42" s="733"/>
      <c r="FH42" s="733"/>
      <c r="FI42" s="733"/>
      <c r="FJ42" s="733"/>
      <c r="FK42" s="733"/>
      <c r="FL42" s="733"/>
      <c r="FM42" s="733"/>
      <c r="FN42" s="733"/>
      <c r="FO42" s="733"/>
      <c r="FP42" s="644"/>
      <c r="FQ42" s="644"/>
      <c r="FR42" s="644"/>
      <c r="FS42" s="644"/>
      <c r="FT42" s="644"/>
      <c r="FU42" s="644"/>
      <c r="FV42" s="644"/>
      <c r="FW42" s="644"/>
      <c r="FX42" s="644"/>
      <c r="FY42" s="644"/>
      <c r="FZ42" s="644"/>
      <c r="GA42" s="644"/>
      <c r="GB42" s="644"/>
      <c r="GC42" s="644"/>
      <c r="GD42" s="644"/>
      <c r="GE42" s="644"/>
      <c r="GF42" s="644"/>
      <c r="GG42" s="644"/>
      <c r="GH42" s="733"/>
      <c r="GI42" s="733"/>
      <c r="GJ42" s="733"/>
      <c r="GK42" s="733"/>
      <c r="GL42" s="733"/>
      <c r="GM42" s="733"/>
      <c r="GN42" s="644"/>
      <c r="GO42" s="644"/>
      <c r="GP42" s="644"/>
      <c r="GQ42" s="644"/>
      <c r="GR42" s="644"/>
      <c r="GS42" s="644"/>
      <c r="GT42" s="644"/>
      <c r="GU42" s="644"/>
      <c r="GV42" s="644"/>
      <c r="GW42" s="644"/>
      <c r="GX42" s="644"/>
      <c r="GY42" s="644"/>
      <c r="GZ42" s="644"/>
      <c r="HA42" s="644"/>
      <c r="HB42" s="644"/>
      <c r="HC42" s="644"/>
      <c r="HD42" s="644"/>
      <c r="HE42" s="644"/>
      <c r="HF42" s="644"/>
      <c r="HG42" s="644"/>
      <c r="HH42" s="644"/>
      <c r="HI42" s="644"/>
      <c r="HJ42" s="644"/>
      <c r="HK42" s="644"/>
      <c r="HL42" s="644"/>
      <c r="HM42" s="644"/>
      <c r="HN42" s="644"/>
      <c r="HO42" s="733"/>
      <c r="HP42" s="733"/>
      <c r="HQ42" s="733"/>
      <c r="HX42" s="733"/>
      <c r="HY42" s="733"/>
      <c r="HZ42" s="733"/>
      <c r="IA42" s="733"/>
      <c r="IB42" s="733"/>
      <c r="IC42" s="733"/>
      <c r="ID42" s="733"/>
      <c r="IE42" s="733"/>
      <c r="IF42" s="1148"/>
      <c r="IG42" s="1148"/>
      <c r="IH42" s="1148"/>
      <c r="II42" s="733"/>
      <c r="IJ42" s="733"/>
      <c r="IK42" s="733"/>
      <c r="IL42" s="733"/>
      <c r="IM42" s="733"/>
      <c r="IN42" s="733"/>
      <c r="IO42" s="733"/>
      <c r="IP42" s="733"/>
      <c r="IQ42" s="733"/>
      <c r="IR42" s="733"/>
      <c r="IS42" s="733"/>
      <c r="IT42" s="733"/>
      <c r="IU42" s="733"/>
      <c r="IV42" s="733"/>
      <c r="IW42" s="733"/>
      <c r="IX42" s="733"/>
      <c r="IY42" s="584"/>
      <c r="IZ42" s="584"/>
      <c r="JA42" s="584"/>
      <c r="JB42" s="584"/>
      <c r="JC42" s="584"/>
      <c r="JD42" s="584"/>
      <c r="JE42" s="584"/>
      <c r="JF42" s="584"/>
      <c r="JG42" s="584"/>
      <c r="JH42" s="584"/>
      <c r="JI42" s="584"/>
      <c r="JJ42" s="584"/>
      <c r="JK42" s="584"/>
      <c r="JL42" s="631"/>
      <c r="JM42" s="631"/>
      <c r="JN42" s="1148"/>
      <c r="JO42" s="681"/>
      <c r="JP42" s="681"/>
      <c r="JQ42" s="681"/>
      <c r="JR42" s="681"/>
      <c r="JS42" s="681"/>
      <c r="JT42" s="681"/>
      <c r="JU42" s="506"/>
      <c r="JV42" s="506"/>
      <c r="JW42" s="506"/>
      <c r="JX42" s="506"/>
      <c r="JY42" s="506"/>
      <c r="JZ42" s="506"/>
      <c r="KA42" s="506"/>
      <c r="KB42" s="506"/>
      <c r="KC42" s="584"/>
      <c r="KD42" s="584"/>
      <c r="KE42" s="584"/>
      <c r="KF42" s="584"/>
      <c r="KG42" s="584"/>
      <c r="KH42" s="584"/>
      <c r="KI42" s="584"/>
      <c r="KJ42" s="584"/>
      <c r="KK42" s="584"/>
      <c r="KL42" s="584"/>
      <c r="KM42" s="584"/>
      <c r="KN42" s="584"/>
      <c r="KO42" s="506"/>
      <c r="KP42" s="506"/>
      <c r="KQ42" s="506"/>
      <c r="KR42" s="506"/>
      <c r="KS42" s="506"/>
      <c r="KT42" s="506"/>
      <c r="KU42" s="506"/>
      <c r="KV42" s="506"/>
      <c r="KW42" s="506"/>
      <c r="KX42" s="506"/>
      <c r="KY42" s="506"/>
      <c r="KZ42" s="506"/>
      <c r="LA42" s="506"/>
      <c r="LB42" s="506"/>
      <c r="LC42" s="506"/>
      <c r="LD42" s="506"/>
      <c r="LE42" s="506"/>
      <c r="LF42" s="506"/>
      <c r="LG42" s="506"/>
      <c r="LH42" s="506"/>
      <c r="LI42" s="506"/>
      <c r="LJ42" s="506"/>
      <c r="LK42" s="506"/>
      <c r="LL42" s="506"/>
      <c r="LM42" s="506"/>
      <c r="LN42" s="506"/>
      <c r="LO42" s="506"/>
      <c r="LP42" s="506"/>
      <c r="LQ42" s="506"/>
      <c r="LR42" s="506"/>
      <c r="LS42" s="506"/>
      <c r="LT42" s="506"/>
      <c r="LU42" s="506"/>
      <c r="LV42" s="506"/>
      <c r="LW42" s="506"/>
      <c r="LX42" s="506"/>
      <c r="LY42" s="506"/>
      <c r="LZ42" s="506"/>
      <c r="MA42" s="506"/>
      <c r="MB42" s="506"/>
      <c r="MC42" s="506"/>
      <c r="MD42" s="601"/>
      <c r="ME42" s="601"/>
      <c r="MF42" s="601"/>
      <c r="MG42" s="601"/>
      <c r="MH42" s="506"/>
      <c r="MI42" s="506"/>
      <c r="MJ42" s="506"/>
      <c r="MK42" s="506"/>
      <c r="ML42" s="506"/>
      <c r="MM42" s="506"/>
      <c r="MN42" s="506"/>
      <c r="MO42" s="506"/>
      <c r="MP42" s="584"/>
      <c r="MQ42" s="584"/>
      <c r="MR42" s="584"/>
      <c r="MS42" s="584"/>
      <c r="MT42" s="584"/>
      <c r="MU42" s="584"/>
      <c r="MV42" s="584"/>
      <c r="MW42" s="584"/>
      <c r="MX42" s="584"/>
      <c r="MY42" s="584"/>
      <c r="MZ42" s="584"/>
      <c r="NA42" s="584"/>
      <c r="NB42" s="584"/>
      <c r="NC42" s="601"/>
      <c r="ND42" s="601"/>
      <c r="NE42" s="506"/>
      <c r="NF42" s="506"/>
      <c r="NG42" s="506"/>
      <c r="NH42" s="506"/>
      <c r="NI42" s="506"/>
      <c r="NJ42" s="506"/>
      <c r="NK42" s="506"/>
      <c r="NL42" s="584"/>
      <c r="NM42" s="601"/>
      <c r="NN42" s="601"/>
      <c r="NO42" s="601"/>
      <c r="NP42" s="601"/>
      <c r="NQ42" s="601"/>
      <c r="NR42" s="584"/>
      <c r="NS42" s="584"/>
      <c r="NT42" s="584"/>
      <c r="NU42" s="584"/>
      <c r="NV42" s="584"/>
      <c r="NW42" s="584"/>
      <c r="NX42" s="584"/>
      <c r="NY42" s="584"/>
      <c r="NZ42" s="584"/>
      <c r="OA42" s="584"/>
      <c r="OB42" s="584"/>
      <c r="OC42" s="584"/>
      <c r="OD42" s="584"/>
      <c r="OE42" s="584"/>
      <c r="OF42" s="584"/>
      <c r="OG42" s="584"/>
      <c r="OH42" s="584"/>
      <c r="OI42" s="584"/>
      <c r="OJ42" s="584"/>
      <c r="OK42" s="584"/>
      <c r="OL42" s="584"/>
      <c r="OM42" s="584"/>
      <c r="ON42" s="584"/>
      <c r="OO42" s="584"/>
      <c r="OP42" s="584"/>
      <c r="OQ42" s="584"/>
      <c r="OR42" s="584"/>
      <c r="OS42" s="584"/>
      <c r="OT42" s="584"/>
      <c r="OU42" s="584"/>
      <c r="OV42" s="584"/>
      <c r="OW42" s="584"/>
      <c r="OX42" s="584"/>
      <c r="OY42" s="584"/>
      <c r="OZ42" s="584"/>
      <c r="PA42" s="584"/>
      <c r="PB42" s="584"/>
      <c r="PC42" s="584"/>
      <c r="PD42" s="584"/>
      <c r="PE42" s="584"/>
      <c r="PF42" s="584"/>
      <c r="PG42" s="584"/>
      <c r="PH42" s="584"/>
      <c r="PI42" s="584"/>
      <c r="PJ42" s="584"/>
      <c r="PK42" s="584"/>
      <c r="PL42" s="584"/>
      <c r="PM42" s="584"/>
      <c r="PN42" s="584"/>
      <c r="PO42" s="584"/>
      <c r="PP42" s="584"/>
      <c r="PQ42" s="584"/>
      <c r="PR42" s="584"/>
      <c r="PS42" s="584"/>
      <c r="PT42" s="584"/>
      <c r="PU42" s="584"/>
      <c r="PV42" s="584"/>
      <c r="PW42" s="584"/>
      <c r="PX42" s="584"/>
      <c r="PY42" s="584"/>
      <c r="PZ42" s="584"/>
      <c r="QA42" s="584"/>
      <c r="QB42" s="584"/>
      <c r="QC42" s="584"/>
      <c r="QD42" s="584"/>
      <c r="QE42" s="584"/>
      <c r="QF42" s="584"/>
      <c r="QG42" s="584"/>
      <c r="QH42" s="584"/>
      <c r="QI42" s="584"/>
      <c r="QJ42" s="584"/>
      <c r="QK42" s="584"/>
      <c r="QL42" s="584"/>
      <c r="QM42" s="584"/>
      <c r="QN42" s="584"/>
      <c r="QO42" s="584"/>
      <c r="QP42" s="584"/>
      <c r="QQ42" s="584"/>
      <c r="QR42" s="584"/>
      <c r="QS42" s="584"/>
      <c r="QT42" s="584"/>
      <c r="QU42" s="584"/>
      <c r="QV42" s="584"/>
      <c r="QW42" s="584"/>
      <c r="QX42" s="584"/>
      <c r="QY42" s="584"/>
      <c r="QZ42" s="584"/>
      <c r="RA42" s="584"/>
      <c r="RB42" s="584"/>
      <c r="RC42" s="584"/>
      <c r="RD42" s="584"/>
      <c r="RE42" s="584"/>
      <c r="RF42" s="584"/>
      <c r="RG42" s="584"/>
      <c r="RH42" s="584"/>
      <c r="RI42" s="584"/>
      <c r="RJ42" s="584"/>
      <c r="RK42" s="584"/>
      <c r="RL42" s="584"/>
      <c r="RM42" s="584"/>
      <c r="RN42" s="584"/>
      <c r="RO42" s="584"/>
      <c r="RP42" s="584"/>
      <c r="RQ42" s="584"/>
      <c r="RR42" s="584"/>
      <c r="RS42" s="584"/>
      <c r="RT42" s="584"/>
      <c r="RU42" s="584"/>
      <c r="RV42" s="584"/>
      <c r="RW42" s="584"/>
      <c r="RX42" s="584"/>
      <c r="RY42" s="584"/>
      <c r="RZ42" s="584"/>
      <c r="SA42" s="584"/>
      <c r="SB42" s="584"/>
      <c r="SC42" s="584"/>
      <c r="SD42" s="584"/>
      <c r="SE42" s="584"/>
      <c r="SF42" s="584"/>
      <c r="SG42" s="584"/>
      <c r="SH42" s="584"/>
      <c r="SI42" s="584"/>
      <c r="SJ42" s="584"/>
      <c r="SK42" s="584"/>
      <c r="SL42" s="584"/>
      <c r="SM42" s="584"/>
      <c r="SN42" s="584"/>
      <c r="SO42" s="584"/>
      <c r="SP42" s="584"/>
      <c r="SQ42" s="584"/>
      <c r="SR42" s="584"/>
      <c r="SS42" s="584"/>
      <c r="ST42" s="584"/>
      <c r="SU42" s="584"/>
      <c r="SV42" s="584"/>
      <c r="SW42" s="584"/>
      <c r="SX42" s="584"/>
      <c r="SY42" s="584"/>
      <c r="SZ42" s="584"/>
      <c r="TA42" s="584"/>
      <c r="TB42" s="584"/>
      <c r="TC42" s="584"/>
      <c r="TD42" s="584"/>
      <c r="TE42" s="584"/>
      <c r="TF42" s="584"/>
      <c r="TG42" s="584"/>
      <c r="TH42" s="584"/>
      <c r="TI42" s="584"/>
      <c r="TJ42" s="584"/>
      <c r="TK42" s="584"/>
      <c r="TL42" s="584"/>
      <c r="TM42" s="584"/>
      <c r="TN42" s="584"/>
      <c r="TO42" s="584"/>
      <c r="TP42" s="584"/>
      <c r="TQ42" s="584"/>
      <c r="TR42" s="584"/>
      <c r="TS42" s="584"/>
      <c r="TT42" s="584"/>
      <c r="TU42" s="584"/>
      <c r="TV42" s="584"/>
      <c r="TW42" s="584"/>
      <c r="TX42" s="584"/>
      <c r="TY42" s="584"/>
      <c r="TZ42" s="584"/>
      <c r="UA42" s="584"/>
      <c r="UB42" s="584"/>
      <c r="UC42" s="584"/>
      <c r="UD42" s="584"/>
      <c r="UE42" s="584"/>
      <c r="UF42" s="584"/>
      <c r="UG42" s="584"/>
      <c r="UH42" s="584"/>
      <c r="UI42" s="584"/>
      <c r="UJ42" s="584"/>
      <c r="UK42" s="584"/>
      <c r="UL42" s="584"/>
      <c r="UM42" s="584"/>
      <c r="UN42" s="584"/>
      <c r="UO42" s="584"/>
      <c r="UP42" s="584"/>
      <c r="UQ42" s="584"/>
      <c r="UR42" s="584"/>
      <c r="US42" s="584"/>
      <c r="UT42" s="584"/>
      <c r="UU42" s="584"/>
      <c r="UV42" s="584"/>
      <c r="UW42" s="584"/>
      <c r="UX42" s="584"/>
      <c r="UY42" s="584"/>
      <c r="UZ42" s="584"/>
      <c r="VA42" s="584"/>
      <c r="VB42" s="584"/>
      <c r="VC42" s="584"/>
      <c r="VD42" s="584"/>
      <c r="VE42" s="584"/>
      <c r="VF42" s="584"/>
      <c r="VG42" s="584"/>
      <c r="VH42" s="584"/>
      <c r="VI42" s="584"/>
      <c r="VJ42" s="584"/>
      <c r="VK42" s="584"/>
      <c r="VL42" s="584"/>
      <c r="VM42" s="584"/>
      <c r="VN42" s="584"/>
      <c r="VO42" s="584"/>
      <c r="VP42" s="584"/>
      <c r="VQ42" s="584"/>
      <c r="VR42" s="584"/>
      <c r="VS42" s="584"/>
      <c r="VT42" s="584"/>
      <c r="VU42" s="584"/>
      <c r="VV42" s="584"/>
      <c r="VW42" s="584"/>
      <c r="VX42" s="584"/>
      <c r="VY42" s="584"/>
      <c r="VZ42" s="584"/>
      <c r="WA42" s="584"/>
      <c r="WB42" s="584"/>
      <c r="WC42" s="584"/>
      <c r="WD42" s="584"/>
      <c r="WE42" s="584"/>
      <c r="WF42" s="584"/>
      <c r="WG42" s="584"/>
      <c r="WH42" s="584"/>
      <c r="WI42" s="584"/>
      <c r="WJ42" s="584"/>
      <c r="WK42" s="584"/>
      <c r="WL42" s="584"/>
      <c r="WM42" s="584"/>
      <c r="WN42" s="584"/>
      <c r="WO42" s="584"/>
      <c r="WP42" s="584"/>
      <c r="WQ42" s="584"/>
      <c r="WR42" s="584"/>
      <c r="WS42" s="584"/>
      <c r="WT42" s="584"/>
      <c r="WU42" s="584"/>
      <c r="WV42" s="584"/>
      <c r="WW42" s="584"/>
      <c r="WX42" s="584"/>
      <c r="WY42" s="584"/>
      <c r="WZ42" s="584"/>
      <c r="XA42" s="584"/>
      <c r="XB42" s="584"/>
      <c r="XC42" s="584"/>
      <c r="XD42" s="584"/>
      <c r="XE42" s="584"/>
      <c r="XF42" s="584"/>
      <c r="XG42" s="584"/>
      <c r="XH42" s="584"/>
      <c r="XI42" s="584"/>
      <c r="XJ42" s="584"/>
      <c r="XK42" s="584"/>
      <c r="XL42" s="584"/>
      <c r="XM42" s="584"/>
      <c r="XN42" s="584"/>
      <c r="XO42" s="584"/>
      <c r="XP42" s="584"/>
      <c r="XQ42" s="584"/>
      <c r="XR42" s="584"/>
      <c r="XS42" s="584"/>
      <c r="XT42" s="584"/>
      <c r="XU42" s="584"/>
      <c r="XV42" s="584"/>
      <c r="XW42" s="584"/>
      <c r="XX42" s="584"/>
      <c r="XY42" s="584"/>
      <c r="XZ42" s="584"/>
      <c r="YA42" s="584"/>
      <c r="YB42" s="584"/>
      <c r="YC42" s="584"/>
      <c r="YD42" s="584"/>
      <c r="YE42" s="584"/>
      <c r="YF42" s="584"/>
      <c r="YG42" s="584"/>
      <c r="YH42" s="584"/>
      <c r="YI42" s="584"/>
      <c r="YJ42" s="584"/>
      <c r="YK42" s="584"/>
      <c r="YL42" s="584"/>
      <c r="YM42" s="584"/>
      <c r="YN42" s="584"/>
      <c r="YO42" s="584"/>
      <c r="YP42" s="584"/>
      <c r="YQ42" s="584"/>
      <c r="YR42" s="584"/>
      <c r="YS42" s="584"/>
      <c r="YT42" s="584"/>
      <c r="YU42" s="584"/>
      <c r="YV42" s="584"/>
      <c r="YW42" s="584"/>
      <c r="YX42" s="601"/>
      <c r="YY42" s="601"/>
      <c r="YZ42" s="601"/>
      <c r="ZA42" s="584"/>
      <c r="ZB42" s="584"/>
      <c r="ZC42" s="584"/>
      <c r="ZD42" s="584"/>
      <c r="ZE42" s="584"/>
      <c r="ZF42" s="584"/>
      <c r="ZG42" s="584"/>
      <c r="ZH42" s="584"/>
      <c r="ZI42" s="584"/>
      <c r="ZJ42" s="584"/>
      <c r="ZK42" s="584"/>
      <c r="ZL42" s="584"/>
      <c r="ZM42" s="584"/>
      <c r="ZN42" s="584"/>
      <c r="ZO42" s="584"/>
      <c r="ZP42" s="584"/>
      <c r="ZQ42" s="584"/>
      <c r="ZR42" s="584"/>
      <c r="ZS42" s="584"/>
      <c r="ZT42" s="584"/>
      <c r="ZU42" s="584"/>
      <c r="ZV42" s="584"/>
      <c r="ZW42" s="584"/>
      <c r="ZX42" s="584"/>
      <c r="ZY42" s="584"/>
      <c r="ZZ42" s="584"/>
      <c r="AAA42" s="584"/>
      <c r="AAB42" s="584"/>
      <c r="AAC42" s="584"/>
      <c r="AAD42" s="584"/>
      <c r="AAE42" s="584"/>
      <c r="AAF42" s="584"/>
      <c r="AAG42" s="584"/>
      <c r="AAH42" s="584"/>
      <c r="AAI42" s="584"/>
      <c r="AAJ42" s="584"/>
      <c r="AAK42" s="584"/>
      <c r="AAL42" s="584"/>
      <c r="AAM42" s="584"/>
      <c r="AAN42" s="584"/>
      <c r="AAO42" s="584"/>
      <c r="AAP42" s="584"/>
      <c r="AAQ42" s="584"/>
      <c r="AAR42" s="584"/>
      <c r="AAS42" s="584"/>
      <c r="AAT42" s="584"/>
      <c r="AAU42" s="584"/>
      <c r="AAV42" s="584"/>
      <c r="AAW42" s="584"/>
      <c r="AAX42" s="584"/>
      <c r="AAY42" s="584"/>
      <c r="AAZ42" s="584"/>
      <c r="ABA42" s="584"/>
      <c r="ABB42" s="584"/>
      <c r="ABC42" s="584"/>
      <c r="ABD42" s="584"/>
      <c r="ABE42" s="584"/>
      <c r="ABF42" s="584"/>
      <c r="ABG42" s="584"/>
      <c r="ABH42" s="584"/>
      <c r="ABI42" s="584"/>
      <c r="ABJ42" s="584"/>
      <c r="ABK42" s="584"/>
      <c r="ABL42" s="584"/>
      <c r="ABM42" s="584"/>
      <c r="ABN42" s="584"/>
      <c r="ABO42" s="584"/>
      <c r="ABP42" s="584"/>
      <c r="ABQ42" s="584"/>
      <c r="ABR42" s="584"/>
      <c r="ABS42" s="584"/>
      <c r="ABT42" s="584"/>
      <c r="ABU42" s="584"/>
      <c r="ABV42" s="617"/>
      <c r="ABW42" s="617"/>
      <c r="ABX42" s="617"/>
      <c r="ABY42" s="617"/>
      <c r="ABZ42" s="617"/>
      <c r="ACA42" s="506"/>
      <c r="ACB42" s="506"/>
      <c r="ACC42" s="506"/>
      <c r="ACD42" s="506"/>
      <c r="AFT42" s="508"/>
      <c r="AFU42" s="508"/>
    </row>
    <row r="43" spans="1:853" ht="22.95" customHeight="1" thickBot="1">
      <c r="A43" s="1065">
        <v>36</v>
      </c>
      <c r="B43" s="1031" t="str">
        <f>IF('1'!$A$1=1,D43,F43)</f>
        <v>Uzbekistan</v>
      </c>
      <c r="C43" s="1165"/>
      <c r="D43" s="695" t="s">
        <v>704</v>
      </c>
      <c r="E43" s="1162"/>
      <c r="F43" s="1607" t="s">
        <v>701</v>
      </c>
      <c r="G43" s="1066">
        <v>39.454546710000002</v>
      </c>
      <c r="H43" s="1066">
        <v>54.332304260000001</v>
      </c>
      <c r="I43" s="1066">
        <v>61.717775850000002</v>
      </c>
      <c r="J43" s="1066">
        <v>66.584758620000002</v>
      </c>
      <c r="K43" s="1163">
        <v>52.01057067</v>
      </c>
      <c r="L43" s="1163">
        <v>91.190637530000004</v>
      </c>
      <c r="M43" s="1163">
        <v>80.303443669999993</v>
      </c>
      <c r="N43" s="1163">
        <v>105.03426972</v>
      </c>
      <c r="O43" s="1163">
        <v>59.326468480000003</v>
      </c>
      <c r="P43" s="1163">
        <v>93.622557499999999</v>
      </c>
      <c r="Q43" s="1163">
        <v>192.06384451</v>
      </c>
      <c r="R43" s="1163">
        <v>85.441509429999996</v>
      </c>
      <c r="S43" s="1163">
        <v>54.247457420000003</v>
      </c>
      <c r="T43" s="1163">
        <v>71.629193470000004</v>
      </c>
      <c r="U43" s="1163">
        <v>78.445479890000001</v>
      </c>
      <c r="V43" s="1163">
        <v>139.17200890999999</v>
      </c>
      <c r="W43" s="1163">
        <v>73.519022860000007</v>
      </c>
      <c r="X43" s="1163">
        <v>88.402228199999996</v>
      </c>
      <c r="Y43" s="1163">
        <v>63.39492766</v>
      </c>
      <c r="Z43" s="1163">
        <v>71.475453009999995</v>
      </c>
      <c r="AA43" s="1066">
        <v>43.667256610000003</v>
      </c>
      <c r="AB43" s="1066">
        <v>45.712172080000002</v>
      </c>
      <c r="AC43" s="1066">
        <v>37.836409709999998</v>
      </c>
      <c r="AD43" s="1066">
        <v>42.36152826</v>
      </c>
      <c r="AE43" s="1066">
        <v>24.844544450000001</v>
      </c>
      <c r="AF43" s="1066">
        <v>35.597013330000003</v>
      </c>
      <c r="AG43" s="1066">
        <v>35.521115289999997</v>
      </c>
      <c r="AH43" s="1066">
        <v>38.828340369999999</v>
      </c>
      <c r="AI43" s="1066">
        <v>35.765533079999997</v>
      </c>
      <c r="AJ43" s="1066">
        <v>34.972967910000001</v>
      </c>
      <c r="AK43" s="1066">
        <v>42.280553480000002</v>
      </c>
      <c r="AL43" s="1066">
        <v>50.08110705</v>
      </c>
      <c r="AM43" s="1066">
        <v>57.550763510000003</v>
      </c>
      <c r="AN43" s="1066">
        <v>74.600243309999996</v>
      </c>
      <c r="AO43" s="1066">
        <v>77.130295570000001</v>
      </c>
      <c r="AP43" s="1066">
        <v>73.123110519999997</v>
      </c>
      <c r="AQ43" s="1100">
        <v>43.088426400000003</v>
      </c>
      <c r="AR43" s="1066">
        <v>51.935602109999998</v>
      </c>
      <c r="AS43" s="1066">
        <v>58.47118098</v>
      </c>
      <c r="AT43" s="1066">
        <v>60.837022589999997</v>
      </c>
      <c r="AU43" s="1066">
        <v>58.993090979999998</v>
      </c>
      <c r="AV43" s="1066">
        <v>59.260453560000002</v>
      </c>
      <c r="AW43" s="1066">
        <v>81.714513229999994</v>
      </c>
      <c r="AX43" s="1066">
        <v>93.722134749999995</v>
      </c>
      <c r="AY43" s="1066">
        <v>81.971665889999997</v>
      </c>
      <c r="AZ43" s="1066">
        <v>85.640954660000006</v>
      </c>
      <c r="BA43" s="1066">
        <v>157.28703175999999</v>
      </c>
      <c r="BB43" s="1066">
        <v>103.92069911999999</v>
      </c>
      <c r="BC43" s="1066">
        <v>61.009179490000001</v>
      </c>
      <c r="BD43" s="1066">
        <v>28.277000220000001</v>
      </c>
      <c r="BE43" s="1066">
        <v>47.733065119999999</v>
      </c>
      <c r="BF43" s="1066">
        <v>51.437818159999999</v>
      </c>
      <c r="BG43" s="1066">
        <v>30.198867979999999</v>
      </c>
      <c r="BH43" s="1066">
        <v>35.893675930000001</v>
      </c>
      <c r="BI43" s="1066">
        <v>36.379171970000002</v>
      </c>
      <c r="BJ43" s="1066">
        <v>41.868161520000001</v>
      </c>
      <c r="BK43" s="1066">
        <f t="shared" si="10"/>
        <v>293.69019251999998</v>
      </c>
      <c r="BL43" s="1066">
        <f t="shared" si="11"/>
        <v>428.82035142999996</v>
      </c>
      <c r="BM43" s="1066">
        <f t="shared" si="12"/>
        <v>188.45706299</v>
      </c>
      <c r="BN43" s="1066">
        <f t="shared" si="13"/>
        <v>144.33987740000001</v>
      </c>
      <c r="BO43" s="1125">
        <f t="shared" si="14"/>
        <v>0.41622507333669778</v>
      </c>
      <c r="BP43" s="1126">
        <f t="shared" si="0"/>
        <v>76.590325196598783</v>
      </c>
      <c r="BQ43" s="1100">
        <f t="shared" si="1"/>
        <v>169.57736666</v>
      </c>
      <c r="BR43" s="1066">
        <f t="shared" si="2"/>
        <v>134.79101344</v>
      </c>
      <c r="BS43" s="1066">
        <f t="shared" si="3"/>
        <v>163.10016152000003</v>
      </c>
      <c r="BT43" s="1066">
        <f t="shared" si="4"/>
        <v>282.40441291000002</v>
      </c>
      <c r="BU43" s="1066">
        <f t="shared" si="5"/>
        <v>214.33223207999998</v>
      </c>
      <c r="BV43" s="1066">
        <f t="shared" si="6"/>
        <v>293.69019251999998</v>
      </c>
      <c r="BW43" s="1066">
        <f t="shared" si="7"/>
        <v>428.82035142999996</v>
      </c>
      <c r="BX43" s="1066">
        <f t="shared" si="8"/>
        <v>188.45706299</v>
      </c>
      <c r="BY43" s="1572">
        <f t="shared" si="9"/>
        <v>144.33987740000001</v>
      </c>
      <c r="BZ43" s="644"/>
      <c r="CA43" s="644"/>
      <c r="CB43" s="644"/>
      <c r="CC43" s="644"/>
      <c r="CD43" s="644"/>
      <c r="CE43" s="644"/>
      <c r="CF43" s="644"/>
      <c r="CG43" s="644"/>
      <c r="CH43" s="644"/>
      <c r="CI43" s="644"/>
      <c r="CJ43" s="644"/>
      <c r="CK43" s="644"/>
      <c r="CL43" s="644"/>
      <c r="CM43" s="644"/>
      <c r="CN43" s="644"/>
      <c r="CO43" s="644"/>
      <c r="CP43" s="644"/>
      <c r="CQ43" s="644"/>
      <c r="CR43" s="644"/>
      <c r="CS43" s="644"/>
      <c r="CT43" s="644"/>
      <c r="CU43" s="644"/>
      <c r="CV43" s="644"/>
      <c r="CW43" s="644"/>
      <c r="CX43" s="644"/>
      <c r="CY43" s="644"/>
      <c r="CZ43" s="644"/>
      <c r="DA43" s="644"/>
      <c r="DB43" s="644"/>
      <c r="DC43" s="644"/>
      <c r="DD43" s="644"/>
      <c r="DE43" s="644"/>
      <c r="DF43" s="644"/>
      <c r="DG43" s="644"/>
      <c r="DH43" s="644"/>
      <c r="DI43" s="644"/>
      <c r="DJ43" s="644"/>
      <c r="DK43" s="644"/>
      <c r="DL43" s="644"/>
      <c r="DM43" s="644"/>
      <c r="DN43" s="644"/>
      <c r="DO43" s="644"/>
      <c r="DP43" s="644"/>
      <c r="DQ43" s="644"/>
      <c r="DR43" s="644"/>
      <c r="DS43" s="644"/>
      <c r="DT43" s="644"/>
      <c r="DU43" s="644"/>
      <c r="DV43" s="644"/>
      <c r="DW43" s="644"/>
      <c r="DX43" s="644"/>
      <c r="DY43" s="644"/>
      <c r="DZ43" s="644"/>
      <c r="EA43" s="644"/>
      <c r="EB43" s="644"/>
      <c r="EC43" s="644"/>
      <c r="ED43" s="644"/>
      <c r="EE43" s="644"/>
      <c r="EF43" s="644"/>
      <c r="EG43" s="644"/>
      <c r="EH43" s="644"/>
      <c r="EI43" s="644"/>
      <c r="EJ43" s="644"/>
      <c r="EK43" s="644"/>
      <c r="EL43" s="644"/>
      <c r="EM43" s="644"/>
      <c r="EN43" s="644"/>
      <c r="EO43" s="644"/>
      <c r="EP43" s="644"/>
      <c r="EQ43" s="644"/>
      <c r="ER43" s="644"/>
      <c r="ES43" s="644"/>
      <c r="ET43" s="644"/>
      <c r="EU43" s="644"/>
      <c r="EV43" s="644"/>
      <c r="EW43" s="644"/>
      <c r="EX43" s="733"/>
      <c r="EY43" s="733"/>
      <c r="EZ43" s="737">
        <v>124.87188098</v>
      </c>
      <c r="FA43" s="737">
        <v>107.12247571</v>
      </c>
      <c r="FB43" s="733"/>
      <c r="FC43" s="733"/>
      <c r="FD43" s="733"/>
      <c r="FE43" s="733"/>
      <c r="FF43" s="733"/>
      <c r="FG43" s="733"/>
      <c r="FH43" s="733"/>
      <c r="FI43" s="733"/>
      <c r="FJ43" s="733"/>
      <c r="FK43" s="733"/>
      <c r="FL43" s="733"/>
      <c r="FM43" s="733"/>
      <c r="FN43" s="733"/>
      <c r="FO43" s="733"/>
      <c r="FP43" s="644"/>
      <c r="FQ43" s="644"/>
      <c r="FR43" s="644"/>
      <c r="FS43" s="644"/>
      <c r="FT43" s="644"/>
      <c r="FU43" s="644"/>
      <c r="FV43" s="644"/>
      <c r="FW43" s="644"/>
      <c r="FX43" s="644"/>
      <c r="FY43" s="644"/>
      <c r="FZ43" s="644"/>
      <c r="GA43" s="644"/>
      <c r="GB43" s="644"/>
      <c r="GC43" s="644"/>
      <c r="GD43" s="644"/>
      <c r="GE43" s="644"/>
      <c r="GF43" s="644"/>
      <c r="GG43" s="644"/>
      <c r="GH43" s="733"/>
      <c r="GI43" s="733"/>
      <c r="GJ43" s="733"/>
      <c r="GK43" s="733"/>
      <c r="GL43" s="733"/>
      <c r="GM43" s="733"/>
      <c r="GN43" s="644"/>
      <c r="GO43" s="644"/>
      <c r="GP43" s="644"/>
      <c r="GQ43" s="644"/>
      <c r="GR43" s="644"/>
      <c r="GS43" s="644"/>
      <c r="GT43" s="644"/>
      <c r="GU43" s="644"/>
      <c r="GV43" s="644"/>
      <c r="GW43" s="644"/>
      <c r="GX43" s="644"/>
      <c r="GY43" s="644"/>
      <c r="GZ43" s="644"/>
      <c r="HA43" s="644"/>
      <c r="HB43" s="644"/>
      <c r="HC43" s="644"/>
      <c r="HD43" s="644"/>
      <c r="HE43" s="644"/>
      <c r="HF43" s="644"/>
      <c r="HG43" s="644"/>
      <c r="HH43" s="644"/>
      <c r="HI43" s="644"/>
      <c r="HJ43" s="644"/>
      <c r="HK43" s="644"/>
      <c r="HL43" s="644"/>
      <c r="HM43" s="644"/>
      <c r="HN43" s="644"/>
      <c r="HO43" s="733"/>
      <c r="HP43" s="733"/>
      <c r="HQ43" s="733"/>
      <c r="HX43" s="733"/>
      <c r="HY43" s="733"/>
      <c r="HZ43" s="733"/>
      <c r="IA43" s="733"/>
      <c r="IB43" s="733"/>
      <c r="IC43" s="733"/>
      <c r="ID43" s="733"/>
      <c r="IE43" s="733"/>
      <c r="IF43" s="1148"/>
      <c r="IG43" s="1148"/>
      <c r="IH43" s="1148"/>
      <c r="II43" s="733"/>
      <c r="IJ43" s="733"/>
      <c r="IK43" s="733"/>
      <c r="IL43" s="733"/>
      <c r="IM43" s="733"/>
      <c r="IN43" s="733"/>
      <c r="IO43" s="733"/>
      <c r="IP43" s="733"/>
      <c r="IQ43" s="733"/>
      <c r="IR43" s="733"/>
      <c r="IS43" s="733"/>
      <c r="IT43" s="733"/>
      <c r="IU43" s="733"/>
      <c r="IV43" s="733"/>
      <c r="IW43" s="733"/>
      <c r="IX43" s="733"/>
      <c r="IY43" s="584"/>
      <c r="IZ43" s="584"/>
      <c r="JA43" s="584"/>
      <c r="JB43" s="584"/>
      <c r="JC43" s="584"/>
      <c r="JD43" s="584"/>
      <c r="JE43" s="584"/>
      <c r="JF43" s="584"/>
      <c r="JG43" s="584"/>
      <c r="JH43" s="584"/>
      <c r="JI43" s="584"/>
      <c r="JJ43" s="584"/>
      <c r="JK43" s="584"/>
      <c r="JL43" s="631"/>
      <c r="JM43" s="631"/>
      <c r="JN43" s="1148"/>
      <c r="JO43" s="681"/>
      <c r="JP43" s="681"/>
      <c r="JQ43" s="681"/>
      <c r="JR43" s="681"/>
      <c r="JS43" s="681"/>
      <c r="JT43" s="681"/>
      <c r="JU43" s="506"/>
      <c r="JV43" s="506"/>
      <c r="JW43" s="506"/>
      <c r="JX43" s="506"/>
      <c r="JY43" s="506"/>
      <c r="JZ43" s="506"/>
      <c r="KA43" s="506"/>
      <c r="KB43" s="506"/>
      <c r="KC43" s="584"/>
      <c r="KD43" s="584"/>
      <c r="KE43" s="584"/>
      <c r="KF43" s="584"/>
      <c r="KG43" s="584"/>
      <c r="KH43" s="584"/>
      <c r="KI43" s="584"/>
      <c r="KJ43" s="584"/>
      <c r="KK43" s="584"/>
      <c r="KL43" s="584"/>
      <c r="KM43" s="584"/>
      <c r="KN43" s="584"/>
      <c r="KO43" s="506"/>
      <c r="KP43" s="506"/>
      <c r="KQ43" s="506"/>
      <c r="KR43" s="506"/>
      <c r="KS43" s="506"/>
      <c r="KT43" s="506"/>
      <c r="KU43" s="506"/>
      <c r="KV43" s="506"/>
      <c r="KW43" s="506"/>
      <c r="KX43" s="506"/>
      <c r="KY43" s="506"/>
      <c r="KZ43" s="506"/>
      <c r="LA43" s="506"/>
      <c r="LB43" s="506"/>
      <c r="LC43" s="506"/>
      <c r="LD43" s="506"/>
      <c r="LE43" s="506"/>
      <c r="LF43" s="506"/>
      <c r="LG43" s="506"/>
      <c r="LH43" s="506"/>
      <c r="LI43" s="506"/>
      <c r="LJ43" s="506"/>
      <c r="LK43" s="506"/>
      <c r="LL43" s="506"/>
      <c r="LM43" s="506"/>
      <c r="LN43" s="506"/>
      <c r="LO43" s="506"/>
      <c r="LP43" s="506"/>
      <c r="LQ43" s="506"/>
      <c r="LR43" s="506"/>
      <c r="LS43" s="506"/>
      <c r="LT43" s="506"/>
      <c r="LU43" s="506"/>
      <c r="LV43" s="506"/>
      <c r="LW43" s="506"/>
      <c r="LX43" s="506"/>
      <c r="LY43" s="506"/>
      <c r="LZ43" s="506"/>
      <c r="MA43" s="506"/>
      <c r="MB43" s="506"/>
      <c r="MC43" s="506"/>
      <c r="MD43" s="601"/>
      <c r="ME43" s="601"/>
      <c r="MF43" s="601"/>
      <c r="MG43" s="601"/>
      <c r="MH43" s="506"/>
      <c r="MI43" s="506"/>
      <c r="MJ43" s="506"/>
      <c r="MK43" s="506"/>
      <c r="ML43" s="506"/>
      <c r="MM43" s="506"/>
      <c r="MN43" s="506"/>
      <c r="MO43" s="506"/>
      <c r="MP43" s="584"/>
      <c r="MQ43" s="584"/>
      <c r="MR43" s="584"/>
      <c r="MS43" s="584"/>
      <c r="MT43" s="584"/>
      <c r="MU43" s="584"/>
      <c r="MV43" s="584"/>
      <c r="MW43" s="584"/>
      <c r="MX43" s="584"/>
      <c r="MY43" s="584"/>
      <c r="MZ43" s="584"/>
      <c r="NA43" s="584"/>
      <c r="NB43" s="584"/>
      <c r="NC43" s="601"/>
      <c r="ND43" s="601"/>
      <c r="NE43" s="506"/>
      <c r="NF43" s="506"/>
      <c r="NG43" s="506"/>
      <c r="NH43" s="506"/>
      <c r="NI43" s="506"/>
      <c r="NJ43" s="506"/>
      <c r="NK43" s="506"/>
      <c r="NL43" s="584"/>
      <c r="NM43" s="601"/>
      <c r="NN43" s="601"/>
      <c r="NO43" s="601"/>
      <c r="NP43" s="601"/>
      <c r="NQ43" s="601"/>
      <c r="NR43" s="584"/>
      <c r="NS43" s="584"/>
      <c r="NT43" s="584"/>
      <c r="NU43" s="584"/>
      <c r="NV43" s="584"/>
      <c r="NW43" s="584"/>
      <c r="NX43" s="584"/>
      <c r="NY43" s="584"/>
      <c r="NZ43" s="584"/>
      <c r="OA43" s="584"/>
      <c r="OB43" s="584"/>
      <c r="OC43" s="584"/>
      <c r="OD43" s="584"/>
      <c r="OE43" s="584"/>
      <c r="OF43" s="584"/>
      <c r="OG43" s="584"/>
      <c r="OH43" s="584"/>
      <c r="OI43" s="584"/>
      <c r="OJ43" s="584"/>
      <c r="OK43" s="584"/>
      <c r="OL43" s="584"/>
      <c r="OM43" s="584"/>
      <c r="ON43" s="584"/>
      <c r="OO43" s="584"/>
      <c r="OP43" s="584"/>
      <c r="OQ43" s="584"/>
      <c r="OR43" s="584"/>
      <c r="OS43" s="584"/>
      <c r="OT43" s="584"/>
      <c r="OU43" s="584"/>
      <c r="OV43" s="584"/>
      <c r="OW43" s="584"/>
      <c r="OX43" s="584"/>
      <c r="OY43" s="584"/>
      <c r="OZ43" s="584"/>
      <c r="PA43" s="584"/>
      <c r="PB43" s="584"/>
      <c r="PC43" s="584"/>
      <c r="PD43" s="584"/>
      <c r="PE43" s="584"/>
      <c r="PF43" s="584"/>
      <c r="PG43" s="584"/>
      <c r="PH43" s="584"/>
      <c r="PI43" s="584"/>
      <c r="PJ43" s="584"/>
      <c r="PK43" s="584"/>
      <c r="PL43" s="584"/>
      <c r="PM43" s="584"/>
      <c r="PN43" s="584"/>
      <c r="PO43" s="584"/>
      <c r="PP43" s="584"/>
      <c r="PQ43" s="584"/>
      <c r="PR43" s="584"/>
      <c r="PS43" s="584"/>
      <c r="PT43" s="584"/>
      <c r="PU43" s="584"/>
      <c r="PV43" s="584"/>
      <c r="PW43" s="584"/>
      <c r="PX43" s="584"/>
      <c r="PY43" s="584"/>
      <c r="PZ43" s="584"/>
      <c r="QA43" s="584"/>
      <c r="QB43" s="584"/>
      <c r="QC43" s="584"/>
      <c r="QD43" s="584"/>
      <c r="QE43" s="584"/>
      <c r="QF43" s="584"/>
      <c r="QG43" s="584"/>
      <c r="QH43" s="584"/>
      <c r="QI43" s="584"/>
      <c r="QJ43" s="584"/>
      <c r="QK43" s="584"/>
      <c r="QL43" s="584"/>
      <c r="QM43" s="584"/>
      <c r="QN43" s="584"/>
      <c r="QO43" s="584"/>
      <c r="QP43" s="584"/>
      <c r="QQ43" s="584"/>
      <c r="QR43" s="584"/>
      <c r="QS43" s="584"/>
      <c r="QT43" s="584"/>
      <c r="QU43" s="584"/>
      <c r="QV43" s="584"/>
      <c r="QW43" s="584"/>
      <c r="QX43" s="584"/>
      <c r="QY43" s="584"/>
      <c r="QZ43" s="584"/>
      <c r="RA43" s="584"/>
      <c r="RB43" s="584"/>
      <c r="RC43" s="584"/>
      <c r="RD43" s="584"/>
      <c r="RE43" s="584"/>
      <c r="RF43" s="584"/>
      <c r="RG43" s="584"/>
      <c r="RH43" s="584"/>
      <c r="RI43" s="584"/>
      <c r="RJ43" s="584"/>
      <c r="RK43" s="584"/>
      <c r="RL43" s="584"/>
      <c r="RM43" s="584"/>
      <c r="RN43" s="584"/>
      <c r="RO43" s="584"/>
      <c r="RP43" s="584"/>
      <c r="RQ43" s="584"/>
      <c r="RR43" s="584"/>
      <c r="RS43" s="584"/>
      <c r="RT43" s="584"/>
      <c r="RU43" s="584"/>
      <c r="RV43" s="584"/>
      <c r="RW43" s="584"/>
      <c r="RX43" s="584"/>
      <c r="RY43" s="584"/>
      <c r="RZ43" s="584"/>
      <c r="SA43" s="584"/>
      <c r="SB43" s="584"/>
      <c r="SC43" s="584"/>
      <c r="SD43" s="584"/>
      <c r="SE43" s="584"/>
      <c r="SF43" s="584"/>
      <c r="SG43" s="584"/>
      <c r="SH43" s="584"/>
      <c r="SI43" s="584"/>
      <c r="SJ43" s="584"/>
      <c r="SK43" s="584"/>
      <c r="SL43" s="584"/>
      <c r="SM43" s="584"/>
      <c r="SN43" s="584"/>
      <c r="SO43" s="584"/>
      <c r="SP43" s="584"/>
      <c r="SQ43" s="584"/>
      <c r="SR43" s="584"/>
      <c r="SS43" s="584"/>
      <c r="ST43" s="584"/>
      <c r="SU43" s="584"/>
      <c r="SV43" s="584"/>
      <c r="SW43" s="584"/>
      <c r="SX43" s="584"/>
      <c r="SY43" s="584"/>
      <c r="SZ43" s="584"/>
      <c r="TA43" s="584"/>
      <c r="TB43" s="584"/>
      <c r="TC43" s="584"/>
      <c r="TD43" s="584"/>
      <c r="TE43" s="584"/>
      <c r="TF43" s="584"/>
      <c r="TG43" s="584"/>
      <c r="TH43" s="584"/>
      <c r="TI43" s="584"/>
      <c r="TJ43" s="584"/>
      <c r="TK43" s="584"/>
      <c r="TL43" s="584"/>
      <c r="TM43" s="584"/>
      <c r="TN43" s="584"/>
      <c r="TO43" s="584"/>
      <c r="TP43" s="584"/>
      <c r="TQ43" s="584"/>
      <c r="TR43" s="584"/>
      <c r="TS43" s="584"/>
      <c r="TT43" s="584"/>
      <c r="TU43" s="584"/>
      <c r="TV43" s="584"/>
      <c r="TW43" s="584"/>
      <c r="TX43" s="584"/>
      <c r="TY43" s="584"/>
      <c r="TZ43" s="584"/>
      <c r="UA43" s="584"/>
      <c r="UB43" s="584"/>
      <c r="UC43" s="584"/>
      <c r="UD43" s="584"/>
      <c r="UE43" s="584"/>
      <c r="UF43" s="584"/>
      <c r="UG43" s="584"/>
      <c r="UH43" s="584"/>
      <c r="UI43" s="584"/>
      <c r="UJ43" s="584"/>
      <c r="UK43" s="584"/>
      <c r="UL43" s="584"/>
      <c r="UM43" s="584"/>
      <c r="UN43" s="584"/>
      <c r="UO43" s="584"/>
      <c r="UP43" s="584"/>
      <c r="UQ43" s="584"/>
      <c r="UR43" s="584"/>
      <c r="US43" s="584"/>
      <c r="UT43" s="584"/>
      <c r="UU43" s="584"/>
      <c r="UV43" s="584"/>
      <c r="UW43" s="584"/>
      <c r="UX43" s="584"/>
      <c r="UY43" s="584"/>
      <c r="UZ43" s="584"/>
      <c r="VA43" s="584"/>
      <c r="VB43" s="584"/>
      <c r="VC43" s="584"/>
      <c r="VD43" s="584"/>
      <c r="VE43" s="584"/>
      <c r="VF43" s="584"/>
      <c r="VG43" s="584"/>
      <c r="VH43" s="584"/>
      <c r="VI43" s="584"/>
      <c r="VJ43" s="584"/>
      <c r="VK43" s="584"/>
      <c r="VL43" s="584"/>
      <c r="VM43" s="584"/>
      <c r="VN43" s="584"/>
      <c r="VO43" s="584"/>
      <c r="VP43" s="584"/>
      <c r="VQ43" s="584"/>
      <c r="VR43" s="584"/>
      <c r="VS43" s="584"/>
      <c r="VT43" s="584"/>
      <c r="VU43" s="584"/>
      <c r="VV43" s="584"/>
      <c r="VW43" s="584"/>
      <c r="VX43" s="584"/>
      <c r="VY43" s="584"/>
      <c r="VZ43" s="584"/>
      <c r="WA43" s="584"/>
      <c r="WB43" s="584"/>
      <c r="WC43" s="584"/>
      <c r="WD43" s="584"/>
      <c r="WE43" s="584"/>
      <c r="WF43" s="584"/>
      <c r="WG43" s="584"/>
      <c r="WH43" s="584"/>
      <c r="WI43" s="584"/>
      <c r="WJ43" s="584"/>
      <c r="WK43" s="584"/>
      <c r="WL43" s="584"/>
      <c r="WM43" s="584"/>
      <c r="WN43" s="584"/>
      <c r="WO43" s="584"/>
      <c r="WP43" s="584"/>
      <c r="WQ43" s="584"/>
      <c r="WR43" s="584"/>
      <c r="WS43" s="584"/>
      <c r="WT43" s="584"/>
      <c r="WU43" s="584"/>
      <c r="WV43" s="584"/>
      <c r="WW43" s="584"/>
      <c r="WX43" s="584"/>
      <c r="WY43" s="584"/>
      <c r="WZ43" s="584"/>
      <c r="XA43" s="584"/>
      <c r="XB43" s="584"/>
      <c r="XC43" s="584"/>
      <c r="XD43" s="584"/>
      <c r="XE43" s="584"/>
      <c r="XF43" s="584"/>
      <c r="XG43" s="584"/>
      <c r="XH43" s="584"/>
      <c r="XI43" s="584"/>
      <c r="XJ43" s="584"/>
      <c r="XK43" s="584"/>
      <c r="XL43" s="584"/>
      <c r="XM43" s="584"/>
      <c r="XN43" s="584"/>
      <c r="XO43" s="584"/>
      <c r="XP43" s="584"/>
      <c r="XQ43" s="584"/>
      <c r="XR43" s="584"/>
      <c r="XS43" s="584"/>
      <c r="XT43" s="584"/>
      <c r="XU43" s="584"/>
      <c r="XV43" s="584"/>
      <c r="XW43" s="584"/>
      <c r="XX43" s="584"/>
      <c r="XY43" s="584"/>
      <c r="XZ43" s="584"/>
      <c r="YA43" s="584"/>
      <c r="YB43" s="584"/>
      <c r="YC43" s="584"/>
      <c r="YD43" s="584"/>
      <c r="YE43" s="584"/>
      <c r="YF43" s="584"/>
      <c r="YG43" s="584"/>
      <c r="YH43" s="584"/>
      <c r="YI43" s="584"/>
      <c r="YJ43" s="584"/>
      <c r="YK43" s="584"/>
      <c r="YL43" s="584"/>
      <c r="YM43" s="584"/>
      <c r="YN43" s="584"/>
      <c r="YO43" s="584"/>
      <c r="YP43" s="584"/>
      <c r="YQ43" s="584"/>
      <c r="YR43" s="584"/>
      <c r="YS43" s="584"/>
      <c r="YT43" s="584"/>
      <c r="YU43" s="584"/>
      <c r="YV43" s="584"/>
      <c r="YW43" s="584"/>
      <c r="YX43" s="601"/>
      <c r="YY43" s="601"/>
      <c r="YZ43" s="601"/>
      <c r="ZA43" s="584"/>
      <c r="ZB43" s="584"/>
      <c r="ZC43" s="584"/>
      <c r="ZD43" s="584"/>
      <c r="ZE43" s="584"/>
      <c r="ZF43" s="584"/>
      <c r="ZG43" s="584"/>
      <c r="ZH43" s="584"/>
      <c r="ZI43" s="584"/>
      <c r="ZJ43" s="584"/>
      <c r="ZK43" s="584"/>
      <c r="ZL43" s="584"/>
      <c r="ZM43" s="584"/>
      <c r="ZN43" s="584"/>
      <c r="ZO43" s="584"/>
      <c r="ZP43" s="584"/>
      <c r="ZQ43" s="584"/>
      <c r="ZR43" s="584"/>
      <c r="ZS43" s="584"/>
      <c r="ZT43" s="584"/>
      <c r="ZU43" s="584"/>
      <c r="ZV43" s="584"/>
      <c r="ZW43" s="584"/>
      <c r="ZX43" s="584"/>
      <c r="ZY43" s="584"/>
      <c r="ZZ43" s="584"/>
      <c r="AAA43" s="584"/>
      <c r="AAB43" s="584"/>
      <c r="AAC43" s="584"/>
      <c r="AAD43" s="584"/>
      <c r="AAE43" s="584"/>
      <c r="AAF43" s="584"/>
      <c r="AAG43" s="584"/>
      <c r="AAH43" s="584"/>
      <c r="AAI43" s="584"/>
      <c r="AAJ43" s="584"/>
      <c r="AAK43" s="584"/>
      <c r="AAL43" s="584"/>
      <c r="AAM43" s="584"/>
      <c r="AAN43" s="584"/>
      <c r="AAO43" s="584"/>
      <c r="AAP43" s="584"/>
      <c r="AAQ43" s="584"/>
      <c r="AAR43" s="584"/>
      <c r="AAS43" s="584"/>
      <c r="AAT43" s="584"/>
      <c r="AAU43" s="584"/>
      <c r="AAV43" s="584"/>
      <c r="AAW43" s="584"/>
      <c r="AAX43" s="584"/>
      <c r="AAY43" s="584"/>
      <c r="AAZ43" s="584"/>
      <c r="ABA43" s="584"/>
      <c r="ABB43" s="584"/>
      <c r="ABC43" s="584"/>
      <c r="ABD43" s="584"/>
      <c r="ABE43" s="584"/>
      <c r="ABF43" s="584"/>
      <c r="ABG43" s="584"/>
      <c r="ABH43" s="584"/>
      <c r="ABI43" s="584"/>
      <c r="ABJ43" s="584"/>
      <c r="ABK43" s="584"/>
      <c r="ABL43" s="584"/>
      <c r="ABM43" s="584"/>
      <c r="ABN43" s="584"/>
      <c r="ABO43" s="584"/>
      <c r="ABP43" s="584"/>
      <c r="ABQ43" s="584"/>
      <c r="ABR43" s="584"/>
      <c r="ABS43" s="584"/>
      <c r="ABT43" s="584"/>
      <c r="ABU43" s="584"/>
      <c r="ABV43" s="617"/>
      <c r="ABW43" s="617"/>
      <c r="ABX43" s="617"/>
      <c r="ABY43" s="617"/>
      <c r="ABZ43" s="617"/>
      <c r="ACA43" s="506"/>
      <c r="ACB43" s="506"/>
      <c r="ACC43" s="506"/>
      <c r="ACD43" s="506"/>
      <c r="AFT43" s="508"/>
      <c r="AFU43" s="508"/>
    </row>
    <row r="44" spans="1:853" ht="3.6" customHeight="1">
      <c r="B44" s="772"/>
      <c r="BN44" s="476"/>
    </row>
    <row r="45" spans="1:853" ht="7.8" hidden="1" customHeight="1"/>
    <row r="46" spans="1:853" ht="13.8" hidden="1" customHeight="1"/>
    <row r="47" spans="1:853" ht="13.8" hidden="1" customHeight="1"/>
    <row r="48" spans="1:853" ht="13.8" hidden="1" customHeight="1"/>
    <row r="49" spans="1:869" s="425" customFormat="1" ht="14.1" customHeight="1">
      <c r="A49" s="385" t="str">
        <f>IF('1'!$A$1=1,D49,F49)</f>
        <v>*According to State Statistics Service of Ukraine data</v>
      </c>
      <c r="B49" s="512"/>
      <c r="C49" s="480"/>
      <c r="D49" s="479" t="s">
        <v>241</v>
      </c>
      <c r="E49" s="480"/>
      <c r="F49" s="513" t="s">
        <v>118</v>
      </c>
      <c r="G49" s="513"/>
      <c r="H49" s="513"/>
      <c r="I49" s="513"/>
      <c r="J49" s="513"/>
      <c r="K49" s="86"/>
      <c r="L49" s="86"/>
      <c r="M49" s="86"/>
      <c r="N49" s="512"/>
      <c r="O49" s="512"/>
      <c r="P49" s="512"/>
      <c r="Q49" s="512"/>
      <c r="R49" s="512"/>
      <c r="S49" s="512"/>
      <c r="T49" s="512"/>
      <c r="U49" s="512"/>
      <c r="V49" s="512"/>
      <c r="W49" s="512"/>
      <c r="X49" s="512"/>
      <c r="Y49" s="512"/>
      <c r="Z49" s="512"/>
      <c r="AA49" s="512"/>
      <c r="AB49" s="512"/>
      <c r="AC49" s="507"/>
      <c r="AD49" s="507"/>
      <c r="AE49" s="476"/>
      <c r="AF49" s="476"/>
      <c r="AG49" s="476"/>
      <c r="AH49" s="476"/>
      <c r="AI49" s="476"/>
      <c r="AJ49" s="476"/>
      <c r="AK49" s="476"/>
      <c r="AL49" s="476"/>
      <c r="AM49" s="476"/>
      <c r="AN49" s="476"/>
      <c r="AO49" s="476"/>
      <c r="AP49" s="476"/>
      <c r="AQ49" s="476"/>
      <c r="AR49" s="476"/>
      <c r="AS49" s="476"/>
      <c r="AT49" s="476"/>
      <c r="AU49" s="476"/>
      <c r="AV49" s="476"/>
      <c r="AW49" s="476"/>
      <c r="AX49" s="476"/>
      <c r="AY49" s="476"/>
      <c r="AZ49" s="476"/>
      <c r="BA49" s="476"/>
      <c r="BB49" s="476"/>
      <c r="BC49" s="476"/>
      <c r="BD49" s="476"/>
      <c r="BE49" s="476"/>
      <c r="BF49" s="476"/>
      <c r="BG49" s="476"/>
      <c r="BH49" s="476"/>
      <c r="BI49" s="476"/>
      <c r="BJ49" s="476"/>
      <c r="BK49" s="476"/>
      <c r="BL49" s="476"/>
      <c r="BM49" s="476"/>
      <c r="BN49" s="476"/>
      <c r="BO49" s="476"/>
      <c r="BP49" s="476"/>
      <c r="BQ49" s="476"/>
      <c r="BR49" s="476"/>
      <c r="BS49" s="476"/>
      <c r="BT49" s="476"/>
      <c r="BU49" s="476"/>
      <c r="BV49" s="476"/>
      <c r="BW49" s="476"/>
      <c r="BX49" s="476"/>
      <c r="BY49" s="476"/>
      <c r="BZ49" s="476"/>
      <c r="CA49" s="476"/>
      <c r="CB49" s="476"/>
      <c r="CC49" s="476"/>
      <c r="CD49" s="476"/>
      <c r="CE49" s="476"/>
      <c r="CF49" s="476"/>
      <c r="CG49" s="476"/>
      <c r="CH49" s="476"/>
      <c r="CI49" s="476"/>
      <c r="CJ49" s="476"/>
      <c r="CK49" s="476"/>
      <c r="CL49" s="476"/>
      <c r="CM49" s="476"/>
      <c r="CN49" s="476"/>
      <c r="CO49" s="476"/>
      <c r="CP49" s="476"/>
      <c r="CQ49" s="476"/>
      <c r="CR49" s="476"/>
      <c r="CS49" s="476"/>
      <c r="CT49" s="476"/>
      <c r="CU49" s="476"/>
      <c r="CV49" s="476"/>
      <c r="CW49" s="476"/>
      <c r="CX49" s="476"/>
      <c r="CY49" s="476"/>
      <c r="CZ49" s="476"/>
      <c r="DA49" s="476"/>
      <c r="DB49" s="476"/>
      <c r="DC49" s="476"/>
      <c r="DD49" s="476"/>
      <c r="DE49" s="476"/>
      <c r="DF49" s="476"/>
      <c r="DG49" s="476"/>
      <c r="DH49" s="476"/>
      <c r="DI49" s="476"/>
      <c r="DJ49" s="476"/>
      <c r="DK49" s="476"/>
      <c r="DL49" s="476"/>
      <c r="DM49" s="476"/>
      <c r="DN49" s="476"/>
      <c r="DO49" s="476"/>
      <c r="DP49" s="476"/>
      <c r="DQ49" s="476"/>
      <c r="DR49" s="476"/>
      <c r="DS49" s="476"/>
      <c r="DT49" s="476"/>
      <c r="DU49" s="476"/>
      <c r="DV49" s="476"/>
      <c r="DW49" s="476"/>
      <c r="DX49" s="476"/>
      <c r="DY49" s="476"/>
      <c r="DZ49" s="476"/>
      <c r="EA49" s="476"/>
      <c r="EB49" s="476"/>
      <c r="EC49" s="476"/>
      <c r="ED49" s="476"/>
      <c r="EE49" s="476"/>
      <c r="EF49" s="476"/>
      <c r="EG49" s="476"/>
      <c r="EH49" s="476"/>
      <c r="EI49" s="476"/>
      <c r="EJ49" s="476"/>
      <c r="EK49" s="476"/>
      <c r="EL49" s="476"/>
      <c r="EM49" s="476"/>
      <c r="EN49" s="476"/>
      <c r="EO49" s="476"/>
      <c r="EP49" s="476"/>
      <c r="EQ49" s="476"/>
      <c r="ER49" s="476"/>
      <c r="ES49" s="476"/>
      <c r="ET49" s="476"/>
      <c r="EU49" s="476"/>
      <c r="EV49" s="476"/>
      <c r="EW49" s="476"/>
      <c r="EX49" s="737"/>
      <c r="EY49" s="737"/>
      <c r="EZ49" s="737"/>
      <c r="FA49" s="737"/>
      <c r="FB49" s="737"/>
      <c r="FC49" s="737"/>
      <c r="FD49" s="737"/>
      <c r="FE49" s="737"/>
      <c r="FF49" s="737"/>
      <c r="FG49" s="737"/>
      <c r="FH49" s="737"/>
      <c r="FI49" s="737"/>
      <c r="FJ49" s="737"/>
      <c r="FK49" s="737"/>
      <c r="FL49" s="737"/>
      <c r="FM49" s="737"/>
      <c r="FN49" s="737"/>
      <c r="FO49" s="737"/>
      <c r="FP49" s="476"/>
      <c r="FQ49" s="476"/>
      <c r="FR49" s="476"/>
      <c r="FS49" s="476"/>
      <c r="FT49" s="476"/>
      <c r="FU49" s="476"/>
      <c r="FV49" s="476"/>
      <c r="FW49" s="476"/>
      <c r="FX49" s="476"/>
      <c r="FY49" s="476"/>
      <c r="FZ49" s="476"/>
      <c r="GA49" s="476"/>
      <c r="GB49" s="476"/>
      <c r="GC49" s="476"/>
      <c r="GD49" s="476"/>
      <c r="GE49" s="476"/>
      <c r="GF49" s="476"/>
      <c r="GG49" s="476"/>
      <c r="GH49" s="737"/>
      <c r="GI49" s="737"/>
      <c r="GJ49" s="737"/>
      <c r="GK49" s="737"/>
      <c r="GL49" s="737"/>
      <c r="GM49" s="737"/>
      <c r="GN49" s="476"/>
      <c r="GO49" s="476"/>
      <c r="GP49" s="476"/>
      <c r="GQ49" s="476"/>
      <c r="GR49" s="476"/>
      <c r="GS49" s="476"/>
      <c r="GT49" s="476"/>
      <c r="GU49" s="476"/>
      <c r="GV49" s="476"/>
      <c r="GW49" s="476"/>
      <c r="GX49" s="476"/>
      <c r="GY49" s="476"/>
      <c r="GZ49" s="476"/>
      <c r="HA49" s="476"/>
      <c r="HB49" s="476"/>
      <c r="HC49" s="476"/>
      <c r="HD49" s="476"/>
      <c r="HE49" s="476"/>
      <c r="HF49" s="476"/>
      <c r="HG49" s="476"/>
      <c r="HH49" s="476"/>
      <c r="HI49" s="476"/>
      <c r="HJ49" s="476"/>
      <c r="HK49" s="476"/>
      <c r="HL49" s="476"/>
      <c r="HM49" s="476"/>
      <c r="HN49" s="476"/>
      <c r="HO49" s="737"/>
      <c r="HP49" s="737"/>
      <c r="HQ49" s="737"/>
      <c r="HR49" s="737"/>
      <c r="HS49" s="737"/>
      <c r="HT49" s="737"/>
      <c r="HU49" s="737"/>
      <c r="HV49" s="737"/>
      <c r="HW49" s="737"/>
      <c r="HX49" s="737"/>
      <c r="HY49" s="737"/>
      <c r="HZ49" s="737"/>
      <c r="IA49" s="737"/>
      <c r="IB49" s="737"/>
      <c r="IC49" s="737"/>
      <c r="ID49" s="737"/>
      <c r="IE49" s="737"/>
      <c r="IF49" s="737"/>
      <c r="IG49" s="737"/>
      <c r="IH49" s="737"/>
      <c r="II49" s="737"/>
      <c r="IJ49" s="737"/>
      <c r="IK49" s="737"/>
      <c r="IL49" s="737"/>
      <c r="IM49" s="737"/>
      <c r="IN49" s="737"/>
      <c r="IO49" s="737"/>
      <c r="IP49" s="737"/>
      <c r="IQ49" s="737"/>
      <c r="IR49" s="737"/>
      <c r="IS49" s="737"/>
      <c r="IT49" s="737"/>
      <c r="IU49" s="737"/>
      <c r="IV49" s="737"/>
      <c r="IW49" s="737"/>
      <c r="IX49" s="737"/>
      <c r="IY49" s="585"/>
      <c r="IZ49" s="585"/>
      <c r="JA49" s="585"/>
      <c r="JB49" s="585"/>
      <c r="JC49" s="585"/>
      <c r="JD49" s="585"/>
      <c r="JE49" s="585"/>
      <c r="JF49" s="585"/>
      <c r="JG49" s="585"/>
      <c r="JH49" s="585"/>
      <c r="JI49" s="585"/>
      <c r="JJ49" s="585"/>
      <c r="JK49" s="585"/>
      <c r="JL49" s="585"/>
      <c r="JM49" s="585"/>
      <c r="JN49" s="585"/>
      <c r="JO49" s="585"/>
      <c r="JP49" s="585"/>
      <c r="JQ49" s="585"/>
      <c r="JR49" s="585"/>
      <c r="JS49" s="585"/>
      <c r="JT49" s="585"/>
      <c r="JU49" s="514"/>
      <c r="JV49" s="514"/>
      <c r="JW49" s="514"/>
      <c r="JX49" s="514"/>
      <c r="JY49" s="514"/>
      <c r="JZ49" s="514"/>
      <c r="KA49" s="514"/>
      <c r="KB49" s="514"/>
      <c r="KC49" s="585"/>
      <c r="KD49" s="585"/>
      <c r="KE49" s="585"/>
      <c r="KF49" s="585"/>
      <c r="KG49" s="585"/>
      <c r="KH49" s="585"/>
      <c r="KI49" s="585"/>
      <c r="KJ49" s="585"/>
      <c r="KK49" s="585"/>
      <c r="KL49" s="585"/>
      <c r="KM49" s="585"/>
      <c r="KN49" s="585"/>
      <c r="KO49" s="514"/>
      <c r="KP49" s="514"/>
      <c r="KQ49" s="514"/>
      <c r="KR49" s="514"/>
      <c r="KS49" s="514"/>
      <c r="KT49" s="514"/>
      <c r="KU49" s="514"/>
      <c r="KV49" s="514"/>
      <c r="KW49" s="514"/>
      <c r="KX49" s="514"/>
      <c r="KY49" s="514"/>
      <c r="KZ49" s="514"/>
      <c r="LA49" s="514"/>
      <c r="LB49" s="514"/>
      <c r="LC49" s="514"/>
      <c r="LD49" s="514"/>
      <c r="LE49" s="514"/>
      <c r="LF49" s="514"/>
      <c r="LG49" s="514"/>
      <c r="LH49" s="514"/>
      <c r="LI49" s="514"/>
      <c r="LJ49" s="514"/>
      <c r="LK49" s="514"/>
      <c r="LL49" s="514"/>
      <c r="LM49" s="514"/>
      <c r="LN49" s="514"/>
      <c r="LO49" s="514"/>
      <c r="LP49" s="514"/>
      <c r="LQ49" s="514"/>
      <c r="LR49" s="514"/>
      <c r="LS49" s="514"/>
      <c r="LT49" s="514"/>
      <c r="LU49" s="514"/>
      <c r="LV49" s="514"/>
      <c r="LW49" s="514"/>
      <c r="LX49" s="514"/>
      <c r="LY49" s="514"/>
      <c r="LZ49" s="514"/>
      <c r="MA49" s="514"/>
      <c r="MB49" s="514"/>
      <c r="MC49" s="514"/>
      <c r="MD49" s="602"/>
      <c r="ME49" s="602"/>
      <c r="MF49" s="602"/>
      <c r="MG49" s="602"/>
      <c r="MH49" s="514"/>
      <c r="MI49" s="514"/>
      <c r="MJ49" s="514"/>
      <c r="MK49" s="514"/>
      <c r="ML49" s="514"/>
      <c r="MM49" s="514"/>
      <c r="MN49" s="514"/>
      <c r="MO49" s="514"/>
      <c r="MP49" s="585"/>
      <c r="MQ49" s="585"/>
      <c r="MR49" s="585"/>
      <c r="MS49" s="585"/>
      <c r="MT49" s="585"/>
      <c r="MU49" s="585"/>
      <c r="MV49" s="585"/>
      <c r="MW49" s="585"/>
      <c r="MX49" s="585"/>
      <c r="MY49" s="585"/>
      <c r="MZ49" s="585"/>
      <c r="NA49" s="585"/>
      <c r="NB49" s="585"/>
      <c r="NC49" s="602"/>
      <c r="ND49" s="602"/>
      <c r="NE49" s="514"/>
      <c r="NF49" s="514"/>
      <c r="NG49" s="514"/>
      <c r="NH49" s="514"/>
      <c r="NI49" s="514"/>
      <c r="NJ49" s="514"/>
      <c r="NK49" s="514"/>
      <c r="NL49" s="585"/>
      <c r="NM49" s="602"/>
      <c r="NN49" s="602"/>
      <c r="NO49" s="602"/>
      <c r="NP49" s="602"/>
      <c r="NQ49" s="602"/>
      <c r="NR49" s="585"/>
      <c r="NS49" s="585"/>
      <c r="NT49" s="585"/>
      <c r="NU49" s="585"/>
      <c r="NV49" s="585"/>
      <c r="NW49" s="585"/>
      <c r="NX49" s="585"/>
      <c r="NY49" s="585"/>
      <c r="NZ49" s="585"/>
      <c r="OA49" s="585"/>
      <c r="OB49" s="585"/>
      <c r="OC49" s="585"/>
      <c r="OD49" s="585"/>
      <c r="OE49" s="585"/>
      <c r="OF49" s="585"/>
      <c r="OG49" s="585"/>
      <c r="OH49" s="585"/>
      <c r="OI49" s="585"/>
      <c r="OJ49" s="585"/>
      <c r="OK49" s="585"/>
      <c r="OL49" s="585"/>
      <c r="OM49" s="585"/>
      <c r="ON49" s="585"/>
      <c r="OO49" s="585"/>
      <c r="OP49" s="585"/>
      <c r="OQ49" s="585"/>
      <c r="OR49" s="585"/>
      <c r="OS49" s="585"/>
      <c r="OT49" s="585"/>
      <c r="OU49" s="585"/>
      <c r="OV49" s="585"/>
      <c r="OW49" s="585"/>
      <c r="OX49" s="585"/>
      <c r="OY49" s="585"/>
      <c r="OZ49" s="585"/>
      <c r="PA49" s="585"/>
      <c r="PB49" s="585"/>
      <c r="PC49" s="585"/>
      <c r="PD49" s="585"/>
      <c r="PE49" s="585"/>
      <c r="PF49" s="585"/>
      <c r="PG49" s="585"/>
      <c r="PH49" s="585"/>
      <c r="PI49" s="585"/>
      <c r="PJ49" s="585"/>
      <c r="PK49" s="585"/>
      <c r="PL49" s="585"/>
      <c r="PM49" s="585"/>
      <c r="PN49" s="585"/>
      <c r="PO49" s="585"/>
      <c r="PP49" s="585"/>
      <c r="PQ49" s="585"/>
      <c r="PR49" s="585"/>
      <c r="PS49" s="585"/>
      <c r="PT49" s="585"/>
      <c r="PU49" s="585"/>
      <c r="PV49" s="585"/>
      <c r="PW49" s="585"/>
      <c r="PX49" s="585"/>
      <c r="PY49" s="585"/>
      <c r="PZ49" s="585"/>
      <c r="QA49" s="585"/>
      <c r="QB49" s="585"/>
      <c r="QC49" s="585"/>
      <c r="QD49" s="585"/>
      <c r="QE49" s="585"/>
      <c r="QF49" s="585"/>
      <c r="QG49" s="585"/>
      <c r="QH49" s="585"/>
      <c r="QI49" s="585"/>
      <c r="QJ49" s="585"/>
      <c r="QK49" s="585"/>
      <c r="QL49" s="585"/>
      <c r="QM49" s="585"/>
      <c r="QN49" s="585"/>
      <c r="QO49" s="585"/>
      <c r="QP49" s="585"/>
      <c r="QQ49" s="585"/>
      <c r="QR49" s="585"/>
      <c r="QS49" s="585"/>
      <c r="QT49" s="585"/>
      <c r="QU49" s="585"/>
      <c r="QV49" s="585"/>
      <c r="QW49" s="585"/>
      <c r="QX49" s="585"/>
      <c r="QY49" s="585"/>
      <c r="QZ49" s="585"/>
      <c r="RA49" s="585"/>
      <c r="RB49" s="585"/>
      <c r="RC49" s="585"/>
      <c r="RD49" s="585"/>
      <c r="RE49" s="585"/>
      <c r="RF49" s="585"/>
      <c r="RG49" s="585"/>
      <c r="RH49" s="585"/>
      <c r="RI49" s="585"/>
      <c r="RJ49" s="585"/>
      <c r="RK49" s="585"/>
      <c r="RL49" s="585"/>
      <c r="RM49" s="585"/>
      <c r="RN49" s="585"/>
      <c r="RO49" s="585"/>
      <c r="RP49" s="585"/>
      <c r="RQ49" s="585"/>
      <c r="RR49" s="585"/>
      <c r="RS49" s="585"/>
      <c r="RT49" s="585"/>
      <c r="RU49" s="585"/>
      <c r="RV49" s="585"/>
      <c r="RW49" s="585"/>
      <c r="RX49" s="585"/>
      <c r="RY49" s="585"/>
      <c r="RZ49" s="585"/>
      <c r="SA49" s="585"/>
      <c r="SB49" s="585"/>
      <c r="SC49" s="585"/>
      <c r="SD49" s="585"/>
      <c r="SE49" s="585"/>
      <c r="SF49" s="585"/>
      <c r="SG49" s="585"/>
      <c r="SH49" s="585"/>
      <c r="SI49" s="585"/>
      <c r="SJ49" s="585"/>
      <c r="SK49" s="585"/>
      <c r="SL49" s="585"/>
      <c r="SM49" s="585"/>
      <c r="SN49" s="585"/>
      <c r="SO49" s="585"/>
      <c r="SP49" s="585"/>
      <c r="SQ49" s="585"/>
      <c r="SR49" s="585"/>
      <c r="SS49" s="585"/>
      <c r="ST49" s="585"/>
      <c r="SU49" s="585"/>
      <c r="SV49" s="585"/>
      <c r="SW49" s="585"/>
      <c r="SX49" s="585"/>
      <c r="SY49" s="585"/>
      <c r="SZ49" s="585"/>
      <c r="TA49" s="585"/>
      <c r="TB49" s="585"/>
      <c r="TC49" s="585"/>
      <c r="TD49" s="585"/>
      <c r="TE49" s="585"/>
      <c r="TF49" s="585"/>
      <c r="TG49" s="585"/>
      <c r="TH49" s="585"/>
      <c r="TI49" s="585"/>
      <c r="TJ49" s="585"/>
      <c r="TK49" s="585"/>
      <c r="TL49" s="585"/>
      <c r="TM49" s="585"/>
      <c r="TN49" s="585"/>
      <c r="TO49" s="585"/>
      <c r="TP49" s="585"/>
      <c r="TQ49" s="585"/>
      <c r="TR49" s="585"/>
      <c r="TS49" s="585"/>
      <c r="TT49" s="585"/>
      <c r="TU49" s="585"/>
      <c r="TV49" s="585"/>
      <c r="TW49" s="585"/>
      <c r="TX49" s="585"/>
      <c r="TY49" s="585"/>
      <c r="TZ49" s="585"/>
      <c r="UA49" s="585"/>
      <c r="UB49" s="585"/>
      <c r="UC49" s="585"/>
      <c r="UD49" s="585"/>
      <c r="UE49" s="585"/>
      <c r="UF49" s="585"/>
      <c r="UG49" s="585"/>
      <c r="UH49" s="585"/>
      <c r="UI49" s="585"/>
      <c r="UJ49" s="585"/>
      <c r="UK49" s="585"/>
      <c r="UL49" s="585"/>
      <c r="UM49" s="585"/>
      <c r="UN49" s="585"/>
      <c r="UO49" s="585"/>
      <c r="UP49" s="585"/>
      <c r="UQ49" s="585"/>
      <c r="UR49" s="585"/>
      <c r="US49" s="585"/>
      <c r="UT49" s="585"/>
      <c r="UU49" s="585"/>
      <c r="UV49" s="585"/>
      <c r="UW49" s="585"/>
      <c r="UX49" s="585"/>
      <c r="UY49" s="585"/>
      <c r="UZ49" s="585"/>
      <c r="VA49" s="585"/>
      <c r="VB49" s="585"/>
      <c r="VC49" s="585"/>
      <c r="VD49" s="585"/>
      <c r="VE49" s="585"/>
      <c r="VF49" s="585"/>
      <c r="VG49" s="585"/>
      <c r="VH49" s="585"/>
      <c r="VI49" s="585"/>
      <c r="VJ49" s="585"/>
      <c r="VK49" s="585"/>
      <c r="VL49" s="585"/>
      <c r="VM49" s="585"/>
      <c r="VN49" s="585"/>
      <c r="VO49" s="585"/>
      <c r="VP49" s="585"/>
      <c r="VQ49" s="585"/>
      <c r="VR49" s="585"/>
      <c r="VS49" s="585"/>
      <c r="VT49" s="585"/>
      <c r="VU49" s="585"/>
      <c r="VV49" s="585"/>
      <c r="VW49" s="585"/>
      <c r="VX49" s="585"/>
      <c r="VY49" s="585"/>
      <c r="VZ49" s="585"/>
      <c r="WA49" s="585"/>
      <c r="WB49" s="585"/>
      <c r="WC49" s="585"/>
      <c r="WD49" s="585"/>
      <c r="WE49" s="585"/>
      <c r="WF49" s="585"/>
      <c r="WG49" s="585"/>
      <c r="WH49" s="585"/>
      <c r="WI49" s="585"/>
      <c r="WJ49" s="585"/>
      <c r="WK49" s="585"/>
      <c r="WL49" s="585"/>
      <c r="WM49" s="585"/>
      <c r="WN49" s="585"/>
      <c r="WO49" s="585"/>
      <c r="WP49" s="585"/>
      <c r="WQ49" s="585"/>
      <c r="WR49" s="585"/>
      <c r="WS49" s="585"/>
      <c r="WT49" s="585"/>
      <c r="WU49" s="585"/>
      <c r="WV49" s="585"/>
      <c r="WW49" s="585"/>
      <c r="WX49" s="585"/>
      <c r="WY49" s="585"/>
      <c r="WZ49" s="585"/>
      <c r="XA49" s="585"/>
      <c r="XB49" s="585"/>
      <c r="XC49" s="585"/>
      <c r="XD49" s="585"/>
      <c r="XE49" s="585"/>
      <c r="XF49" s="585"/>
      <c r="XG49" s="585"/>
      <c r="XH49" s="585"/>
      <c r="XI49" s="585"/>
      <c r="XJ49" s="585"/>
      <c r="XK49" s="585"/>
      <c r="XL49" s="585"/>
      <c r="XM49" s="585"/>
      <c r="XN49" s="585"/>
      <c r="XO49" s="585"/>
      <c r="XP49" s="585"/>
      <c r="XQ49" s="585"/>
      <c r="XR49" s="585"/>
      <c r="XS49" s="585"/>
      <c r="XT49" s="585"/>
      <c r="XU49" s="585"/>
      <c r="XV49" s="585"/>
      <c r="XW49" s="585"/>
      <c r="XX49" s="585"/>
      <c r="XY49" s="585"/>
      <c r="XZ49" s="585"/>
      <c r="YA49" s="585"/>
      <c r="YB49" s="585"/>
      <c r="YC49" s="585"/>
      <c r="YD49" s="585"/>
      <c r="YE49" s="585"/>
      <c r="YF49" s="585"/>
      <c r="YG49" s="585"/>
      <c r="YH49" s="585"/>
      <c r="YI49" s="585"/>
      <c r="YJ49" s="585"/>
      <c r="YK49" s="585"/>
      <c r="YL49" s="585"/>
      <c r="YM49" s="585"/>
      <c r="YN49" s="585"/>
      <c r="YO49" s="585"/>
      <c r="YP49" s="585"/>
      <c r="YQ49" s="585"/>
      <c r="YR49" s="585"/>
      <c r="YS49" s="585"/>
      <c r="YT49" s="585"/>
      <c r="YU49" s="585"/>
      <c r="YV49" s="585"/>
      <c r="YW49" s="585"/>
      <c r="YX49" s="602"/>
      <c r="YY49" s="602"/>
      <c r="YZ49" s="602"/>
      <c r="ZA49" s="585"/>
      <c r="ZB49" s="585"/>
      <c r="ZC49" s="585"/>
      <c r="ZD49" s="585"/>
      <c r="ZE49" s="585"/>
      <c r="ZF49" s="585"/>
      <c r="ZG49" s="585"/>
      <c r="ZH49" s="585"/>
      <c r="ZI49" s="585"/>
      <c r="ZJ49" s="585"/>
      <c r="ZK49" s="585"/>
      <c r="ZL49" s="585"/>
      <c r="ZM49" s="585"/>
      <c r="ZN49" s="585"/>
      <c r="ZO49" s="585"/>
      <c r="ZP49" s="585"/>
      <c r="ZQ49" s="585"/>
      <c r="ZR49" s="585"/>
      <c r="ZS49" s="585"/>
      <c r="ZT49" s="585"/>
      <c r="ZU49" s="585"/>
      <c r="ZV49" s="585"/>
      <c r="ZW49" s="585"/>
      <c r="ZX49" s="585"/>
      <c r="ZY49" s="585"/>
      <c r="ZZ49" s="585"/>
      <c r="AAA49" s="585"/>
      <c r="AAB49" s="585"/>
      <c r="AAC49" s="585"/>
      <c r="AAD49" s="585"/>
      <c r="AAE49" s="585"/>
      <c r="AAF49" s="585"/>
      <c r="AAG49" s="585"/>
      <c r="AAH49" s="585"/>
      <c r="AAI49" s="585"/>
      <c r="AAJ49" s="585"/>
      <c r="AAK49" s="585"/>
      <c r="AAL49" s="585"/>
      <c r="AAM49" s="585"/>
      <c r="AAN49" s="585"/>
      <c r="AAO49" s="585"/>
      <c r="AAP49" s="585"/>
      <c r="AAQ49" s="585"/>
      <c r="AAR49" s="585"/>
      <c r="AAS49" s="585"/>
      <c r="AAT49" s="585"/>
      <c r="AAU49" s="585"/>
      <c r="AAV49" s="585"/>
      <c r="AAW49" s="585"/>
      <c r="AAX49" s="585"/>
      <c r="AAY49" s="585"/>
      <c r="AAZ49" s="585"/>
      <c r="ABA49" s="585"/>
      <c r="ABB49" s="585"/>
      <c r="ABC49" s="585"/>
      <c r="ABD49" s="585"/>
      <c r="ABE49" s="585"/>
      <c r="ABF49" s="585"/>
      <c r="ABG49" s="585"/>
      <c r="ABH49" s="585"/>
      <c r="ABI49" s="585"/>
      <c r="ABJ49" s="585"/>
      <c r="ABK49" s="585"/>
      <c r="ABL49" s="585"/>
      <c r="ABM49" s="585"/>
      <c r="ABN49" s="585"/>
      <c r="ABO49" s="585"/>
      <c r="ABP49" s="585"/>
      <c r="ABQ49" s="585"/>
      <c r="ABR49" s="585"/>
      <c r="ABS49" s="585"/>
      <c r="ABT49" s="585"/>
      <c r="ABU49" s="585"/>
      <c r="ABV49" s="618"/>
      <c r="ABW49" s="618"/>
      <c r="ABX49" s="618"/>
      <c r="ABY49" s="618"/>
      <c r="ABZ49" s="618"/>
      <c r="ACA49" s="514"/>
      <c r="ACB49" s="514"/>
      <c r="ACC49" s="514"/>
      <c r="ACD49" s="514"/>
      <c r="ACF49" s="427"/>
      <c r="ACG49" s="427"/>
      <c r="ACH49" s="427"/>
      <c r="ACI49" s="427"/>
      <c r="ADL49" s="427"/>
      <c r="ADM49" s="427"/>
      <c r="ADN49" s="427"/>
      <c r="ADO49" s="427"/>
      <c r="ADP49" s="427"/>
      <c r="AED49" s="427"/>
      <c r="AEE49" s="427"/>
      <c r="AEF49" s="427"/>
      <c r="AEG49" s="427"/>
      <c r="AEH49" s="427"/>
      <c r="AEI49" s="427"/>
      <c r="AEJ49" s="427"/>
      <c r="AEK49" s="427"/>
      <c r="AEL49" s="427"/>
      <c r="AEM49" s="429"/>
      <c r="AEN49" s="429"/>
      <c r="AEO49" s="427"/>
      <c r="AEP49" s="427"/>
      <c r="AEQ49" s="427"/>
      <c r="AER49" s="427"/>
      <c r="AES49" s="427"/>
      <c r="AET49" s="427"/>
      <c r="AEU49" s="427"/>
      <c r="AEV49" s="427"/>
      <c r="AEW49" s="427"/>
      <c r="AEX49" s="427"/>
      <c r="AEY49" s="427"/>
      <c r="AEZ49" s="427"/>
      <c r="AFR49" s="427"/>
      <c r="AFS49" s="427"/>
      <c r="AFT49" s="427"/>
      <c r="AFU49" s="427"/>
      <c r="AFV49" s="427"/>
      <c r="AFW49" s="427"/>
      <c r="AFX49" s="427"/>
      <c r="AFY49" s="427"/>
      <c r="AFZ49" s="427"/>
      <c r="AGA49" s="427"/>
      <c r="AGB49" s="427"/>
      <c r="AGC49" s="427"/>
      <c r="AGD49" s="427"/>
      <c r="AGE49" s="427"/>
      <c r="AGF49" s="427"/>
      <c r="AGG49" s="427"/>
      <c r="AGH49" s="427"/>
      <c r="AGI49" s="427"/>
      <c r="AGJ49" s="427"/>
      <c r="AGK49" s="427"/>
    </row>
    <row r="50" spans="1:869" s="12" customFormat="1" ht="15.75" customHeight="1">
      <c r="A50" s="717" t="str">
        <f>IF('1'!$A$1=1,D50,F50)</f>
        <v>Notes:</v>
      </c>
      <c r="B50" s="512"/>
      <c r="C50" s="480"/>
      <c r="D50" s="510" t="s">
        <v>305</v>
      </c>
      <c r="E50" s="377"/>
      <c r="F50" s="85" t="s">
        <v>306</v>
      </c>
      <c r="G50" s="85"/>
      <c r="H50" s="85"/>
      <c r="I50" s="85"/>
      <c r="J50" s="85"/>
      <c r="K50" s="26"/>
      <c r="L50" s="26"/>
      <c r="M50" s="26"/>
      <c r="N50" s="26"/>
      <c r="O50" s="26"/>
      <c r="P50" s="26"/>
      <c r="Q50" s="26"/>
      <c r="R50" s="26"/>
      <c r="S50" s="26"/>
      <c r="T50" s="26"/>
      <c r="U50" s="26"/>
      <c r="V50" s="26"/>
      <c r="W50" s="26"/>
      <c r="X50" s="26"/>
      <c r="Y50" s="26"/>
      <c r="Z50" s="26"/>
      <c r="AA50" s="26"/>
      <c r="AB50" s="26"/>
      <c r="AC50" s="378"/>
      <c r="AD50" s="378"/>
      <c r="AE50" s="378"/>
      <c r="AF50" s="378"/>
      <c r="AG50" s="378"/>
      <c r="AH50" s="378"/>
      <c r="AI50" s="378"/>
      <c r="AJ50" s="378"/>
      <c r="AK50" s="378"/>
      <c r="AL50" s="378"/>
      <c r="AM50" s="378"/>
      <c r="AN50" s="378"/>
      <c r="AO50" s="378"/>
      <c r="AP50" s="378"/>
      <c r="AQ50" s="378"/>
      <c r="AR50" s="378"/>
      <c r="AS50" s="378"/>
      <c r="AT50" s="378"/>
      <c r="AU50" s="378"/>
      <c r="AV50" s="378"/>
      <c r="AW50" s="378"/>
      <c r="AX50" s="378"/>
      <c r="AY50" s="378"/>
      <c r="AZ50" s="378"/>
      <c r="BA50" s="378"/>
      <c r="BB50" s="378"/>
      <c r="BC50" s="378"/>
      <c r="BD50" s="378"/>
      <c r="BE50" s="378"/>
      <c r="BF50" s="378"/>
      <c r="BG50" s="378"/>
      <c r="BH50" s="378"/>
      <c r="BI50" s="378"/>
      <c r="BJ50" s="378"/>
      <c r="BK50" s="378"/>
      <c r="BL50" s="378"/>
      <c r="BM50" s="378"/>
      <c r="BN50" s="378"/>
      <c r="BO50" s="378"/>
      <c r="BP50" s="378"/>
      <c r="BQ50" s="378"/>
      <c r="BR50" s="378"/>
      <c r="BS50" s="378"/>
      <c r="BT50" s="378"/>
      <c r="BU50" s="378"/>
      <c r="BV50" s="378"/>
      <c r="BW50" s="378"/>
      <c r="BX50" s="378"/>
      <c r="BY50" s="378"/>
      <c r="BZ50" s="378"/>
      <c r="CA50" s="378"/>
      <c r="CB50" s="378"/>
      <c r="CC50" s="378"/>
      <c r="CD50" s="378"/>
      <c r="CE50" s="378"/>
      <c r="CF50" s="378"/>
      <c r="CG50" s="378"/>
      <c r="CH50" s="378"/>
      <c r="CI50" s="378"/>
      <c r="CJ50" s="378"/>
      <c r="CK50" s="378"/>
      <c r="CL50" s="378"/>
      <c r="CM50" s="378"/>
      <c r="CN50" s="378"/>
      <c r="CO50" s="378"/>
      <c r="CP50" s="378"/>
      <c r="CQ50" s="378"/>
      <c r="CR50" s="378"/>
      <c r="CS50" s="378"/>
      <c r="CT50" s="378"/>
      <c r="CU50" s="378"/>
      <c r="CV50" s="378"/>
      <c r="CW50" s="378"/>
      <c r="CX50" s="378"/>
      <c r="CY50" s="378"/>
      <c r="CZ50" s="378"/>
      <c r="DA50" s="378"/>
      <c r="DB50" s="378"/>
      <c r="DC50" s="378"/>
      <c r="DD50" s="378"/>
      <c r="DE50" s="378"/>
      <c r="DF50" s="378"/>
      <c r="DG50" s="378"/>
      <c r="DH50" s="378"/>
      <c r="DI50" s="378"/>
      <c r="DJ50" s="378"/>
      <c r="DK50" s="378"/>
      <c r="DL50" s="378"/>
      <c r="DM50" s="378"/>
      <c r="DN50" s="378"/>
      <c r="DO50" s="378"/>
      <c r="DP50" s="378"/>
      <c r="DQ50" s="378"/>
      <c r="DR50" s="378"/>
      <c r="DS50" s="378"/>
      <c r="DT50" s="378"/>
      <c r="DU50" s="378"/>
      <c r="DV50" s="378"/>
      <c r="DW50" s="378"/>
      <c r="DX50" s="378"/>
      <c r="DY50" s="378"/>
      <c r="DZ50" s="378"/>
      <c r="EA50" s="378"/>
      <c r="EB50" s="378"/>
      <c r="EC50" s="378"/>
      <c r="ED50" s="378"/>
      <c r="EE50" s="378"/>
      <c r="EF50" s="378"/>
      <c r="EG50" s="378"/>
      <c r="EH50" s="378"/>
      <c r="EI50" s="378"/>
      <c r="EJ50" s="378"/>
      <c r="EK50" s="378"/>
      <c r="EL50" s="378"/>
      <c r="EM50" s="378"/>
      <c r="EN50" s="378"/>
      <c r="EO50" s="378"/>
      <c r="EP50" s="378"/>
      <c r="EQ50" s="378"/>
      <c r="ER50" s="378"/>
      <c r="ES50" s="378"/>
      <c r="ET50" s="378"/>
      <c r="EU50" s="378"/>
      <c r="EV50" s="378"/>
      <c r="EW50" s="378"/>
      <c r="EX50" s="511"/>
      <c r="EY50" s="511"/>
      <c r="EZ50" s="511"/>
      <c r="FA50" s="511"/>
      <c r="FB50" s="511"/>
      <c r="FC50" s="511"/>
      <c r="FD50" s="511"/>
      <c r="FE50" s="511"/>
      <c r="FF50" s="511"/>
      <c r="FG50" s="511"/>
      <c r="FH50" s="511"/>
      <c r="FI50" s="511"/>
      <c r="FJ50" s="511"/>
      <c r="FK50" s="511"/>
      <c r="FL50" s="511"/>
      <c r="FM50" s="511"/>
      <c r="FN50" s="511"/>
      <c r="FO50" s="511"/>
      <c r="FP50" s="378"/>
      <c r="FQ50" s="378"/>
      <c r="FR50" s="378"/>
      <c r="FS50" s="378"/>
      <c r="FT50" s="378"/>
      <c r="FU50" s="378"/>
      <c r="FV50" s="378"/>
      <c r="FW50" s="378"/>
      <c r="FX50" s="378"/>
      <c r="FY50" s="378"/>
      <c r="FZ50" s="378"/>
      <c r="GA50" s="378"/>
      <c r="GB50" s="378"/>
      <c r="GC50" s="378"/>
      <c r="GD50" s="378"/>
      <c r="GE50" s="378"/>
      <c r="GF50" s="378"/>
      <c r="GG50" s="378"/>
      <c r="GH50" s="511"/>
      <c r="GI50" s="511"/>
      <c r="GJ50" s="511"/>
      <c r="GK50" s="511"/>
      <c r="GL50" s="511"/>
      <c r="GM50" s="511"/>
      <c r="GN50" s="378"/>
      <c r="GO50" s="378"/>
      <c r="GP50" s="378"/>
      <c r="GQ50" s="378"/>
      <c r="GR50" s="378"/>
      <c r="GS50" s="378"/>
      <c r="GT50" s="378"/>
      <c r="GU50" s="378"/>
      <c r="GV50" s="378"/>
      <c r="GW50" s="378"/>
      <c r="GX50" s="378"/>
      <c r="GY50" s="378"/>
      <c r="GZ50" s="378"/>
      <c r="HA50" s="378"/>
      <c r="HB50" s="378"/>
      <c r="HC50" s="378"/>
      <c r="HD50" s="378"/>
      <c r="HE50" s="378"/>
      <c r="HF50" s="378"/>
      <c r="HG50" s="378"/>
      <c r="HH50" s="378"/>
      <c r="HI50" s="378"/>
      <c r="HJ50" s="378"/>
      <c r="HK50" s="378"/>
      <c r="HL50" s="378"/>
      <c r="HM50" s="378"/>
      <c r="HN50" s="378"/>
      <c r="HO50" s="511"/>
      <c r="HP50" s="511"/>
      <c r="HQ50" s="511"/>
      <c r="HR50" s="511"/>
      <c r="HS50" s="511"/>
      <c r="HT50" s="511"/>
      <c r="HU50" s="511"/>
      <c r="HV50" s="511"/>
      <c r="HW50" s="511"/>
      <c r="HX50" s="511"/>
      <c r="HY50" s="511"/>
      <c r="HZ50" s="511"/>
      <c r="IA50" s="511"/>
      <c r="IB50" s="511"/>
      <c r="IC50" s="511"/>
      <c r="ID50" s="511"/>
      <c r="IE50" s="511"/>
      <c r="IF50" s="511"/>
      <c r="IG50" s="511"/>
      <c r="IH50" s="511"/>
      <c r="II50" s="511"/>
      <c r="IJ50" s="511"/>
      <c r="IK50" s="511"/>
      <c r="IL50" s="511"/>
      <c r="IM50" s="511"/>
      <c r="IN50" s="511"/>
      <c r="IO50" s="511"/>
      <c r="IP50" s="511"/>
      <c r="IQ50" s="511"/>
      <c r="IR50" s="511"/>
      <c r="IS50" s="511"/>
      <c r="IT50" s="511"/>
      <c r="IU50" s="511"/>
      <c r="IV50" s="511"/>
      <c r="IW50" s="511"/>
      <c r="IX50" s="511"/>
      <c r="IY50" s="511"/>
      <c r="IZ50" s="511"/>
      <c r="JA50" s="511"/>
      <c r="JB50" s="511"/>
      <c r="JC50" s="511"/>
      <c r="JD50" s="511"/>
      <c r="JE50" s="511"/>
      <c r="JF50" s="511"/>
      <c r="JG50" s="511"/>
      <c r="JH50" s="511"/>
      <c r="JI50" s="511"/>
      <c r="JJ50" s="511"/>
      <c r="JK50" s="511"/>
      <c r="JL50" s="511"/>
      <c r="JM50" s="511"/>
      <c r="JN50" s="511"/>
      <c r="JO50" s="511"/>
      <c r="JP50" s="511"/>
      <c r="JQ50" s="511"/>
      <c r="JR50" s="511"/>
      <c r="JS50" s="511"/>
      <c r="JT50" s="511"/>
      <c r="JU50" s="378"/>
      <c r="JV50" s="378"/>
      <c r="JW50" s="378"/>
      <c r="JX50" s="378"/>
      <c r="JY50" s="378"/>
      <c r="JZ50" s="378"/>
      <c r="KA50" s="378"/>
      <c r="KB50" s="378"/>
      <c r="KC50" s="511"/>
      <c r="KD50" s="511"/>
      <c r="KE50" s="511"/>
      <c r="KF50" s="511"/>
      <c r="KG50" s="511"/>
      <c r="KH50" s="511"/>
      <c r="KI50" s="511"/>
      <c r="KJ50" s="511"/>
      <c r="KK50" s="511"/>
      <c r="KL50" s="511"/>
      <c r="KM50" s="511"/>
      <c r="KN50" s="511"/>
      <c r="KO50" s="378"/>
      <c r="KP50" s="378"/>
      <c r="KQ50" s="378"/>
      <c r="KR50" s="378"/>
      <c r="KS50" s="378"/>
      <c r="KT50" s="378"/>
      <c r="KU50" s="378"/>
      <c r="KV50" s="378"/>
      <c r="KW50" s="378"/>
      <c r="KX50" s="378"/>
      <c r="KY50" s="378"/>
      <c r="KZ50" s="378"/>
      <c r="LA50" s="378"/>
      <c r="LB50" s="378"/>
      <c r="LC50" s="378"/>
      <c r="LD50" s="378"/>
      <c r="LE50" s="378"/>
      <c r="LF50" s="378"/>
      <c r="LG50" s="378"/>
      <c r="LH50" s="378"/>
      <c r="LI50" s="378"/>
      <c r="LJ50" s="378"/>
      <c r="LK50" s="378"/>
      <c r="LL50" s="378"/>
      <c r="LM50" s="378"/>
      <c r="LN50" s="378"/>
      <c r="LO50" s="378"/>
      <c r="LP50" s="378"/>
      <c r="LQ50" s="378"/>
      <c r="LR50" s="378"/>
      <c r="LS50" s="378"/>
      <c r="LT50" s="378"/>
      <c r="LU50" s="378"/>
      <c r="LV50" s="378"/>
      <c r="LW50" s="378"/>
      <c r="LX50" s="378"/>
      <c r="LY50" s="378"/>
      <c r="LZ50" s="378"/>
      <c r="MA50" s="378"/>
      <c r="MB50" s="378"/>
      <c r="MC50" s="378"/>
      <c r="MD50" s="446"/>
      <c r="ME50" s="446"/>
      <c r="MF50" s="446"/>
      <c r="MG50" s="446"/>
      <c r="MH50" s="378"/>
      <c r="MI50" s="378"/>
      <c r="MJ50" s="378"/>
      <c r="MK50" s="378"/>
      <c r="ML50" s="378"/>
      <c r="MM50" s="378"/>
      <c r="MN50" s="378"/>
      <c r="MO50" s="378"/>
      <c r="MP50" s="511"/>
      <c r="MQ50" s="511"/>
      <c r="MR50" s="511"/>
      <c r="MS50" s="511"/>
      <c r="MT50" s="511"/>
      <c r="MU50" s="511"/>
      <c r="MV50" s="511"/>
      <c r="MW50" s="511"/>
      <c r="MX50" s="511"/>
      <c r="MY50" s="511"/>
      <c r="MZ50" s="511"/>
      <c r="NA50" s="511"/>
      <c r="NB50" s="511"/>
      <c r="NC50" s="446"/>
      <c r="ND50" s="446"/>
      <c r="NE50" s="378"/>
      <c r="NF50" s="378"/>
      <c r="NG50" s="378"/>
      <c r="NH50" s="378"/>
      <c r="NI50" s="378"/>
      <c r="NJ50" s="378"/>
      <c r="NK50" s="378"/>
      <c r="NL50" s="511"/>
      <c r="NM50" s="446"/>
      <c r="NN50" s="446"/>
      <c r="NO50" s="446"/>
      <c r="NP50" s="446"/>
      <c r="NQ50" s="446"/>
      <c r="NR50" s="511"/>
      <c r="NS50" s="511"/>
      <c r="NT50" s="511"/>
      <c r="NU50" s="511"/>
      <c r="NV50" s="511"/>
      <c r="NW50" s="511"/>
      <c r="NX50" s="511"/>
      <c r="NY50" s="511"/>
      <c r="NZ50" s="511"/>
      <c r="OA50" s="511"/>
      <c r="OB50" s="511"/>
      <c r="OC50" s="511"/>
      <c r="OD50" s="511"/>
      <c r="OE50" s="511"/>
      <c r="OF50" s="511"/>
      <c r="OG50" s="511"/>
      <c r="OH50" s="511"/>
      <c r="OI50" s="511"/>
      <c r="OJ50" s="511"/>
      <c r="OK50" s="511"/>
      <c r="OL50" s="511"/>
      <c r="OM50" s="511"/>
      <c r="ON50" s="511"/>
      <c r="OO50" s="511"/>
      <c r="OP50" s="511"/>
      <c r="OQ50" s="511"/>
      <c r="OR50" s="511"/>
      <c r="OS50" s="511"/>
      <c r="OT50" s="511"/>
      <c r="OU50" s="511"/>
      <c r="OV50" s="511"/>
      <c r="OW50" s="511"/>
      <c r="OX50" s="511"/>
      <c r="OY50" s="511"/>
      <c r="OZ50" s="511"/>
      <c r="PA50" s="511"/>
      <c r="PB50" s="511"/>
      <c r="PC50" s="511"/>
      <c r="PD50" s="511"/>
      <c r="PE50" s="511"/>
      <c r="PF50" s="511"/>
      <c r="PG50" s="511"/>
      <c r="PH50" s="511"/>
      <c r="PI50" s="511"/>
      <c r="PJ50" s="511"/>
      <c r="PK50" s="511"/>
      <c r="PL50" s="511"/>
      <c r="PM50" s="511"/>
      <c r="PN50" s="511"/>
      <c r="PO50" s="511"/>
      <c r="PP50" s="511"/>
      <c r="PQ50" s="511"/>
      <c r="PR50" s="511"/>
      <c r="PS50" s="511"/>
      <c r="PT50" s="511"/>
      <c r="PU50" s="511"/>
      <c r="PV50" s="511"/>
      <c r="PW50" s="511"/>
      <c r="PX50" s="511"/>
      <c r="PY50" s="511"/>
      <c r="PZ50" s="511"/>
      <c r="QA50" s="511"/>
      <c r="QB50" s="511"/>
      <c r="QC50" s="511"/>
      <c r="QD50" s="511"/>
      <c r="QE50" s="511"/>
      <c r="QF50" s="511"/>
      <c r="QG50" s="511"/>
      <c r="QH50" s="511"/>
      <c r="QI50" s="511"/>
      <c r="QJ50" s="511"/>
      <c r="QK50" s="511"/>
      <c r="QL50" s="511"/>
      <c r="QM50" s="511"/>
      <c r="QN50" s="511"/>
      <c r="QO50" s="511"/>
      <c r="QP50" s="511"/>
      <c r="QQ50" s="511"/>
      <c r="QR50" s="511"/>
      <c r="QS50" s="511"/>
      <c r="QT50" s="511"/>
      <c r="QU50" s="511"/>
      <c r="QV50" s="511"/>
      <c r="QW50" s="511"/>
      <c r="QX50" s="511"/>
      <c r="QY50" s="511"/>
      <c r="QZ50" s="511"/>
      <c r="RA50" s="511"/>
      <c r="RB50" s="511"/>
      <c r="RC50" s="511"/>
      <c r="RD50" s="511"/>
      <c r="RE50" s="511"/>
      <c r="RF50" s="511"/>
      <c r="RG50" s="511"/>
      <c r="RH50" s="511"/>
      <c r="RI50" s="511"/>
      <c r="RJ50" s="511"/>
      <c r="RK50" s="511"/>
      <c r="RL50" s="511"/>
      <c r="RM50" s="511"/>
      <c r="RN50" s="511"/>
      <c r="RO50" s="511"/>
      <c r="RP50" s="511"/>
      <c r="RQ50" s="511"/>
      <c r="RR50" s="511"/>
      <c r="RS50" s="511"/>
      <c r="RT50" s="511"/>
      <c r="RU50" s="511"/>
      <c r="RV50" s="511"/>
      <c r="RW50" s="511"/>
      <c r="RX50" s="511"/>
      <c r="RY50" s="511"/>
      <c r="RZ50" s="511"/>
      <c r="SA50" s="511"/>
      <c r="SB50" s="511"/>
      <c r="SC50" s="511"/>
      <c r="SD50" s="511"/>
      <c r="SE50" s="511"/>
      <c r="SF50" s="511"/>
      <c r="SG50" s="511"/>
      <c r="SH50" s="511"/>
      <c r="SI50" s="511"/>
      <c r="SJ50" s="511"/>
      <c r="SK50" s="511"/>
      <c r="SL50" s="511"/>
      <c r="SM50" s="511"/>
      <c r="SN50" s="511"/>
      <c r="SO50" s="511"/>
      <c r="SP50" s="511"/>
      <c r="SQ50" s="511"/>
      <c r="SR50" s="511"/>
      <c r="SS50" s="511"/>
      <c r="ST50" s="511"/>
      <c r="SU50" s="511"/>
      <c r="SV50" s="511"/>
      <c r="SW50" s="511"/>
      <c r="SX50" s="511"/>
      <c r="SY50" s="511"/>
      <c r="SZ50" s="511"/>
      <c r="TA50" s="511"/>
      <c r="TB50" s="511"/>
      <c r="TC50" s="511"/>
      <c r="TD50" s="511"/>
      <c r="TE50" s="511"/>
      <c r="TF50" s="511"/>
      <c r="TG50" s="511"/>
      <c r="TH50" s="511"/>
      <c r="TI50" s="511"/>
      <c r="TJ50" s="511"/>
      <c r="TK50" s="511"/>
      <c r="TL50" s="511"/>
      <c r="TM50" s="511"/>
      <c r="TN50" s="511"/>
      <c r="TO50" s="511"/>
      <c r="TP50" s="511"/>
      <c r="TQ50" s="511"/>
      <c r="TR50" s="511"/>
      <c r="TS50" s="511"/>
      <c r="TT50" s="511"/>
      <c r="TU50" s="511"/>
      <c r="TV50" s="511"/>
      <c r="TW50" s="511"/>
      <c r="TX50" s="511"/>
      <c r="TY50" s="511"/>
      <c r="TZ50" s="511"/>
      <c r="UA50" s="511"/>
      <c r="UB50" s="511"/>
      <c r="UC50" s="511"/>
      <c r="UD50" s="511"/>
      <c r="UE50" s="511"/>
      <c r="UF50" s="511"/>
      <c r="UG50" s="511"/>
      <c r="UH50" s="511"/>
      <c r="UI50" s="511"/>
      <c r="UJ50" s="511"/>
      <c r="UK50" s="511"/>
      <c r="UL50" s="511"/>
      <c r="UM50" s="511"/>
      <c r="UN50" s="511"/>
      <c r="UO50" s="511"/>
      <c r="UP50" s="511"/>
      <c r="UQ50" s="511"/>
      <c r="UR50" s="511"/>
      <c r="US50" s="511"/>
      <c r="UT50" s="511"/>
      <c r="UU50" s="511"/>
      <c r="UV50" s="511"/>
      <c r="UW50" s="511"/>
      <c r="UX50" s="511"/>
      <c r="UY50" s="511"/>
      <c r="UZ50" s="511"/>
      <c r="VA50" s="511"/>
      <c r="VB50" s="511"/>
      <c r="VC50" s="511"/>
      <c r="VD50" s="511"/>
      <c r="VE50" s="511"/>
      <c r="VF50" s="511"/>
      <c r="VG50" s="511"/>
      <c r="VH50" s="511"/>
      <c r="VI50" s="511"/>
      <c r="VJ50" s="511"/>
      <c r="VK50" s="511"/>
      <c r="VL50" s="511"/>
      <c r="VM50" s="511"/>
      <c r="VN50" s="511"/>
      <c r="VO50" s="511"/>
      <c r="VP50" s="511"/>
      <c r="VQ50" s="511"/>
      <c r="VR50" s="511"/>
      <c r="VS50" s="511"/>
      <c r="VT50" s="511"/>
      <c r="VU50" s="511"/>
      <c r="VV50" s="511"/>
      <c r="VW50" s="511"/>
      <c r="VX50" s="511"/>
      <c r="VY50" s="511"/>
      <c r="VZ50" s="511"/>
      <c r="WA50" s="511"/>
      <c r="WB50" s="511"/>
      <c r="WC50" s="511"/>
      <c r="WD50" s="511"/>
      <c r="WE50" s="511"/>
      <c r="WF50" s="511"/>
      <c r="WG50" s="511"/>
      <c r="WH50" s="511"/>
      <c r="WI50" s="511"/>
      <c r="WJ50" s="511"/>
      <c r="WK50" s="511"/>
      <c r="WL50" s="511"/>
      <c r="WM50" s="511"/>
      <c r="WN50" s="511"/>
      <c r="WO50" s="511"/>
      <c r="WP50" s="511"/>
      <c r="WQ50" s="511"/>
      <c r="WR50" s="511"/>
      <c r="WS50" s="511"/>
      <c r="WT50" s="511"/>
      <c r="WU50" s="511"/>
      <c r="WV50" s="511"/>
      <c r="WW50" s="511"/>
      <c r="WX50" s="511"/>
      <c r="WY50" s="511"/>
      <c r="WZ50" s="511"/>
      <c r="XA50" s="511"/>
      <c r="XB50" s="511"/>
      <c r="XC50" s="511"/>
      <c r="XD50" s="511"/>
      <c r="XE50" s="511"/>
      <c r="XF50" s="511"/>
      <c r="XG50" s="511"/>
      <c r="XH50" s="511"/>
      <c r="XI50" s="511"/>
      <c r="XJ50" s="511"/>
      <c r="XK50" s="511"/>
      <c r="XL50" s="511"/>
      <c r="XM50" s="511"/>
      <c r="XN50" s="511"/>
      <c r="XO50" s="511"/>
      <c r="XP50" s="511"/>
      <c r="XQ50" s="511"/>
      <c r="XR50" s="511"/>
      <c r="XS50" s="511"/>
      <c r="XT50" s="511"/>
      <c r="XU50" s="511"/>
      <c r="XV50" s="511"/>
      <c r="XW50" s="511"/>
      <c r="XX50" s="511"/>
      <c r="XY50" s="511"/>
      <c r="XZ50" s="511"/>
      <c r="YA50" s="511"/>
      <c r="YB50" s="511"/>
      <c r="YC50" s="511"/>
      <c r="YD50" s="511"/>
      <c r="YE50" s="511"/>
      <c r="YF50" s="511"/>
      <c r="YG50" s="511"/>
      <c r="YH50" s="511"/>
      <c r="YI50" s="511"/>
      <c r="YJ50" s="511"/>
      <c r="YK50" s="511"/>
      <c r="YL50" s="511"/>
      <c r="YM50" s="511"/>
      <c r="YN50" s="511"/>
      <c r="YO50" s="511"/>
      <c r="YP50" s="511"/>
      <c r="YQ50" s="511"/>
      <c r="YR50" s="511"/>
      <c r="YS50" s="511"/>
      <c r="YT50" s="511"/>
      <c r="YU50" s="511"/>
      <c r="YV50" s="511"/>
      <c r="YW50" s="511"/>
      <c r="YX50" s="446"/>
      <c r="YY50" s="446"/>
      <c r="YZ50" s="446"/>
      <c r="ZA50" s="511"/>
      <c r="ZB50" s="511"/>
      <c r="ZC50" s="511"/>
      <c r="ZD50" s="511"/>
      <c r="ZE50" s="511"/>
      <c r="ZF50" s="511"/>
      <c r="ZG50" s="511"/>
      <c r="ZH50" s="511"/>
      <c r="ZI50" s="511"/>
      <c r="ZJ50" s="511"/>
      <c r="ZK50" s="511"/>
      <c r="ZL50" s="511"/>
      <c r="ZM50" s="511"/>
      <c r="ZN50" s="511"/>
      <c r="ZO50" s="511"/>
      <c r="ZP50" s="511"/>
      <c r="ZQ50" s="511"/>
      <c r="ZR50" s="511"/>
      <c r="ZS50" s="511"/>
      <c r="ZT50" s="511"/>
      <c r="ZU50" s="511"/>
      <c r="ZV50" s="511"/>
      <c r="ZW50" s="511"/>
      <c r="ZX50" s="511"/>
      <c r="ZY50" s="511"/>
      <c r="ZZ50" s="511"/>
      <c r="AAA50" s="511"/>
      <c r="AAB50" s="511"/>
      <c r="AAC50" s="511"/>
      <c r="AAD50" s="511"/>
      <c r="AAE50" s="511"/>
      <c r="AAF50" s="511"/>
      <c r="AAG50" s="511"/>
      <c r="AAH50" s="511"/>
      <c r="AAI50" s="511"/>
      <c r="AAJ50" s="511"/>
      <c r="AAK50" s="511"/>
      <c r="AAL50" s="511"/>
      <c r="AAM50" s="511"/>
      <c r="AAN50" s="511"/>
      <c r="AAO50" s="511"/>
      <c r="AAP50" s="511"/>
      <c r="AAQ50" s="511"/>
      <c r="AAR50" s="511"/>
      <c r="AAS50" s="511"/>
      <c r="AAT50" s="511"/>
      <c r="AAU50" s="511"/>
      <c r="AAV50" s="511"/>
      <c r="AAW50" s="511"/>
      <c r="AAX50" s="511"/>
      <c r="AAY50" s="511"/>
      <c r="AAZ50" s="511"/>
      <c r="ABA50" s="511"/>
      <c r="ABB50" s="511"/>
      <c r="ABC50" s="511"/>
      <c r="ABD50" s="511"/>
      <c r="ABE50" s="511"/>
      <c r="ABF50" s="511"/>
      <c r="ABG50" s="511"/>
      <c r="ABH50" s="511"/>
      <c r="ABI50" s="511"/>
      <c r="ABJ50" s="511"/>
      <c r="ABK50" s="511"/>
      <c r="ABL50" s="511"/>
      <c r="ABM50" s="511"/>
      <c r="ABN50" s="511"/>
      <c r="ABO50" s="511"/>
      <c r="ABP50" s="511"/>
      <c r="ABQ50" s="511"/>
      <c r="ABR50" s="511"/>
      <c r="ABS50" s="511"/>
      <c r="ABT50" s="511"/>
      <c r="ABU50" s="511"/>
      <c r="ABV50" s="619"/>
      <c r="ABW50" s="619"/>
      <c r="ABX50" s="619"/>
      <c r="ABY50" s="619"/>
      <c r="ABZ50" s="619"/>
      <c r="ACA50" s="378"/>
      <c r="ACB50" s="378"/>
      <c r="ACC50" s="378"/>
      <c r="ACD50" s="378"/>
      <c r="ACE50" s="378"/>
      <c r="ACF50" s="511"/>
      <c r="ACG50" s="511"/>
      <c r="ACH50" s="511"/>
      <c r="ACI50" s="511"/>
      <c r="ACJ50" s="378"/>
      <c r="ACK50" s="378"/>
      <c r="ACL50" s="378"/>
      <c r="ACM50" s="378"/>
      <c r="ACN50" s="378"/>
      <c r="ACO50" s="378"/>
      <c r="ACP50" s="378"/>
      <c r="ACQ50" s="378"/>
      <c r="ACR50" s="378"/>
      <c r="ACS50" s="378"/>
      <c r="ACT50" s="378"/>
      <c r="ACU50" s="378"/>
      <c r="ACV50" s="378"/>
      <c r="ACW50" s="378"/>
      <c r="ACX50" s="378"/>
      <c r="ACY50" s="378"/>
      <c r="ACZ50" s="378"/>
      <c r="ADA50" s="378"/>
      <c r="ADB50" s="378"/>
      <c r="ADC50" s="378"/>
      <c r="ADD50" s="378"/>
      <c r="ADE50" s="378"/>
      <c r="ADF50" s="378"/>
      <c r="ADG50" s="378"/>
      <c r="ADH50" s="378"/>
      <c r="ADI50" s="378"/>
      <c r="ADJ50" s="378"/>
      <c r="ADK50" s="378"/>
      <c r="ADL50" s="511"/>
      <c r="ADM50" s="511"/>
      <c r="ADN50" s="511"/>
      <c r="ADO50" s="511"/>
      <c r="ADP50" s="511"/>
      <c r="ADQ50" s="378"/>
      <c r="ADR50" s="378"/>
      <c r="ADS50" s="378"/>
      <c r="ADT50" s="378"/>
      <c r="ADU50" s="378"/>
      <c r="ADV50" s="378"/>
      <c r="ADW50" s="378"/>
      <c r="ADX50" s="378"/>
      <c r="ADY50" s="378"/>
      <c r="ADZ50" s="378"/>
      <c r="AEA50" s="378"/>
      <c r="AEB50" s="378"/>
      <c r="AEC50" s="378"/>
      <c r="AED50" s="511"/>
      <c r="AEE50" s="511"/>
      <c r="AEF50" s="511"/>
      <c r="AEG50" s="511"/>
      <c r="AEH50" s="511"/>
      <c r="AEI50" s="511"/>
      <c r="AEJ50" s="511"/>
      <c r="AEK50" s="511"/>
      <c r="AEL50" s="511"/>
      <c r="AEM50" s="382"/>
      <c r="AEN50" s="382"/>
      <c r="AEO50" s="511"/>
      <c r="AEP50" s="511"/>
      <c r="AEQ50" s="511"/>
      <c r="AER50" s="511"/>
      <c r="AES50" s="511"/>
      <c r="AET50" s="511"/>
      <c r="AEU50" s="511"/>
      <c r="AEV50" s="511"/>
      <c r="AEW50" s="511"/>
      <c r="AEX50" s="511"/>
      <c r="AEY50" s="511"/>
      <c r="AEZ50" s="511"/>
      <c r="AFA50" s="378"/>
      <c r="AFB50" s="378"/>
      <c r="AFC50" s="378"/>
      <c r="AFD50" s="378"/>
      <c r="AFE50" s="378"/>
      <c r="AFF50" s="378"/>
      <c r="AFG50" s="378"/>
      <c r="AFH50" s="378"/>
      <c r="AFI50" s="378"/>
      <c r="AFJ50" s="378"/>
      <c r="AFK50" s="378"/>
      <c r="AFL50" s="378"/>
      <c r="AFM50" s="378"/>
      <c r="AFN50" s="378"/>
      <c r="AFO50" s="378"/>
      <c r="AFP50" s="378"/>
      <c r="AFQ50" s="378"/>
      <c r="AFR50" s="511"/>
      <c r="AFS50" s="511"/>
      <c r="AFT50" s="511"/>
      <c r="AFU50" s="511"/>
      <c r="AFV50" s="511"/>
      <c r="AFW50" s="511"/>
      <c r="AFX50" s="511"/>
      <c r="AFY50" s="511"/>
      <c r="AFZ50" s="511"/>
      <c r="AGA50" s="511"/>
      <c r="AGB50" s="511"/>
      <c r="AGC50" s="511"/>
      <c r="AGD50" s="511"/>
      <c r="AGE50" s="511"/>
      <c r="AGF50" s="511"/>
      <c r="AGG50" s="511"/>
      <c r="AGH50" s="511"/>
      <c r="AGI50" s="511"/>
      <c r="AGJ50" s="511"/>
      <c r="AGK50" s="511"/>
    </row>
    <row r="51" spans="1:869" s="13" customFormat="1" ht="16.350000000000001" customHeight="1">
      <c r="A51" s="722" t="str">
        <f>IF('1'!$A$1=1,D51,F51)</f>
        <v>Since 2014, data exclude the temporarily occupied by the russian federation territories of Ukraine.</v>
      </c>
      <c r="B51" s="549"/>
      <c r="C51" s="699"/>
      <c r="D51" s="704" t="s">
        <v>622</v>
      </c>
      <c r="E51" s="609"/>
      <c r="F51" s="704" t="s">
        <v>618</v>
      </c>
      <c r="G51" s="704"/>
      <c r="H51" s="704"/>
      <c r="I51" s="704"/>
      <c r="J51" s="704"/>
      <c r="K51" s="723"/>
      <c r="L51" s="723"/>
      <c r="M51" s="723"/>
      <c r="N51" s="723"/>
      <c r="O51" s="723"/>
      <c r="P51" s="723"/>
      <c r="Q51" s="723"/>
      <c r="R51" s="723"/>
      <c r="S51" s="723"/>
      <c r="T51" s="723"/>
      <c r="U51" s="723"/>
      <c r="V51" s="723"/>
      <c r="W51" s="723"/>
      <c r="X51" s="723"/>
      <c r="Y51" s="540"/>
      <c r="Z51" s="540"/>
      <c r="AA51" s="540"/>
      <c r="AB51" s="540"/>
      <c r="AC51" s="545"/>
      <c r="AD51" s="545"/>
      <c r="AE51" s="545"/>
      <c r="AF51" s="545"/>
      <c r="AG51" s="545"/>
      <c r="AH51" s="545"/>
      <c r="AI51" s="545"/>
      <c r="AJ51" s="545"/>
      <c r="AK51" s="545"/>
      <c r="AL51" s="545"/>
      <c r="AM51" s="544"/>
      <c r="AN51" s="544"/>
      <c r="AO51" s="544"/>
      <c r="AP51" s="544"/>
      <c r="AQ51" s="544"/>
      <c r="AR51" s="544"/>
      <c r="AS51" s="544"/>
      <c r="AT51" s="544"/>
      <c r="AU51" s="544"/>
      <c r="AV51" s="544"/>
      <c r="AW51" s="544"/>
      <c r="AX51" s="544"/>
      <c r="AY51" s="544"/>
      <c r="AZ51" s="544"/>
      <c r="BA51" s="544"/>
      <c r="BB51" s="544"/>
      <c r="BC51" s="544"/>
      <c r="BD51" s="544"/>
      <c r="BE51" s="544"/>
      <c r="BF51" s="544"/>
      <c r="BG51" s="544"/>
      <c r="BH51" s="544"/>
      <c r="BI51" s="544"/>
      <c r="BJ51" s="544"/>
      <c r="BK51" s="544"/>
      <c r="BL51" s="544"/>
      <c r="BM51" s="544"/>
      <c r="BN51" s="544"/>
      <c r="BO51" s="544"/>
      <c r="BP51" s="544"/>
      <c r="BQ51" s="544"/>
      <c r="BR51" s="544"/>
      <c r="BS51" s="544"/>
      <c r="BT51" s="544"/>
      <c r="BU51" s="544"/>
      <c r="BV51" s="544"/>
      <c r="BW51" s="544"/>
      <c r="BX51" s="544"/>
      <c r="BY51" s="544"/>
      <c r="BZ51" s="544"/>
      <c r="CA51" s="544"/>
      <c r="CB51" s="544"/>
      <c r="CC51" s="544"/>
      <c r="CD51" s="544"/>
      <c r="CE51" s="544"/>
      <c r="CF51" s="544"/>
      <c r="CG51" s="544"/>
      <c r="CH51" s="544"/>
      <c r="CI51" s="544"/>
      <c r="CJ51" s="544"/>
      <c r="CK51" s="544"/>
      <c r="CL51" s="544"/>
      <c r="CM51" s="544"/>
      <c r="CN51" s="544"/>
      <c r="CO51" s="544"/>
      <c r="CP51" s="544"/>
      <c r="CQ51" s="544"/>
      <c r="CR51" s="544"/>
      <c r="CS51" s="544"/>
      <c r="CT51" s="544"/>
      <c r="CU51" s="544"/>
      <c r="CV51" s="544"/>
      <c r="CW51" s="544"/>
      <c r="CX51" s="544"/>
      <c r="CY51" s="544"/>
      <c r="CZ51" s="544"/>
      <c r="DA51" s="544"/>
      <c r="DB51" s="544"/>
      <c r="DC51" s="544"/>
      <c r="DD51" s="544"/>
      <c r="DE51" s="544"/>
      <c r="DF51" s="544"/>
      <c r="DG51" s="544"/>
      <c r="DH51" s="544"/>
      <c r="DI51" s="544"/>
      <c r="DJ51" s="544"/>
      <c r="DK51" s="544"/>
      <c r="DL51" s="544"/>
      <c r="DM51" s="544"/>
      <c r="DN51" s="544"/>
      <c r="DO51" s="544"/>
      <c r="DP51" s="544"/>
      <c r="DQ51" s="544"/>
      <c r="DR51" s="544"/>
      <c r="DS51" s="544"/>
      <c r="DT51" s="544"/>
      <c r="DU51" s="544"/>
      <c r="DV51" s="544"/>
      <c r="DW51" s="544"/>
      <c r="DX51" s="544"/>
      <c r="DY51" s="544"/>
      <c r="DZ51" s="544"/>
      <c r="EA51" s="544"/>
      <c r="EB51" s="544"/>
      <c r="EC51" s="544"/>
      <c r="ED51" s="544"/>
      <c r="EE51" s="544"/>
      <c r="EF51" s="544"/>
      <c r="EG51" s="544"/>
      <c r="EH51" s="544"/>
      <c r="EI51" s="544"/>
      <c r="EJ51" s="544"/>
      <c r="EK51" s="544"/>
      <c r="EL51" s="544"/>
      <c r="EM51" s="544"/>
      <c r="EN51" s="544"/>
      <c r="EO51" s="544"/>
      <c r="EP51" s="544"/>
      <c r="EQ51" s="544"/>
      <c r="ER51" s="544"/>
      <c r="ES51" s="544"/>
      <c r="ET51" s="544"/>
      <c r="EU51" s="544"/>
      <c r="EV51" s="544"/>
      <c r="EW51" s="544"/>
      <c r="EX51" s="738"/>
      <c r="EY51" s="738"/>
      <c r="EZ51" s="1155"/>
      <c r="FA51" s="1155"/>
      <c r="FB51" s="1155"/>
      <c r="FC51" s="1155"/>
      <c r="FD51" s="738"/>
      <c r="FE51" s="738"/>
      <c r="FF51" s="738"/>
      <c r="FG51" s="738"/>
      <c r="FH51" s="738"/>
      <c r="FI51" s="738"/>
      <c r="FJ51" s="738"/>
      <c r="FK51" s="738"/>
      <c r="FL51" s="738"/>
      <c r="FM51" s="738"/>
      <c r="FN51" s="738"/>
      <c r="FO51" s="738"/>
      <c r="FP51" s="544"/>
      <c r="FQ51" s="544"/>
      <c r="FR51" s="544"/>
      <c r="FS51" s="544"/>
      <c r="FT51" s="544"/>
      <c r="FU51" s="544"/>
      <c r="FV51" s="544"/>
      <c r="FW51" s="544"/>
      <c r="FX51" s="544"/>
      <c r="FY51" s="544"/>
      <c r="FZ51" s="544"/>
      <c r="GA51" s="544"/>
      <c r="GB51" s="544"/>
      <c r="GC51" s="544"/>
      <c r="GD51" s="544"/>
      <c r="GE51" s="544"/>
      <c r="GF51" s="544"/>
      <c r="GG51" s="544"/>
      <c r="GH51" s="738"/>
      <c r="GI51" s="738"/>
      <c r="GJ51" s="738"/>
      <c r="GK51" s="738"/>
      <c r="GL51" s="738"/>
      <c r="GM51" s="738"/>
      <c r="GN51" s="544"/>
      <c r="GO51" s="544"/>
      <c r="GP51" s="544"/>
      <c r="GQ51" s="544"/>
      <c r="GR51" s="544"/>
      <c r="GS51" s="544"/>
      <c r="GT51" s="544"/>
      <c r="GU51" s="544"/>
      <c r="GV51" s="544"/>
      <c r="GW51" s="544"/>
      <c r="GX51" s="544"/>
      <c r="GY51" s="544"/>
      <c r="GZ51" s="544"/>
      <c r="HA51" s="544"/>
      <c r="HB51" s="544"/>
      <c r="HC51" s="544"/>
      <c r="HD51" s="544"/>
      <c r="HE51" s="544"/>
      <c r="HF51" s="544"/>
      <c r="HG51" s="544"/>
      <c r="HH51" s="544"/>
      <c r="HI51" s="544"/>
      <c r="HJ51" s="544"/>
      <c r="HK51" s="544"/>
      <c r="HL51" s="544"/>
      <c r="HM51" s="544"/>
      <c r="HN51" s="544"/>
      <c r="HO51" s="738"/>
      <c r="HP51" s="738"/>
      <c r="HQ51" s="738"/>
      <c r="HR51" s="738"/>
      <c r="HS51" s="738"/>
      <c r="HT51" s="738"/>
      <c r="HU51" s="738"/>
      <c r="HV51" s="738"/>
      <c r="HW51" s="738"/>
      <c r="HX51" s="738"/>
      <c r="HY51" s="738"/>
      <c r="HZ51" s="738"/>
      <c r="IA51" s="738"/>
      <c r="IB51" s="738"/>
      <c r="IC51" s="738"/>
      <c r="ID51" s="738"/>
      <c r="IE51" s="738"/>
      <c r="IF51" s="738"/>
      <c r="IG51" s="738"/>
      <c r="IH51" s="738"/>
      <c r="II51" s="738"/>
      <c r="IJ51" s="738"/>
      <c r="IK51" s="738"/>
      <c r="IL51" s="738"/>
      <c r="IM51" s="738"/>
      <c r="IN51" s="738"/>
      <c r="IO51" s="738"/>
      <c r="IP51" s="738"/>
      <c r="IQ51" s="738"/>
      <c r="IR51" s="738"/>
      <c r="IS51" s="738"/>
      <c r="IT51" s="738"/>
      <c r="IU51" s="738"/>
      <c r="IV51" s="738"/>
      <c r="IW51" s="738"/>
      <c r="IX51" s="738"/>
      <c r="IY51" s="515"/>
      <c r="IZ51" s="515"/>
      <c r="JA51" s="515"/>
      <c r="JB51" s="515"/>
      <c r="JC51" s="515"/>
      <c r="JD51" s="515"/>
      <c r="JE51" s="515"/>
      <c r="JF51" s="515"/>
      <c r="JG51" s="515"/>
      <c r="JH51" s="515"/>
      <c r="JI51" s="515"/>
      <c r="JJ51" s="515"/>
      <c r="JK51" s="515"/>
      <c r="JL51" s="387"/>
      <c r="JM51" s="515"/>
      <c r="JN51" s="515"/>
      <c r="JO51" s="515"/>
      <c r="JP51" s="515"/>
      <c r="JQ51" s="515"/>
      <c r="JR51" s="515"/>
      <c r="JS51" s="515"/>
      <c r="JT51" s="515"/>
      <c r="JU51" s="545"/>
      <c r="JV51" s="545"/>
      <c r="JW51" s="545"/>
      <c r="JX51" s="545"/>
      <c r="JY51" s="545"/>
      <c r="JZ51" s="545"/>
      <c r="KA51" s="545"/>
      <c r="KB51" s="545"/>
      <c r="KC51" s="515"/>
      <c r="KD51" s="515"/>
      <c r="KE51" s="515"/>
      <c r="KF51" s="515"/>
      <c r="KG51" s="515"/>
      <c r="KH51" s="515"/>
      <c r="KI51" s="515"/>
      <c r="KJ51" s="515"/>
      <c r="KK51" s="515"/>
      <c r="KL51" s="515"/>
      <c r="KM51" s="515"/>
      <c r="KN51" s="515"/>
      <c r="KO51" s="545"/>
      <c r="KP51" s="545"/>
      <c r="KQ51" s="545"/>
      <c r="KR51" s="545"/>
      <c r="KS51" s="545"/>
      <c r="KT51" s="545"/>
      <c r="KU51" s="545"/>
      <c r="KV51" s="545"/>
      <c r="KW51" s="545"/>
      <c r="KX51" s="545"/>
      <c r="KY51" s="545"/>
      <c r="KZ51" s="545"/>
      <c r="LA51" s="545"/>
      <c r="LB51" s="545"/>
      <c r="LC51" s="545"/>
      <c r="LD51" s="545"/>
      <c r="LE51" s="545"/>
      <c r="LF51" s="545"/>
      <c r="LG51" s="545"/>
      <c r="LH51" s="545"/>
      <c r="LI51" s="545"/>
      <c r="LJ51" s="545"/>
      <c r="LK51" s="545"/>
      <c r="LL51" s="545"/>
      <c r="LM51" s="545"/>
      <c r="LN51" s="545"/>
      <c r="LO51" s="545"/>
      <c r="LP51" s="545"/>
      <c r="LQ51" s="545"/>
      <c r="LR51" s="545"/>
      <c r="LS51" s="545"/>
      <c r="LT51" s="545"/>
      <c r="LU51" s="545"/>
      <c r="LV51" s="545"/>
      <c r="LW51" s="545"/>
      <c r="LX51" s="545"/>
      <c r="LY51" s="545"/>
      <c r="LZ51" s="545"/>
      <c r="MA51" s="545"/>
      <c r="MB51" s="545"/>
      <c r="MC51" s="545"/>
      <c r="MD51" s="546"/>
      <c r="ME51" s="546"/>
      <c r="MF51" s="546"/>
      <c r="MG51" s="546"/>
      <c r="MH51" s="545"/>
      <c r="MI51" s="545"/>
      <c r="MJ51" s="545"/>
      <c r="MK51" s="545"/>
      <c r="ML51" s="545"/>
      <c r="MM51" s="545"/>
      <c r="MN51" s="545"/>
      <c r="MO51" s="545"/>
      <c r="MP51" s="515"/>
      <c r="MQ51" s="515"/>
      <c r="MR51" s="515"/>
      <c r="MS51" s="515"/>
      <c r="MT51" s="515"/>
      <c r="MU51" s="515"/>
      <c r="MV51" s="515"/>
      <c r="MW51" s="515"/>
      <c r="MX51" s="515"/>
      <c r="MY51" s="515"/>
      <c r="MZ51" s="515"/>
      <c r="NA51" s="515"/>
      <c r="NB51" s="515"/>
      <c r="NC51" s="546"/>
      <c r="ND51" s="546"/>
      <c r="NE51" s="545"/>
      <c r="NF51" s="545"/>
      <c r="NG51" s="545"/>
      <c r="NH51" s="545"/>
      <c r="NI51" s="545"/>
      <c r="NJ51" s="545"/>
      <c r="NK51" s="545"/>
      <c r="NL51" s="515"/>
      <c r="NM51" s="546"/>
      <c r="NN51" s="546"/>
      <c r="NO51" s="546"/>
      <c r="NP51" s="546"/>
      <c r="NQ51" s="546"/>
      <c r="NR51" s="515"/>
      <c r="NS51" s="515"/>
      <c r="NT51" s="515"/>
      <c r="NU51" s="515"/>
      <c r="NV51" s="515"/>
      <c r="NW51" s="515"/>
      <c r="NX51" s="515"/>
      <c r="NY51" s="515"/>
      <c r="NZ51" s="515"/>
      <c r="OA51" s="515"/>
      <c r="OB51" s="515"/>
      <c r="OC51" s="515"/>
      <c r="OD51" s="515"/>
      <c r="OE51" s="515"/>
      <c r="OF51" s="515"/>
      <c r="OG51" s="515"/>
      <c r="OH51" s="515"/>
      <c r="OI51" s="515"/>
      <c r="OJ51" s="515"/>
      <c r="OK51" s="515"/>
      <c r="OL51" s="515"/>
      <c r="OM51" s="515"/>
      <c r="ON51" s="515"/>
      <c r="OO51" s="515"/>
      <c r="OP51" s="515"/>
      <c r="OQ51" s="515"/>
      <c r="OR51" s="515"/>
      <c r="OS51" s="515"/>
      <c r="OT51" s="515"/>
      <c r="OU51" s="515"/>
      <c r="OV51" s="515"/>
      <c r="OW51" s="515"/>
      <c r="OX51" s="515"/>
      <c r="OY51" s="515"/>
      <c r="OZ51" s="515"/>
      <c r="PA51" s="515"/>
      <c r="PB51" s="515"/>
      <c r="PC51" s="515"/>
      <c r="PD51" s="515"/>
      <c r="PE51" s="515"/>
      <c r="PF51" s="515"/>
      <c r="PG51" s="515"/>
      <c r="PH51" s="515"/>
      <c r="PI51" s="515"/>
      <c r="PJ51" s="515"/>
      <c r="PK51" s="515"/>
      <c r="PL51" s="515"/>
      <c r="PM51" s="515"/>
      <c r="PN51" s="515"/>
      <c r="PO51" s="515"/>
      <c r="PP51" s="515"/>
      <c r="PQ51" s="515"/>
      <c r="PR51" s="515"/>
      <c r="PS51" s="515"/>
      <c r="PT51" s="515"/>
      <c r="PU51" s="515"/>
      <c r="PV51" s="515"/>
      <c r="PW51" s="515"/>
      <c r="PX51" s="515"/>
      <c r="PY51" s="515"/>
      <c r="PZ51" s="515"/>
      <c r="QA51" s="515"/>
      <c r="QB51" s="515"/>
      <c r="QC51" s="515"/>
      <c r="QD51" s="515"/>
      <c r="QE51" s="515"/>
      <c r="QF51" s="515"/>
      <c r="QG51" s="515"/>
      <c r="QH51" s="515"/>
      <c r="QI51" s="515"/>
      <c r="QJ51" s="515"/>
      <c r="QK51" s="515"/>
      <c r="QL51" s="515"/>
      <c r="QM51" s="515"/>
      <c r="QN51" s="515"/>
      <c r="QO51" s="515"/>
      <c r="QP51" s="515"/>
      <c r="QQ51" s="515"/>
      <c r="QR51" s="515"/>
      <c r="QS51" s="515"/>
      <c r="QT51" s="515"/>
      <c r="QU51" s="515"/>
      <c r="QV51" s="515"/>
      <c r="QW51" s="515"/>
      <c r="QX51" s="515"/>
      <c r="QY51" s="515"/>
      <c r="QZ51" s="515"/>
      <c r="RA51" s="515"/>
      <c r="RB51" s="515"/>
      <c r="RC51" s="515"/>
      <c r="RD51" s="515"/>
      <c r="RE51" s="515"/>
      <c r="RF51" s="515"/>
      <c r="RG51" s="515"/>
      <c r="RH51" s="515"/>
      <c r="RI51" s="515"/>
      <c r="RJ51" s="515"/>
      <c r="RK51" s="515"/>
      <c r="RL51" s="515"/>
      <c r="RM51" s="515"/>
      <c r="RN51" s="515"/>
      <c r="RO51" s="515"/>
      <c r="RP51" s="515"/>
      <c r="RQ51" s="515"/>
      <c r="RR51" s="515"/>
      <c r="RS51" s="515"/>
      <c r="RT51" s="515"/>
      <c r="RU51" s="515"/>
      <c r="RV51" s="515"/>
      <c r="RW51" s="515"/>
      <c r="RX51" s="515"/>
      <c r="RY51" s="515"/>
      <c r="RZ51" s="515"/>
      <c r="SA51" s="515"/>
      <c r="SB51" s="515"/>
      <c r="SC51" s="515"/>
      <c r="SD51" s="515"/>
      <c r="SE51" s="515"/>
      <c r="SF51" s="515"/>
      <c r="SG51" s="515"/>
      <c r="SH51" s="515"/>
      <c r="SI51" s="515"/>
      <c r="SJ51" s="515"/>
      <c r="SK51" s="515"/>
      <c r="SL51" s="515"/>
      <c r="SM51" s="515"/>
      <c r="SN51" s="515"/>
      <c r="SO51" s="515"/>
      <c r="SP51" s="515"/>
      <c r="SQ51" s="515"/>
      <c r="SR51" s="515"/>
      <c r="SS51" s="515"/>
      <c r="ST51" s="515"/>
      <c r="SU51" s="515"/>
      <c r="SV51" s="515"/>
      <c r="SW51" s="515"/>
      <c r="SX51" s="515"/>
      <c r="SY51" s="515"/>
      <c r="SZ51" s="515"/>
      <c r="TA51" s="515"/>
      <c r="TB51" s="515"/>
      <c r="TC51" s="515"/>
      <c r="TD51" s="515"/>
      <c r="TE51" s="515"/>
      <c r="TF51" s="515"/>
      <c r="TG51" s="515"/>
      <c r="TH51" s="515"/>
      <c r="TI51" s="515"/>
      <c r="TJ51" s="515"/>
      <c r="TK51" s="515"/>
      <c r="TL51" s="515"/>
      <c r="TM51" s="515"/>
      <c r="TN51" s="515"/>
      <c r="TO51" s="515"/>
      <c r="TP51" s="515"/>
      <c r="TQ51" s="515"/>
      <c r="TR51" s="515"/>
      <c r="TS51" s="515"/>
      <c r="TT51" s="515"/>
      <c r="TU51" s="515"/>
      <c r="TV51" s="515"/>
      <c r="TW51" s="515"/>
      <c r="TX51" s="515"/>
      <c r="TY51" s="515"/>
      <c r="TZ51" s="515"/>
      <c r="UA51" s="515"/>
      <c r="UB51" s="515"/>
      <c r="UC51" s="515"/>
      <c r="UD51" s="515"/>
      <c r="UE51" s="515"/>
      <c r="UF51" s="515"/>
      <c r="UG51" s="515"/>
      <c r="UH51" s="515"/>
      <c r="UI51" s="515"/>
      <c r="UJ51" s="515"/>
      <c r="UK51" s="515"/>
      <c r="UL51" s="515"/>
      <c r="UM51" s="515"/>
      <c r="UN51" s="515"/>
      <c r="UO51" s="515"/>
      <c r="UP51" s="515"/>
      <c r="UQ51" s="515"/>
      <c r="UR51" s="515"/>
      <c r="US51" s="515"/>
      <c r="UT51" s="515"/>
      <c r="UU51" s="515"/>
      <c r="UV51" s="515"/>
      <c r="UW51" s="515"/>
      <c r="UX51" s="515"/>
      <c r="UY51" s="515"/>
      <c r="UZ51" s="515"/>
      <c r="VA51" s="515"/>
      <c r="VB51" s="515"/>
      <c r="VC51" s="515"/>
      <c r="VD51" s="515"/>
      <c r="VE51" s="515"/>
      <c r="VF51" s="515"/>
      <c r="VG51" s="515"/>
      <c r="VH51" s="515"/>
      <c r="VI51" s="515"/>
      <c r="VJ51" s="515"/>
      <c r="VK51" s="515"/>
      <c r="VL51" s="515"/>
      <c r="VM51" s="515"/>
      <c r="VN51" s="515"/>
      <c r="VO51" s="515"/>
      <c r="VP51" s="515"/>
      <c r="VQ51" s="515"/>
      <c r="VR51" s="515"/>
      <c r="VS51" s="515"/>
      <c r="VT51" s="515"/>
      <c r="VU51" s="515"/>
      <c r="VV51" s="515"/>
      <c r="VW51" s="515"/>
      <c r="VX51" s="515"/>
      <c r="VY51" s="515"/>
      <c r="VZ51" s="515"/>
      <c r="WA51" s="515"/>
      <c r="WB51" s="515"/>
      <c r="WC51" s="515"/>
      <c r="WD51" s="515"/>
      <c r="WE51" s="515"/>
      <c r="WF51" s="515"/>
      <c r="WG51" s="515"/>
      <c r="WH51" s="515"/>
      <c r="WI51" s="515"/>
      <c r="WJ51" s="515"/>
      <c r="WK51" s="515"/>
      <c r="WL51" s="515"/>
      <c r="WM51" s="515"/>
      <c r="WN51" s="515"/>
      <c r="WO51" s="515"/>
      <c r="WP51" s="515"/>
      <c r="WQ51" s="515"/>
      <c r="WR51" s="515"/>
      <c r="WS51" s="515"/>
      <c r="WT51" s="515"/>
      <c r="WU51" s="515"/>
      <c r="WV51" s="515"/>
      <c r="WW51" s="515"/>
      <c r="WX51" s="515"/>
      <c r="WY51" s="515"/>
      <c r="WZ51" s="515"/>
      <c r="XA51" s="515"/>
      <c r="XB51" s="515"/>
      <c r="XC51" s="515"/>
      <c r="XD51" s="515"/>
      <c r="XE51" s="515"/>
      <c r="XF51" s="515"/>
      <c r="XG51" s="515"/>
      <c r="XH51" s="515"/>
      <c r="XI51" s="515"/>
      <c r="XJ51" s="515"/>
      <c r="XK51" s="515"/>
      <c r="XL51" s="515"/>
      <c r="XM51" s="515"/>
      <c r="XN51" s="515"/>
      <c r="XO51" s="515"/>
      <c r="XP51" s="515"/>
      <c r="XQ51" s="515"/>
      <c r="XR51" s="515"/>
      <c r="XS51" s="515"/>
      <c r="XT51" s="515"/>
      <c r="XU51" s="515"/>
      <c r="XV51" s="515"/>
      <c r="XW51" s="515"/>
      <c r="XX51" s="515"/>
      <c r="XY51" s="515"/>
      <c r="XZ51" s="515"/>
      <c r="YA51" s="515"/>
      <c r="YB51" s="515"/>
      <c r="YC51" s="515"/>
      <c r="YD51" s="515"/>
      <c r="YE51" s="515"/>
      <c r="YF51" s="515"/>
      <c r="YG51" s="515"/>
      <c r="YH51" s="515"/>
      <c r="YI51" s="515"/>
      <c r="YJ51" s="515"/>
      <c r="YK51" s="515"/>
      <c r="YL51" s="515"/>
      <c r="YM51" s="515"/>
      <c r="YN51" s="515"/>
      <c r="YO51" s="515"/>
      <c r="YP51" s="515"/>
      <c r="YQ51" s="515"/>
      <c r="YR51" s="515"/>
      <c r="YS51" s="515"/>
      <c r="YT51" s="515"/>
      <c r="YU51" s="515"/>
      <c r="YV51" s="515"/>
      <c r="YW51" s="515"/>
      <c r="YX51" s="546"/>
      <c r="YY51" s="546"/>
      <c r="YZ51" s="546"/>
      <c r="ZA51" s="515"/>
      <c r="ZB51" s="515"/>
      <c r="ZC51" s="515"/>
      <c r="ZD51" s="515"/>
      <c r="ZE51" s="515"/>
      <c r="ZF51" s="515"/>
      <c r="ZG51" s="515"/>
      <c r="ZH51" s="515"/>
      <c r="ZI51" s="515"/>
      <c r="ZJ51" s="515"/>
      <c r="ZK51" s="515"/>
      <c r="ZL51" s="515"/>
      <c r="ZM51" s="515"/>
      <c r="ZN51" s="515"/>
      <c r="ZO51" s="515"/>
      <c r="ZP51" s="515"/>
      <c r="ZQ51" s="515"/>
      <c r="ZR51" s="515"/>
      <c r="ZS51" s="515"/>
      <c r="ZT51" s="515"/>
      <c r="ZU51" s="515"/>
      <c r="ZV51" s="515"/>
      <c r="ZW51" s="515"/>
      <c r="ZX51" s="515"/>
      <c r="ZY51" s="515"/>
      <c r="ZZ51" s="515"/>
      <c r="AAA51" s="515"/>
      <c r="AAB51" s="515"/>
      <c r="AAC51" s="515"/>
      <c r="AAD51" s="515"/>
      <c r="AAE51" s="515"/>
      <c r="AAF51" s="515"/>
      <c r="AAG51" s="515"/>
      <c r="AAH51" s="515"/>
      <c r="AAI51" s="515"/>
      <c r="AAJ51" s="515"/>
      <c r="AAK51" s="515"/>
      <c r="AAL51" s="515"/>
      <c r="AAM51" s="515"/>
      <c r="AAN51" s="515"/>
      <c r="AAO51" s="515"/>
      <c r="AAP51" s="515"/>
      <c r="AAQ51" s="515"/>
      <c r="AAR51" s="515"/>
      <c r="AAS51" s="515"/>
      <c r="AAT51" s="515"/>
      <c r="AAU51" s="515"/>
      <c r="AAV51" s="515"/>
      <c r="AAW51" s="515"/>
      <c r="AAX51" s="515"/>
      <c r="AAY51" s="515"/>
      <c r="AAZ51" s="515"/>
      <c r="ABA51" s="515"/>
      <c r="ABB51" s="515"/>
      <c r="ABC51" s="515"/>
      <c r="ABD51" s="515"/>
      <c r="ABE51" s="515"/>
      <c r="ABF51" s="515"/>
      <c r="ABG51" s="515"/>
      <c r="ABH51" s="515"/>
      <c r="ABI51" s="515"/>
      <c r="ABJ51" s="515"/>
      <c r="ABK51" s="515"/>
      <c r="ABL51" s="515"/>
      <c r="ABM51" s="515"/>
      <c r="ABN51" s="515"/>
      <c r="ABO51" s="515"/>
      <c r="ABP51" s="515"/>
      <c r="ABQ51" s="515"/>
      <c r="ABR51" s="515"/>
      <c r="ABS51" s="515"/>
      <c r="ABT51" s="515"/>
      <c r="ABU51" s="515"/>
      <c r="ABV51" s="724"/>
      <c r="ABW51" s="724"/>
      <c r="ABX51" s="724"/>
      <c r="ABY51" s="724"/>
      <c r="ABZ51" s="724"/>
      <c r="ACA51" s="545"/>
      <c r="ACB51" s="545"/>
      <c r="ACC51" s="545"/>
      <c r="ACD51" s="545"/>
      <c r="ACE51" s="545"/>
      <c r="ACF51" s="515"/>
      <c r="ACG51" s="515"/>
      <c r="ACH51" s="515"/>
      <c r="ACI51" s="515"/>
      <c r="ACJ51" s="545"/>
      <c r="ACK51" s="545"/>
      <c r="ACL51" s="545"/>
      <c r="ACM51" s="545"/>
      <c r="ACN51" s="545"/>
      <c r="ACO51" s="545"/>
      <c r="ACP51" s="545"/>
      <c r="ACQ51" s="545"/>
      <c r="ACR51" s="545"/>
      <c r="ACS51" s="545"/>
      <c r="ACT51" s="545"/>
      <c r="ACU51" s="545"/>
      <c r="ACV51" s="545"/>
      <c r="ACW51" s="545"/>
      <c r="ACX51" s="545"/>
      <c r="ACY51" s="545"/>
      <c r="ACZ51" s="545"/>
      <c r="ADA51" s="545"/>
      <c r="ADB51" s="545"/>
      <c r="ADC51" s="545"/>
      <c r="ADD51" s="545"/>
      <c r="ADE51" s="545"/>
      <c r="ADF51" s="545"/>
      <c r="ADG51" s="545"/>
      <c r="ADH51" s="545"/>
      <c r="ADI51" s="545"/>
      <c r="ADJ51" s="545"/>
      <c r="ADK51" s="545"/>
      <c r="ADL51" s="515"/>
      <c r="ADM51" s="515"/>
      <c r="ADN51" s="515"/>
      <c r="ADO51" s="515"/>
      <c r="ADP51" s="515"/>
      <c r="ADQ51" s="545"/>
      <c r="ADR51" s="545"/>
      <c r="ADS51" s="545"/>
      <c r="ADT51" s="545"/>
      <c r="ADU51" s="545"/>
      <c r="ADV51" s="545"/>
      <c r="ADW51" s="545"/>
      <c r="ADX51" s="545"/>
      <c r="ADY51" s="545"/>
      <c r="ADZ51" s="545"/>
      <c r="AEA51" s="545"/>
      <c r="AEB51" s="545"/>
      <c r="AEC51" s="545"/>
      <c r="AED51" s="515"/>
      <c r="AEE51" s="515"/>
      <c r="AEF51" s="515"/>
      <c r="AEG51" s="515"/>
      <c r="AEH51" s="515"/>
      <c r="AEI51" s="515"/>
      <c r="AEJ51" s="515"/>
      <c r="AEK51" s="515"/>
      <c r="AEL51" s="515"/>
      <c r="AEM51" s="515"/>
      <c r="AEN51" s="515"/>
      <c r="AEO51" s="515"/>
      <c r="AEP51" s="515"/>
      <c r="AEQ51" s="515"/>
      <c r="AER51" s="515"/>
      <c r="AES51" s="515"/>
      <c r="AET51" s="515"/>
      <c r="AEU51" s="515"/>
      <c r="AEV51" s="515"/>
      <c r="AEW51" s="515"/>
      <c r="AEX51" s="515"/>
      <c r="AEY51" s="515"/>
      <c r="AEZ51" s="515"/>
      <c r="AFA51" s="545"/>
      <c r="AFB51" s="545"/>
      <c r="AFC51" s="545"/>
      <c r="AFD51" s="545"/>
      <c r="AFE51" s="545"/>
      <c r="AFF51" s="545"/>
      <c r="AFG51" s="545"/>
      <c r="AFH51" s="545"/>
      <c r="AFI51" s="545"/>
      <c r="AFJ51" s="545"/>
      <c r="AFK51" s="545"/>
      <c r="AFL51" s="545"/>
      <c r="AFM51" s="545"/>
      <c r="AFN51" s="545"/>
      <c r="AFO51" s="545"/>
      <c r="AFP51" s="545"/>
      <c r="AFQ51" s="545"/>
      <c r="AFR51" s="515"/>
      <c r="AFS51" s="515"/>
      <c r="AFT51" s="515"/>
      <c r="AFU51" s="725"/>
      <c r="AFV51" s="725"/>
      <c r="AFW51" s="725"/>
      <c r="AFX51" s="725"/>
      <c r="AFY51" s="387"/>
      <c r="AFZ51" s="387"/>
      <c r="AGA51" s="387"/>
      <c r="AGB51" s="387"/>
      <c r="AGC51" s="387"/>
      <c r="AGD51" s="387"/>
      <c r="AGE51" s="387"/>
      <c r="AGF51" s="387"/>
      <c r="AGG51" s="387"/>
      <c r="AGH51" s="387"/>
      <c r="AGI51" s="387"/>
      <c r="AGJ51" s="387"/>
      <c r="AGK51" s="387"/>
    </row>
    <row r="52" spans="1:869" ht="16.8" customHeight="1">
      <c r="A52" s="1053" t="str">
        <f>IF('1'!$A$1=1,D52,F52)</f>
        <v xml:space="preserve"> In some cases, the sum of the components may not be equal to the result due to rounding. </v>
      </c>
      <c r="D52" s="1053" t="s">
        <v>425</v>
      </c>
      <c r="F52" s="1053" t="s">
        <v>426</v>
      </c>
    </row>
    <row r="56" spans="1:869">
      <c r="E56" s="1053"/>
    </row>
  </sheetData>
  <mergeCells count="32">
    <mergeCell ref="FC5:FC6"/>
    <mergeCell ref="AY5:BB5"/>
    <mergeCell ref="BC5:BF5"/>
    <mergeCell ref="BO5:BO6"/>
    <mergeCell ref="BP5:BP6"/>
    <mergeCell ref="FB5:FB6"/>
    <mergeCell ref="BQ5:BQ6"/>
    <mergeCell ref="BR5:BR6"/>
    <mergeCell ref="BS5:BS6"/>
    <mergeCell ref="BT5:BT6"/>
    <mergeCell ref="BU5:BU6"/>
    <mergeCell ref="BV5:BV6"/>
    <mergeCell ref="BW5:BW6"/>
    <mergeCell ref="BX5:BX6"/>
    <mergeCell ref="BY5:BY6"/>
    <mergeCell ref="BG5:BJ5"/>
    <mergeCell ref="BM5:BM6"/>
    <mergeCell ref="AU5:AX5"/>
    <mergeCell ref="BN5:BN6"/>
    <mergeCell ref="BL5:BL6"/>
    <mergeCell ref="BK5:BK6"/>
    <mergeCell ref="A5:A6"/>
    <mergeCell ref="B5:B6"/>
    <mergeCell ref="C5:C6"/>
    <mergeCell ref="D5:D6"/>
    <mergeCell ref="E5:E6"/>
    <mergeCell ref="AQ5:AT5"/>
    <mergeCell ref="F5:F6"/>
    <mergeCell ref="AA5:AD5"/>
    <mergeCell ref="AE5:AH5"/>
    <mergeCell ref="AI5:AL5"/>
    <mergeCell ref="AM5:AP5"/>
  </mergeCells>
  <hyperlinks>
    <hyperlink ref="A1" location="'1'!A1" display="до змісту"/>
  </hyperlinks>
  <printOptions horizontalCentered="1" verticalCentered="1"/>
  <pageMargins left="0.15748031496062992" right="0.15748031496062992" top="0.27559055118110237" bottom="0.27559055118110237" header="0.15748031496062992" footer="0.15748031496062992"/>
  <pageSetup paperSize="9" scale="5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N49"/>
  <sheetViews>
    <sheetView zoomScale="65" zoomScaleNormal="65" workbookViewId="0">
      <selection activeCell="O14" sqref="O14"/>
    </sheetView>
  </sheetViews>
  <sheetFormatPr defaultColWidth="8" defaultRowHeight="13.2" outlineLevelCol="2"/>
  <cols>
    <col min="1" max="1" width="6.44140625" style="547" customWidth="1"/>
    <col min="2" max="2" width="32.88671875" style="547" customWidth="1"/>
    <col min="3" max="3" width="4.44140625" style="548" hidden="1" customWidth="1" outlineLevel="2"/>
    <col min="4" max="4" width="15.44140625" style="548" hidden="1" customWidth="1" outlineLevel="2"/>
    <col min="5" max="5" width="9.88671875" style="548" hidden="1" customWidth="1" outlineLevel="2"/>
    <col min="6" max="6" width="17.109375" style="548" hidden="1" customWidth="1" outlineLevel="2"/>
    <col min="7" max="7" width="7.88671875" style="548" hidden="1" customWidth="1" outlineLevel="1" collapsed="1"/>
    <col min="8" max="8" width="7.109375" style="548" hidden="1" customWidth="1" outlineLevel="1"/>
    <col min="9" max="9" width="7.21875" style="548" hidden="1" customWidth="1" outlineLevel="1"/>
    <col min="10" max="10" width="7.77734375" style="548" hidden="1" customWidth="1" outlineLevel="1"/>
    <col min="11" max="26" width="7.5546875" style="547" hidden="1" customWidth="1" outlineLevel="1"/>
    <col min="27" max="30" width="7.5546875" style="549" hidden="1" customWidth="1" outlineLevel="1"/>
    <col min="31" max="31" width="7.44140625" style="549" hidden="1" customWidth="1" outlineLevel="1"/>
    <col min="32" max="34" width="7.5546875" style="549" hidden="1" customWidth="1" outlineLevel="1"/>
    <col min="35" max="35" width="7.33203125" style="549" hidden="1" customWidth="1" outlineLevel="1"/>
    <col min="36" max="36" width="8.44140625" style="549" hidden="1" customWidth="1" outlineLevel="1"/>
    <col min="37" max="38" width="7.5546875" style="549" hidden="1" customWidth="1" outlineLevel="1"/>
    <col min="39" max="39" width="7.44140625" style="550" hidden="1" customWidth="1" outlineLevel="1"/>
    <col min="40" max="41" width="7" style="550" hidden="1" customWidth="1" outlineLevel="1"/>
    <col min="42" max="42" width="7.33203125" style="550" hidden="1" customWidth="1" outlineLevel="1"/>
    <col min="43" max="43" width="8.109375" style="550" customWidth="1" collapsed="1"/>
    <col min="44" max="44" width="7.77734375" style="550" customWidth="1"/>
    <col min="45" max="54" width="7.5546875" style="550" customWidth="1"/>
    <col min="55" max="59" width="7.6640625" style="550" customWidth="1"/>
    <col min="60" max="62" width="7.33203125" style="550" customWidth="1"/>
    <col min="63" max="64" width="8.6640625" style="550" hidden="1" customWidth="1" outlineLevel="1"/>
    <col min="65" max="65" width="8.109375" style="550" customWidth="1" collapsed="1"/>
    <col min="66" max="66" width="8.21875" style="550" customWidth="1"/>
    <col min="67" max="67" width="9.33203125" style="550" customWidth="1"/>
    <col min="68" max="68" width="9" style="550" customWidth="1"/>
    <col min="69" max="75" width="7.33203125" style="550" hidden="1" customWidth="1" outlineLevel="1"/>
    <col min="76" max="76" width="7.88671875" style="550" hidden="1" customWidth="1" outlineLevel="1"/>
    <col min="77" max="77" width="7.88671875" style="1576" hidden="1" customWidth="1" outlineLevel="1"/>
    <col min="78" max="78" width="10.88671875" style="1576" customWidth="1" collapsed="1"/>
    <col min="79" max="84" width="10.88671875" style="1576" customWidth="1"/>
    <col min="85" max="91" width="8" style="1493" customWidth="1"/>
    <col min="92" max="155" width="8" style="551" customWidth="1"/>
    <col min="156" max="207" width="8" style="777" customWidth="1"/>
    <col min="208" max="224" width="8" style="551" customWidth="1"/>
    <col min="225" max="237" width="8" style="777" customWidth="1"/>
    <col min="238" max="259" width="8" style="551" customWidth="1"/>
    <col min="260" max="269" width="8" style="777" customWidth="1"/>
    <col min="270" max="328" width="8" style="551" customWidth="1"/>
    <col min="329" max="335" width="8" style="777" customWidth="1"/>
    <col min="336" max="345" width="8" style="429" customWidth="1"/>
    <col min="346" max="346" width="12.5546875" style="429" customWidth="1"/>
    <col min="347" max="347" width="10.33203125" style="429" customWidth="1"/>
    <col min="348" max="351" width="8" style="429" customWidth="1"/>
    <col min="352" max="352" width="15.77734375" style="429" customWidth="1"/>
    <col min="353" max="357" width="8" style="429" customWidth="1"/>
    <col min="358" max="358" width="25.33203125" style="429" customWidth="1"/>
    <col min="359" max="393" width="8" style="429" customWidth="1"/>
    <col min="394" max="423" width="8" style="547" customWidth="1"/>
    <col min="424" max="426" width="8" style="429" customWidth="1"/>
    <col min="427" max="427" width="10.44140625" style="429" customWidth="1"/>
    <col min="428" max="428" width="12.5546875" style="429" customWidth="1"/>
    <col min="429" max="470" width="8" style="429" customWidth="1"/>
    <col min="471" max="471" width="14.33203125" style="429" customWidth="1"/>
    <col min="472" max="472" width="8" style="429" customWidth="1"/>
    <col min="473" max="510" width="8" style="534" customWidth="1"/>
    <col min="511" max="511" width="8.44140625" style="429" customWidth="1"/>
    <col min="512" max="513" width="8" style="429" customWidth="1"/>
    <col min="514" max="529" width="8" style="20"/>
    <col min="530" max="530" width="36.5546875" style="20" customWidth="1"/>
    <col min="531" max="531" width="48.5546875" style="20" customWidth="1"/>
    <col min="532" max="532" width="27.6640625" style="429" customWidth="1"/>
    <col min="533" max="534" width="8" style="429"/>
    <col min="535" max="535" width="8" style="429" customWidth="1"/>
    <col min="536" max="536" width="7.5546875" style="429" customWidth="1"/>
    <col min="537" max="537" width="10.44140625" style="429" customWidth="1"/>
    <col min="538" max="538" width="8" style="429" customWidth="1"/>
    <col min="539" max="539" width="8" style="429"/>
    <col min="540" max="540" width="10.109375" style="429" customWidth="1"/>
    <col min="541" max="541" width="14.33203125" style="429" customWidth="1"/>
    <col min="542" max="542" width="17.5546875" style="429" customWidth="1"/>
    <col min="543" max="543" width="16.5546875" style="429" customWidth="1"/>
    <col min="544" max="544" width="19.44140625" style="429" customWidth="1"/>
    <col min="545" max="560" width="8" style="429"/>
    <col min="561" max="16384" width="8" style="547"/>
  </cols>
  <sheetData>
    <row r="1" spans="1:560">
      <c r="A1" s="212" t="str">
        <f>IF('1'!$A$1=1,TW2,TW8)</f>
        <v>to title</v>
      </c>
      <c r="X1" s="533"/>
      <c r="AB1" s="552"/>
      <c r="AI1" s="552"/>
      <c r="AJ1" s="552"/>
      <c r="AP1" s="405"/>
      <c r="AQ1" s="23"/>
      <c r="AR1" s="640"/>
      <c r="AS1" s="640"/>
      <c r="AT1" s="640"/>
      <c r="AU1" s="640"/>
      <c r="AV1" s="640"/>
      <c r="AW1" s="640"/>
      <c r="AX1" s="640"/>
      <c r="AY1" s="640"/>
      <c r="AZ1" s="640"/>
      <c r="BA1" s="640"/>
      <c r="BB1" s="640"/>
      <c r="BC1" s="718"/>
      <c r="BD1" s="718"/>
      <c r="BE1" s="389"/>
      <c r="BF1" s="718"/>
      <c r="BG1" s="718"/>
      <c r="BH1" s="718"/>
      <c r="BI1" s="718"/>
      <c r="BJ1" s="718"/>
      <c r="BK1" s="718"/>
      <c r="BL1" s="718"/>
      <c r="BM1" s="718"/>
      <c r="BN1" s="718"/>
      <c r="BO1" s="640"/>
      <c r="BP1" s="640"/>
      <c r="BQ1" s="640"/>
      <c r="BR1" s="640"/>
      <c r="BS1" s="640"/>
      <c r="BT1" s="640"/>
      <c r="BU1" s="640"/>
      <c r="BV1" s="640"/>
      <c r="BW1" s="640"/>
      <c r="BX1" s="640"/>
      <c r="BY1" s="1575"/>
      <c r="BZ1" s="1575"/>
      <c r="CA1" s="1575"/>
      <c r="CB1" s="1575"/>
      <c r="CC1" s="1575"/>
      <c r="CD1" s="1575"/>
      <c r="CE1" s="1575"/>
      <c r="CF1" s="1575"/>
      <c r="LT1" s="777" t="s">
        <v>343</v>
      </c>
      <c r="LW1" s="777" t="s">
        <v>345</v>
      </c>
      <c r="LX1" s="777"/>
      <c r="LY1" s="777"/>
    </row>
    <row r="2" spans="1:560" s="551" customFormat="1">
      <c r="A2" s="1531" t="str">
        <f>IF('1'!$A$1=1,TW3,TW9)</f>
        <v>1.11 Dynamics of Goods Imports by Country*</v>
      </c>
      <c r="B2" s="547"/>
      <c r="C2" s="1532"/>
      <c r="D2" s="1532"/>
      <c r="E2" s="1532"/>
      <c r="F2" s="1532"/>
      <c r="G2" s="1532"/>
      <c r="H2" s="1532"/>
      <c r="I2" s="1532"/>
      <c r="J2" s="1532"/>
      <c r="AA2" s="553"/>
      <c r="AB2" s="563"/>
      <c r="AC2" s="550"/>
      <c r="AD2" s="550"/>
      <c r="AE2" s="550"/>
      <c r="AF2" s="550"/>
      <c r="AG2" s="550"/>
      <c r="AH2" s="550"/>
      <c r="AI2" s="550"/>
      <c r="AJ2" s="1533"/>
      <c r="AK2" s="1533"/>
      <c r="AL2" s="550"/>
      <c r="AM2" s="550"/>
      <c r="AN2" s="550"/>
      <c r="AO2" s="550"/>
      <c r="AP2" s="550"/>
      <c r="AQ2" s="550"/>
      <c r="AR2" s="550"/>
      <c r="AS2" s="550"/>
      <c r="AT2" s="550"/>
      <c r="AU2" s="550"/>
      <c r="AV2" s="550"/>
      <c r="AW2" s="550"/>
      <c r="AX2" s="550"/>
      <c r="AY2" s="550"/>
      <c r="AZ2" s="550"/>
      <c r="BA2" s="550"/>
      <c r="BB2" s="550"/>
      <c r="BC2" s="550"/>
      <c r="BD2" s="550"/>
      <c r="BE2" s="550"/>
      <c r="BF2" s="550"/>
      <c r="BG2" s="550"/>
      <c r="BH2" s="550"/>
      <c r="BI2" s="550"/>
      <c r="BJ2" s="550"/>
      <c r="BK2" s="550"/>
      <c r="BL2" s="550"/>
      <c r="BM2" s="550"/>
      <c r="BN2" s="550"/>
      <c r="BO2" s="550"/>
      <c r="BP2" s="550"/>
      <c r="BQ2" s="550"/>
      <c r="BR2" s="550"/>
      <c r="BS2" s="550"/>
      <c r="BT2" s="550"/>
      <c r="BU2" s="550"/>
      <c r="BV2" s="550"/>
      <c r="BW2" s="550"/>
      <c r="BX2" s="550"/>
      <c r="BY2" s="1576"/>
      <c r="BZ2" s="1576"/>
      <c r="CA2" s="1576"/>
      <c r="CB2" s="1576"/>
      <c r="CC2" s="1576"/>
      <c r="CD2" s="1576"/>
      <c r="CE2" s="1576"/>
      <c r="CF2" s="1576"/>
      <c r="CG2" s="1493"/>
      <c r="CH2" s="1493"/>
      <c r="CI2" s="1493"/>
      <c r="CJ2" s="1493"/>
      <c r="CK2" s="1493"/>
      <c r="CL2" s="1493"/>
      <c r="CM2" s="1493"/>
      <c r="EZ2" s="777"/>
      <c r="FA2" s="777"/>
      <c r="FB2" s="777"/>
      <c r="FC2" s="777"/>
      <c r="FD2" s="777"/>
      <c r="FE2" s="777"/>
      <c r="FF2" s="777"/>
      <c r="FG2" s="777"/>
      <c r="FH2" s="777"/>
      <c r="FI2" s="777"/>
      <c r="FJ2" s="777"/>
      <c r="FK2" s="1145"/>
      <c r="FL2" s="777"/>
      <c r="FM2" s="777"/>
      <c r="FN2" s="777"/>
      <c r="FO2" s="716"/>
      <c r="FP2" s="716"/>
      <c r="FQ2" s="777"/>
      <c r="FR2" s="777"/>
      <c r="FS2" s="777"/>
      <c r="FT2" s="777"/>
      <c r="FU2" s="777"/>
      <c r="FV2" s="777"/>
      <c r="FW2" s="777"/>
      <c r="FX2" s="777"/>
      <c r="FY2" s="777"/>
      <c r="FZ2" s="777"/>
      <c r="GA2" s="777"/>
      <c r="GB2" s="777"/>
      <c r="GC2" s="777"/>
      <c r="GD2" s="777"/>
      <c r="GE2" s="777"/>
      <c r="GF2" s="777"/>
      <c r="GG2" s="777"/>
      <c r="GH2" s="777"/>
      <c r="GI2" s="777"/>
      <c r="GJ2" s="777"/>
      <c r="GK2" s="777"/>
      <c r="GL2" s="777"/>
      <c r="GM2" s="777"/>
      <c r="GN2" s="777"/>
      <c r="GO2" s="777"/>
      <c r="GP2" s="777"/>
      <c r="GQ2" s="777"/>
      <c r="GR2" s="777"/>
      <c r="GS2" s="777"/>
      <c r="GT2" s="777"/>
      <c r="GU2" s="777"/>
      <c r="GV2" s="777"/>
      <c r="GW2" s="777"/>
      <c r="GX2" s="777"/>
      <c r="GY2" s="777"/>
      <c r="HQ2" s="777"/>
      <c r="HR2" s="777"/>
      <c r="HS2" s="777"/>
      <c r="HT2" s="777"/>
      <c r="HU2" s="777"/>
      <c r="HV2" s="777"/>
      <c r="HW2" s="777"/>
      <c r="HX2" s="777"/>
      <c r="HY2" s="777"/>
      <c r="HZ2" s="777"/>
      <c r="IA2" s="777"/>
      <c r="IB2" s="777"/>
      <c r="IC2" s="777"/>
      <c r="IZ2" s="777"/>
      <c r="JA2" s="777"/>
      <c r="JB2" s="777"/>
      <c r="JC2" s="777"/>
      <c r="JD2" s="777"/>
      <c r="JE2" s="777"/>
      <c r="JF2" s="777"/>
      <c r="JG2" s="777"/>
      <c r="JH2" s="777"/>
      <c r="JI2" s="777"/>
      <c r="LQ2" s="777"/>
      <c r="LR2" s="777"/>
      <c r="LS2" s="777" t="s">
        <v>30</v>
      </c>
      <c r="LT2" s="777" t="s">
        <v>104</v>
      </c>
      <c r="LU2" s="777"/>
      <c r="LV2" s="777"/>
      <c r="LW2" s="777"/>
      <c r="LX2" s="777"/>
      <c r="LY2" s="777"/>
      <c r="LZ2" s="777"/>
      <c r="MA2" s="777"/>
      <c r="MB2" s="777"/>
      <c r="MC2" s="777" t="s">
        <v>30</v>
      </c>
      <c r="MD2" s="777" t="s">
        <v>104</v>
      </c>
      <c r="ME2" s="777"/>
      <c r="MF2" s="777" t="s">
        <v>320</v>
      </c>
      <c r="MG2" s="777"/>
      <c r="MH2" s="777"/>
      <c r="MI2" s="777" t="s">
        <v>319</v>
      </c>
      <c r="MJ2" s="777"/>
      <c r="MK2" s="777"/>
      <c r="ML2" s="777"/>
      <c r="MM2" s="777"/>
      <c r="MN2" s="777"/>
      <c r="MO2" s="777"/>
      <c r="MP2" s="777"/>
      <c r="MQ2" s="777"/>
      <c r="MR2" s="777"/>
      <c r="MS2" s="777"/>
      <c r="MT2" s="777"/>
      <c r="MU2" s="777"/>
      <c r="MV2" s="777"/>
      <c r="MW2" s="777"/>
      <c r="MX2" s="777"/>
      <c r="MY2" s="777"/>
      <c r="MZ2" s="777"/>
      <c r="NA2" s="777"/>
      <c r="NB2" s="777"/>
      <c r="NC2" s="777"/>
      <c r="ND2" s="777"/>
      <c r="NE2" s="777"/>
      <c r="NF2" s="777"/>
      <c r="NG2" s="777"/>
      <c r="NH2" s="777"/>
      <c r="NI2" s="777"/>
      <c r="NJ2" s="777"/>
      <c r="NK2" s="777"/>
      <c r="NL2" s="777"/>
      <c r="NM2" s="777"/>
      <c r="NN2" s="777"/>
      <c r="NO2" s="777"/>
      <c r="NP2" s="777"/>
      <c r="NQ2" s="777"/>
      <c r="NR2" s="777"/>
      <c r="NS2" s="777"/>
      <c r="NT2" s="777"/>
      <c r="NU2" s="777"/>
      <c r="NV2" s="777"/>
      <c r="NW2" s="777"/>
      <c r="NX2" s="777"/>
      <c r="NY2" s="777"/>
      <c r="NZ2" s="777"/>
      <c r="OA2" s="777"/>
      <c r="OB2" s="777"/>
      <c r="OC2" s="777"/>
      <c r="PH2" s="777"/>
      <c r="PI2" s="777"/>
      <c r="PJ2" s="777"/>
      <c r="PK2" s="777"/>
      <c r="PL2" s="777"/>
      <c r="PM2" s="777"/>
      <c r="PN2" s="777"/>
      <c r="PO2" s="777"/>
      <c r="PP2" s="777"/>
      <c r="PQ2" s="777"/>
      <c r="PR2" s="777"/>
      <c r="PS2" s="777"/>
      <c r="PT2" s="777"/>
      <c r="PU2" s="777"/>
      <c r="PV2" s="777"/>
      <c r="PW2" s="777"/>
      <c r="PX2" s="777"/>
      <c r="PY2" s="777"/>
      <c r="PZ2" s="777"/>
      <c r="QA2" s="777"/>
      <c r="QB2" s="777"/>
      <c r="QC2" s="777"/>
      <c r="QD2" s="777"/>
      <c r="QE2" s="777"/>
      <c r="QF2" s="777"/>
      <c r="QG2" s="777"/>
      <c r="QH2" s="777"/>
      <c r="QI2" s="777"/>
      <c r="QJ2" s="777"/>
      <c r="QK2" s="777"/>
      <c r="QL2" s="777"/>
      <c r="QM2" s="777"/>
      <c r="QN2" s="777"/>
      <c r="QO2" s="777"/>
      <c r="QP2" s="777"/>
      <c r="QQ2" s="777"/>
      <c r="QR2" s="777"/>
      <c r="QS2" s="777"/>
      <c r="QT2" s="777"/>
      <c r="QU2" s="777"/>
      <c r="QV2" s="777"/>
      <c r="QW2" s="777"/>
      <c r="QX2" s="777"/>
      <c r="QY2" s="777"/>
      <c r="QZ2" s="777"/>
      <c r="RA2" s="777"/>
      <c r="RB2" s="777"/>
      <c r="RC2" s="777"/>
      <c r="RD2" s="777"/>
      <c r="RE2" s="1493"/>
      <c r="RF2" s="1493"/>
      <c r="RG2" s="1493"/>
      <c r="RH2" s="1493"/>
      <c r="RI2" s="1493"/>
      <c r="RJ2" s="1493"/>
      <c r="RK2" s="1493"/>
      <c r="RL2" s="1493"/>
      <c r="RM2" s="1493"/>
      <c r="RN2" s="1493"/>
      <c r="RO2" s="1493"/>
      <c r="RP2" s="1493"/>
      <c r="RQ2" s="1493"/>
      <c r="RR2" s="1493"/>
      <c r="RS2" s="1493"/>
      <c r="RT2" s="1493"/>
      <c r="RU2" s="1493"/>
      <c r="RV2" s="1493"/>
      <c r="RW2" s="1493"/>
      <c r="RX2" s="1493"/>
      <c r="RY2" s="1493"/>
      <c r="RZ2" s="1493"/>
      <c r="SA2" s="1493"/>
      <c r="SB2" s="1493"/>
      <c r="SC2" s="1493"/>
      <c r="SD2" s="1493"/>
      <c r="SE2" s="1493"/>
      <c r="SF2" s="1493"/>
      <c r="SG2" s="1493"/>
      <c r="SH2" s="1493"/>
      <c r="SI2" s="1493"/>
      <c r="SJ2" s="1493"/>
      <c r="SK2" s="1493"/>
      <c r="SL2" s="1493"/>
      <c r="SM2" s="1493"/>
      <c r="SN2" s="1493"/>
      <c r="SO2" s="1493"/>
      <c r="SP2" s="1493"/>
      <c r="SQ2" s="777"/>
      <c r="SR2" s="777"/>
      <c r="SS2" s="777"/>
      <c r="ST2" s="1527"/>
      <c r="SU2" s="1527"/>
      <c r="SV2" s="1527"/>
      <c r="SW2" s="1527"/>
      <c r="SX2" s="1527"/>
      <c r="SY2" s="1527"/>
      <c r="SZ2" s="1527"/>
      <c r="TA2" s="1527"/>
      <c r="TB2" s="1527"/>
      <c r="TC2" s="1527"/>
      <c r="TD2" s="1527"/>
      <c r="TE2" s="1527"/>
      <c r="TF2" s="1527"/>
      <c r="TG2" s="1527"/>
      <c r="TH2" s="1527"/>
      <c r="TI2" s="1527"/>
      <c r="TJ2" s="1527"/>
      <c r="TK2" s="1527"/>
      <c r="TL2" s="777"/>
      <c r="TM2" s="777"/>
      <c r="TN2" s="777"/>
      <c r="TO2" s="777"/>
      <c r="TP2" s="777"/>
      <c r="TQ2" s="777"/>
      <c r="TR2" s="777"/>
      <c r="TS2" s="777"/>
      <c r="TT2" s="777"/>
      <c r="TU2" s="777"/>
      <c r="TV2" s="777"/>
      <c r="TW2" s="1529" t="s">
        <v>298</v>
      </c>
      <c r="TX2" s="1529"/>
      <c r="TY2" s="1529"/>
      <c r="TZ2" s="1529"/>
      <c r="UA2" s="1529"/>
      <c r="UB2" s="1529"/>
      <c r="UC2" s="1529"/>
      <c r="UD2" s="777"/>
      <c r="UE2" s="777"/>
      <c r="UF2" s="777"/>
      <c r="UG2" s="777"/>
      <c r="UH2" s="777"/>
      <c r="UI2" s="777"/>
      <c r="UJ2" s="777"/>
      <c r="UK2" s="777"/>
      <c r="UL2" s="777"/>
      <c r="UM2" s="777"/>
      <c r="UN2" s="777"/>
    </row>
    <row r="3" spans="1:560">
      <c r="A3" s="555" t="str">
        <f>IF('1'!$A$1=1,TW4,TX4)</f>
        <v>according to BPM6 methodology</v>
      </c>
      <c r="W3" s="549"/>
      <c r="AA3" s="556"/>
      <c r="AB3" s="557"/>
      <c r="AE3" s="558"/>
      <c r="AN3" s="700"/>
      <c r="LX3" s="777"/>
      <c r="LY3" s="777"/>
      <c r="TP3" s="570"/>
      <c r="TW3" s="1046" t="s">
        <v>553</v>
      </c>
      <c r="TX3" s="1046"/>
      <c r="TY3" s="1046"/>
      <c r="TZ3" s="1046"/>
      <c r="UA3" s="1046"/>
      <c r="UB3" s="1046"/>
      <c r="UC3" s="1046"/>
    </row>
    <row r="4" spans="1:560" ht="17.7" customHeight="1">
      <c r="A4" s="528" t="str">
        <f>IF('1'!$A$1=1,TW6,TW11)</f>
        <v>Million USD</v>
      </c>
      <c r="B4" s="560"/>
      <c r="C4" s="561"/>
      <c r="D4" s="561"/>
      <c r="E4" s="561"/>
      <c r="F4" s="561"/>
      <c r="G4" s="561"/>
      <c r="H4" s="561"/>
      <c r="I4" s="561"/>
      <c r="J4" s="561"/>
      <c r="K4" s="560"/>
      <c r="L4" s="560"/>
      <c r="M4" s="560"/>
      <c r="N4" s="560"/>
      <c r="O4" s="560"/>
      <c r="Q4" s="560"/>
      <c r="R4" s="560"/>
      <c r="S4" s="560"/>
      <c r="T4" s="560"/>
      <c r="U4" s="560"/>
      <c r="V4" s="560"/>
      <c r="W4" s="562"/>
      <c r="X4" s="560"/>
      <c r="Y4" s="554"/>
      <c r="Z4" s="553"/>
      <c r="AC4" s="554"/>
      <c r="AD4" s="554"/>
      <c r="AE4" s="554"/>
      <c r="AF4" s="554"/>
      <c r="AG4" s="554"/>
      <c r="AH4" s="554"/>
      <c r="AI4" s="554"/>
      <c r="AJ4" s="554"/>
      <c r="AK4" s="554"/>
      <c r="AL4" s="554"/>
      <c r="AM4" s="563"/>
      <c r="AN4" s="639"/>
      <c r="AO4" s="639"/>
      <c r="AP4" s="639"/>
      <c r="AQ4" s="563"/>
      <c r="AR4" s="563"/>
      <c r="AS4" s="563"/>
      <c r="AT4" s="563"/>
      <c r="AU4" s="563"/>
      <c r="AV4" s="563"/>
      <c r="AW4" s="563"/>
      <c r="AX4" s="563"/>
      <c r="AY4" s="563"/>
      <c r="AZ4" s="563"/>
      <c r="BA4" s="563"/>
      <c r="BB4" s="563"/>
      <c r="BC4" s="563"/>
      <c r="BD4" s="563"/>
      <c r="BE4" s="563"/>
      <c r="BF4" s="563"/>
      <c r="BG4" s="563"/>
      <c r="BH4" s="563"/>
      <c r="BI4" s="563"/>
      <c r="BJ4" s="563"/>
      <c r="BK4" s="563"/>
      <c r="BL4" s="563"/>
      <c r="BM4" s="563"/>
      <c r="BN4" s="563"/>
      <c r="BO4" s="563"/>
      <c r="BP4" s="563"/>
      <c r="BQ4" s="563"/>
      <c r="BR4" s="563"/>
      <c r="BS4" s="563"/>
      <c r="BT4" s="563"/>
      <c r="BU4" s="563"/>
      <c r="BV4" s="563"/>
      <c r="BW4" s="563"/>
      <c r="BX4" s="563"/>
      <c r="BY4" s="1577"/>
      <c r="BZ4" s="1577"/>
      <c r="CA4" s="1577"/>
      <c r="CB4" s="1577"/>
      <c r="CC4" s="1577"/>
      <c r="CD4" s="1577"/>
      <c r="CE4" s="1577"/>
      <c r="CF4" s="1577"/>
      <c r="FK4" s="698"/>
      <c r="FP4" s="698"/>
      <c r="MS4" s="582" t="s">
        <v>288</v>
      </c>
      <c r="MT4" s="494"/>
      <c r="MU4" s="494"/>
      <c r="MV4" s="698" t="s">
        <v>289</v>
      </c>
      <c r="MW4" s="494"/>
      <c r="QI4" s="429" t="s">
        <v>262</v>
      </c>
      <c r="QM4" s="429" t="s">
        <v>263</v>
      </c>
      <c r="TO4" s="20"/>
      <c r="TP4" s="20"/>
      <c r="TW4" s="1046" t="s">
        <v>290</v>
      </c>
      <c r="TX4" s="1041" t="s">
        <v>292</v>
      </c>
      <c r="TY4" s="1046"/>
      <c r="TZ4" s="1046"/>
      <c r="UA4" s="1046"/>
      <c r="UB4" s="1046"/>
      <c r="UC4" s="1046"/>
    </row>
    <row r="5" spans="1:560" ht="6" hidden="1" customHeight="1">
      <c r="B5" s="564"/>
      <c r="C5" s="565"/>
      <c r="D5" s="565"/>
      <c r="E5" s="565"/>
      <c r="F5" s="565"/>
      <c r="G5" s="565"/>
      <c r="H5" s="565"/>
      <c r="I5" s="565"/>
      <c r="J5" s="565"/>
      <c r="K5" s="566"/>
      <c r="L5" s="566"/>
      <c r="M5" s="566"/>
      <c r="N5" s="566"/>
      <c r="O5" s="566"/>
      <c r="P5" s="566"/>
      <c r="Q5" s="566"/>
      <c r="R5" s="566"/>
      <c r="S5" s="566"/>
      <c r="T5" s="566"/>
      <c r="U5" s="566"/>
      <c r="V5" s="566"/>
      <c r="W5" s="566"/>
      <c r="X5" s="566"/>
      <c r="Y5" s="566"/>
      <c r="Z5" s="566"/>
      <c r="AC5" s="557"/>
      <c r="AD5" s="557"/>
      <c r="AE5" s="557"/>
      <c r="AF5" s="557"/>
      <c r="AG5" s="557"/>
      <c r="AH5" s="557"/>
      <c r="AI5" s="557"/>
      <c r="AJ5" s="557"/>
      <c r="AK5" s="557"/>
      <c r="AL5" s="557"/>
      <c r="AM5" s="567"/>
      <c r="AN5" s="567"/>
      <c r="AO5" s="567"/>
      <c r="AP5" s="567"/>
      <c r="AQ5" s="567"/>
      <c r="AR5" s="567"/>
      <c r="AS5" s="567"/>
      <c r="AT5" s="567"/>
      <c r="AU5" s="567"/>
      <c r="AV5" s="567"/>
      <c r="AW5" s="567"/>
      <c r="AX5" s="567"/>
      <c r="AY5" s="567"/>
      <c r="AZ5" s="567"/>
      <c r="BA5" s="567"/>
      <c r="BB5" s="567"/>
      <c r="BC5" s="567"/>
      <c r="BD5" s="567"/>
      <c r="BE5" s="567"/>
      <c r="BF5" s="567"/>
      <c r="BG5" s="567"/>
      <c r="BH5" s="567"/>
      <c r="BI5" s="567"/>
      <c r="BJ5" s="567"/>
      <c r="BK5" s="567"/>
      <c r="BL5" s="567"/>
      <c r="BM5" s="567"/>
      <c r="BN5" s="567"/>
      <c r="BO5" s="567"/>
      <c r="BP5" s="567"/>
      <c r="BQ5" s="567"/>
      <c r="BR5" s="567"/>
      <c r="BS5" s="567"/>
      <c r="BT5" s="567"/>
      <c r="BU5" s="567"/>
      <c r="BV5" s="567"/>
      <c r="BW5" s="567"/>
      <c r="BX5" s="567"/>
      <c r="BY5" s="1578"/>
      <c r="BZ5" s="1578"/>
      <c r="CA5" s="1578"/>
      <c r="CB5" s="1578"/>
      <c r="CC5" s="1578"/>
      <c r="CD5" s="1578"/>
      <c r="CE5" s="1578"/>
      <c r="CF5" s="1578"/>
      <c r="TO5" s="20"/>
      <c r="TP5" s="20"/>
      <c r="TW5" s="1046" t="s">
        <v>291</v>
      </c>
      <c r="TX5" s="1046"/>
      <c r="TY5" s="1046"/>
      <c r="TZ5" s="1046"/>
      <c r="UA5" s="1046"/>
      <c r="UB5" s="1046"/>
      <c r="UC5" s="1046"/>
    </row>
    <row r="6" spans="1:560" ht="18" customHeight="1">
      <c r="A6" s="1772" t="str">
        <f>IF('1'!$A$1=1,C6,E6)</f>
        <v>Rank</v>
      </c>
      <c r="B6" s="1774" t="str">
        <f>IF('1'!$A$1=1,D6,F6)</f>
        <v>Countries</v>
      </c>
      <c r="C6" s="1776" t="s">
        <v>69</v>
      </c>
      <c r="D6" s="1778" t="s">
        <v>29</v>
      </c>
      <c r="E6" s="1778" t="s">
        <v>157</v>
      </c>
      <c r="F6" s="1778" t="s">
        <v>158</v>
      </c>
      <c r="G6" s="610">
        <v>2010</v>
      </c>
      <c r="H6" s="610"/>
      <c r="I6" s="610"/>
      <c r="J6" s="611"/>
      <c r="K6" s="516">
        <v>2011</v>
      </c>
      <c r="L6" s="516"/>
      <c r="M6" s="516"/>
      <c r="N6" s="516"/>
      <c r="O6" s="516">
        <v>2012</v>
      </c>
      <c r="P6" s="516"/>
      <c r="Q6" s="516"/>
      <c r="R6" s="516"/>
      <c r="S6" s="516">
        <v>2013</v>
      </c>
      <c r="T6" s="516"/>
      <c r="U6" s="516"/>
      <c r="V6" s="516"/>
      <c r="W6" s="516">
        <v>2014</v>
      </c>
      <c r="X6" s="516"/>
      <c r="Y6" s="516"/>
      <c r="Z6" s="516"/>
      <c r="AA6" s="1780">
        <v>2015</v>
      </c>
      <c r="AB6" s="1781"/>
      <c r="AC6" s="1781"/>
      <c r="AD6" s="1781"/>
      <c r="AE6" s="1780">
        <v>2016</v>
      </c>
      <c r="AF6" s="1781"/>
      <c r="AG6" s="1781"/>
      <c r="AH6" s="1781"/>
      <c r="AI6" s="1780">
        <v>2017</v>
      </c>
      <c r="AJ6" s="1781"/>
      <c r="AK6" s="1781"/>
      <c r="AL6" s="1781"/>
      <c r="AM6" s="1780">
        <v>2018</v>
      </c>
      <c r="AN6" s="1781"/>
      <c r="AO6" s="1781"/>
      <c r="AP6" s="1782"/>
      <c r="AQ6" s="1750">
        <v>2019</v>
      </c>
      <c r="AR6" s="1751"/>
      <c r="AS6" s="1751"/>
      <c r="AT6" s="1752"/>
      <c r="AU6" s="1750">
        <v>2020</v>
      </c>
      <c r="AV6" s="1751"/>
      <c r="AW6" s="1751"/>
      <c r="AX6" s="1752"/>
      <c r="AY6" s="1750">
        <v>2021</v>
      </c>
      <c r="AZ6" s="1751"/>
      <c r="BA6" s="1751"/>
      <c r="BB6" s="1752"/>
      <c r="BC6" s="1750">
        <v>2022</v>
      </c>
      <c r="BD6" s="1751"/>
      <c r="BE6" s="1751"/>
      <c r="BF6" s="1752"/>
      <c r="BG6" s="1763">
        <v>2023</v>
      </c>
      <c r="BH6" s="1764"/>
      <c r="BI6" s="1764"/>
      <c r="BJ6" s="1766"/>
      <c r="BK6" s="1761">
        <v>2020</v>
      </c>
      <c r="BL6" s="1761">
        <v>2021</v>
      </c>
      <c r="BM6" s="1761">
        <v>2022</v>
      </c>
      <c r="BN6" s="1761">
        <v>2023</v>
      </c>
      <c r="BO6" s="1767" t="str">
        <f>IF('1'!$A$1=1,HS7,HT7)</f>
        <v>% of total</v>
      </c>
      <c r="BP6" s="1767" t="str">
        <f>IF('1'!$A$1=1,FH6,FI6)</f>
        <v>2023 to 2022 (%)</v>
      </c>
      <c r="BQ6" s="1761">
        <v>2015</v>
      </c>
      <c r="BR6" s="1761">
        <v>2016</v>
      </c>
      <c r="BS6" s="1761">
        <v>2017</v>
      </c>
      <c r="BT6" s="1761">
        <v>2018</v>
      </c>
      <c r="BU6" s="1761">
        <v>2019</v>
      </c>
      <c r="BV6" s="1761">
        <v>2020</v>
      </c>
      <c r="BW6" s="1769">
        <v>2021</v>
      </c>
      <c r="BX6" s="1769">
        <v>2022</v>
      </c>
      <c r="BY6" s="1769">
        <v>2023</v>
      </c>
      <c r="BZ6" s="600"/>
      <c r="CA6" s="1606"/>
      <c r="CB6" s="1606"/>
      <c r="CC6" s="1606"/>
      <c r="CD6" s="1606"/>
      <c r="CE6" s="1606"/>
      <c r="CF6" s="1606"/>
      <c r="FH6" s="1701" t="s">
        <v>695</v>
      </c>
      <c r="FI6" s="1701" t="s">
        <v>698</v>
      </c>
      <c r="PK6" s="630" t="s">
        <v>30</v>
      </c>
      <c r="PL6" s="631" t="s">
        <v>104</v>
      </c>
      <c r="PM6" s="583"/>
      <c r="PN6" s="681" t="s">
        <v>279</v>
      </c>
      <c r="PO6" s="681"/>
      <c r="PP6" s="681"/>
      <c r="PQ6" s="681" t="s">
        <v>276</v>
      </c>
      <c r="PR6" s="681"/>
      <c r="PS6" s="681"/>
      <c r="SW6" s="571" t="s">
        <v>30</v>
      </c>
      <c r="SX6" s="429" t="s">
        <v>104</v>
      </c>
      <c r="SY6" s="429"/>
      <c r="SZ6" s="429"/>
      <c r="TA6" s="429"/>
      <c r="TB6" s="429"/>
      <c r="TC6" s="429"/>
      <c r="TD6" s="429"/>
      <c r="TE6" s="429"/>
      <c r="TF6" s="429"/>
      <c r="TG6" s="429"/>
      <c r="TK6" s="572" t="s">
        <v>253</v>
      </c>
      <c r="TL6" s="572" t="s">
        <v>252</v>
      </c>
      <c r="TO6" s="20"/>
      <c r="TP6" s="572" t="s">
        <v>222</v>
      </c>
      <c r="TQ6" s="572" t="s">
        <v>223</v>
      </c>
      <c r="TU6" s="573" t="s">
        <v>219</v>
      </c>
      <c r="TV6" s="573" t="s">
        <v>220</v>
      </c>
      <c r="TW6" s="1044" t="s">
        <v>291</v>
      </c>
      <c r="TX6" s="1046"/>
      <c r="TY6" s="1046"/>
      <c r="TZ6" s="1046"/>
      <c r="UA6" s="1046"/>
      <c r="UB6" s="1046"/>
      <c r="UC6" s="1046"/>
    </row>
    <row r="7" spans="1:560" ht="53.7" customHeight="1">
      <c r="A7" s="1773"/>
      <c r="B7" s="1775"/>
      <c r="C7" s="1777"/>
      <c r="D7" s="1779"/>
      <c r="E7" s="1779"/>
      <c r="F7" s="1779"/>
      <c r="G7" s="1051" t="s">
        <v>185</v>
      </c>
      <c r="H7" s="1051" t="s">
        <v>107</v>
      </c>
      <c r="I7" s="1051" t="s">
        <v>186</v>
      </c>
      <c r="J7" s="1051" t="s">
        <v>187</v>
      </c>
      <c r="K7" s="1051" t="s">
        <v>185</v>
      </c>
      <c r="L7" s="1051" t="s">
        <v>107</v>
      </c>
      <c r="M7" s="1051" t="s">
        <v>186</v>
      </c>
      <c r="N7" s="1051" t="s">
        <v>187</v>
      </c>
      <c r="O7" s="1051" t="s">
        <v>185</v>
      </c>
      <c r="P7" s="1051" t="s">
        <v>107</v>
      </c>
      <c r="Q7" s="1051" t="s">
        <v>186</v>
      </c>
      <c r="R7" s="1051" t="s">
        <v>187</v>
      </c>
      <c r="S7" s="1051" t="s">
        <v>185</v>
      </c>
      <c r="T7" s="1051" t="s">
        <v>107</v>
      </c>
      <c r="U7" s="1051" t="s">
        <v>186</v>
      </c>
      <c r="V7" s="1051" t="s">
        <v>187</v>
      </c>
      <c r="W7" s="1051" t="s">
        <v>185</v>
      </c>
      <c r="X7" s="1051" t="s">
        <v>107</v>
      </c>
      <c r="Y7" s="1051" t="s">
        <v>186</v>
      </c>
      <c r="Z7" s="1051" t="s">
        <v>187</v>
      </c>
      <c r="AA7" s="1051" t="s">
        <v>185</v>
      </c>
      <c r="AB7" s="1051" t="s">
        <v>107</v>
      </c>
      <c r="AC7" s="1051" t="s">
        <v>186</v>
      </c>
      <c r="AD7" s="1051" t="s">
        <v>187</v>
      </c>
      <c r="AE7" s="1051" t="s">
        <v>185</v>
      </c>
      <c r="AF7" s="1051" t="s">
        <v>107</v>
      </c>
      <c r="AG7" s="1051" t="s">
        <v>186</v>
      </c>
      <c r="AH7" s="1051" t="s">
        <v>187</v>
      </c>
      <c r="AI7" s="1051" t="s">
        <v>185</v>
      </c>
      <c r="AJ7" s="1051" t="s">
        <v>107</v>
      </c>
      <c r="AK7" s="1051" t="s">
        <v>186</v>
      </c>
      <c r="AL7" s="1051" t="s">
        <v>187</v>
      </c>
      <c r="AM7" s="1051" t="s">
        <v>185</v>
      </c>
      <c r="AN7" s="1051" t="s">
        <v>107</v>
      </c>
      <c r="AO7" s="1052" t="s">
        <v>186</v>
      </c>
      <c r="AP7" s="1051" t="s">
        <v>187</v>
      </c>
      <c r="AQ7" s="1052" t="s">
        <v>185</v>
      </c>
      <c r="AR7" s="1051" t="s">
        <v>107</v>
      </c>
      <c r="AS7" s="1052" t="s">
        <v>186</v>
      </c>
      <c r="AT7" s="1051" t="s">
        <v>187</v>
      </c>
      <c r="AU7" s="1507" t="s">
        <v>185</v>
      </c>
      <c r="AV7" s="1507" t="s">
        <v>107</v>
      </c>
      <c r="AW7" s="1507" t="s">
        <v>186</v>
      </c>
      <c r="AX7" s="1508" t="s">
        <v>187</v>
      </c>
      <c r="AY7" s="1052" t="s">
        <v>185</v>
      </c>
      <c r="AZ7" s="1052" t="s">
        <v>107</v>
      </c>
      <c r="BA7" s="1052" t="s">
        <v>186</v>
      </c>
      <c r="BB7" s="1052" t="s">
        <v>187</v>
      </c>
      <c r="BC7" s="1052" t="s">
        <v>185</v>
      </c>
      <c r="BD7" s="1052" t="s">
        <v>107</v>
      </c>
      <c r="BE7" s="1052" t="s">
        <v>186</v>
      </c>
      <c r="BF7" s="1052" t="s">
        <v>187</v>
      </c>
      <c r="BG7" s="1509" t="s">
        <v>185</v>
      </c>
      <c r="BH7" s="1509" t="s">
        <v>107</v>
      </c>
      <c r="BI7" s="1509" t="s">
        <v>186</v>
      </c>
      <c r="BJ7" s="1509" t="s">
        <v>187</v>
      </c>
      <c r="BK7" s="1762" t="s">
        <v>433</v>
      </c>
      <c r="BL7" s="1762" t="s">
        <v>433</v>
      </c>
      <c r="BM7" s="1762" t="s">
        <v>433</v>
      </c>
      <c r="BN7" s="1762" t="s">
        <v>433</v>
      </c>
      <c r="BO7" s="1771"/>
      <c r="BP7" s="1771"/>
      <c r="BQ7" s="1762"/>
      <c r="BR7" s="1762"/>
      <c r="BS7" s="1762"/>
      <c r="BT7" s="1762"/>
      <c r="BU7" s="1762"/>
      <c r="BV7" s="1762"/>
      <c r="BW7" s="1770"/>
      <c r="BX7" s="1770"/>
      <c r="BY7" s="1770"/>
      <c r="BZ7" s="600"/>
      <c r="CA7" s="1606"/>
      <c r="CB7" s="1606"/>
      <c r="CC7" s="1606"/>
      <c r="CD7" s="1606"/>
      <c r="CE7" s="1606"/>
      <c r="CF7" s="1606"/>
      <c r="FH7" s="1701"/>
      <c r="FI7" s="1701"/>
      <c r="HS7" s="778" t="s">
        <v>30</v>
      </c>
      <c r="HT7" s="631" t="s">
        <v>104</v>
      </c>
      <c r="MH7" s="570"/>
      <c r="PW7" s="429" t="s">
        <v>270</v>
      </c>
      <c r="PZ7" s="429" t="s">
        <v>271</v>
      </c>
      <c r="TL7" s="570" t="s">
        <v>255</v>
      </c>
      <c r="TM7" s="570"/>
      <c r="TN7" s="570"/>
      <c r="TO7" s="429" t="s">
        <v>257</v>
      </c>
      <c r="TW7" s="1046"/>
      <c r="TX7" s="1046"/>
      <c r="TY7" s="1046"/>
      <c r="TZ7" s="1046"/>
      <c r="UA7" s="1046"/>
      <c r="UB7" s="1046"/>
      <c r="UC7" s="1046"/>
    </row>
    <row r="8" spans="1:560" ht="22.95" customHeight="1">
      <c r="A8" s="1609"/>
      <c r="B8" s="1485" t="str">
        <f>IF('1'!$A$1=1,D8,F8)</f>
        <v>TOTAL</v>
      </c>
      <c r="C8" s="1615"/>
      <c r="D8" s="730" t="s">
        <v>14</v>
      </c>
      <c r="E8" s="1610"/>
      <c r="F8" s="1616" t="s">
        <v>105</v>
      </c>
      <c r="G8" s="1093">
        <v>11137.571615870002</v>
      </c>
      <c r="H8" s="1093">
        <v>13065.893441859995</v>
      </c>
      <c r="I8" s="1093">
        <v>15397.248580300004</v>
      </c>
      <c r="J8" s="1093">
        <v>17937.693095459996</v>
      </c>
      <c r="K8" s="1093">
        <v>17890.355310940002</v>
      </c>
      <c r="L8" s="1093">
        <v>18443.341087550005</v>
      </c>
      <c r="M8" s="1093">
        <v>19788.372724740002</v>
      </c>
      <c r="N8" s="1093">
        <v>21700.275744890005</v>
      </c>
      <c r="O8" s="1093">
        <v>18004.031736830002</v>
      </c>
      <c r="P8" s="1093">
        <v>20910.691828469997</v>
      </c>
      <c r="Q8" s="1093">
        <v>20676.190292469997</v>
      </c>
      <c r="R8" s="1093">
        <v>21665.192775409996</v>
      </c>
      <c r="S8" s="1093">
        <v>17139.76158477999</v>
      </c>
      <c r="T8" s="1093">
        <v>16138.037865060007</v>
      </c>
      <c r="U8" s="1093">
        <v>20316.648466470015</v>
      </c>
      <c r="V8" s="1093">
        <v>19603.787969720011</v>
      </c>
      <c r="W8" s="1505">
        <v>13244.53192743999</v>
      </c>
      <c r="X8" s="1505">
        <v>13126.764202769995</v>
      </c>
      <c r="Y8" s="1505">
        <v>12385.539633010003</v>
      </c>
      <c r="Z8" s="1505">
        <v>12454.421968950001</v>
      </c>
      <c r="AA8" s="1093">
        <v>9014.1130941400006</v>
      </c>
      <c r="AB8" s="1093">
        <v>8097.000028559999</v>
      </c>
      <c r="AC8" s="1093">
        <v>8782.8198386800013</v>
      </c>
      <c r="AD8" s="1093">
        <v>9193.2071124199974</v>
      </c>
      <c r="AE8" s="1093">
        <v>8102.3137106899967</v>
      </c>
      <c r="AF8" s="1093">
        <v>7971.3130236400011</v>
      </c>
      <c r="AG8" s="1093">
        <v>9664.1076512500022</v>
      </c>
      <c r="AH8" s="1093">
        <v>10975.888076449994</v>
      </c>
      <c r="AI8" s="1093">
        <v>10497.305845309998</v>
      </c>
      <c r="AJ8" s="1093">
        <v>10734.326370000001</v>
      </c>
      <c r="AK8" s="1093">
        <v>11911.119015</v>
      </c>
      <c r="AL8" s="1093">
        <v>13464.672270000001</v>
      </c>
      <c r="AM8" s="1093">
        <v>11886.467464219999</v>
      </c>
      <c r="AN8" s="1093">
        <v>12402.926636</v>
      </c>
      <c r="AO8" s="1093">
        <v>14361.423906</v>
      </c>
      <c r="AP8" s="1093">
        <v>15273.580673999999</v>
      </c>
      <c r="AQ8" s="1092">
        <v>12995.21531209</v>
      </c>
      <c r="AR8" s="1093">
        <v>13661.428155</v>
      </c>
      <c r="AS8" s="1093">
        <v>15263.838914</v>
      </c>
      <c r="AT8" s="1093">
        <v>15725.834176</v>
      </c>
      <c r="AU8" s="1093">
        <v>12824.965536810003</v>
      </c>
      <c r="AV8" s="1093">
        <v>10331.584779180002</v>
      </c>
      <c r="AW8" s="1093">
        <v>12966.440203100003</v>
      </c>
      <c r="AX8" s="1093">
        <v>15315.051900069988</v>
      </c>
      <c r="AY8" s="1093">
        <v>14120.286005979995</v>
      </c>
      <c r="AZ8" s="1093">
        <v>15171.402159419993</v>
      </c>
      <c r="BA8" s="1093">
        <v>18447.239554250005</v>
      </c>
      <c r="BB8" s="1093">
        <v>21483.572444149991</v>
      </c>
      <c r="BC8" s="1093">
        <v>13365.535322709991</v>
      </c>
      <c r="BD8" s="1093">
        <v>10484.115402249996</v>
      </c>
      <c r="BE8" s="1093">
        <v>13313.636353220007</v>
      </c>
      <c r="BF8" s="1093">
        <v>15727.286260289999</v>
      </c>
      <c r="BG8" s="1093">
        <v>15238.608605959998</v>
      </c>
      <c r="BH8" s="1093">
        <v>14261.049853799992</v>
      </c>
      <c r="BI8" s="1093">
        <v>15566.984336269994</v>
      </c>
      <c r="BJ8" s="1093">
        <v>16578.236836029988</v>
      </c>
      <c r="BK8" s="1093">
        <f>AU8+AV8+AW8+AX8</f>
        <v>51438.042419159989</v>
      </c>
      <c r="BL8" s="1093">
        <f>AY8+AZ8+BA8+BB8</f>
        <v>69222.500163799981</v>
      </c>
      <c r="BM8" s="1093">
        <f>BC8+BD8+BE8+BF8</f>
        <v>52890.573338469992</v>
      </c>
      <c r="BN8" s="1093">
        <f>BG8+BH8+BI8+BJ8</f>
        <v>61644.879632059972</v>
      </c>
      <c r="BO8" s="518"/>
      <c r="BP8" s="1078">
        <f>BN8/BM8*100</f>
        <v>116.55173264537582</v>
      </c>
      <c r="BQ8" s="1092">
        <f>AA8+AB8+AC8+AD8</f>
        <v>35087.140073799994</v>
      </c>
      <c r="BR8" s="1093">
        <f>AE8+AF8+AG8+AH8</f>
        <v>36713.622462029991</v>
      </c>
      <c r="BS8" s="1093">
        <f>AI8+AJ8+AK8+AL8</f>
        <v>46607.423500309997</v>
      </c>
      <c r="BT8" s="1093">
        <f>AM8+AN8+AO8+AP8</f>
        <v>53924.398680219994</v>
      </c>
      <c r="BU8" s="1093">
        <f>AQ8+AR8+AS8+AT8</f>
        <v>57646.316557090002</v>
      </c>
      <c r="BV8" s="1093">
        <f>AU8+AV8+AW8+AX8</f>
        <v>51438.042419159989</v>
      </c>
      <c r="BW8" s="1093">
        <f>AY8+AZ8+BA8+BB8</f>
        <v>69222.500163799981</v>
      </c>
      <c r="BX8" s="1093">
        <f>BC8+BD8+BE8+BF8</f>
        <v>52890.573338469992</v>
      </c>
      <c r="BY8" s="1579">
        <f>BG8+BH8+BI8+BJ8</f>
        <v>61644.879632059972</v>
      </c>
      <c r="BZ8" s="1511"/>
      <c r="CA8" s="1511"/>
      <c r="CB8" s="1511"/>
      <c r="CC8" s="1511"/>
      <c r="CD8" s="1511"/>
      <c r="CE8" s="1511"/>
      <c r="CF8" s="1511"/>
      <c r="FH8" s="1701"/>
      <c r="FI8" s="1701"/>
      <c r="MH8" s="570"/>
      <c r="SS8" s="572" t="s">
        <v>219</v>
      </c>
      <c r="TL8" s="570"/>
      <c r="TM8" s="570"/>
      <c r="TN8" s="570"/>
      <c r="TR8" s="572" t="s">
        <v>219</v>
      </c>
      <c r="TW8" s="1453" t="s">
        <v>299</v>
      </c>
      <c r="UA8" s="1046"/>
      <c r="UB8" s="1046"/>
      <c r="UC8" s="1046"/>
    </row>
    <row r="9" spans="1:560" ht="22.95" customHeight="1">
      <c r="A9" s="1611">
        <v>1</v>
      </c>
      <c r="B9" s="695" t="str">
        <f>IF('1'!$A$1=1,D9,F9)</f>
        <v>China</v>
      </c>
      <c r="C9" s="1617"/>
      <c r="D9" s="531" t="s">
        <v>647</v>
      </c>
      <c r="E9" s="531"/>
      <c r="F9" s="740" t="s">
        <v>159</v>
      </c>
      <c r="G9" s="509">
        <v>788.32498167000006</v>
      </c>
      <c r="H9" s="509">
        <v>1033.1544999999999</v>
      </c>
      <c r="I9" s="509">
        <v>1349.0304580000002</v>
      </c>
      <c r="J9" s="509">
        <v>1494.3437850000003</v>
      </c>
      <c r="K9" s="509">
        <v>1221.288976</v>
      </c>
      <c r="L9" s="509">
        <v>1454.5770090000001</v>
      </c>
      <c r="M9" s="509">
        <v>1733.2676590000001</v>
      </c>
      <c r="N9" s="509">
        <v>1770.6039269999999</v>
      </c>
      <c r="O9" s="509">
        <v>1357.340187</v>
      </c>
      <c r="P9" s="509">
        <v>1843.543586</v>
      </c>
      <c r="Q9" s="509">
        <v>2336.8995629999999</v>
      </c>
      <c r="R9" s="509">
        <v>2102.481432</v>
      </c>
      <c r="S9" s="509">
        <v>2166.1144490000001</v>
      </c>
      <c r="T9" s="509">
        <v>1540.3279829999999</v>
      </c>
      <c r="U9" s="509">
        <v>2007.8197029999999</v>
      </c>
      <c r="V9" s="509">
        <v>1691.9200940000001</v>
      </c>
      <c r="W9" s="509">
        <v>1282.1311664700002</v>
      </c>
      <c r="X9" s="509">
        <v>1110.0780770000001</v>
      </c>
      <c r="Y9" s="509">
        <v>1452.8964900000001</v>
      </c>
      <c r="Z9" s="509">
        <v>1329.2697350000001</v>
      </c>
      <c r="AA9" s="509">
        <v>1018.9530922499999</v>
      </c>
      <c r="AB9" s="509">
        <v>678.71411499999999</v>
      </c>
      <c r="AC9" s="509">
        <v>891.14241200000004</v>
      </c>
      <c r="AD9" s="509">
        <v>1014.706649</v>
      </c>
      <c r="AE9" s="509">
        <v>992.61072936000005</v>
      </c>
      <c r="AF9" s="509">
        <v>944.11059299999999</v>
      </c>
      <c r="AG9" s="509">
        <v>1234.8382780000002</v>
      </c>
      <c r="AH9" s="509">
        <v>1318.088992</v>
      </c>
      <c r="AI9" s="509">
        <v>1226.73542447</v>
      </c>
      <c r="AJ9" s="509">
        <v>1226.9056720000001</v>
      </c>
      <c r="AK9" s="509">
        <v>1395.416311</v>
      </c>
      <c r="AL9" s="509">
        <v>1552.975361</v>
      </c>
      <c r="AM9" s="509">
        <v>1492.7065620400003</v>
      </c>
      <c r="AN9" s="509">
        <v>1441.014895</v>
      </c>
      <c r="AO9" s="509">
        <v>2062.0387919999998</v>
      </c>
      <c r="AP9" s="509">
        <v>2301.0183830000001</v>
      </c>
      <c r="AQ9" s="741">
        <v>1935.0769650499999</v>
      </c>
      <c r="AR9" s="509">
        <v>1847.8638470000001</v>
      </c>
      <c r="AS9" s="509">
        <v>2604.2871759999998</v>
      </c>
      <c r="AT9" s="509">
        <v>2520.834832</v>
      </c>
      <c r="AU9" s="509">
        <v>1850.4538898599999</v>
      </c>
      <c r="AV9" s="509">
        <v>1664.3926264199999</v>
      </c>
      <c r="AW9" s="509">
        <v>2065.4215011000001</v>
      </c>
      <c r="AX9" s="509">
        <v>2412.1808767299999</v>
      </c>
      <c r="AY9" s="509">
        <v>2170.9936042200002</v>
      </c>
      <c r="AZ9" s="509">
        <v>2167.8644921</v>
      </c>
      <c r="BA9" s="509">
        <v>2856.84380379</v>
      </c>
      <c r="BB9" s="509">
        <v>3280.62381203</v>
      </c>
      <c r="BC9" s="509">
        <v>1987.3020332800002</v>
      </c>
      <c r="BD9" s="509">
        <v>1313.12533166</v>
      </c>
      <c r="BE9" s="509">
        <v>2145.5675619200001</v>
      </c>
      <c r="BF9" s="509">
        <v>2811.7905712199999</v>
      </c>
      <c r="BG9" s="509">
        <v>2488.9748380199999</v>
      </c>
      <c r="BH9" s="509">
        <v>2078.0446864999999</v>
      </c>
      <c r="BI9" s="509">
        <v>2575.3162743500002</v>
      </c>
      <c r="BJ9" s="509">
        <v>2987.8025834300001</v>
      </c>
      <c r="BK9" s="509">
        <f>AU9+AV9+AW9+AX9</f>
        <v>7992.4488941099999</v>
      </c>
      <c r="BL9" s="509">
        <f>AY9+AZ9+BA9+BB9</f>
        <v>10476.32571214</v>
      </c>
      <c r="BM9" s="509">
        <f>BC9+BD9+BE9+BF9</f>
        <v>8257.7854980800003</v>
      </c>
      <c r="BN9" s="509">
        <f>BG9+BH9+BI9+BJ9</f>
        <v>10130.1383823</v>
      </c>
      <c r="BO9" s="1060">
        <f>BN9/$BN$8*100</f>
        <v>16.433057283530758</v>
      </c>
      <c r="BP9" s="1153">
        <f t="shared" ref="BP9:BP20" si="0">BN9/BM9*100</f>
        <v>122.67378929442205</v>
      </c>
      <c r="BQ9" s="741">
        <f t="shared" ref="BQ9:BQ32" si="1">AA9+AB9+AC9+AD9</f>
        <v>3603.5162682500004</v>
      </c>
      <c r="BR9" s="509">
        <f t="shared" ref="BR9:BR32" si="2">AE9+AF9+AG9+AH9</f>
        <v>4489.6485923600003</v>
      </c>
      <c r="BS9" s="509">
        <f t="shared" ref="BS9:BS32" si="3">AI9+AJ9+AK9+AL9</f>
        <v>5402.0327684699996</v>
      </c>
      <c r="BT9" s="509">
        <f t="shared" ref="BT9:BT32" si="4">AM9+AN9+AO9+AP9</f>
        <v>7296.778632040001</v>
      </c>
      <c r="BU9" s="509">
        <f t="shared" ref="BU9:BU32" si="5">AQ9+AR9+AS9+AT9</f>
        <v>8908.0628200499996</v>
      </c>
      <c r="BV9" s="509">
        <f t="shared" ref="BV9:BV32" si="6">AU9+AV9+AW9+AX9</f>
        <v>7992.4488941099999</v>
      </c>
      <c r="BW9" s="509">
        <f t="shared" ref="BW9:BW32" si="7">AY9+AZ9+BA9+BB9</f>
        <v>10476.32571214</v>
      </c>
      <c r="BX9" s="509">
        <f t="shared" ref="BX9:BX32" si="8">BC9+BD9+BE9+BF9</f>
        <v>8257.7854980800003</v>
      </c>
      <c r="BY9" s="1513">
        <f t="shared" ref="BY9:BY44" si="9">BG9+BH9+BI9+BJ9</f>
        <v>10130.1383823</v>
      </c>
      <c r="BZ9" s="1511"/>
      <c r="CA9" s="1511"/>
      <c r="CB9" s="1511"/>
      <c r="CC9" s="1511"/>
      <c r="CD9" s="1511"/>
      <c r="CE9" s="1511"/>
      <c r="CF9" s="1511"/>
      <c r="CG9" s="1581"/>
      <c r="CH9" s="1581"/>
      <c r="CI9" s="1581"/>
      <c r="CJ9" s="1581"/>
      <c r="CK9" s="1581"/>
      <c r="CL9" s="1581"/>
      <c r="CM9" s="1581"/>
      <c r="CN9" s="568"/>
      <c r="CO9" s="568"/>
      <c r="CP9" s="568"/>
      <c r="CQ9" s="568"/>
      <c r="CR9" s="568"/>
      <c r="CS9" s="568"/>
      <c r="CT9" s="568"/>
      <c r="CU9" s="568"/>
      <c r="CV9" s="568"/>
      <c r="CW9" s="568"/>
      <c r="CX9" s="568"/>
      <c r="CY9" s="568"/>
      <c r="CZ9" s="568"/>
      <c r="DA9" s="568"/>
      <c r="DB9" s="568"/>
      <c r="DC9" s="568"/>
      <c r="DD9" s="568"/>
      <c r="DE9" s="568"/>
      <c r="DF9" s="568"/>
      <c r="DG9" s="568"/>
      <c r="DH9" s="568"/>
      <c r="DI9" s="568"/>
      <c r="DJ9" s="568"/>
      <c r="DK9" s="568"/>
      <c r="DL9" s="568"/>
      <c r="DM9" s="568"/>
      <c r="DN9" s="568"/>
      <c r="DO9" s="568"/>
      <c r="DP9" s="568"/>
      <c r="DQ9" s="568"/>
      <c r="DR9" s="568"/>
      <c r="DS9" s="568"/>
      <c r="DT9" s="568"/>
      <c r="DU9" s="568"/>
      <c r="DV9" s="568"/>
      <c r="DW9" s="568"/>
      <c r="DX9" s="568"/>
      <c r="DY9" s="568"/>
      <c r="DZ9" s="568"/>
      <c r="EA9" s="568"/>
      <c r="EB9" s="568"/>
      <c r="EC9" s="568"/>
      <c r="ED9" s="568"/>
      <c r="EE9" s="568"/>
      <c r="EF9" s="568"/>
      <c r="EG9" s="568"/>
      <c r="EH9" s="568"/>
      <c r="EI9" s="568"/>
      <c r="EJ9" s="568"/>
      <c r="EK9" s="568"/>
      <c r="EL9" s="568"/>
      <c r="EM9" s="568"/>
      <c r="EN9" s="568"/>
      <c r="EO9" s="568"/>
      <c r="EP9" s="568"/>
      <c r="EQ9" s="568"/>
      <c r="ER9" s="568"/>
      <c r="ES9" s="568"/>
      <c r="ET9" s="568"/>
      <c r="EU9" s="568"/>
      <c r="EV9" s="568"/>
      <c r="EW9" s="568"/>
      <c r="EX9" s="568"/>
      <c r="EY9" s="568"/>
      <c r="EZ9" s="778"/>
      <c r="FA9" s="778"/>
      <c r="FB9" s="778"/>
      <c r="FC9" s="778"/>
      <c r="FD9" s="778"/>
      <c r="FE9" s="778"/>
      <c r="FF9" s="778"/>
      <c r="FG9" s="778"/>
      <c r="FH9" s="778"/>
      <c r="FI9" s="778"/>
      <c r="FJ9" s="778"/>
      <c r="FK9" s="778"/>
      <c r="FL9" s="778"/>
      <c r="FM9" s="778"/>
      <c r="FN9" s="778"/>
      <c r="FO9" s="778"/>
      <c r="FP9" s="778"/>
      <c r="FQ9" s="778"/>
      <c r="FR9" s="778"/>
      <c r="FS9" s="778"/>
      <c r="FT9" s="778"/>
      <c r="FU9" s="778"/>
      <c r="FV9" s="778"/>
      <c r="FW9" s="778"/>
      <c r="FX9" s="778"/>
      <c r="FY9" s="778"/>
      <c r="FZ9" s="778"/>
      <c r="GA9" s="778"/>
      <c r="GB9" s="778"/>
      <c r="GC9" s="778"/>
      <c r="GD9" s="778"/>
      <c r="GE9" s="778"/>
      <c r="GF9" s="778"/>
      <c r="GG9" s="778"/>
      <c r="GH9" s="778"/>
      <c r="GI9" s="778"/>
      <c r="GJ9" s="778"/>
      <c r="GK9" s="778"/>
      <c r="GL9" s="778"/>
      <c r="GM9" s="778"/>
      <c r="GN9" s="778"/>
      <c r="GO9" s="778"/>
      <c r="GP9" s="778"/>
      <c r="GQ9" s="778"/>
      <c r="GR9" s="778"/>
      <c r="GS9" s="778"/>
      <c r="GT9" s="778"/>
      <c r="GU9" s="778"/>
      <c r="GV9" s="778"/>
      <c r="GW9" s="778"/>
      <c r="GX9" s="778"/>
      <c r="GY9" s="778"/>
      <c r="GZ9" s="568"/>
      <c r="HA9" s="568"/>
      <c r="HB9" s="568"/>
      <c r="HC9" s="568"/>
      <c r="HD9" s="568"/>
      <c r="HE9" s="568"/>
      <c r="HF9" s="568"/>
      <c r="HG9" s="568"/>
      <c r="HH9" s="568"/>
      <c r="HI9" s="568"/>
      <c r="HJ9" s="568"/>
      <c r="HK9" s="568"/>
      <c r="HL9" s="568"/>
      <c r="HM9" s="568"/>
      <c r="HN9" s="568"/>
      <c r="HO9" s="568"/>
      <c r="HP9" s="568"/>
      <c r="HQ9" s="778"/>
      <c r="HR9" s="778"/>
      <c r="HS9" s="778"/>
      <c r="HT9" s="778"/>
      <c r="HU9" s="778"/>
      <c r="HV9" s="778"/>
      <c r="HW9" s="778"/>
      <c r="HX9" s="778"/>
      <c r="HY9" s="778"/>
      <c r="HZ9" s="778"/>
      <c r="IA9" s="778"/>
      <c r="IB9" s="778"/>
      <c r="ID9" s="568"/>
      <c r="IE9" s="568"/>
      <c r="IF9" s="568"/>
      <c r="IG9" s="568"/>
      <c r="IH9" s="568"/>
      <c r="II9" s="568"/>
      <c r="IJ9" s="568"/>
      <c r="IK9" s="568"/>
      <c r="IL9" s="568"/>
      <c r="IM9" s="568"/>
      <c r="IN9" s="568"/>
      <c r="IO9" s="568"/>
      <c r="IP9" s="568"/>
      <c r="IQ9" s="568"/>
      <c r="IR9" s="568"/>
      <c r="IS9" s="568"/>
      <c r="IT9" s="568"/>
      <c r="IU9" s="568"/>
      <c r="IV9" s="568"/>
      <c r="IW9" s="568"/>
      <c r="IX9" s="568"/>
      <c r="IY9" s="568"/>
      <c r="IZ9" s="778"/>
      <c r="JA9" s="778"/>
      <c r="JB9" s="778"/>
      <c r="JC9" s="778"/>
      <c r="JD9" s="778"/>
      <c r="JE9" s="778"/>
      <c r="JF9" s="778"/>
      <c r="JG9" s="778"/>
      <c r="JH9" s="778"/>
      <c r="JI9" s="778"/>
      <c r="JJ9" s="568"/>
      <c r="JK9" s="568"/>
      <c r="JL9" s="568"/>
      <c r="JM9" s="568"/>
      <c r="JN9" s="568"/>
      <c r="JO9" s="568"/>
      <c r="JP9" s="568"/>
      <c r="JQ9" s="568"/>
      <c r="JR9" s="568"/>
      <c r="JS9" s="568"/>
      <c r="JT9" s="568"/>
      <c r="JU9" s="568"/>
      <c r="JV9" s="568"/>
      <c r="JW9" s="568"/>
      <c r="JX9" s="568"/>
      <c r="JY9" s="568"/>
      <c r="JZ9" s="568"/>
      <c r="KA9" s="568"/>
      <c r="KB9" s="568"/>
      <c r="KC9" s="568"/>
      <c r="KD9" s="568"/>
      <c r="KE9" s="568"/>
      <c r="KF9" s="568"/>
      <c r="KG9" s="568"/>
      <c r="KH9" s="568"/>
      <c r="KI9" s="568"/>
      <c r="KJ9" s="568"/>
      <c r="KK9" s="568"/>
      <c r="KL9" s="568"/>
      <c r="KM9" s="568"/>
      <c r="KN9" s="568"/>
      <c r="KO9" s="568"/>
      <c r="KP9" s="568"/>
      <c r="KQ9" s="568"/>
      <c r="KR9" s="568"/>
      <c r="KS9" s="568"/>
      <c r="KT9" s="568"/>
      <c r="KU9" s="568"/>
      <c r="KV9" s="568"/>
      <c r="KW9" s="568"/>
      <c r="KX9" s="568"/>
      <c r="KY9" s="568"/>
      <c r="KZ9" s="568"/>
      <c r="LA9" s="568"/>
      <c r="LB9" s="568"/>
      <c r="LC9" s="568"/>
      <c r="LD9" s="568"/>
      <c r="LE9" s="568"/>
      <c r="LF9" s="568"/>
      <c r="LG9" s="568"/>
      <c r="LH9" s="568"/>
      <c r="LI9" s="568"/>
      <c r="LJ9" s="568"/>
      <c r="LK9" s="568"/>
      <c r="LL9" s="568"/>
      <c r="LM9" s="568"/>
      <c r="LN9" s="568"/>
      <c r="LO9" s="568"/>
      <c r="LP9" s="568"/>
      <c r="LQ9" s="778"/>
      <c r="LR9" s="778"/>
      <c r="LS9" s="778"/>
      <c r="LT9" s="778"/>
      <c r="LU9" s="778"/>
      <c r="LV9" s="778"/>
      <c r="LW9" s="778"/>
      <c r="LX9" s="586"/>
      <c r="LY9" s="586"/>
      <c r="LZ9" s="586"/>
      <c r="MA9" s="586"/>
      <c r="MB9" s="586"/>
      <c r="MC9" s="586"/>
      <c r="MD9" s="586" t="str">
        <f>IF('[17]1'!$A$1=1,TW17,TZ17)</f>
        <v xml:space="preserve"> 2021 у % до 2020</v>
      </c>
      <c r="ME9" s="586"/>
      <c r="MF9" s="586"/>
      <c r="MG9" s="586"/>
      <c r="MH9" s="1180"/>
      <c r="MI9" s="586"/>
      <c r="MJ9" s="586"/>
      <c r="MK9" s="586"/>
      <c r="ML9" s="586"/>
      <c r="MM9" s="586"/>
      <c r="MN9" s="586"/>
      <c r="MO9" s="586"/>
      <c r="MP9" s="586"/>
      <c r="MQ9" s="586"/>
      <c r="MR9" s="586"/>
      <c r="MS9" s="586"/>
      <c r="MT9" s="586"/>
      <c r="MU9" s="586"/>
      <c r="MV9" s="586"/>
      <c r="MW9" s="586"/>
      <c r="MX9" s="586"/>
      <c r="MY9" s="586"/>
      <c r="MZ9" s="586"/>
      <c r="NA9" s="586"/>
      <c r="NB9" s="586"/>
      <c r="NC9" s="586"/>
      <c r="ND9" s="586"/>
      <c r="NE9" s="586"/>
      <c r="NF9" s="586"/>
      <c r="NG9" s="586"/>
      <c r="NH9" s="586"/>
      <c r="NI9" s="586"/>
      <c r="NJ9" s="586"/>
      <c r="NK9" s="586"/>
      <c r="NL9" s="586"/>
      <c r="NM9" s="586"/>
      <c r="NN9" s="586"/>
      <c r="NO9" s="586"/>
      <c r="NP9" s="586"/>
      <c r="NQ9" s="586"/>
      <c r="NR9" s="586"/>
      <c r="NS9" s="586"/>
      <c r="NT9" s="586"/>
      <c r="NU9" s="586"/>
      <c r="NV9" s="586"/>
      <c r="NW9" s="586"/>
      <c r="NX9" s="586"/>
      <c r="NY9" s="586"/>
      <c r="NZ9" s="586"/>
      <c r="OA9" s="586"/>
      <c r="OB9" s="586"/>
      <c r="OC9" s="586"/>
      <c r="OD9" s="569"/>
      <c r="OE9" s="569"/>
      <c r="OF9" s="569"/>
      <c r="OG9" s="569"/>
      <c r="OH9" s="569"/>
      <c r="OI9" s="569"/>
      <c r="OJ9" s="569"/>
      <c r="OK9" s="569"/>
      <c r="OL9" s="569"/>
      <c r="OM9" s="569"/>
      <c r="ON9" s="569"/>
      <c r="OO9" s="569"/>
      <c r="OP9" s="569"/>
      <c r="OQ9" s="569"/>
      <c r="OR9" s="569"/>
      <c r="OS9" s="569"/>
      <c r="OT9" s="569"/>
      <c r="OU9" s="569"/>
      <c r="OV9" s="569"/>
      <c r="OW9" s="569"/>
      <c r="OX9" s="569"/>
      <c r="OY9" s="569"/>
      <c r="OZ9" s="569"/>
      <c r="PA9" s="569"/>
      <c r="PB9" s="569"/>
      <c r="PC9" s="569"/>
      <c r="PD9" s="569"/>
      <c r="PE9" s="569"/>
      <c r="PF9" s="569"/>
      <c r="PG9" s="569"/>
      <c r="PH9" s="586"/>
      <c r="PI9" s="586"/>
      <c r="PJ9" s="586"/>
      <c r="PK9" s="586"/>
      <c r="PL9" s="586"/>
      <c r="PM9" s="586"/>
      <c r="PN9" s="586"/>
      <c r="PO9" s="586"/>
      <c r="PP9" s="586"/>
      <c r="PQ9" s="586"/>
      <c r="PR9" s="586"/>
      <c r="PS9" s="586"/>
      <c r="PT9" s="586"/>
      <c r="PU9" s="586"/>
      <c r="PV9" s="586"/>
      <c r="PW9" s="586"/>
      <c r="PX9" s="586"/>
      <c r="PY9" s="586"/>
      <c r="PZ9" s="586"/>
      <c r="QA9" s="586"/>
      <c r="QB9" s="586"/>
      <c r="QC9" s="586"/>
      <c r="QD9" s="586"/>
      <c r="QE9" s="586"/>
      <c r="QF9" s="586"/>
      <c r="QG9" s="586"/>
      <c r="QH9" s="586"/>
      <c r="QI9" s="586"/>
      <c r="QJ9" s="586"/>
      <c r="QK9" s="586"/>
      <c r="QL9" s="586"/>
      <c r="QM9" s="586"/>
      <c r="QN9" s="586"/>
      <c r="QO9" s="586"/>
      <c r="QP9" s="586"/>
      <c r="QQ9" s="586"/>
      <c r="QR9" s="586"/>
      <c r="QS9" s="586"/>
      <c r="QT9" s="586"/>
      <c r="QU9" s="586"/>
      <c r="QV9" s="586"/>
      <c r="QW9" s="586"/>
      <c r="QX9" s="586"/>
      <c r="TL9" s="570"/>
      <c r="TM9" s="570"/>
      <c r="TN9" s="570"/>
      <c r="TP9" s="570"/>
      <c r="TW9" s="1454" t="s">
        <v>554</v>
      </c>
      <c r="UA9" s="1046"/>
      <c r="UB9" s="1046"/>
      <c r="UC9" s="1046"/>
    </row>
    <row r="10" spans="1:560" ht="22.95" customHeight="1">
      <c r="A10" s="1611">
        <v>2</v>
      </c>
      <c r="B10" s="695" t="str">
        <f>IF('1'!$A$1=1,D10,F10)</f>
        <v>Poland</v>
      </c>
      <c r="C10" s="1617"/>
      <c r="D10" s="531" t="s">
        <v>634</v>
      </c>
      <c r="E10" s="531"/>
      <c r="F10" s="740" t="s">
        <v>161</v>
      </c>
      <c r="G10" s="509">
        <v>487.50146794</v>
      </c>
      <c r="H10" s="509">
        <v>625.74336800000003</v>
      </c>
      <c r="I10" s="509">
        <v>749.79963499999997</v>
      </c>
      <c r="J10" s="509">
        <v>782.05005499999993</v>
      </c>
      <c r="K10" s="519">
        <v>588.24589099999992</v>
      </c>
      <c r="L10" s="519">
        <v>718.70385099999999</v>
      </c>
      <c r="M10" s="519">
        <v>853.36763800000006</v>
      </c>
      <c r="N10" s="519">
        <v>812.654901</v>
      </c>
      <c r="O10" s="519">
        <v>651.46978000000001</v>
      </c>
      <c r="P10" s="519">
        <v>853.00531000000001</v>
      </c>
      <c r="Q10" s="519">
        <v>904.29229199999997</v>
      </c>
      <c r="R10" s="519">
        <v>955.11708900000008</v>
      </c>
      <c r="S10" s="519">
        <v>783.32534400000009</v>
      </c>
      <c r="T10" s="519">
        <v>913.64929500000005</v>
      </c>
      <c r="U10" s="509">
        <v>1035.476719</v>
      </c>
      <c r="V10" s="509">
        <v>1052.979106</v>
      </c>
      <c r="W10" s="519">
        <v>609.19844979999993</v>
      </c>
      <c r="X10" s="519">
        <v>667.33548100000007</v>
      </c>
      <c r="Y10" s="519">
        <v>737.83988899999997</v>
      </c>
      <c r="Z10" s="519">
        <v>700.17673300000001</v>
      </c>
      <c r="AA10" s="509">
        <v>426.72502727</v>
      </c>
      <c r="AB10" s="509">
        <v>496.09560499999998</v>
      </c>
      <c r="AC10" s="509">
        <v>545.05598299999997</v>
      </c>
      <c r="AD10" s="509">
        <v>551.75374199999999</v>
      </c>
      <c r="AE10" s="509">
        <v>465.56819057999996</v>
      </c>
      <c r="AF10" s="509">
        <v>554.64618100000007</v>
      </c>
      <c r="AG10" s="509">
        <v>613.10879699999998</v>
      </c>
      <c r="AH10" s="509">
        <v>716.01972699999999</v>
      </c>
      <c r="AI10" s="509">
        <v>618.82230937000008</v>
      </c>
      <c r="AJ10" s="509">
        <v>742.26014399999997</v>
      </c>
      <c r="AK10" s="509">
        <v>744.22979300000009</v>
      </c>
      <c r="AL10" s="509">
        <v>903.87804600000004</v>
      </c>
      <c r="AM10" s="509">
        <v>711.18979821999994</v>
      </c>
      <c r="AN10" s="509">
        <v>752.18230200000005</v>
      </c>
      <c r="AO10" s="509">
        <v>862.08641900000009</v>
      </c>
      <c r="AP10" s="509">
        <v>865.78507000000002</v>
      </c>
      <c r="AQ10" s="741">
        <v>851.57685020999998</v>
      </c>
      <c r="AR10" s="509">
        <v>835.82888400000002</v>
      </c>
      <c r="AS10" s="509">
        <v>1031.9327490000001</v>
      </c>
      <c r="AT10" s="509">
        <v>1005.625449</v>
      </c>
      <c r="AU10" s="509">
        <v>907.08233758999995</v>
      </c>
      <c r="AV10" s="509">
        <v>746.98572704000003</v>
      </c>
      <c r="AW10" s="509">
        <v>1046.02042594</v>
      </c>
      <c r="AX10" s="509">
        <v>1114.5573794100001</v>
      </c>
      <c r="AY10" s="509">
        <v>965.60071582</v>
      </c>
      <c r="AZ10" s="509">
        <v>1104.5800691500001</v>
      </c>
      <c r="BA10" s="509">
        <v>1205.6545686899999</v>
      </c>
      <c r="BB10" s="509">
        <v>1346.32993093</v>
      </c>
      <c r="BC10" s="509">
        <v>833.79065837999997</v>
      </c>
      <c r="BD10" s="509">
        <v>1160.9110172400001</v>
      </c>
      <c r="BE10" s="509">
        <v>1503.5991159599998</v>
      </c>
      <c r="BF10" s="509">
        <v>1731.7577870599998</v>
      </c>
      <c r="BG10" s="509">
        <v>1499.71288542</v>
      </c>
      <c r="BH10" s="509">
        <v>1614.5787278099999</v>
      </c>
      <c r="BI10" s="509">
        <v>1617.1590505300001</v>
      </c>
      <c r="BJ10" s="509">
        <v>1615.3258846799999</v>
      </c>
      <c r="BK10" s="509">
        <f t="shared" ref="BK10:BK44" si="10">AU10+AV10+AW10+AX10</f>
        <v>3814.64586998</v>
      </c>
      <c r="BL10" s="509">
        <f t="shared" ref="BL10:BL44" si="11">AY10+AZ10+BA10+BB10</f>
        <v>4622.1652845899998</v>
      </c>
      <c r="BM10" s="509">
        <f t="shared" ref="BM10:BM44" si="12">BC10+BD10+BE10+BF10</f>
        <v>5230.0585786399997</v>
      </c>
      <c r="BN10" s="509">
        <f t="shared" ref="BN10:BN44" si="13">BG10+BH10+BI10+BJ10</f>
        <v>6346.7765484399997</v>
      </c>
      <c r="BO10" s="1060">
        <f t="shared" ref="BO10:BO32" si="14">BN10/$BN$8*100</f>
        <v>10.29570758564544</v>
      </c>
      <c r="BP10" s="1153">
        <f t="shared" si="0"/>
        <v>121.35192088212492</v>
      </c>
      <c r="BQ10" s="741">
        <f t="shared" si="1"/>
        <v>2019.6303572699999</v>
      </c>
      <c r="BR10" s="509">
        <f t="shared" si="2"/>
        <v>2349.34289558</v>
      </c>
      <c r="BS10" s="509">
        <f t="shared" si="3"/>
        <v>3009.19029237</v>
      </c>
      <c r="BT10" s="509">
        <f t="shared" si="4"/>
        <v>3191.2435892200001</v>
      </c>
      <c r="BU10" s="509">
        <f t="shared" si="5"/>
        <v>3724.9639322100002</v>
      </c>
      <c r="BV10" s="509">
        <f t="shared" si="6"/>
        <v>3814.64586998</v>
      </c>
      <c r="BW10" s="509">
        <f t="shared" si="7"/>
        <v>4622.1652845899998</v>
      </c>
      <c r="BX10" s="509">
        <f t="shared" si="8"/>
        <v>5230.0585786399997</v>
      </c>
      <c r="BY10" s="1513">
        <f t="shared" si="9"/>
        <v>6346.7765484399997</v>
      </c>
      <c r="BZ10" s="1511"/>
      <c r="CA10" s="1511"/>
      <c r="CB10" s="1511"/>
      <c r="CC10" s="1511"/>
      <c r="CD10" s="1511"/>
      <c r="CE10" s="1511"/>
      <c r="CF10" s="1511"/>
      <c r="MH10" s="733"/>
      <c r="MI10" s="733"/>
      <c r="MJ10" s="733"/>
      <c r="MK10" s="733"/>
      <c r="ML10" s="733"/>
      <c r="MM10" s="733"/>
      <c r="MN10" s="733"/>
      <c r="MO10" s="733"/>
      <c r="MP10" s="733"/>
      <c r="TV10" s="570"/>
      <c r="TW10" s="1455"/>
      <c r="TX10" s="1455"/>
      <c r="TY10" s="1455"/>
      <c r="TZ10" s="1455"/>
      <c r="UA10" s="1046"/>
      <c r="UB10" s="1046"/>
      <c r="UC10" s="1046"/>
    </row>
    <row r="11" spans="1:560" ht="22.95" customHeight="1">
      <c r="A11" s="1611">
        <v>3</v>
      </c>
      <c r="B11" s="695" t="str">
        <f>IF('1'!$A$1=1,D11,F11)</f>
        <v>Germany</v>
      </c>
      <c r="C11" s="1617"/>
      <c r="D11" s="531" t="s">
        <v>635</v>
      </c>
      <c r="E11" s="531"/>
      <c r="F11" s="740" t="s">
        <v>160</v>
      </c>
      <c r="G11" s="509">
        <v>719.52063107999993</v>
      </c>
      <c r="H11" s="509">
        <v>948.12687400000004</v>
      </c>
      <c r="I11" s="509">
        <v>1212.15355</v>
      </c>
      <c r="J11" s="509">
        <v>1345.0425870000001</v>
      </c>
      <c r="K11" s="509">
        <v>1319.556593</v>
      </c>
      <c r="L11" s="509">
        <v>1452.2026149999999</v>
      </c>
      <c r="M11" s="509">
        <v>1652.2448649999999</v>
      </c>
      <c r="N11" s="509">
        <v>1965.1595249999998</v>
      </c>
      <c r="O11" s="509">
        <v>1350.5704779999999</v>
      </c>
      <c r="P11" s="509">
        <v>1708.667162</v>
      </c>
      <c r="Q11" s="509">
        <v>1538.5755670000001</v>
      </c>
      <c r="R11" s="509">
        <v>1746.3157960000001</v>
      </c>
      <c r="S11" s="509">
        <v>1326.180564</v>
      </c>
      <c r="T11" s="509">
        <v>1636.3477520000001</v>
      </c>
      <c r="U11" s="509">
        <v>1712.7658219999998</v>
      </c>
      <c r="V11" s="509">
        <v>1578.3443179999999</v>
      </c>
      <c r="W11" s="519">
        <v>994.57682151999995</v>
      </c>
      <c r="X11" s="509">
        <v>1069.1313</v>
      </c>
      <c r="Y11" s="509">
        <v>1483.579193</v>
      </c>
      <c r="Z11" s="509">
        <v>1330.2483940000002</v>
      </c>
      <c r="AA11" s="509">
        <v>978.08133033000001</v>
      </c>
      <c r="AB11" s="509">
        <v>811.45633999999995</v>
      </c>
      <c r="AC11" s="509">
        <v>947.42938200000003</v>
      </c>
      <c r="AD11" s="509">
        <v>841.83798100000001</v>
      </c>
      <c r="AE11" s="509">
        <v>864.46026243999995</v>
      </c>
      <c r="AF11" s="509">
        <v>834.98878000000002</v>
      </c>
      <c r="AG11" s="509">
        <v>1039.9904980000001</v>
      </c>
      <c r="AH11" s="509">
        <v>1172.3317630000001</v>
      </c>
      <c r="AI11" s="509">
        <v>1182.0355345299997</v>
      </c>
      <c r="AJ11" s="509">
        <v>1211.9032480000001</v>
      </c>
      <c r="AK11" s="509">
        <v>1331.3821929999999</v>
      </c>
      <c r="AL11" s="509">
        <v>1268.8780729999999</v>
      </c>
      <c r="AM11" s="509">
        <v>1243.4617338399999</v>
      </c>
      <c r="AN11" s="509">
        <v>1363.030493</v>
      </c>
      <c r="AO11" s="509">
        <v>1594.4772689999998</v>
      </c>
      <c r="AP11" s="509">
        <v>1312.9701850000001</v>
      </c>
      <c r="AQ11" s="741">
        <v>1265.1109885199999</v>
      </c>
      <c r="AR11" s="509">
        <v>1494.508077</v>
      </c>
      <c r="AS11" s="509">
        <v>1467.2588009999999</v>
      </c>
      <c r="AT11" s="509">
        <v>1349.3800309999999</v>
      </c>
      <c r="AU11" s="509">
        <v>1371.9586967299999</v>
      </c>
      <c r="AV11" s="509">
        <v>946.79296601999999</v>
      </c>
      <c r="AW11" s="509">
        <v>1296.3249086799999</v>
      </c>
      <c r="AX11" s="509">
        <v>1340.83630369</v>
      </c>
      <c r="AY11" s="509">
        <v>1152.93077305</v>
      </c>
      <c r="AZ11" s="509">
        <v>1420.93131331</v>
      </c>
      <c r="BA11" s="509">
        <v>1662.88377909</v>
      </c>
      <c r="BB11" s="509">
        <v>1653.65121105</v>
      </c>
      <c r="BC11" s="509">
        <v>1075.3299504900001</v>
      </c>
      <c r="BD11" s="509">
        <v>1161.62605949</v>
      </c>
      <c r="BE11" s="509">
        <v>1017.36246511</v>
      </c>
      <c r="BF11" s="509">
        <v>1051.0868831499999</v>
      </c>
      <c r="BG11" s="509">
        <v>1239.9560837199999</v>
      </c>
      <c r="BH11" s="509">
        <v>1150.8700830299999</v>
      </c>
      <c r="BI11" s="509">
        <v>1254.63823806</v>
      </c>
      <c r="BJ11" s="509">
        <v>1196.2294392700001</v>
      </c>
      <c r="BK11" s="509">
        <f>AU11+AV11+AW11+AX11</f>
        <v>4955.9128751199996</v>
      </c>
      <c r="BL11" s="509">
        <f>AY11+AZ11+BA11+BB11</f>
        <v>5890.3970764999995</v>
      </c>
      <c r="BM11" s="509">
        <f>BC11+BD11+BE11+BF11</f>
        <v>4305.4053582400002</v>
      </c>
      <c r="BN11" s="509">
        <f>BG11+BH11+BI11+BJ11</f>
        <v>4841.6938440800004</v>
      </c>
      <c r="BO11" s="1060">
        <f>BN11/$BN$8*100</f>
        <v>7.8541703268440735</v>
      </c>
      <c r="BP11" s="1153">
        <f>BN11/BM11*100</f>
        <v>112.45616710198058</v>
      </c>
      <c r="BQ11" s="741">
        <f>AA11+AB11+AC11+AD11</f>
        <v>3578.8050333300002</v>
      </c>
      <c r="BR11" s="509">
        <f>AE11+AF11+AG11+AH11</f>
        <v>3911.7713034400003</v>
      </c>
      <c r="BS11" s="509">
        <f>AI11+AJ11+AK11+AL11</f>
        <v>4994.1990485299993</v>
      </c>
      <c r="BT11" s="509">
        <f>AM11+AN11+AO11+AP11</f>
        <v>5513.9396808399997</v>
      </c>
      <c r="BU11" s="509">
        <f>AQ11+AR11+AS11+AT11</f>
        <v>5576.2578975199995</v>
      </c>
      <c r="BV11" s="509">
        <f>AU11+AV11+AW11+AX11</f>
        <v>4955.9128751199996</v>
      </c>
      <c r="BW11" s="509">
        <f>AY11+AZ11+BA11+BB11</f>
        <v>5890.3970764999995</v>
      </c>
      <c r="BX11" s="509">
        <f>BC11+BD11+BE11+BF11</f>
        <v>4305.4053582400002</v>
      </c>
      <c r="BY11" s="1513">
        <f>BG11+BH11+BI11+BJ11</f>
        <v>4841.6938440800004</v>
      </c>
      <c r="BZ11" s="1511"/>
      <c r="CA11" s="1511"/>
      <c r="CB11" s="1511"/>
      <c r="CC11" s="1511"/>
      <c r="CD11" s="1511"/>
      <c r="CE11" s="1511"/>
      <c r="CF11" s="1511"/>
      <c r="MH11" s="631" t="s">
        <v>30</v>
      </c>
      <c r="MI11" s="631" t="s">
        <v>104</v>
      </c>
      <c r="MJ11" s="1148"/>
      <c r="MK11" s="681" t="s">
        <v>279</v>
      </c>
      <c r="ML11" s="681"/>
      <c r="MM11" s="681"/>
      <c r="MN11" s="681" t="s">
        <v>276</v>
      </c>
      <c r="MO11" s="681"/>
      <c r="MP11" s="681"/>
      <c r="TL11" s="570"/>
      <c r="TM11" s="570"/>
      <c r="TN11" s="570"/>
      <c r="TW11" s="1044" t="s">
        <v>293</v>
      </c>
      <c r="TX11" s="1045"/>
      <c r="TY11" s="1045"/>
      <c r="TZ11" s="1045"/>
      <c r="UA11" s="1046"/>
      <c r="UB11" s="1046"/>
      <c r="UC11" s="1046"/>
    </row>
    <row r="12" spans="1:560" ht="22.95" customHeight="1">
      <c r="A12" s="1611">
        <v>4</v>
      </c>
      <c r="B12" s="695" t="str">
        <f>IF('1'!$A$1=1,D12,F12)</f>
        <v>Turkey</v>
      </c>
      <c r="C12" s="1617"/>
      <c r="D12" s="531" t="s">
        <v>648</v>
      </c>
      <c r="E12" s="531"/>
      <c r="F12" s="740" t="s">
        <v>162</v>
      </c>
      <c r="G12" s="509">
        <v>223.30569331000001</v>
      </c>
      <c r="H12" s="509">
        <v>288.53466399999996</v>
      </c>
      <c r="I12" s="509">
        <v>299.57385100000005</v>
      </c>
      <c r="J12" s="509">
        <v>444.04208</v>
      </c>
      <c r="K12" s="519">
        <v>317.98290500000002</v>
      </c>
      <c r="L12" s="519">
        <v>342.66474300000004</v>
      </c>
      <c r="M12" s="519">
        <v>347.90648599999997</v>
      </c>
      <c r="N12" s="519">
        <v>422.464585</v>
      </c>
      <c r="O12" s="519">
        <v>307.67817400000001</v>
      </c>
      <c r="P12" s="519">
        <v>522.05532100000005</v>
      </c>
      <c r="Q12" s="519">
        <v>451.24665000000005</v>
      </c>
      <c r="R12" s="519">
        <v>604.00561699999992</v>
      </c>
      <c r="S12" s="519">
        <v>425.118157</v>
      </c>
      <c r="T12" s="519">
        <v>412.06118199999997</v>
      </c>
      <c r="U12" s="519">
        <v>406.63028499999996</v>
      </c>
      <c r="V12" s="519">
        <v>564.98436800000002</v>
      </c>
      <c r="W12" s="519">
        <v>332.27952270999998</v>
      </c>
      <c r="X12" s="519">
        <v>267.22909499999997</v>
      </c>
      <c r="Y12" s="519">
        <v>263.48039899999998</v>
      </c>
      <c r="Z12" s="519">
        <v>385.28736099999998</v>
      </c>
      <c r="AA12" s="509">
        <v>206.20868684999999</v>
      </c>
      <c r="AB12" s="509">
        <v>148.52366599999999</v>
      </c>
      <c r="AC12" s="509">
        <v>185.84699499999999</v>
      </c>
      <c r="AD12" s="509">
        <v>274.84151299999996</v>
      </c>
      <c r="AE12" s="509">
        <v>269.65153701000003</v>
      </c>
      <c r="AF12" s="509">
        <v>225.90661999999998</v>
      </c>
      <c r="AG12" s="509">
        <v>229.00998900000002</v>
      </c>
      <c r="AH12" s="509">
        <v>330.83434399999999</v>
      </c>
      <c r="AI12" s="509">
        <v>298.58707555000001</v>
      </c>
      <c r="AJ12" s="509">
        <v>254.27702100000002</v>
      </c>
      <c r="AK12" s="509">
        <v>252.83807000000002</v>
      </c>
      <c r="AL12" s="509">
        <v>404.36903899999999</v>
      </c>
      <c r="AM12" s="509">
        <v>364.13850251000002</v>
      </c>
      <c r="AN12" s="509">
        <v>331.52374600000002</v>
      </c>
      <c r="AO12" s="509">
        <v>398.21863300000001</v>
      </c>
      <c r="AP12" s="509">
        <v>561.79683499999999</v>
      </c>
      <c r="AQ12" s="741">
        <v>448.38074696999996</v>
      </c>
      <c r="AR12" s="509">
        <v>443.82149499999997</v>
      </c>
      <c r="AS12" s="509">
        <v>520.49692300000004</v>
      </c>
      <c r="AT12" s="509">
        <v>897.65278000000001</v>
      </c>
      <c r="AU12" s="509">
        <v>589.58422716999996</v>
      </c>
      <c r="AV12" s="509">
        <v>486.20531577000003</v>
      </c>
      <c r="AW12" s="509">
        <v>570.55460577999997</v>
      </c>
      <c r="AX12" s="509">
        <v>725.15181854000002</v>
      </c>
      <c r="AY12" s="509">
        <v>610.77936295999996</v>
      </c>
      <c r="AZ12" s="509">
        <v>696.56612734999999</v>
      </c>
      <c r="BA12" s="509">
        <v>894.59995314000003</v>
      </c>
      <c r="BB12" s="509">
        <v>986.88724057000002</v>
      </c>
      <c r="BC12" s="509">
        <v>596.01264444000003</v>
      </c>
      <c r="BD12" s="509">
        <v>624.13111419000006</v>
      </c>
      <c r="BE12" s="509">
        <v>707.03700849999996</v>
      </c>
      <c r="BF12" s="509">
        <v>1402.7629259</v>
      </c>
      <c r="BG12" s="509">
        <v>1110.0194080399999</v>
      </c>
      <c r="BH12" s="509">
        <v>1271.3866937400001</v>
      </c>
      <c r="BI12" s="509">
        <v>1286.73956144</v>
      </c>
      <c r="BJ12" s="509">
        <v>1012.25926133</v>
      </c>
      <c r="BK12" s="509">
        <f t="shared" si="10"/>
        <v>2371.4959672599998</v>
      </c>
      <c r="BL12" s="509">
        <f t="shared" si="11"/>
        <v>3188.8326840200002</v>
      </c>
      <c r="BM12" s="509">
        <f t="shared" si="12"/>
        <v>3329.9436930299998</v>
      </c>
      <c r="BN12" s="509">
        <f t="shared" si="13"/>
        <v>4680.40492455</v>
      </c>
      <c r="BO12" s="1060">
        <f>BN12/$BN$8*100</f>
        <v>7.5925282886201595</v>
      </c>
      <c r="BP12" s="1153">
        <f>BN12/BM12*100</f>
        <v>140.55507708273532</v>
      </c>
      <c r="BQ12" s="741">
        <f>AA12+AB12+AC12+AD12</f>
        <v>815.42086084999994</v>
      </c>
      <c r="BR12" s="509">
        <f>AE12+AF12+AG12+AH12</f>
        <v>1055.4024900099998</v>
      </c>
      <c r="BS12" s="509">
        <f>AI12+AJ12+AK12+AL12</f>
        <v>1210.0712055500001</v>
      </c>
      <c r="BT12" s="509">
        <f>AM12+AN12+AO12+AP12</f>
        <v>1655.6777165100002</v>
      </c>
      <c r="BU12" s="509">
        <f>AQ12+AR12+AS12+AT12</f>
        <v>2310.3519449699997</v>
      </c>
      <c r="BV12" s="509">
        <f>AU12+AV12+AW12+AX12</f>
        <v>2371.4959672599998</v>
      </c>
      <c r="BW12" s="509">
        <f>AY12+AZ12+BA12+BB12</f>
        <v>3188.8326840200002</v>
      </c>
      <c r="BX12" s="509">
        <f>BC12+BD12+BE12+BF12</f>
        <v>3329.9436930299998</v>
      </c>
      <c r="BY12" s="1513">
        <f t="shared" si="9"/>
        <v>4680.40492455</v>
      </c>
      <c r="BZ12" s="1511"/>
      <c r="CA12" s="1511"/>
      <c r="CB12" s="1511"/>
      <c r="CC12" s="1511"/>
      <c r="CD12" s="1511"/>
      <c r="CE12" s="1511"/>
      <c r="CF12" s="1511"/>
      <c r="LO12" s="547"/>
      <c r="LP12" s="547"/>
      <c r="LQ12" s="429"/>
      <c r="LR12" s="429"/>
      <c r="LS12" s="429"/>
      <c r="LT12" s="429"/>
      <c r="LU12" s="429"/>
      <c r="LV12" s="429"/>
      <c r="MI12" s="429" t="s">
        <v>446</v>
      </c>
      <c r="ML12" s="733"/>
      <c r="MM12" s="733"/>
      <c r="MN12" s="1142" t="s">
        <v>445</v>
      </c>
      <c r="MO12" s="733"/>
      <c r="MP12" s="733"/>
      <c r="TV12" s="570"/>
      <c r="TW12" s="570"/>
      <c r="TX12" s="570"/>
      <c r="TY12" s="570"/>
      <c r="TZ12" s="570"/>
    </row>
    <row r="13" spans="1:560" ht="22.95" customHeight="1">
      <c r="A13" s="1611">
        <v>5</v>
      </c>
      <c r="B13" s="695" t="str">
        <f>IF('1'!$A$1=1,D13,F13)</f>
        <v>United States of America</v>
      </c>
      <c r="C13" s="1617"/>
      <c r="D13" s="531" t="s">
        <v>651</v>
      </c>
      <c r="E13" s="531"/>
      <c r="F13" s="740" t="s">
        <v>346</v>
      </c>
      <c r="G13" s="509">
        <v>331.11000409000002</v>
      </c>
      <c r="H13" s="509">
        <v>367.70517799999999</v>
      </c>
      <c r="I13" s="509">
        <v>478.157399</v>
      </c>
      <c r="J13" s="509">
        <v>546.43490399999996</v>
      </c>
      <c r="K13" s="519">
        <v>566.89377000000002</v>
      </c>
      <c r="L13" s="519">
        <v>662.47445100000004</v>
      </c>
      <c r="M13" s="519">
        <v>650.30402700000002</v>
      </c>
      <c r="N13" s="519">
        <v>664.36008499999991</v>
      </c>
      <c r="O13" s="519">
        <v>844.81894399999999</v>
      </c>
      <c r="P13" s="519">
        <v>757.69902200000001</v>
      </c>
      <c r="Q13" s="519">
        <v>661.55162499999994</v>
      </c>
      <c r="R13" s="519">
        <v>599.68630900000005</v>
      </c>
      <c r="S13" s="519">
        <v>727.13816399999996</v>
      </c>
      <c r="T13" s="519">
        <v>637.47195299999998</v>
      </c>
      <c r="U13" s="519">
        <v>671.46838400000001</v>
      </c>
      <c r="V13" s="519">
        <v>676.74955</v>
      </c>
      <c r="W13" s="519">
        <v>549.77044851000005</v>
      </c>
      <c r="X13" s="519">
        <v>466.274113</v>
      </c>
      <c r="Y13" s="519">
        <v>428.25546000000003</v>
      </c>
      <c r="Z13" s="519">
        <v>439.40166499999998</v>
      </c>
      <c r="AA13" s="509">
        <v>356.74544419</v>
      </c>
      <c r="AB13" s="509">
        <v>369.40380599999997</v>
      </c>
      <c r="AC13" s="509">
        <v>362.11754300000001</v>
      </c>
      <c r="AD13" s="509">
        <v>358.83140999999995</v>
      </c>
      <c r="AE13" s="509">
        <v>453.57991229999999</v>
      </c>
      <c r="AF13" s="509">
        <v>375.23960599999998</v>
      </c>
      <c r="AG13" s="509">
        <v>428.179934</v>
      </c>
      <c r="AH13" s="509">
        <v>399.67250799999999</v>
      </c>
      <c r="AI13" s="509">
        <v>625.19587313</v>
      </c>
      <c r="AJ13" s="509">
        <v>696.48115999999993</v>
      </c>
      <c r="AK13" s="509">
        <v>545.87107499999991</v>
      </c>
      <c r="AL13" s="509">
        <v>611.21016199999997</v>
      </c>
      <c r="AM13" s="509">
        <v>685.72204119999992</v>
      </c>
      <c r="AN13" s="509">
        <v>745.47789100000011</v>
      </c>
      <c r="AO13" s="509">
        <v>693.78802100000007</v>
      </c>
      <c r="AP13" s="509">
        <v>791.06528800000001</v>
      </c>
      <c r="AQ13" s="741">
        <v>739.79586932000007</v>
      </c>
      <c r="AR13" s="509">
        <v>796.23357700000008</v>
      </c>
      <c r="AS13" s="509">
        <v>781.09655199999997</v>
      </c>
      <c r="AT13" s="509">
        <v>933.70144900000003</v>
      </c>
      <c r="AU13" s="509">
        <v>809.26740337000001</v>
      </c>
      <c r="AV13" s="509">
        <v>710.34013546000006</v>
      </c>
      <c r="AW13" s="509">
        <v>626.84609747000002</v>
      </c>
      <c r="AX13" s="509">
        <v>886.10950047999995</v>
      </c>
      <c r="AY13" s="509">
        <v>789.70361157000002</v>
      </c>
      <c r="AZ13" s="509">
        <v>774.04670992000001</v>
      </c>
      <c r="BA13" s="509">
        <v>777.54844931000002</v>
      </c>
      <c r="BB13" s="509">
        <v>953.12775323999995</v>
      </c>
      <c r="BC13" s="509">
        <v>753.62893220000001</v>
      </c>
      <c r="BD13" s="509">
        <v>389.98870166</v>
      </c>
      <c r="BE13" s="509">
        <v>537.37783745000002</v>
      </c>
      <c r="BF13" s="509">
        <v>464.61607426</v>
      </c>
      <c r="BG13" s="509">
        <v>714.66634327999998</v>
      </c>
      <c r="BH13" s="509">
        <v>598.79725370999995</v>
      </c>
      <c r="BI13" s="509">
        <v>768.04075874</v>
      </c>
      <c r="BJ13" s="509">
        <v>760.37359307999998</v>
      </c>
      <c r="BK13" s="509">
        <f t="shared" si="10"/>
        <v>3032.5631367800001</v>
      </c>
      <c r="BL13" s="509">
        <f t="shared" si="11"/>
        <v>3294.42652404</v>
      </c>
      <c r="BM13" s="509">
        <f t="shared" si="12"/>
        <v>2145.6115455700001</v>
      </c>
      <c r="BN13" s="509">
        <f t="shared" si="13"/>
        <v>2841.8779488099999</v>
      </c>
      <c r="BO13" s="1060">
        <f>BN13/$BN$8*100</f>
        <v>4.6100794839284749</v>
      </c>
      <c r="BP13" s="1153">
        <f>BN13/BM13*100</f>
        <v>132.45072038680846</v>
      </c>
      <c r="BQ13" s="741">
        <f t="shared" si="1"/>
        <v>1447.09820319</v>
      </c>
      <c r="BR13" s="509">
        <f t="shared" si="2"/>
        <v>1656.6719603000001</v>
      </c>
      <c r="BS13" s="509">
        <f t="shared" si="3"/>
        <v>2478.7582701299998</v>
      </c>
      <c r="BT13" s="509">
        <f t="shared" si="4"/>
        <v>2916.0532412000002</v>
      </c>
      <c r="BU13" s="509">
        <f t="shared" si="5"/>
        <v>3250.8274473200004</v>
      </c>
      <c r="BV13" s="509">
        <f t="shared" si="6"/>
        <v>3032.5631367800001</v>
      </c>
      <c r="BW13" s="509">
        <f t="shared" si="7"/>
        <v>3294.42652404</v>
      </c>
      <c r="BX13" s="509">
        <f t="shared" si="8"/>
        <v>2145.6115455700001</v>
      </c>
      <c r="BY13" s="1513">
        <f t="shared" si="9"/>
        <v>2841.8779488099999</v>
      </c>
      <c r="BZ13" s="1511"/>
      <c r="CA13" s="1511"/>
      <c r="CB13" s="1511"/>
      <c r="CC13" s="1511"/>
      <c r="CD13" s="1511"/>
      <c r="CE13" s="1511"/>
      <c r="CF13" s="1511"/>
      <c r="LO13" s="547"/>
      <c r="LP13" s="547"/>
      <c r="LQ13" s="429"/>
      <c r="LR13" s="429"/>
      <c r="LS13" s="429"/>
      <c r="LT13" s="429"/>
      <c r="LU13" s="429"/>
      <c r="LV13" s="429"/>
      <c r="MH13" s="733"/>
      <c r="MI13" s="733"/>
      <c r="MJ13" s="733"/>
      <c r="MK13" s="733"/>
      <c r="ML13" s="733"/>
      <c r="MM13" s="733"/>
      <c r="MN13" s="733"/>
      <c r="MO13" s="733"/>
      <c r="MP13" s="733"/>
      <c r="TV13" s="570"/>
      <c r="TW13" s="631" t="s">
        <v>30</v>
      </c>
      <c r="TX13" s="631" t="s">
        <v>104</v>
      </c>
      <c r="TY13" s="570"/>
      <c r="TZ13" s="570"/>
    </row>
    <row r="14" spans="1:560" s="533" customFormat="1" ht="22.95" customHeight="1">
      <c r="A14" s="1612">
        <v>6</v>
      </c>
      <c r="B14" s="695" t="str">
        <f>IF('1'!$A$1=1,D14,F14)</f>
        <v>Bulgaria</v>
      </c>
      <c r="C14" s="1618"/>
      <c r="D14" s="531" t="s">
        <v>636</v>
      </c>
      <c r="E14" s="531"/>
      <c r="F14" s="740" t="s">
        <v>179</v>
      </c>
      <c r="G14" s="509">
        <v>28.45042282</v>
      </c>
      <c r="H14" s="509">
        <v>50.416326999999995</v>
      </c>
      <c r="I14" s="509">
        <v>61.612921999999998</v>
      </c>
      <c r="J14" s="509">
        <v>76.658720000000002</v>
      </c>
      <c r="K14" s="521">
        <v>38.758867699999996</v>
      </c>
      <c r="L14" s="521">
        <v>63.418534890000004</v>
      </c>
      <c r="M14" s="521">
        <v>100.21726674</v>
      </c>
      <c r="N14" s="521">
        <v>66.835939159999995</v>
      </c>
      <c r="O14" s="521">
        <v>47.919936390000004</v>
      </c>
      <c r="P14" s="521">
        <v>67.091852279999998</v>
      </c>
      <c r="Q14" s="521">
        <v>85.286453559999998</v>
      </c>
      <c r="R14" s="521">
        <v>79.578256209999992</v>
      </c>
      <c r="S14" s="521">
        <v>62.237924250000006</v>
      </c>
      <c r="T14" s="521">
        <v>66.65658415</v>
      </c>
      <c r="U14" s="521">
        <v>68.087566539999997</v>
      </c>
      <c r="V14" s="521">
        <v>77.158786239999998</v>
      </c>
      <c r="W14" s="521">
        <v>42.378179330000002</v>
      </c>
      <c r="X14" s="521">
        <v>43.145700829999996</v>
      </c>
      <c r="Y14" s="521">
        <v>56.977447900000001</v>
      </c>
      <c r="Z14" s="521">
        <v>59.125932309999996</v>
      </c>
      <c r="AA14" s="522">
        <v>54.09175518</v>
      </c>
      <c r="AB14" s="522">
        <v>65.365317669999996</v>
      </c>
      <c r="AC14" s="522">
        <v>74.962635989999995</v>
      </c>
      <c r="AD14" s="522">
        <v>57.390247080000002</v>
      </c>
      <c r="AE14" s="522">
        <v>33.644090679999998</v>
      </c>
      <c r="AF14" s="522">
        <v>37.808090999999997</v>
      </c>
      <c r="AG14" s="522">
        <v>43.525283000000002</v>
      </c>
      <c r="AH14" s="522">
        <v>56.458644</v>
      </c>
      <c r="AI14" s="522">
        <v>32.979643100000004</v>
      </c>
      <c r="AJ14" s="522">
        <v>49.407736000000007</v>
      </c>
      <c r="AK14" s="522">
        <v>49.725983999999997</v>
      </c>
      <c r="AL14" s="522">
        <v>55.600411999999999</v>
      </c>
      <c r="AM14" s="522">
        <v>46.250192159999997</v>
      </c>
      <c r="AN14" s="522">
        <v>66.976407999999992</v>
      </c>
      <c r="AO14" s="522">
        <v>74.578917000000004</v>
      </c>
      <c r="AP14" s="522">
        <v>68.997094000000004</v>
      </c>
      <c r="AQ14" s="1156">
        <v>109.09235860000001</v>
      </c>
      <c r="AR14" s="522">
        <v>79.493553000000006</v>
      </c>
      <c r="AS14" s="522">
        <v>91.635643000000002</v>
      </c>
      <c r="AT14" s="522">
        <v>75.229395999999994</v>
      </c>
      <c r="AU14" s="522">
        <v>66.957799769999994</v>
      </c>
      <c r="AV14" s="522">
        <v>56.7062454</v>
      </c>
      <c r="AW14" s="522">
        <v>75.600599540000005</v>
      </c>
      <c r="AX14" s="522">
        <v>86.60430624</v>
      </c>
      <c r="AY14" s="522">
        <v>77.624797189999995</v>
      </c>
      <c r="AZ14" s="522">
        <v>72.049463560000007</v>
      </c>
      <c r="BA14" s="522">
        <v>115.64082526999999</v>
      </c>
      <c r="BB14" s="522">
        <v>128.49499818999999</v>
      </c>
      <c r="BC14" s="522">
        <v>69.33083603</v>
      </c>
      <c r="BD14" s="522">
        <v>499.07330408999997</v>
      </c>
      <c r="BE14" s="522">
        <v>619.56864545999997</v>
      </c>
      <c r="BF14" s="522">
        <v>842.25908260000006</v>
      </c>
      <c r="BG14" s="522">
        <v>613.15032592</v>
      </c>
      <c r="BH14" s="522">
        <v>560.1985674</v>
      </c>
      <c r="BI14" s="522">
        <v>508.89585370999998</v>
      </c>
      <c r="BJ14" s="522">
        <v>536.26431717000003</v>
      </c>
      <c r="BK14" s="509">
        <f t="shared" si="10"/>
        <v>285.86895095</v>
      </c>
      <c r="BL14" s="509">
        <f t="shared" si="11"/>
        <v>393.81008420999996</v>
      </c>
      <c r="BM14" s="509">
        <f t="shared" si="12"/>
        <v>2030.23186818</v>
      </c>
      <c r="BN14" s="509">
        <f t="shared" si="13"/>
        <v>2218.5090642</v>
      </c>
      <c r="BO14" s="1060">
        <f t="shared" si="14"/>
        <v>3.5988537530474929</v>
      </c>
      <c r="BP14" s="1153">
        <f t="shared" si="0"/>
        <v>109.27367947330966</v>
      </c>
      <c r="BQ14" s="741">
        <f t="shared" si="1"/>
        <v>251.80995591999999</v>
      </c>
      <c r="BR14" s="509">
        <f t="shared" si="2"/>
        <v>171.43610867999999</v>
      </c>
      <c r="BS14" s="509">
        <f t="shared" si="3"/>
        <v>187.71377510000002</v>
      </c>
      <c r="BT14" s="509">
        <f t="shared" si="4"/>
        <v>256.80261115999997</v>
      </c>
      <c r="BU14" s="509">
        <f t="shared" si="5"/>
        <v>355.45095060000006</v>
      </c>
      <c r="BV14" s="509">
        <f t="shared" si="6"/>
        <v>285.86895095</v>
      </c>
      <c r="BW14" s="509">
        <f t="shared" si="7"/>
        <v>393.81008420999996</v>
      </c>
      <c r="BX14" s="509">
        <f t="shared" si="8"/>
        <v>2030.23186818</v>
      </c>
      <c r="BY14" s="1513">
        <f t="shared" si="9"/>
        <v>2218.5090642</v>
      </c>
      <c r="BZ14" s="1511"/>
      <c r="CA14" s="1511"/>
      <c r="CB14" s="1511"/>
      <c r="CC14" s="1511"/>
      <c r="CD14" s="1511"/>
      <c r="CE14" s="1511"/>
      <c r="CF14" s="1511"/>
      <c r="CG14" s="1493"/>
      <c r="CH14" s="1493"/>
      <c r="CI14" s="1493"/>
      <c r="CJ14" s="1493"/>
      <c r="CK14" s="1493"/>
      <c r="CL14" s="1493"/>
      <c r="CM14" s="1493"/>
      <c r="CN14" s="532"/>
      <c r="CO14" s="532"/>
      <c r="CP14" s="532"/>
      <c r="CQ14" s="532"/>
      <c r="CR14" s="532"/>
      <c r="CS14" s="532"/>
      <c r="CT14" s="532"/>
      <c r="CU14" s="532"/>
      <c r="CV14" s="532"/>
      <c r="CW14" s="532"/>
      <c r="CX14" s="532"/>
      <c r="CY14" s="532"/>
      <c r="CZ14" s="532"/>
      <c r="DA14" s="532"/>
      <c r="DB14" s="532"/>
      <c r="DC14" s="532"/>
      <c r="DD14" s="532"/>
      <c r="DE14" s="532"/>
      <c r="DF14" s="532"/>
      <c r="DG14" s="532"/>
      <c r="DH14" s="532"/>
      <c r="DI14" s="532"/>
      <c r="DJ14" s="532"/>
      <c r="DK14" s="532"/>
      <c r="DL14" s="532"/>
      <c r="DM14" s="532"/>
      <c r="DN14" s="532"/>
      <c r="DO14" s="532"/>
      <c r="DP14" s="532"/>
      <c r="DQ14" s="532"/>
      <c r="DR14" s="532"/>
      <c r="DS14" s="532"/>
      <c r="DT14" s="532"/>
      <c r="DU14" s="532"/>
      <c r="DV14" s="532"/>
      <c r="DW14" s="532"/>
      <c r="DX14" s="532"/>
      <c r="DY14" s="532"/>
      <c r="DZ14" s="532"/>
      <c r="EA14" s="532"/>
      <c r="EB14" s="532"/>
      <c r="EC14" s="532"/>
      <c r="ED14" s="532"/>
      <c r="EE14" s="532"/>
      <c r="EF14" s="532"/>
      <c r="EG14" s="532"/>
      <c r="EH14" s="532"/>
      <c r="EI14" s="532"/>
      <c r="EJ14" s="532"/>
      <c r="EK14" s="532"/>
      <c r="EL14" s="532"/>
      <c r="EM14" s="532"/>
      <c r="EN14" s="532"/>
      <c r="EO14" s="532"/>
      <c r="EP14" s="532"/>
      <c r="EQ14" s="532"/>
      <c r="ER14" s="532"/>
      <c r="ES14" s="532"/>
      <c r="ET14" s="532"/>
      <c r="EU14" s="532"/>
      <c r="EV14" s="532"/>
      <c r="EW14" s="532"/>
      <c r="EX14" s="532"/>
      <c r="EY14" s="532"/>
      <c r="EZ14" s="777"/>
      <c r="FA14" s="777"/>
      <c r="FB14" s="777"/>
      <c r="FC14" s="777"/>
      <c r="FD14" s="777"/>
      <c r="FE14" s="777"/>
      <c r="FF14" s="777"/>
      <c r="FG14" s="777"/>
      <c r="FH14" s="777"/>
      <c r="FI14" s="777"/>
      <c r="FJ14" s="777"/>
      <c r="FK14" s="777"/>
      <c r="FL14" s="777"/>
      <c r="FM14" s="777"/>
      <c r="FN14" s="777"/>
      <c r="FO14" s="777"/>
      <c r="FP14" s="777"/>
      <c r="FQ14" s="777"/>
      <c r="FR14" s="777"/>
      <c r="FS14" s="777"/>
      <c r="FT14" s="777"/>
      <c r="FU14" s="777"/>
      <c r="FV14" s="777"/>
      <c r="FW14" s="777"/>
      <c r="FX14" s="777"/>
      <c r="FY14" s="777"/>
      <c r="FZ14" s="777"/>
      <c r="GA14" s="777" t="s">
        <v>435</v>
      </c>
      <c r="GB14" s="777" t="s">
        <v>436</v>
      </c>
      <c r="GC14" s="777"/>
      <c r="GD14" s="777"/>
      <c r="GE14" s="777"/>
      <c r="GF14" s="777"/>
      <c r="GG14" s="777"/>
      <c r="GH14" s="777"/>
      <c r="GI14" s="777"/>
      <c r="GJ14" s="777"/>
      <c r="GK14" s="777"/>
      <c r="GL14" s="777"/>
      <c r="GM14" s="777"/>
      <c r="GN14" s="777"/>
      <c r="GO14" s="777"/>
      <c r="GP14" s="777"/>
      <c r="GQ14" s="777"/>
      <c r="GR14" s="777"/>
      <c r="GS14" s="777"/>
      <c r="GT14" s="777"/>
      <c r="GU14" s="777"/>
      <c r="GV14" s="777"/>
      <c r="GW14" s="777"/>
      <c r="GX14" s="777"/>
      <c r="GY14" s="777"/>
      <c r="GZ14" s="532"/>
      <c r="HA14" s="532"/>
      <c r="HB14" s="532"/>
      <c r="HC14" s="532"/>
      <c r="HD14" s="532"/>
      <c r="HE14" s="532"/>
      <c r="HF14" s="532"/>
      <c r="HG14" s="532"/>
      <c r="HH14" s="532"/>
      <c r="HI14" s="532"/>
      <c r="HJ14" s="532"/>
      <c r="HK14" s="532"/>
      <c r="HL14" s="532"/>
      <c r="HM14" s="532"/>
      <c r="HN14" s="532"/>
      <c r="HO14" s="532"/>
      <c r="HP14" s="532"/>
      <c r="HQ14" s="777"/>
      <c r="HR14" s="777"/>
      <c r="HS14" s="777"/>
      <c r="HT14" s="777"/>
      <c r="HU14" s="777"/>
      <c r="HV14" s="777"/>
      <c r="HW14" s="777"/>
      <c r="HX14" s="777"/>
      <c r="HY14" s="777"/>
      <c r="HZ14" s="777"/>
      <c r="IA14" s="777"/>
      <c r="IB14" s="777"/>
      <c r="IC14" s="777"/>
      <c r="ID14" s="532"/>
      <c r="IE14" s="532"/>
      <c r="IF14" s="532"/>
      <c r="IG14" s="532"/>
      <c r="IH14" s="532"/>
      <c r="II14" s="532"/>
      <c r="IJ14" s="532"/>
      <c r="IK14" s="532"/>
      <c r="IL14" s="532"/>
      <c r="IM14" s="532"/>
      <c r="IN14" s="532"/>
      <c r="IO14" s="532"/>
      <c r="IP14" s="532"/>
      <c r="IQ14" s="532"/>
      <c r="IR14" s="532"/>
      <c r="IS14" s="532"/>
      <c r="IT14" s="532"/>
      <c r="IU14" s="532"/>
      <c r="IV14" s="532"/>
      <c r="IW14" s="532"/>
      <c r="IX14" s="532"/>
      <c r="IY14" s="532"/>
      <c r="IZ14" s="777"/>
      <c r="JA14" s="777"/>
      <c r="JB14" s="777"/>
      <c r="JC14" s="777"/>
      <c r="JD14" s="777"/>
      <c r="JE14" s="777"/>
      <c r="JF14" s="777"/>
      <c r="JG14" s="777"/>
      <c r="JH14" s="777"/>
      <c r="JI14" s="777"/>
      <c r="JJ14" s="532"/>
      <c r="JK14" s="532"/>
      <c r="JL14" s="532"/>
      <c r="JM14" s="532"/>
      <c r="JN14" s="532"/>
      <c r="JO14" s="532"/>
      <c r="JP14" s="532"/>
      <c r="JQ14" s="532"/>
      <c r="JR14" s="532"/>
      <c r="JS14" s="532"/>
      <c r="JT14" s="532"/>
      <c r="JU14" s="532"/>
      <c r="JV14" s="532"/>
      <c r="JW14" s="532"/>
      <c r="JX14" s="532"/>
      <c r="JY14" s="532"/>
      <c r="JZ14" s="532"/>
      <c r="KA14" s="532"/>
      <c r="KB14" s="532"/>
      <c r="KC14" s="532"/>
      <c r="KD14" s="532"/>
      <c r="KE14" s="532"/>
      <c r="KF14" s="532"/>
      <c r="KG14" s="532"/>
      <c r="KH14" s="532"/>
      <c r="KI14" s="532"/>
      <c r="KJ14" s="532"/>
      <c r="KK14" s="532"/>
      <c r="KL14" s="532"/>
      <c r="KM14" s="532"/>
      <c r="KN14" s="532"/>
      <c r="KO14" s="532"/>
      <c r="KP14" s="532"/>
      <c r="KQ14" s="532"/>
      <c r="KR14" s="532"/>
      <c r="KS14" s="532"/>
      <c r="KT14" s="532"/>
      <c r="KU14" s="532"/>
      <c r="KV14" s="532"/>
      <c r="KW14" s="532"/>
      <c r="KX14" s="532"/>
      <c r="KY14" s="532"/>
      <c r="KZ14" s="532"/>
      <c r="LA14" s="532"/>
      <c r="LB14" s="532"/>
      <c r="LC14" s="532"/>
      <c r="LD14" s="532"/>
      <c r="LE14" s="532"/>
      <c r="LF14" s="532"/>
      <c r="LG14" s="532"/>
      <c r="LH14" s="532"/>
      <c r="LI14" s="532"/>
      <c r="LJ14" s="532"/>
      <c r="LK14" s="532"/>
      <c r="LL14" s="532"/>
      <c r="LM14" s="532"/>
      <c r="LN14" s="532"/>
      <c r="LO14" s="532"/>
      <c r="LP14" s="532"/>
      <c r="LQ14" s="777"/>
      <c r="LR14" s="777"/>
      <c r="LS14" s="777"/>
      <c r="LT14" s="777"/>
      <c r="LU14" s="777"/>
      <c r="LV14" s="777"/>
      <c r="LW14" s="777"/>
      <c r="LX14" s="429"/>
      <c r="LY14" s="429"/>
      <c r="LZ14" s="429"/>
      <c r="MA14" s="429"/>
      <c r="MB14" s="429"/>
      <c r="MC14" s="429"/>
      <c r="MD14" s="429"/>
      <c r="ME14" s="429"/>
      <c r="MF14" s="429"/>
      <c r="MG14" s="429"/>
      <c r="MH14" s="429"/>
      <c r="MI14" s="429"/>
      <c r="MJ14" s="429"/>
      <c r="MK14" s="429"/>
      <c r="ML14" s="429"/>
      <c r="MM14" s="429"/>
      <c r="MN14" s="429"/>
      <c r="MO14" s="429"/>
      <c r="MP14" s="429"/>
      <c r="MQ14" s="429"/>
      <c r="MR14" s="429"/>
      <c r="MS14" s="429"/>
      <c r="MT14" s="429"/>
      <c r="MU14" s="429"/>
      <c r="MV14" s="429"/>
      <c r="MW14" s="429"/>
      <c r="MX14" s="429"/>
      <c r="MY14" s="429"/>
      <c r="MZ14" s="429"/>
      <c r="NA14" s="429"/>
      <c r="NB14" s="429"/>
      <c r="NC14" s="429"/>
      <c r="ND14" s="429"/>
      <c r="NE14" s="429"/>
      <c r="NF14" s="429"/>
      <c r="NG14" s="429"/>
      <c r="NH14" s="429"/>
      <c r="NI14" s="429"/>
      <c r="NJ14" s="429"/>
      <c r="NK14" s="429"/>
      <c r="NL14" s="429"/>
      <c r="NM14" s="429"/>
      <c r="NN14" s="429"/>
      <c r="NO14" s="429"/>
      <c r="NP14" s="429"/>
      <c r="NQ14" s="429"/>
      <c r="NR14" s="429"/>
      <c r="NS14" s="429"/>
      <c r="NT14" s="429"/>
      <c r="NU14" s="429"/>
      <c r="NV14" s="429"/>
      <c r="NW14" s="429"/>
      <c r="NX14" s="429"/>
      <c r="NY14" s="429"/>
      <c r="NZ14" s="429"/>
      <c r="OA14" s="429"/>
      <c r="OB14" s="429"/>
      <c r="OC14" s="429"/>
      <c r="PH14" s="429"/>
      <c r="PI14" s="429"/>
      <c r="PJ14" s="429"/>
      <c r="PK14" s="429"/>
      <c r="PL14" s="429"/>
      <c r="PM14" s="429"/>
      <c r="PN14" s="429"/>
      <c r="PO14" s="429"/>
      <c r="PP14" s="429"/>
      <c r="PQ14" s="429"/>
      <c r="PR14" s="429"/>
      <c r="PS14" s="429"/>
      <c r="PT14" s="429"/>
      <c r="PU14" s="429"/>
      <c r="PV14" s="429"/>
      <c r="PW14" s="429"/>
      <c r="PX14" s="429"/>
      <c r="PY14" s="429"/>
      <c r="PZ14" s="429"/>
      <c r="QA14" s="429"/>
      <c r="QB14" s="429"/>
      <c r="QC14" s="429"/>
      <c r="QD14" s="429"/>
      <c r="QE14" s="429"/>
      <c r="QF14" s="429"/>
      <c r="QG14" s="429"/>
      <c r="QH14" s="429"/>
      <c r="QI14" s="429"/>
      <c r="QJ14" s="429"/>
      <c r="QK14" s="429"/>
      <c r="QL14" s="429"/>
      <c r="QM14" s="429"/>
      <c r="QN14" s="429"/>
      <c r="QO14" s="429"/>
      <c r="QP14" s="429"/>
      <c r="QQ14" s="429"/>
      <c r="QR14" s="429"/>
      <c r="QS14" s="429"/>
      <c r="QT14" s="429"/>
      <c r="QU14" s="429"/>
      <c r="QV14" s="429"/>
      <c r="QW14" s="429"/>
      <c r="QX14" s="429"/>
      <c r="QY14" s="429"/>
      <c r="QZ14" s="429"/>
      <c r="RA14" s="429"/>
      <c r="RB14" s="429"/>
      <c r="RC14" s="429"/>
      <c r="RD14" s="429"/>
      <c r="RE14" s="534"/>
      <c r="RF14" s="534"/>
      <c r="RG14" s="534"/>
      <c r="RH14" s="534"/>
      <c r="RI14" s="534"/>
      <c r="RJ14" s="534"/>
      <c r="RK14" s="534"/>
      <c r="RL14" s="534"/>
      <c r="RM14" s="534"/>
      <c r="RN14" s="534"/>
      <c r="RO14" s="534"/>
      <c r="RP14" s="534"/>
      <c r="RQ14" s="534"/>
      <c r="RR14" s="534"/>
      <c r="RS14" s="534"/>
      <c r="RT14" s="534"/>
      <c r="RU14" s="534"/>
      <c r="RV14" s="534"/>
      <c r="RW14" s="534"/>
      <c r="RX14" s="534"/>
      <c r="RY14" s="534"/>
      <c r="RZ14" s="534"/>
      <c r="SA14" s="534"/>
      <c r="SB14" s="534"/>
      <c r="SC14" s="534"/>
      <c r="SD14" s="534"/>
      <c r="SE14" s="534"/>
      <c r="SF14" s="534"/>
      <c r="SG14" s="534"/>
      <c r="SH14" s="534"/>
      <c r="SI14" s="534"/>
      <c r="SJ14" s="534"/>
      <c r="SK14" s="534"/>
      <c r="SL14" s="534"/>
      <c r="SM14" s="534"/>
      <c r="SN14" s="534"/>
      <c r="SO14" s="534"/>
      <c r="SP14" s="534"/>
      <c r="SQ14" s="429"/>
      <c r="SR14" s="429"/>
      <c r="SS14" s="429"/>
      <c r="ST14" s="20"/>
      <c r="SU14" s="20"/>
      <c r="SV14" s="20"/>
      <c r="SW14" s="20"/>
      <c r="SX14" s="20"/>
      <c r="SY14" s="20"/>
      <c r="SZ14" s="20"/>
      <c r="TA14" s="20"/>
      <c r="TB14" s="20"/>
      <c r="TC14" s="20"/>
      <c r="TD14" s="20"/>
      <c r="TE14" s="20"/>
      <c r="TF14" s="20"/>
      <c r="TG14" s="20"/>
      <c r="TH14" s="20"/>
      <c r="TI14" s="20"/>
      <c r="TJ14" s="20"/>
      <c r="TK14" s="20"/>
      <c r="TL14" s="429"/>
      <c r="TM14" s="429"/>
      <c r="TN14" s="429"/>
      <c r="TO14" s="429"/>
      <c r="TP14" s="429"/>
      <c r="TQ14" s="429"/>
      <c r="TR14" s="429"/>
      <c r="TS14" s="429"/>
      <c r="TT14" s="429"/>
      <c r="TU14" s="429"/>
      <c r="TV14" s="429"/>
      <c r="TW14" s="429"/>
      <c r="TX14" s="429"/>
      <c r="TY14" s="429"/>
      <c r="TZ14" s="429"/>
      <c r="UA14" s="429"/>
      <c r="UB14" s="429"/>
      <c r="UC14" s="429"/>
      <c r="UD14" s="429"/>
      <c r="UE14" s="429"/>
      <c r="UF14" s="429"/>
      <c r="UG14" s="429"/>
      <c r="UH14" s="429"/>
      <c r="UI14" s="429"/>
      <c r="UJ14" s="429"/>
      <c r="UK14" s="429"/>
      <c r="UL14" s="429"/>
      <c r="UM14" s="429"/>
      <c r="UN14" s="429"/>
    </row>
    <row r="15" spans="1:560" ht="22.95" customHeight="1">
      <c r="A15" s="1611">
        <v>7</v>
      </c>
      <c r="B15" s="695" t="str">
        <f>IF('1'!$A$1=1,D15,F15)</f>
        <v>Italy</v>
      </c>
      <c r="C15" s="1617"/>
      <c r="D15" s="531" t="s">
        <v>650</v>
      </c>
      <c r="E15" s="531"/>
      <c r="F15" s="740" t="s">
        <v>163</v>
      </c>
      <c r="G15" s="509">
        <v>251.62373126</v>
      </c>
      <c r="H15" s="509">
        <v>270.83024800000004</v>
      </c>
      <c r="I15" s="509">
        <v>312.04384299999998</v>
      </c>
      <c r="J15" s="509">
        <v>399.65373299999999</v>
      </c>
      <c r="K15" s="519">
        <v>309.67987599999998</v>
      </c>
      <c r="L15" s="519">
        <v>442.08376400000003</v>
      </c>
      <c r="M15" s="519">
        <v>487.69420100000002</v>
      </c>
      <c r="N15" s="519">
        <v>583.80039099999999</v>
      </c>
      <c r="O15" s="519">
        <v>408.08780300000001</v>
      </c>
      <c r="P15" s="519">
        <v>623.93454299999996</v>
      </c>
      <c r="Q15" s="519">
        <v>481.53974800000003</v>
      </c>
      <c r="R15" s="519">
        <v>554.78304000000003</v>
      </c>
      <c r="S15" s="519">
        <v>369.26139000000001</v>
      </c>
      <c r="T15" s="519">
        <v>500.495406</v>
      </c>
      <c r="U15" s="519">
        <v>483.52710300000001</v>
      </c>
      <c r="V15" s="519">
        <v>545.28275699999995</v>
      </c>
      <c r="W15" s="519">
        <v>321.65364169999998</v>
      </c>
      <c r="X15" s="519">
        <v>366.68987099999998</v>
      </c>
      <c r="Y15" s="519">
        <v>304.62364000000002</v>
      </c>
      <c r="Z15" s="519">
        <v>315.944501</v>
      </c>
      <c r="AA15" s="509">
        <v>177.07490274</v>
      </c>
      <c r="AB15" s="509">
        <v>179.74664799999999</v>
      </c>
      <c r="AC15" s="509">
        <v>226.438199</v>
      </c>
      <c r="AD15" s="509">
        <v>246.698365</v>
      </c>
      <c r="AE15" s="509">
        <v>253.26690557000001</v>
      </c>
      <c r="AF15" s="509">
        <v>256.41258799999997</v>
      </c>
      <c r="AG15" s="509">
        <v>365.66226599999999</v>
      </c>
      <c r="AH15" s="509">
        <v>306.29062799999997</v>
      </c>
      <c r="AI15" s="509">
        <v>244.26537732999998</v>
      </c>
      <c r="AJ15" s="509">
        <v>335.59511099999997</v>
      </c>
      <c r="AK15" s="509">
        <v>378.98492099999999</v>
      </c>
      <c r="AL15" s="509">
        <v>467.14180399999998</v>
      </c>
      <c r="AM15" s="509">
        <v>336.09825511000003</v>
      </c>
      <c r="AN15" s="509">
        <v>434.669691</v>
      </c>
      <c r="AO15" s="509">
        <v>509.97390000000001</v>
      </c>
      <c r="AP15" s="509">
        <v>546.50823500000001</v>
      </c>
      <c r="AQ15" s="741">
        <v>393.95879789999998</v>
      </c>
      <c r="AR15" s="509">
        <v>458.43073700000002</v>
      </c>
      <c r="AS15" s="509">
        <v>478.45523900000001</v>
      </c>
      <c r="AT15" s="509">
        <v>579.1662389999999</v>
      </c>
      <c r="AU15" s="509">
        <v>386.00710822000002</v>
      </c>
      <c r="AV15" s="509">
        <v>397.31000418999997</v>
      </c>
      <c r="AW15" s="509">
        <v>524.08672740999998</v>
      </c>
      <c r="AX15" s="509">
        <v>680.26390958000002</v>
      </c>
      <c r="AY15" s="509">
        <v>461.49655653999997</v>
      </c>
      <c r="AZ15" s="509">
        <v>603.56975542999999</v>
      </c>
      <c r="BA15" s="509">
        <v>609.05683780000004</v>
      </c>
      <c r="BB15" s="509">
        <v>825.7874071</v>
      </c>
      <c r="BC15" s="509">
        <v>345.34809378</v>
      </c>
      <c r="BD15" s="509">
        <v>355.78041057999997</v>
      </c>
      <c r="BE15" s="509">
        <v>477.83664597000001</v>
      </c>
      <c r="BF15" s="509">
        <v>499.05307901999998</v>
      </c>
      <c r="BG15" s="509">
        <v>423.61291911000001</v>
      </c>
      <c r="BH15" s="509">
        <v>503.79659643000002</v>
      </c>
      <c r="BI15" s="509">
        <v>558.38277375999996</v>
      </c>
      <c r="BJ15" s="509">
        <v>675.92872897999996</v>
      </c>
      <c r="BK15" s="509">
        <f t="shared" si="10"/>
        <v>1987.6677494</v>
      </c>
      <c r="BL15" s="509">
        <f t="shared" si="11"/>
        <v>2499.9105568700002</v>
      </c>
      <c r="BM15" s="509">
        <f t="shared" si="12"/>
        <v>1678.01822935</v>
      </c>
      <c r="BN15" s="509">
        <f t="shared" si="13"/>
        <v>2161.72101828</v>
      </c>
      <c r="BO15" s="1060">
        <f>BN15/$BN$8*100</f>
        <v>3.5067324831886646</v>
      </c>
      <c r="BP15" s="1153">
        <f>BN15/BM15*100</f>
        <v>128.82583636277704</v>
      </c>
      <c r="BQ15" s="741">
        <f>AA15+AB15+AC15+AD15</f>
        <v>829.95811473999993</v>
      </c>
      <c r="BR15" s="509">
        <f>AE15+AF15+AG15+AH15</f>
        <v>1181.63238757</v>
      </c>
      <c r="BS15" s="509">
        <f>AI15+AJ15+AK15+AL15</f>
        <v>1425.98721333</v>
      </c>
      <c r="BT15" s="509">
        <f>AM15+AN15+AO15+AP15</f>
        <v>1827.2500811100001</v>
      </c>
      <c r="BU15" s="509">
        <f>AQ15+AR15+AS15+AT15</f>
        <v>1910.0110128999997</v>
      </c>
      <c r="BV15" s="509">
        <f>AU15+AV15+AW15+AX15</f>
        <v>1987.6677494</v>
      </c>
      <c r="BW15" s="509">
        <f>AY15+AZ15+BA15+BB15</f>
        <v>2499.9105568700002</v>
      </c>
      <c r="BX15" s="509">
        <f>BC15+BD15+BE15+BF15</f>
        <v>1678.01822935</v>
      </c>
      <c r="BY15" s="1513">
        <f t="shared" si="9"/>
        <v>2161.72101828</v>
      </c>
      <c r="BZ15" s="1511"/>
      <c r="CA15" s="1511"/>
      <c r="CB15" s="1511"/>
      <c r="CC15" s="1511"/>
      <c r="CD15" s="1511"/>
      <c r="CE15" s="1511"/>
      <c r="CF15" s="1511"/>
      <c r="MH15" s="733"/>
      <c r="MI15" s="733"/>
      <c r="MJ15" s="733"/>
      <c r="MK15" s="733"/>
      <c r="ML15" s="733"/>
      <c r="MM15" s="733"/>
      <c r="MN15" s="733"/>
      <c r="MO15" s="733"/>
      <c r="MP15" s="733"/>
      <c r="TJ15" s="572"/>
      <c r="TK15" s="572"/>
      <c r="TV15" s="570"/>
      <c r="TW15" s="570"/>
      <c r="TX15" s="570"/>
      <c r="TY15" s="570"/>
      <c r="TZ15" s="570"/>
    </row>
    <row r="16" spans="1:560" ht="22.95" customHeight="1">
      <c r="A16" s="1611">
        <v>8</v>
      </c>
      <c r="B16" s="695" t="str">
        <f>IF('1'!$A$1=1,D16,F16)</f>
        <v>India</v>
      </c>
      <c r="C16" s="1617"/>
      <c r="D16" s="531" t="s">
        <v>638</v>
      </c>
      <c r="E16" s="531"/>
      <c r="F16" s="740" t="s">
        <v>165</v>
      </c>
      <c r="G16" s="509">
        <v>151.32105171999999</v>
      </c>
      <c r="H16" s="509">
        <v>161.460836</v>
      </c>
      <c r="I16" s="509">
        <v>154.33766299999999</v>
      </c>
      <c r="J16" s="509">
        <v>208.83990100000003</v>
      </c>
      <c r="K16" s="519">
        <v>170.91636799999998</v>
      </c>
      <c r="L16" s="519">
        <v>184.123233</v>
      </c>
      <c r="M16" s="519">
        <v>213.51742100000001</v>
      </c>
      <c r="N16" s="519">
        <v>237.49573999999998</v>
      </c>
      <c r="O16" s="519">
        <v>217.18262899999999</v>
      </c>
      <c r="P16" s="519">
        <v>234.41719399999999</v>
      </c>
      <c r="Q16" s="519">
        <v>217.35586600000002</v>
      </c>
      <c r="R16" s="519">
        <v>346.46172300000001</v>
      </c>
      <c r="S16" s="519">
        <v>191.114316</v>
      </c>
      <c r="T16" s="519">
        <v>190.48936799999998</v>
      </c>
      <c r="U16" s="519">
        <v>223.47526000000002</v>
      </c>
      <c r="V16" s="519">
        <v>227.361976</v>
      </c>
      <c r="W16" s="519">
        <v>194.88112340000001</v>
      </c>
      <c r="X16" s="519">
        <v>153.75469000000001</v>
      </c>
      <c r="Y16" s="519">
        <v>151.83352400000001</v>
      </c>
      <c r="Z16" s="519">
        <v>148.73193900000001</v>
      </c>
      <c r="AA16" s="509">
        <v>124.18295813</v>
      </c>
      <c r="AB16" s="509">
        <v>102.11161800000001</v>
      </c>
      <c r="AC16" s="509">
        <v>101.52958100000001</v>
      </c>
      <c r="AD16" s="509">
        <v>102.951125</v>
      </c>
      <c r="AE16" s="509">
        <v>103.78509733</v>
      </c>
      <c r="AF16" s="509">
        <v>114.42056599999999</v>
      </c>
      <c r="AG16" s="509">
        <v>119.19419000000001</v>
      </c>
      <c r="AH16" s="509">
        <v>134.96686700000001</v>
      </c>
      <c r="AI16" s="509">
        <v>128.34695342999999</v>
      </c>
      <c r="AJ16" s="509">
        <v>127.73975399999999</v>
      </c>
      <c r="AK16" s="509">
        <v>115.71024199999999</v>
      </c>
      <c r="AL16" s="509">
        <v>164.99771899999999</v>
      </c>
      <c r="AM16" s="509">
        <v>133.22716720999998</v>
      </c>
      <c r="AN16" s="509">
        <v>140.86791600000001</v>
      </c>
      <c r="AO16" s="509">
        <v>149.746816</v>
      </c>
      <c r="AP16" s="509">
        <v>178.06981400000001</v>
      </c>
      <c r="AQ16" s="741">
        <v>143.6271419</v>
      </c>
      <c r="AR16" s="509">
        <v>172.28566899999998</v>
      </c>
      <c r="AS16" s="509">
        <v>205.81283300000001</v>
      </c>
      <c r="AT16" s="509">
        <v>210.869069</v>
      </c>
      <c r="AU16" s="509">
        <v>205.32064584</v>
      </c>
      <c r="AV16" s="509">
        <v>137.57996111</v>
      </c>
      <c r="AW16" s="509">
        <v>157.71000519</v>
      </c>
      <c r="AX16" s="509">
        <v>212.52314118000001</v>
      </c>
      <c r="AY16" s="509">
        <v>204.45432757</v>
      </c>
      <c r="AZ16" s="509">
        <v>209.2923534</v>
      </c>
      <c r="BA16" s="509">
        <v>221.45857892999999</v>
      </c>
      <c r="BB16" s="509">
        <v>314.09022484000002</v>
      </c>
      <c r="BC16" s="509">
        <v>193.19283863999996</v>
      </c>
      <c r="BD16" s="509">
        <v>345.43606362000003</v>
      </c>
      <c r="BE16" s="509">
        <v>589.39605051000001</v>
      </c>
      <c r="BF16" s="509">
        <v>547.65530522999995</v>
      </c>
      <c r="BG16" s="509">
        <v>501.25047857999999</v>
      </c>
      <c r="BH16" s="509">
        <v>459.12525412999997</v>
      </c>
      <c r="BI16" s="509">
        <v>371.98579178</v>
      </c>
      <c r="BJ16" s="509">
        <v>539.26389747999997</v>
      </c>
      <c r="BK16" s="509">
        <f t="shared" si="10"/>
        <v>713.13375331999998</v>
      </c>
      <c r="BL16" s="509">
        <f t="shared" si="11"/>
        <v>949.29548474000001</v>
      </c>
      <c r="BM16" s="509">
        <f t="shared" si="12"/>
        <v>1675.6802579999999</v>
      </c>
      <c r="BN16" s="509">
        <f t="shared" si="13"/>
        <v>1871.6254219699999</v>
      </c>
      <c r="BO16" s="1060">
        <f>BN16/$BN$8*100</f>
        <v>3.0361409303435707</v>
      </c>
      <c r="BP16" s="1153">
        <f>BN16/BM16*100</f>
        <v>111.69346974367708</v>
      </c>
      <c r="BQ16" s="741">
        <f t="shared" si="1"/>
        <v>430.77528212999999</v>
      </c>
      <c r="BR16" s="509">
        <f t="shared" si="2"/>
        <v>472.36672033000002</v>
      </c>
      <c r="BS16" s="509">
        <f t="shared" si="3"/>
        <v>536.79466843</v>
      </c>
      <c r="BT16" s="509">
        <f t="shared" si="4"/>
        <v>601.91171321000002</v>
      </c>
      <c r="BU16" s="509">
        <f t="shared" si="5"/>
        <v>732.59471289999999</v>
      </c>
      <c r="BV16" s="509">
        <f t="shared" si="6"/>
        <v>713.13375331999998</v>
      </c>
      <c r="BW16" s="509">
        <f t="shared" si="7"/>
        <v>949.29548474000001</v>
      </c>
      <c r="BX16" s="509">
        <f t="shared" si="8"/>
        <v>1675.6802579999999</v>
      </c>
      <c r="BY16" s="1513">
        <f t="shared" si="9"/>
        <v>1871.6254219699999</v>
      </c>
      <c r="BZ16" s="1511"/>
      <c r="CA16" s="1511"/>
      <c r="CB16" s="1511"/>
      <c r="CC16" s="1511"/>
      <c r="CD16" s="1511"/>
      <c r="CE16" s="1511"/>
      <c r="CF16" s="1511"/>
      <c r="GA16" s="777" t="s">
        <v>443</v>
      </c>
      <c r="GB16" s="777" t="s">
        <v>444</v>
      </c>
    </row>
    <row r="17" spans="1:547" ht="22.95" customHeight="1">
      <c r="A17" s="1611">
        <v>9</v>
      </c>
      <c r="B17" s="695" t="str">
        <f>IF('1'!$A$1=1,D17,F17)</f>
        <v>France</v>
      </c>
      <c r="C17" s="1617"/>
      <c r="D17" s="531" t="s">
        <v>654</v>
      </c>
      <c r="E17" s="531"/>
      <c r="F17" s="1619" t="s">
        <v>164</v>
      </c>
      <c r="G17" s="509">
        <v>211.403267</v>
      </c>
      <c r="H17" s="509">
        <v>262.81562600000007</v>
      </c>
      <c r="I17" s="509">
        <v>267.68199900000002</v>
      </c>
      <c r="J17" s="509">
        <v>329.19396400000005</v>
      </c>
      <c r="K17" s="519">
        <v>302.33385100000004</v>
      </c>
      <c r="L17" s="519">
        <v>377.96830399999999</v>
      </c>
      <c r="M17" s="519">
        <v>355.29844199999997</v>
      </c>
      <c r="N17" s="519">
        <v>426.32339899999999</v>
      </c>
      <c r="O17" s="519">
        <v>374.32896999999997</v>
      </c>
      <c r="P17" s="519">
        <v>415.07336599999996</v>
      </c>
      <c r="Q17" s="519">
        <v>372.42221799999999</v>
      </c>
      <c r="R17" s="519">
        <v>467.18633399999999</v>
      </c>
      <c r="S17" s="519">
        <v>452.93445800000001</v>
      </c>
      <c r="T17" s="519">
        <v>423.90756699999997</v>
      </c>
      <c r="U17" s="519">
        <v>384.05775799999998</v>
      </c>
      <c r="V17" s="519">
        <v>422.68649900000003</v>
      </c>
      <c r="W17" s="519">
        <v>365.80168456999996</v>
      </c>
      <c r="X17" s="519">
        <v>297.66770500000001</v>
      </c>
      <c r="Y17" s="519">
        <v>261.68944199999999</v>
      </c>
      <c r="Z17" s="519">
        <v>294.58189299999998</v>
      </c>
      <c r="AA17" s="509">
        <v>263.40218235000003</v>
      </c>
      <c r="AB17" s="509">
        <v>189.94274200000001</v>
      </c>
      <c r="AC17" s="509">
        <v>180.74435</v>
      </c>
      <c r="AD17" s="509">
        <v>223.36376999999999</v>
      </c>
      <c r="AE17" s="509">
        <v>419.81579959000004</v>
      </c>
      <c r="AF17" s="509">
        <v>225.03781699999999</v>
      </c>
      <c r="AG17" s="509">
        <v>361.41882000000004</v>
      </c>
      <c r="AH17" s="509">
        <v>483.41081399999996</v>
      </c>
      <c r="AI17" s="509">
        <v>518.88480250999999</v>
      </c>
      <c r="AJ17" s="509">
        <v>290.64039700000001</v>
      </c>
      <c r="AK17" s="509">
        <v>314.72204299999999</v>
      </c>
      <c r="AL17" s="509">
        <v>397.10346499999997</v>
      </c>
      <c r="AM17" s="509">
        <v>417.45620147</v>
      </c>
      <c r="AN17" s="509">
        <v>300.158119</v>
      </c>
      <c r="AO17" s="509">
        <v>323.71364599999998</v>
      </c>
      <c r="AP17" s="509">
        <v>395.37820900000003</v>
      </c>
      <c r="AQ17" s="741">
        <v>466.16269790000001</v>
      </c>
      <c r="AR17" s="509">
        <v>363.47911399999998</v>
      </c>
      <c r="AS17" s="509">
        <v>367.58972999999997</v>
      </c>
      <c r="AT17" s="509">
        <v>414.08985100000001</v>
      </c>
      <c r="AU17" s="509">
        <v>444.17873272000003</v>
      </c>
      <c r="AV17" s="509">
        <v>261.8329966</v>
      </c>
      <c r="AW17" s="509">
        <v>309.54700571000001</v>
      </c>
      <c r="AX17" s="509">
        <v>418.00574870000003</v>
      </c>
      <c r="AY17" s="509">
        <v>451.18809601999999</v>
      </c>
      <c r="AZ17" s="509">
        <v>411.02470156999999</v>
      </c>
      <c r="BA17" s="509">
        <v>391.46558427999997</v>
      </c>
      <c r="BB17" s="509">
        <v>476.25697919999999</v>
      </c>
      <c r="BC17" s="509">
        <v>358.37826908</v>
      </c>
      <c r="BD17" s="509">
        <v>303.75547811000001</v>
      </c>
      <c r="BE17" s="509">
        <v>238.23806623000002</v>
      </c>
      <c r="BF17" s="509">
        <v>307.70887518999996</v>
      </c>
      <c r="BG17" s="509">
        <v>445.82681796999998</v>
      </c>
      <c r="BH17" s="509">
        <v>434.74816249000003</v>
      </c>
      <c r="BI17" s="509">
        <v>387.06975562000002</v>
      </c>
      <c r="BJ17" s="509">
        <v>472.26529434000003</v>
      </c>
      <c r="BK17" s="509">
        <f t="shared" si="10"/>
        <v>1433.5644837300001</v>
      </c>
      <c r="BL17" s="509">
        <f t="shared" si="11"/>
        <v>1729.93536107</v>
      </c>
      <c r="BM17" s="509">
        <f t="shared" si="12"/>
        <v>1208.0806886099999</v>
      </c>
      <c r="BN17" s="509">
        <f t="shared" si="13"/>
        <v>1739.9100304200001</v>
      </c>
      <c r="BO17" s="1060">
        <f t="shared" si="14"/>
        <v>2.8224729138981335</v>
      </c>
      <c r="BP17" s="1153">
        <f t="shared" si="0"/>
        <v>144.02266726255803</v>
      </c>
      <c r="BQ17" s="741">
        <f t="shared" si="1"/>
        <v>857.45304435000003</v>
      </c>
      <c r="BR17" s="509">
        <f t="shared" si="2"/>
        <v>1489.6832505900002</v>
      </c>
      <c r="BS17" s="509">
        <f t="shared" si="3"/>
        <v>1521.3507075099999</v>
      </c>
      <c r="BT17" s="509">
        <f t="shared" si="4"/>
        <v>1436.7061754699998</v>
      </c>
      <c r="BU17" s="509">
        <f t="shared" si="5"/>
        <v>1611.3213928999999</v>
      </c>
      <c r="BV17" s="509">
        <f t="shared" si="6"/>
        <v>1433.5644837300001</v>
      </c>
      <c r="BW17" s="509">
        <f t="shared" si="7"/>
        <v>1729.93536107</v>
      </c>
      <c r="BX17" s="509">
        <f t="shared" si="8"/>
        <v>1208.0806886099999</v>
      </c>
      <c r="BY17" s="1513">
        <f t="shared" si="9"/>
        <v>1739.9100304200001</v>
      </c>
      <c r="BZ17" s="1511"/>
      <c r="CA17" s="1511"/>
      <c r="CB17" s="1511"/>
      <c r="CC17" s="1511"/>
      <c r="CD17" s="1511"/>
      <c r="CE17" s="1511"/>
      <c r="CF17" s="1511"/>
      <c r="MH17" s="733"/>
      <c r="MI17" s="733"/>
      <c r="MJ17" s="733"/>
      <c r="MK17" s="733"/>
      <c r="ML17" s="733"/>
      <c r="MM17" s="733"/>
      <c r="MN17" s="733"/>
      <c r="MO17" s="733"/>
      <c r="MP17" s="733"/>
      <c r="TW17" s="681" t="s">
        <v>341</v>
      </c>
      <c r="TX17" s="681"/>
      <c r="TY17" s="681"/>
      <c r="TZ17" s="681" t="s">
        <v>342</v>
      </c>
      <c r="UA17" s="681"/>
    </row>
    <row r="18" spans="1:547" ht="22.95" customHeight="1">
      <c r="A18" s="1611">
        <v>10</v>
      </c>
      <c r="B18" s="695" t="str">
        <f>IF('1'!$A$1=1,D18,F18)</f>
        <v>Czech Republic</v>
      </c>
      <c r="C18" s="1617"/>
      <c r="D18" s="531" t="s">
        <v>653</v>
      </c>
      <c r="E18" s="531"/>
      <c r="F18" s="740" t="s">
        <v>171</v>
      </c>
      <c r="G18" s="509">
        <v>109.68943660000001</v>
      </c>
      <c r="H18" s="509">
        <v>153.988798</v>
      </c>
      <c r="I18" s="509">
        <v>205.65655599999999</v>
      </c>
      <c r="J18" s="509">
        <v>231.868199</v>
      </c>
      <c r="K18" s="519">
        <v>202.65962400000001</v>
      </c>
      <c r="L18" s="519">
        <v>260.33686499999999</v>
      </c>
      <c r="M18" s="519">
        <v>298.14805899999999</v>
      </c>
      <c r="N18" s="519">
        <v>358.21447499999999</v>
      </c>
      <c r="O18" s="519">
        <v>293.04478</v>
      </c>
      <c r="P18" s="519">
        <v>298.17068999999998</v>
      </c>
      <c r="Q18" s="519">
        <v>287.60810499999997</v>
      </c>
      <c r="R18" s="519">
        <v>319.44000199999999</v>
      </c>
      <c r="S18" s="519">
        <v>194.74413699999999</v>
      </c>
      <c r="T18" s="519">
        <v>238.62007199999999</v>
      </c>
      <c r="U18" s="519">
        <v>250.85310099999998</v>
      </c>
      <c r="V18" s="519">
        <v>235.686823</v>
      </c>
      <c r="W18" s="519">
        <v>154.52818522999999</v>
      </c>
      <c r="X18" s="519">
        <v>134.98265599999999</v>
      </c>
      <c r="Y18" s="519">
        <v>137.87627499999999</v>
      </c>
      <c r="Z18" s="519">
        <v>160.50869800000001</v>
      </c>
      <c r="AA18" s="509">
        <v>78.240735190000009</v>
      </c>
      <c r="AB18" s="509">
        <v>97.481058999999988</v>
      </c>
      <c r="AC18" s="509">
        <v>110.101956</v>
      </c>
      <c r="AD18" s="509">
        <v>106.87432200000001</v>
      </c>
      <c r="AE18" s="509">
        <v>100.2514534</v>
      </c>
      <c r="AF18" s="509">
        <v>133.29777200000001</v>
      </c>
      <c r="AG18" s="509">
        <v>172.60239200000001</v>
      </c>
      <c r="AH18" s="509">
        <v>160.52975600000002</v>
      </c>
      <c r="AI18" s="509">
        <v>128.09944225999999</v>
      </c>
      <c r="AJ18" s="509">
        <v>174.88409300000001</v>
      </c>
      <c r="AK18" s="509">
        <v>236.262201</v>
      </c>
      <c r="AL18" s="509">
        <v>231.43290300000001</v>
      </c>
      <c r="AM18" s="509">
        <v>180.40979680999999</v>
      </c>
      <c r="AN18" s="509">
        <v>227.85029299999999</v>
      </c>
      <c r="AO18" s="509">
        <v>235.18081000000001</v>
      </c>
      <c r="AP18" s="509">
        <v>280.607776</v>
      </c>
      <c r="AQ18" s="741">
        <v>220.96914673999999</v>
      </c>
      <c r="AR18" s="509">
        <v>264.10470799999996</v>
      </c>
      <c r="AS18" s="509">
        <v>301.272719</v>
      </c>
      <c r="AT18" s="509">
        <v>298.81820799999997</v>
      </c>
      <c r="AU18" s="509">
        <v>198.35608144</v>
      </c>
      <c r="AV18" s="509">
        <v>149.29387177000001</v>
      </c>
      <c r="AW18" s="509">
        <v>250.86586500999999</v>
      </c>
      <c r="AX18" s="509">
        <v>289.61555225000001</v>
      </c>
      <c r="AY18" s="509">
        <v>255.06310694000001</v>
      </c>
      <c r="AZ18" s="509">
        <v>303.21125497000003</v>
      </c>
      <c r="BA18" s="509">
        <v>335.13289125</v>
      </c>
      <c r="BB18" s="509">
        <v>432.68922385000002</v>
      </c>
      <c r="BC18" s="509">
        <v>328.83845898999999</v>
      </c>
      <c r="BD18" s="509">
        <v>386.78619837999997</v>
      </c>
      <c r="BE18" s="509">
        <v>292.13787834999999</v>
      </c>
      <c r="BF18" s="509">
        <v>331.57178767999994</v>
      </c>
      <c r="BG18" s="509">
        <v>321.33090759999999</v>
      </c>
      <c r="BH18" s="509">
        <v>355.79598103000001</v>
      </c>
      <c r="BI18" s="509">
        <v>437.94358505000002</v>
      </c>
      <c r="BJ18" s="509">
        <v>566.81849505000002</v>
      </c>
      <c r="BK18" s="509">
        <f>AU18+AV18+AW18+AX18</f>
        <v>888.13137047000009</v>
      </c>
      <c r="BL18" s="509">
        <f>AY18+AZ18+BA18+BB18</f>
        <v>1326.0964770099999</v>
      </c>
      <c r="BM18" s="509">
        <f>BC18+BD18+BE18+BF18</f>
        <v>1339.3343233999999</v>
      </c>
      <c r="BN18" s="509">
        <f>BG18+BH18+BI18+BJ18</f>
        <v>1681.8889687299998</v>
      </c>
      <c r="BO18" s="1060">
        <f>BN18/$BN$8*100</f>
        <v>2.7283514523326136</v>
      </c>
      <c r="BP18" s="1153">
        <f>BN18/BM18*100</f>
        <v>125.57648522442099</v>
      </c>
      <c r="BQ18" s="741">
        <f>AA18+AB18+AC18+AD18</f>
        <v>392.69807219</v>
      </c>
      <c r="BR18" s="509">
        <f>AE18+AF18+AG18+AH18</f>
        <v>566.68137339999998</v>
      </c>
      <c r="BS18" s="509">
        <f>AI18+AJ18+AK18+AL18</f>
        <v>770.67863926000007</v>
      </c>
      <c r="BT18" s="509">
        <f>AM18+AN18+AO18+AP18</f>
        <v>924.04867581000008</v>
      </c>
      <c r="BU18" s="509">
        <f>AQ18+AR18+AS18+AT18</f>
        <v>1085.1647817399999</v>
      </c>
      <c r="BV18" s="509">
        <f>AU18+AV18+AW18+AX18</f>
        <v>888.13137047000009</v>
      </c>
      <c r="BW18" s="509">
        <f>AY18+AZ18+BA18+BB18</f>
        <v>1326.0964770099999</v>
      </c>
      <c r="BX18" s="509">
        <f>BC18+BD18+BE18+BF18</f>
        <v>1339.3343233999999</v>
      </c>
      <c r="BY18" s="1513">
        <f>BG18+BH18+BI18+BJ18</f>
        <v>1681.8889687299998</v>
      </c>
      <c r="BZ18" s="1511"/>
      <c r="CA18" s="1511"/>
      <c r="CB18" s="1511"/>
      <c r="CC18" s="1511"/>
      <c r="CD18" s="1511"/>
      <c r="CE18" s="1511"/>
      <c r="CF18" s="1511"/>
    </row>
    <row r="19" spans="1:547" ht="22.95" customHeight="1">
      <c r="A19" s="1611">
        <v>11</v>
      </c>
      <c r="B19" s="695" t="str">
        <f>IF('1'!$A$1=1,D19,F19)</f>
        <v>Slovakia</v>
      </c>
      <c r="C19" s="1617"/>
      <c r="D19" s="531" t="s">
        <v>652</v>
      </c>
      <c r="E19" s="531"/>
      <c r="F19" s="1620" t="s">
        <v>174</v>
      </c>
      <c r="G19" s="509">
        <v>67.756979110000003</v>
      </c>
      <c r="H19" s="509">
        <v>98.315797000000003</v>
      </c>
      <c r="I19" s="509">
        <v>118.189284</v>
      </c>
      <c r="J19" s="509">
        <v>146.697746</v>
      </c>
      <c r="K19" s="519">
        <v>111.238191</v>
      </c>
      <c r="L19" s="519">
        <v>138.50217999999998</v>
      </c>
      <c r="M19" s="519">
        <v>173.37310200000002</v>
      </c>
      <c r="N19" s="519">
        <v>162.18381500000001</v>
      </c>
      <c r="O19" s="519">
        <v>124.57305199999999</v>
      </c>
      <c r="P19" s="519">
        <v>146.07604199999997</v>
      </c>
      <c r="Q19" s="519">
        <v>142.27189799999999</v>
      </c>
      <c r="R19" s="519">
        <v>162.68571299999999</v>
      </c>
      <c r="S19" s="519">
        <v>130.11039200000002</v>
      </c>
      <c r="T19" s="519">
        <v>165.29108400000001</v>
      </c>
      <c r="U19" s="519">
        <v>159.109915</v>
      </c>
      <c r="V19" s="519">
        <v>197.498627</v>
      </c>
      <c r="W19" s="519">
        <v>106.29399194999999</v>
      </c>
      <c r="X19" s="519">
        <v>106.956277</v>
      </c>
      <c r="Y19" s="519">
        <v>103.77919199999999</v>
      </c>
      <c r="Z19" s="519">
        <v>98.063948000000011</v>
      </c>
      <c r="AA19" s="509">
        <v>70.852653049999986</v>
      </c>
      <c r="AB19" s="509">
        <v>75.133206999999999</v>
      </c>
      <c r="AC19" s="509">
        <v>93.857862999999995</v>
      </c>
      <c r="AD19" s="509">
        <v>91.391600000000011</v>
      </c>
      <c r="AE19" s="509">
        <v>88.233599409999997</v>
      </c>
      <c r="AF19" s="509">
        <v>104.663099</v>
      </c>
      <c r="AG19" s="509">
        <v>101.433521</v>
      </c>
      <c r="AH19" s="509">
        <v>123.099452</v>
      </c>
      <c r="AI19" s="509">
        <v>103.52643129</v>
      </c>
      <c r="AJ19" s="509">
        <v>104.56348</v>
      </c>
      <c r="AK19" s="509">
        <v>131.07291100000003</v>
      </c>
      <c r="AL19" s="509">
        <v>150.113832</v>
      </c>
      <c r="AM19" s="509">
        <v>116.64842071999999</v>
      </c>
      <c r="AN19" s="509">
        <v>112.98732099999999</v>
      </c>
      <c r="AO19" s="509">
        <v>130.86787600000002</v>
      </c>
      <c r="AP19" s="509">
        <v>146.19082699999998</v>
      </c>
      <c r="AQ19" s="741">
        <v>124.43033907</v>
      </c>
      <c r="AR19" s="509">
        <v>132.33845199999999</v>
      </c>
      <c r="AS19" s="509">
        <v>183.185599</v>
      </c>
      <c r="AT19" s="509">
        <v>195.920039</v>
      </c>
      <c r="AU19" s="509">
        <v>283.81572104000003</v>
      </c>
      <c r="AV19" s="509">
        <v>213.29927422</v>
      </c>
      <c r="AW19" s="509">
        <v>269.58079513000001</v>
      </c>
      <c r="AX19" s="509">
        <v>360.09945386999999</v>
      </c>
      <c r="AY19" s="509">
        <v>212.76992362999999</v>
      </c>
      <c r="AZ19" s="509">
        <v>184.37888239</v>
      </c>
      <c r="BA19" s="509">
        <v>211.94315667000001</v>
      </c>
      <c r="BB19" s="509">
        <v>285.19412727999998</v>
      </c>
      <c r="BC19" s="509">
        <v>172.29684733000002</v>
      </c>
      <c r="BD19" s="509">
        <v>205.10665312999998</v>
      </c>
      <c r="BE19" s="509">
        <v>280.14823724999997</v>
      </c>
      <c r="BF19" s="509">
        <v>308.48459424999999</v>
      </c>
      <c r="BG19" s="509">
        <v>399.44459224000002</v>
      </c>
      <c r="BH19" s="509">
        <v>331.04775532999997</v>
      </c>
      <c r="BI19" s="509">
        <v>415.75761037000001</v>
      </c>
      <c r="BJ19" s="509">
        <v>506.03497046000001</v>
      </c>
      <c r="BK19" s="509">
        <f t="shared" si="10"/>
        <v>1126.7952442599999</v>
      </c>
      <c r="BL19" s="509">
        <f t="shared" si="11"/>
        <v>894.28608996999992</v>
      </c>
      <c r="BM19" s="509">
        <f t="shared" si="12"/>
        <v>966.03633195999998</v>
      </c>
      <c r="BN19" s="509">
        <f t="shared" si="13"/>
        <v>1652.2849284000001</v>
      </c>
      <c r="BO19" s="1060">
        <f>BN19/$BN$8*100</f>
        <v>2.6803279335802088</v>
      </c>
      <c r="BP19" s="1153">
        <f>BN19/BM19*100</f>
        <v>171.03755560079858</v>
      </c>
      <c r="BQ19" s="741">
        <f t="shared" si="1"/>
        <v>331.23532305000003</v>
      </c>
      <c r="BR19" s="509">
        <f t="shared" si="2"/>
        <v>417.42967140999997</v>
      </c>
      <c r="BS19" s="509">
        <f t="shared" si="3"/>
        <v>489.27665429000001</v>
      </c>
      <c r="BT19" s="509">
        <f t="shared" si="4"/>
        <v>506.69444471999998</v>
      </c>
      <c r="BU19" s="509">
        <f t="shared" si="5"/>
        <v>635.87442907000002</v>
      </c>
      <c r="BV19" s="509">
        <f t="shared" si="6"/>
        <v>1126.7952442599999</v>
      </c>
      <c r="BW19" s="509">
        <f t="shared" si="7"/>
        <v>894.28608996999992</v>
      </c>
      <c r="BX19" s="509">
        <f t="shared" si="8"/>
        <v>966.03633195999998</v>
      </c>
      <c r="BY19" s="1513">
        <f t="shared" si="9"/>
        <v>1652.2849284000001</v>
      </c>
      <c r="BZ19" s="1511"/>
      <c r="CA19" s="1511"/>
      <c r="CB19" s="1511"/>
      <c r="CC19" s="1511"/>
      <c r="CD19" s="1511"/>
      <c r="CE19" s="1511"/>
      <c r="CF19" s="1511"/>
    </row>
    <row r="20" spans="1:547" ht="22.95" customHeight="1">
      <c r="A20" s="1611">
        <v>12</v>
      </c>
      <c r="B20" s="695" t="str">
        <f>IF('1'!$A$1=1,D20,F20)</f>
        <v>Romania</v>
      </c>
      <c r="C20" s="1617"/>
      <c r="D20" s="531" t="s">
        <v>649</v>
      </c>
      <c r="E20" s="531"/>
      <c r="F20" s="1621" t="s">
        <v>170</v>
      </c>
      <c r="G20" s="509">
        <v>126.26313529999999</v>
      </c>
      <c r="H20" s="509">
        <v>167.449647</v>
      </c>
      <c r="I20" s="509">
        <v>173.54733000000002</v>
      </c>
      <c r="J20" s="509">
        <v>184.25546700000001</v>
      </c>
      <c r="K20" s="519">
        <v>225.693636</v>
      </c>
      <c r="L20" s="519">
        <v>269.22528499999999</v>
      </c>
      <c r="M20" s="519">
        <v>364.10921999999999</v>
      </c>
      <c r="N20" s="519">
        <v>222.295905</v>
      </c>
      <c r="O20" s="519">
        <v>193.76617000000002</v>
      </c>
      <c r="P20" s="519">
        <v>239.01782600000001</v>
      </c>
      <c r="Q20" s="519">
        <v>209.99651</v>
      </c>
      <c r="R20" s="519">
        <v>248.317046</v>
      </c>
      <c r="S20" s="519">
        <v>167.20799100000002</v>
      </c>
      <c r="T20" s="519">
        <v>135.348569</v>
      </c>
      <c r="U20" s="519">
        <v>292.59646000000004</v>
      </c>
      <c r="V20" s="519">
        <v>269.09744699999999</v>
      </c>
      <c r="W20" s="519">
        <v>239.95560537</v>
      </c>
      <c r="X20" s="519">
        <v>159.30846199999999</v>
      </c>
      <c r="Y20" s="519">
        <v>224.77411999999998</v>
      </c>
      <c r="Z20" s="519">
        <v>164.55016800000001</v>
      </c>
      <c r="AA20" s="509">
        <v>101.60985636999999</v>
      </c>
      <c r="AB20" s="509">
        <v>56.450533</v>
      </c>
      <c r="AC20" s="509">
        <v>60.255907000000001</v>
      </c>
      <c r="AD20" s="509">
        <v>71.415293000000005</v>
      </c>
      <c r="AE20" s="509">
        <v>88.968418700000001</v>
      </c>
      <c r="AF20" s="509">
        <v>65.043481</v>
      </c>
      <c r="AG20" s="509">
        <v>69.320537000000002</v>
      </c>
      <c r="AH20" s="509">
        <v>91.806249000000008</v>
      </c>
      <c r="AI20" s="509">
        <v>92.407005869999992</v>
      </c>
      <c r="AJ20" s="509">
        <v>79.135465999999994</v>
      </c>
      <c r="AK20" s="509">
        <v>87.061918999999989</v>
      </c>
      <c r="AL20" s="509">
        <v>102.284802</v>
      </c>
      <c r="AM20" s="509">
        <v>96.708000130000002</v>
      </c>
      <c r="AN20" s="509">
        <v>87.359590999999995</v>
      </c>
      <c r="AO20" s="509">
        <v>94.132298000000006</v>
      </c>
      <c r="AP20" s="509">
        <v>113.921722</v>
      </c>
      <c r="AQ20" s="741">
        <v>112.76054102000001</v>
      </c>
      <c r="AR20" s="509">
        <v>108.59048200000001</v>
      </c>
      <c r="AS20" s="509">
        <v>142.00960800000001</v>
      </c>
      <c r="AT20" s="509">
        <v>151.03069299999999</v>
      </c>
      <c r="AU20" s="509">
        <v>131.77596306000001</v>
      </c>
      <c r="AV20" s="509">
        <v>74.819523709999999</v>
      </c>
      <c r="AW20" s="509">
        <v>140.67847230999999</v>
      </c>
      <c r="AX20" s="509">
        <v>198.26427462999999</v>
      </c>
      <c r="AY20" s="509">
        <v>138.43683988000001</v>
      </c>
      <c r="AZ20" s="509">
        <v>172.60989989000001</v>
      </c>
      <c r="BA20" s="509">
        <v>164.74931992</v>
      </c>
      <c r="BB20" s="509">
        <v>177.1992927</v>
      </c>
      <c r="BC20" s="509">
        <v>92.01395358000002</v>
      </c>
      <c r="BD20" s="509">
        <v>284.57135687000005</v>
      </c>
      <c r="BE20" s="509">
        <v>531.94004482000003</v>
      </c>
      <c r="BF20" s="509">
        <v>504.88302205000002</v>
      </c>
      <c r="BG20" s="509">
        <v>355.69717371000002</v>
      </c>
      <c r="BH20" s="509">
        <v>363.40937603999998</v>
      </c>
      <c r="BI20" s="509">
        <v>355.64014044999999</v>
      </c>
      <c r="BJ20" s="509">
        <v>428.11964001000001</v>
      </c>
      <c r="BK20" s="509">
        <f t="shared" si="10"/>
        <v>545.53823370999999</v>
      </c>
      <c r="BL20" s="509">
        <f t="shared" si="11"/>
        <v>652.99535239000011</v>
      </c>
      <c r="BM20" s="509">
        <f t="shared" si="12"/>
        <v>1413.40837732</v>
      </c>
      <c r="BN20" s="509">
        <f t="shared" si="13"/>
        <v>1502.8663302100001</v>
      </c>
      <c r="BO20" s="1060">
        <f t="shared" si="14"/>
        <v>2.4379418682949243</v>
      </c>
      <c r="BP20" s="1153">
        <f t="shared" si="0"/>
        <v>106.32923607398052</v>
      </c>
      <c r="BQ20" s="741">
        <f t="shared" si="1"/>
        <v>289.73158936999999</v>
      </c>
      <c r="BR20" s="509">
        <f t="shared" si="2"/>
        <v>315.1386857</v>
      </c>
      <c r="BS20" s="509">
        <f t="shared" si="3"/>
        <v>360.88919286999999</v>
      </c>
      <c r="BT20" s="509">
        <f t="shared" si="4"/>
        <v>392.12161112999996</v>
      </c>
      <c r="BU20" s="509">
        <f t="shared" si="5"/>
        <v>514.39132401999996</v>
      </c>
      <c r="BV20" s="509">
        <f t="shared" si="6"/>
        <v>545.53823370999999</v>
      </c>
      <c r="BW20" s="509">
        <f t="shared" si="7"/>
        <v>652.99535239000011</v>
      </c>
      <c r="BX20" s="509">
        <f t="shared" si="8"/>
        <v>1413.40837732</v>
      </c>
      <c r="BY20" s="1513">
        <f t="shared" si="9"/>
        <v>1502.8663302100001</v>
      </c>
      <c r="BZ20" s="1511"/>
      <c r="CA20" s="1511"/>
      <c r="CB20" s="1511"/>
      <c r="CC20" s="1511"/>
      <c r="CD20" s="1511"/>
      <c r="CE20" s="1511"/>
      <c r="CF20" s="1511"/>
    </row>
    <row r="21" spans="1:547" ht="22.95" customHeight="1">
      <c r="A21" s="1611">
        <v>13</v>
      </c>
      <c r="B21" s="695" t="str">
        <f>IF('1'!$A$1=1,D21,F21)</f>
        <v>Greece</v>
      </c>
      <c r="C21" s="1622"/>
      <c r="D21" s="769" t="s">
        <v>657</v>
      </c>
      <c r="E21" s="559"/>
      <c r="F21" s="1621" t="s">
        <v>350</v>
      </c>
      <c r="G21" s="509">
        <v>16.73755044</v>
      </c>
      <c r="H21" s="509">
        <v>22.471721289999998</v>
      </c>
      <c r="I21" s="509">
        <v>38.939840619999998</v>
      </c>
      <c r="J21" s="509">
        <v>25.76722006</v>
      </c>
      <c r="K21" s="519">
        <v>25.584552180000003</v>
      </c>
      <c r="L21" s="519">
        <v>35.00597732</v>
      </c>
      <c r="M21" s="519">
        <v>38.497863109999997</v>
      </c>
      <c r="N21" s="519">
        <v>29.340051610000003</v>
      </c>
      <c r="O21" s="519">
        <v>22.018832930000002</v>
      </c>
      <c r="P21" s="519">
        <v>39.486040880000004</v>
      </c>
      <c r="Q21" s="519">
        <v>62.709482639999997</v>
      </c>
      <c r="R21" s="519">
        <v>62.191545619999999</v>
      </c>
      <c r="S21" s="519">
        <v>40.26811275</v>
      </c>
      <c r="T21" s="519">
        <v>40.638638630000003</v>
      </c>
      <c r="U21" s="519">
        <v>57.133308030000002</v>
      </c>
      <c r="V21" s="519">
        <v>139.24888233999999</v>
      </c>
      <c r="W21" s="519">
        <v>63.059353959999996</v>
      </c>
      <c r="X21" s="519">
        <v>35.79580369</v>
      </c>
      <c r="Y21" s="519">
        <v>82.379523750000004</v>
      </c>
      <c r="Z21" s="519">
        <v>124.84428957000002</v>
      </c>
      <c r="AA21" s="519">
        <v>53.603581509999998</v>
      </c>
      <c r="AB21" s="519">
        <v>34.845426439999997</v>
      </c>
      <c r="AC21" s="519">
        <v>42.407446990000004</v>
      </c>
      <c r="AD21" s="519">
        <v>106.93609753000001</v>
      </c>
      <c r="AE21" s="519">
        <v>42.1752836</v>
      </c>
      <c r="AF21" s="519">
        <v>42.253667379999996</v>
      </c>
      <c r="AG21" s="519">
        <v>46.697872369999999</v>
      </c>
      <c r="AH21" s="519">
        <v>101.88389747000001</v>
      </c>
      <c r="AI21" s="509">
        <v>73.14696893</v>
      </c>
      <c r="AJ21" s="509">
        <v>53.287877590000001</v>
      </c>
      <c r="AK21" s="509">
        <v>59.789718990000004</v>
      </c>
      <c r="AL21" s="509">
        <v>56.453849380000001</v>
      </c>
      <c r="AM21" s="509">
        <v>38.210080269999999</v>
      </c>
      <c r="AN21" s="509">
        <v>61.259437890000001</v>
      </c>
      <c r="AO21" s="509">
        <v>54.611444520000006</v>
      </c>
      <c r="AP21" s="509">
        <v>115.08950188</v>
      </c>
      <c r="AQ21" s="741">
        <v>42.933443690000004</v>
      </c>
      <c r="AR21" s="509">
        <v>72.66979834</v>
      </c>
      <c r="AS21" s="509">
        <v>105.45812263000001</v>
      </c>
      <c r="AT21" s="509">
        <v>87.592995970000004</v>
      </c>
      <c r="AU21" s="509">
        <v>62.966171400000007</v>
      </c>
      <c r="AV21" s="509">
        <v>70.441452229999996</v>
      </c>
      <c r="AW21" s="509">
        <v>91.129966639999992</v>
      </c>
      <c r="AX21" s="509">
        <v>90.844621610000004</v>
      </c>
      <c r="AY21" s="509">
        <v>54.086645760000003</v>
      </c>
      <c r="AZ21" s="509">
        <v>105.84957439</v>
      </c>
      <c r="BA21" s="509">
        <v>163.26976532</v>
      </c>
      <c r="BB21" s="509">
        <v>172.23719403000001</v>
      </c>
      <c r="BC21" s="509">
        <v>82.407736060000005</v>
      </c>
      <c r="BD21" s="509">
        <v>122.62564116999999</v>
      </c>
      <c r="BE21" s="509">
        <v>342.44664440000003</v>
      </c>
      <c r="BF21" s="509">
        <v>208.47766732000002</v>
      </c>
      <c r="BG21" s="509">
        <v>337.91567062000001</v>
      </c>
      <c r="BH21" s="509">
        <v>189.04637719999999</v>
      </c>
      <c r="BI21" s="509">
        <v>329.21731347000002</v>
      </c>
      <c r="BJ21" s="509">
        <v>517.86248323999996</v>
      </c>
      <c r="BK21" s="509">
        <f>AU21+AV21+AW21+AX21</f>
        <v>315.38221188</v>
      </c>
      <c r="BL21" s="509">
        <f>AY21+AZ21+BA21+BB21</f>
        <v>495.44317949999999</v>
      </c>
      <c r="BM21" s="509">
        <f>BC21+BD21+BE21+BF21</f>
        <v>755.95768895000003</v>
      </c>
      <c r="BN21" s="509">
        <f>BG21+BH21+BI21+BJ21</f>
        <v>1374.0418445299999</v>
      </c>
      <c r="BO21" s="1060">
        <f>BN21/$BN$8*100</f>
        <v>2.2289634641696905</v>
      </c>
      <c r="BP21" s="1153">
        <f>BN21/BM21*100</f>
        <v>181.76173939556037</v>
      </c>
      <c r="BQ21" s="741">
        <f>AA21+AB21+AC21+AD21</f>
        <v>237.79255247</v>
      </c>
      <c r="BR21" s="509">
        <f>AE21+AF21+AG21+AH21</f>
        <v>233.01072082000002</v>
      </c>
      <c r="BS21" s="509">
        <f>AI21+AJ21+AK21+AL21</f>
        <v>242.67841489000003</v>
      </c>
      <c r="BT21" s="509">
        <f>AM21+AN21+AO21+AP21</f>
        <v>269.17046456000003</v>
      </c>
      <c r="BU21" s="509">
        <f>AQ21+AR21+AS21+AT21</f>
        <v>308.65436063000004</v>
      </c>
      <c r="BV21" s="509">
        <f>AU21+AV21+AW21+AX21</f>
        <v>315.38221188</v>
      </c>
      <c r="BW21" s="509">
        <f>AY21+AZ21+BA21+BB21</f>
        <v>495.44317949999999</v>
      </c>
      <c r="BX21" s="509">
        <f>BC21+BD21+BE21+BF21</f>
        <v>755.95768895000003</v>
      </c>
      <c r="BY21" s="1513">
        <f>BG21+BH21+BI21+BJ21</f>
        <v>1374.0418445299999</v>
      </c>
      <c r="BZ21" s="1511"/>
      <c r="CA21" s="1511"/>
      <c r="CB21" s="1511"/>
      <c r="CC21" s="1511"/>
      <c r="CD21" s="1511"/>
      <c r="CE21" s="1511"/>
      <c r="CF21" s="1511"/>
    </row>
    <row r="22" spans="1:547" ht="22.95" customHeight="1">
      <c r="A22" s="1611">
        <v>14</v>
      </c>
      <c r="B22" s="695" t="str">
        <f>IF('1'!$A$1=1,D22,F22)</f>
        <v>Lithuania</v>
      </c>
      <c r="C22" s="1617"/>
      <c r="D22" s="531" t="s">
        <v>656</v>
      </c>
      <c r="E22" s="531"/>
      <c r="F22" s="1619" t="s">
        <v>177</v>
      </c>
      <c r="G22" s="509">
        <v>129.68967950000001</v>
      </c>
      <c r="H22" s="509">
        <v>138.01160300000001</v>
      </c>
      <c r="I22" s="509">
        <v>194.90008700000001</v>
      </c>
      <c r="J22" s="509">
        <v>167.88781800000001</v>
      </c>
      <c r="K22" s="519">
        <v>112.876684</v>
      </c>
      <c r="L22" s="519">
        <v>182.100819</v>
      </c>
      <c r="M22" s="519">
        <v>263.56309499999998</v>
      </c>
      <c r="N22" s="519">
        <v>256.53689300000002</v>
      </c>
      <c r="O22" s="519">
        <v>199.02996100000001</v>
      </c>
      <c r="P22" s="519">
        <v>190.24403700000002</v>
      </c>
      <c r="Q22" s="519">
        <v>254.75153499999999</v>
      </c>
      <c r="R22" s="519">
        <v>261.12473999999997</v>
      </c>
      <c r="S22" s="519">
        <v>198.871771</v>
      </c>
      <c r="T22" s="519">
        <v>162.78306700000002</v>
      </c>
      <c r="U22" s="519">
        <v>289.332897</v>
      </c>
      <c r="V22" s="519">
        <v>307.13399800000002</v>
      </c>
      <c r="W22" s="519">
        <v>161.33619475</v>
      </c>
      <c r="X22" s="519">
        <v>195.61814200000001</v>
      </c>
      <c r="Y22" s="519">
        <v>336.577676</v>
      </c>
      <c r="Z22" s="519">
        <v>326.08590600000002</v>
      </c>
      <c r="AA22" s="509">
        <v>89.954406680000005</v>
      </c>
      <c r="AB22" s="509">
        <v>110.57858900000001</v>
      </c>
      <c r="AC22" s="509">
        <v>135.77591800000002</v>
      </c>
      <c r="AD22" s="509">
        <v>209.72860399999999</v>
      </c>
      <c r="AE22" s="509">
        <v>78.202433279999994</v>
      </c>
      <c r="AF22" s="509">
        <v>87.656829000000002</v>
      </c>
      <c r="AG22" s="509">
        <v>143.62371199999998</v>
      </c>
      <c r="AH22" s="509">
        <v>178.55542300000002</v>
      </c>
      <c r="AI22" s="509">
        <v>97.591743080000001</v>
      </c>
      <c r="AJ22" s="509">
        <v>148.05783199999999</v>
      </c>
      <c r="AK22" s="509">
        <v>179.12736800000002</v>
      </c>
      <c r="AL22" s="509">
        <v>250.29817700000001</v>
      </c>
      <c r="AM22" s="509">
        <v>167.41212745999999</v>
      </c>
      <c r="AN22" s="509">
        <v>181.78808100000001</v>
      </c>
      <c r="AO22" s="509">
        <v>241.16347399999998</v>
      </c>
      <c r="AP22" s="509">
        <v>282.879144</v>
      </c>
      <c r="AQ22" s="741">
        <v>315.30488926000004</v>
      </c>
      <c r="AR22" s="509">
        <v>244.38485500000002</v>
      </c>
      <c r="AS22" s="509">
        <v>281.70042599999999</v>
      </c>
      <c r="AT22" s="509">
        <v>297.36428699999999</v>
      </c>
      <c r="AU22" s="509">
        <v>260.59708632000002</v>
      </c>
      <c r="AV22" s="509">
        <v>156.19414594</v>
      </c>
      <c r="AW22" s="509">
        <v>198.84259832999999</v>
      </c>
      <c r="AX22" s="509">
        <v>193.43511280000001</v>
      </c>
      <c r="AY22" s="509">
        <v>212.06219290999999</v>
      </c>
      <c r="AZ22" s="509">
        <v>301.14900935999998</v>
      </c>
      <c r="BA22" s="509">
        <v>397.34129289999998</v>
      </c>
      <c r="BB22" s="509">
        <v>370.31639603999997</v>
      </c>
      <c r="BC22" s="509">
        <v>184.16143696</v>
      </c>
      <c r="BD22" s="509">
        <v>153.45594022</v>
      </c>
      <c r="BE22" s="509">
        <v>403.5478774</v>
      </c>
      <c r="BF22" s="509">
        <v>573.70749087000002</v>
      </c>
      <c r="BG22" s="509">
        <v>398.37158920000002</v>
      </c>
      <c r="BH22" s="509">
        <v>286.29000704999999</v>
      </c>
      <c r="BI22" s="509">
        <v>317.93232913000003</v>
      </c>
      <c r="BJ22" s="509">
        <v>291.52880016</v>
      </c>
      <c r="BK22" s="509">
        <f t="shared" si="10"/>
        <v>809.06894338999996</v>
      </c>
      <c r="BL22" s="509">
        <f t="shared" si="11"/>
        <v>1280.8688912099999</v>
      </c>
      <c r="BM22" s="509">
        <f t="shared" si="12"/>
        <v>1314.8727454499999</v>
      </c>
      <c r="BN22" s="509">
        <f t="shared" si="13"/>
        <v>1294.1227255399999</v>
      </c>
      <c r="BO22" s="1060">
        <f t="shared" ref="BO22:BO28" si="15">BN22/$BN$8*100</f>
        <v>2.0993190890536817</v>
      </c>
      <c r="BP22" s="1153">
        <f t="shared" ref="BP22:BP32" si="16">BN22/BM22*100</f>
        <v>98.421899002637062</v>
      </c>
      <c r="BQ22" s="741">
        <f t="shared" si="1"/>
        <v>546.03751768000006</v>
      </c>
      <c r="BR22" s="509">
        <f t="shared" si="2"/>
        <v>488.03839728000003</v>
      </c>
      <c r="BS22" s="509">
        <f t="shared" si="3"/>
        <v>675.07512008000003</v>
      </c>
      <c r="BT22" s="509">
        <f t="shared" si="4"/>
        <v>873.24282645999995</v>
      </c>
      <c r="BU22" s="509">
        <f t="shared" si="5"/>
        <v>1138.75445726</v>
      </c>
      <c r="BV22" s="509">
        <f t="shared" si="6"/>
        <v>809.06894338999996</v>
      </c>
      <c r="BW22" s="509">
        <f t="shared" si="7"/>
        <v>1280.8688912099999</v>
      </c>
      <c r="BX22" s="509">
        <f t="shared" si="8"/>
        <v>1314.8727454499999</v>
      </c>
      <c r="BY22" s="1513">
        <f t="shared" si="9"/>
        <v>1294.1227255399999</v>
      </c>
      <c r="BZ22" s="1511"/>
      <c r="CA22" s="1511"/>
      <c r="CB22" s="1511"/>
      <c r="CC22" s="1511"/>
      <c r="CD22" s="1511"/>
      <c r="CE22" s="1511"/>
      <c r="CF22" s="1511"/>
      <c r="FL22" s="777" t="s">
        <v>467</v>
      </c>
      <c r="FM22" s="777" t="s">
        <v>468</v>
      </c>
    </row>
    <row r="23" spans="1:547" ht="22.95" customHeight="1">
      <c r="A23" s="1611">
        <v>15</v>
      </c>
      <c r="B23" s="695" t="str">
        <f>IF('1'!$A$1=1,D23,F23)</f>
        <v>Hungary</v>
      </c>
      <c r="C23" s="1617"/>
      <c r="D23" s="531" t="s">
        <v>658</v>
      </c>
      <c r="E23" s="531"/>
      <c r="F23" s="1619" t="s">
        <v>169</v>
      </c>
      <c r="G23" s="509">
        <v>184.8929076</v>
      </c>
      <c r="H23" s="509">
        <v>217.64403600000003</v>
      </c>
      <c r="I23" s="509">
        <v>306.30684600000001</v>
      </c>
      <c r="J23" s="509">
        <v>301.10177600000003</v>
      </c>
      <c r="K23" s="519">
        <v>215.978894</v>
      </c>
      <c r="L23" s="519">
        <v>233.513668</v>
      </c>
      <c r="M23" s="519">
        <v>270.72492099999999</v>
      </c>
      <c r="N23" s="519">
        <v>254.112413</v>
      </c>
      <c r="O23" s="519">
        <v>203.13095899999999</v>
      </c>
      <c r="P23" s="519">
        <v>240.12760399999999</v>
      </c>
      <c r="Q23" s="519">
        <v>212.21782999999999</v>
      </c>
      <c r="R23" s="519">
        <v>245.84154500000002</v>
      </c>
      <c r="S23" s="519">
        <v>249.861976</v>
      </c>
      <c r="T23" s="519">
        <v>269.10122100000001</v>
      </c>
      <c r="U23" s="519">
        <v>299.92105099999998</v>
      </c>
      <c r="V23" s="519">
        <v>351.619235</v>
      </c>
      <c r="W23" s="519">
        <v>206.52624564999999</v>
      </c>
      <c r="X23" s="519">
        <v>260.60608400000001</v>
      </c>
      <c r="Y23" s="519">
        <v>274.92785700000002</v>
      </c>
      <c r="Z23" s="519">
        <v>432.14731800000004</v>
      </c>
      <c r="AA23" s="509">
        <v>479.57375377</v>
      </c>
      <c r="AB23" s="509">
        <v>315.891032</v>
      </c>
      <c r="AC23" s="509">
        <v>279.26396600000004</v>
      </c>
      <c r="AD23" s="509">
        <v>249.92435900000001</v>
      </c>
      <c r="AE23" s="509">
        <v>146.08080695999999</v>
      </c>
      <c r="AF23" s="509">
        <v>119.46839199999999</v>
      </c>
      <c r="AG23" s="509">
        <v>121.46009799999999</v>
      </c>
      <c r="AH23" s="509">
        <v>114.96020300000001</v>
      </c>
      <c r="AI23" s="509">
        <v>156.72710556999999</v>
      </c>
      <c r="AJ23" s="509">
        <v>175.979266</v>
      </c>
      <c r="AK23" s="509">
        <v>221.69149199999998</v>
      </c>
      <c r="AL23" s="509">
        <v>225.24500799999998</v>
      </c>
      <c r="AM23" s="509">
        <v>190.89734539999998</v>
      </c>
      <c r="AN23" s="509">
        <v>185.75119400000003</v>
      </c>
      <c r="AO23" s="509">
        <v>252.72009600000001</v>
      </c>
      <c r="AP23" s="509">
        <v>231.92584600000001</v>
      </c>
      <c r="AQ23" s="741">
        <v>217.09777997999998</v>
      </c>
      <c r="AR23" s="509">
        <v>208.56589000000002</v>
      </c>
      <c r="AS23" s="509">
        <v>218.78646599999999</v>
      </c>
      <c r="AT23" s="509">
        <v>249.579429</v>
      </c>
      <c r="AU23" s="509">
        <v>270.21515203000001</v>
      </c>
      <c r="AV23" s="509">
        <v>190.80017703999999</v>
      </c>
      <c r="AW23" s="509">
        <v>270.06290196999998</v>
      </c>
      <c r="AX23" s="509">
        <v>334.96049732</v>
      </c>
      <c r="AY23" s="509">
        <v>396.97383184</v>
      </c>
      <c r="AZ23" s="509">
        <v>269.97798647000002</v>
      </c>
      <c r="BA23" s="509">
        <v>292.72979117</v>
      </c>
      <c r="BB23" s="509">
        <v>265.04964590999998</v>
      </c>
      <c r="BC23" s="509">
        <v>210.24753473999999</v>
      </c>
      <c r="BD23" s="509">
        <v>168.24734777</v>
      </c>
      <c r="BE23" s="509">
        <v>180.81025969000001</v>
      </c>
      <c r="BF23" s="509">
        <v>180.39726099000001</v>
      </c>
      <c r="BG23" s="509">
        <v>310.80182209999998</v>
      </c>
      <c r="BH23" s="509">
        <v>249.21324865</v>
      </c>
      <c r="BI23" s="509">
        <v>284.43603807</v>
      </c>
      <c r="BJ23" s="509">
        <v>244.41633976</v>
      </c>
      <c r="BK23" s="509">
        <f t="shared" si="10"/>
        <v>1066.0387283600001</v>
      </c>
      <c r="BL23" s="509">
        <f t="shared" si="11"/>
        <v>1224.7312553900001</v>
      </c>
      <c r="BM23" s="509">
        <f t="shared" si="12"/>
        <v>739.70240319000004</v>
      </c>
      <c r="BN23" s="509">
        <f t="shared" si="13"/>
        <v>1088.86744858</v>
      </c>
      <c r="BO23" s="1060">
        <f t="shared" si="15"/>
        <v>1.7663550567040234</v>
      </c>
      <c r="BP23" s="1153">
        <f t="shared" si="16"/>
        <v>147.20344883080142</v>
      </c>
      <c r="BQ23" s="741">
        <f>AA23+AB23+AC23+AD23</f>
        <v>1324.65311077</v>
      </c>
      <c r="BR23" s="509">
        <f>AE23+AF23+AG23+AH23</f>
        <v>501.96949996000001</v>
      </c>
      <c r="BS23" s="509">
        <f>AI23+AJ23+AK23+AL23</f>
        <v>779.64287157000001</v>
      </c>
      <c r="BT23" s="509">
        <f>AM23+AN23+AO23+AP23</f>
        <v>861.2944814</v>
      </c>
      <c r="BU23" s="509">
        <f>AQ23+AR23+AS23+AT23</f>
        <v>894.02956498000003</v>
      </c>
      <c r="BV23" s="509">
        <f>AU23+AV23+AW23+AX23</f>
        <v>1066.0387283600001</v>
      </c>
      <c r="BW23" s="509">
        <f>AY23+AZ23+BA23+BB23</f>
        <v>1224.7312553900001</v>
      </c>
      <c r="BX23" s="509">
        <f>BC23+BD23+BE23+BF23</f>
        <v>739.70240319000004</v>
      </c>
      <c r="BY23" s="1513">
        <f t="shared" si="9"/>
        <v>1088.86744858</v>
      </c>
      <c r="BZ23" s="1511"/>
      <c r="CA23" s="1511"/>
      <c r="CB23" s="1511"/>
      <c r="CC23" s="1511"/>
      <c r="CD23" s="1511"/>
      <c r="CE23" s="1511"/>
      <c r="CF23" s="1511"/>
    </row>
    <row r="24" spans="1:547" ht="31.2" customHeight="1">
      <c r="A24" s="1611">
        <v>16</v>
      </c>
      <c r="B24" s="766" t="str">
        <f>IF('1'!$A$1=1,D24,F24)</f>
        <v>United Kingdom of Great Britain and Northern Ireland</v>
      </c>
      <c r="C24" s="1617"/>
      <c r="D24" s="767" t="s">
        <v>659</v>
      </c>
      <c r="E24" s="531"/>
      <c r="F24" s="1623" t="s">
        <v>347</v>
      </c>
      <c r="G24" s="509">
        <v>170.59720850000002</v>
      </c>
      <c r="H24" s="509">
        <v>200.44145899999998</v>
      </c>
      <c r="I24" s="509">
        <v>193.79531</v>
      </c>
      <c r="J24" s="509">
        <v>233.13645199999999</v>
      </c>
      <c r="K24" s="519">
        <v>214.85536400000001</v>
      </c>
      <c r="L24" s="519">
        <v>244.15563</v>
      </c>
      <c r="M24" s="519">
        <v>335.131124</v>
      </c>
      <c r="N24" s="519">
        <v>296.762382</v>
      </c>
      <c r="O24" s="519">
        <v>237.577268</v>
      </c>
      <c r="P24" s="519">
        <v>310.72932099999997</v>
      </c>
      <c r="Q24" s="519">
        <v>275.07282799999996</v>
      </c>
      <c r="R24" s="519">
        <v>295.78324900000001</v>
      </c>
      <c r="S24" s="519">
        <v>262.41240700000003</v>
      </c>
      <c r="T24" s="519">
        <v>261.78306099999998</v>
      </c>
      <c r="U24" s="519">
        <v>277.94980900000002</v>
      </c>
      <c r="V24" s="519">
        <v>302.56141700000001</v>
      </c>
      <c r="W24" s="519">
        <v>192.86066496000001</v>
      </c>
      <c r="X24" s="519">
        <v>167.764072</v>
      </c>
      <c r="Y24" s="519">
        <v>142.12136900000002</v>
      </c>
      <c r="Z24" s="519">
        <v>167.35809700000001</v>
      </c>
      <c r="AA24" s="509">
        <v>198.14371749</v>
      </c>
      <c r="AB24" s="509">
        <v>128.08927199999999</v>
      </c>
      <c r="AC24" s="509">
        <v>100.372439</v>
      </c>
      <c r="AD24" s="509">
        <v>119.13725699999999</v>
      </c>
      <c r="AE24" s="509">
        <v>196.31248770000002</v>
      </c>
      <c r="AF24" s="509">
        <v>114.68220799999999</v>
      </c>
      <c r="AG24" s="509">
        <v>136.23792700000001</v>
      </c>
      <c r="AH24" s="509">
        <v>237.111886</v>
      </c>
      <c r="AI24" s="509">
        <v>195.92684814</v>
      </c>
      <c r="AJ24" s="509">
        <v>182.75253099999998</v>
      </c>
      <c r="AK24" s="509">
        <v>178.530078</v>
      </c>
      <c r="AL24" s="509">
        <v>214.230571</v>
      </c>
      <c r="AM24" s="509">
        <v>186.65095208</v>
      </c>
      <c r="AN24" s="509">
        <v>222.58001999999999</v>
      </c>
      <c r="AO24" s="509">
        <v>216.44100699999998</v>
      </c>
      <c r="AP24" s="509">
        <v>243.53337999999999</v>
      </c>
      <c r="AQ24" s="741">
        <v>192.91642626000001</v>
      </c>
      <c r="AR24" s="509">
        <v>175.90635</v>
      </c>
      <c r="AS24" s="509">
        <v>177.36364300000002</v>
      </c>
      <c r="AT24" s="509">
        <v>207.898222</v>
      </c>
      <c r="AU24" s="509">
        <v>177.76733823999999</v>
      </c>
      <c r="AV24" s="509">
        <v>127.32548194</v>
      </c>
      <c r="AW24" s="509">
        <v>173.77068462</v>
      </c>
      <c r="AX24" s="509">
        <v>238.28429964</v>
      </c>
      <c r="AY24" s="509">
        <v>229.21239358</v>
      </c>
      <c r="AZ24" s="509">
        <v>251.36825152</v>
      </c>
      <c r="BA24" s="509">
        <v>257.23405660999998</v>
      </c>
      <c r="BB24" s="509">
        <v>365.94959545</v>
      </c>
      <c r="BC24" s="509">
        <v>219.62705441</v>
      </c>
      <c r="BD24" s="509">
        <v>129.67369901000001</v>
      </c>
      <c r="BE24" s="509">
        <v>166.13219258000001</v>
      </c>
      <c r="BF24" s="509">
        <v>238.21671865999997</v>
      </c>
      <c r="BG24" s="522">
        <v>256.66697253000001</v>
      </c>
      <c r="BH24" s="522">
        <v>278.73868345</v>
      </c>
      <c r="BI24" s="522">
        <v>262.93489893999998</v>
      </c>
      <c r="BJ24" s="522">
        <v>284.23767034000002</v>
      </c>
      <c r="BK24" s="509">
        <f>AU24+AV24+AW24+AX24</f>
        <v>717.14780443999996</v>
      </c>
      <c r="BL24" s="509">
        <f>AY24+AZ24+BA24+BB24</f>
        <v>1103.7642971600001</v>
      </c>
      <c r="BM24" s="509">
        <f>BC24+BD24+BE24+BF24</f>
        <v>753.64966465999998</v>
      </c>
      <c r="BN24" s="509">
        <f>BG24+BH24+BI24+BJ24</f>
        <v>1082.57822526</v>
      </c>
      <c r="BO24" s="1060">
        <f>BN24/$BN$8*100</f>
        <v>1.7561527116633022</v>
      </c>
      <c r="BP24" s="1153">
        <f>BN24/BM24*100</f>
        <v>143.64475644640433</v>
      </c>
      <c r="BQ24" s="741">
        <f>AA24+AB24+AC24+AD24</f>
        <v>545.74268548999999</v>
      </c>
      <c r="BR24" s="509">
        <f>AE24+AF24+AG24+AH24</f>
        <v>684.34450870000001</v>
      </c>
      <c r="BS24" s="509">
        <f>AI24+AJ24+AK24+AL24</f>
        <v>771.44002814000009</v>
      </c>
      <c r="BT24" s="509">
        <f>AM24+AN24+AO24+AP24</f>
        <v>869.20535907999999</v>
      </c>
      <c r="BU24" s="509">
        <f>AQ24+AR24+AS24+AT24</f>
        <v>754.08464126000013</v>
      </c>
      <c r="BV24" s="509">
        <f>AU24+AV24+AW24+AX24</f>
        <v>717.14780443999996</v>
      </c>
      <c r="BW24" s="509">
        <f>AY24+AZ24+BA24+BB24</f>
        <v>1103.7642971600001</v>
      </c>
      <c r="BX24" s="509">
        <f>BC24+BD24+BE24+BF24</f>
        <v>753.64966465999998</v>
      </c>
      <c r="BY24" s="1513">
        <f>BG24+BH24+BI24+BJ24</f>
        <v>1082.57822526</v>
      </c>
      <c r="BZ24" s="1511"/>
      <c r="CA24" s="1511"/>
      <c r="CB24" s="1511"/>
      <c r="CC24" s="1511"/>
      <c r="CD24" s="1511"/>
      <c r="CE24" s="1511"/>
      <c r="CF24" s="1511"/>
      <c r="SP24" s="559"/>
    </row>
    <row r="25" spans="1:547" ht="22.95" customHeight="1">
      <c r="A25" s="1611">
        <v>17</v>
      </c>
      <c r="B25" s="695" t="str">
        <f>IF('1'!$A$1=1,D25,F25)</f>
        <v>Netherlands</v>
      </c>
      <c r="C25" s="1617"/>
      <c r="D25" s="531" t="s">
        <v>655</v>
      </c>
      <c r="E25" s="531"/>
      <c r="F25" s="1619" t="s">
        <v>168</v>
      </c>
      <c r="G25" s="509">
        <v>144.98576339000002</v>
      </c>
      <c r="H25" s="509">
        <v>168.90413599999999</v>
      </c>
      <c r="I25" s="509">
        <v>218.39946900000004</v>
      </c>
      <c r="J25" s="509">
        <v>269.83687199999997</v>
      </c>
      <c r="K25" s="519">
        <v>217.62982099999999</v>
      </c>
      <c r="L25" s="519">
        <v>270.29024800000002</v>
      </c>
      <c r="M25" s="519">
        <v>321.00822600000004</v>
      </c>
      <c r="N25" s="519">
        <v>332.17534600000005</v>
      </c>
      <c r="O25" s="519">
        <v>203.89738200000002</v>
      </c>
      <c r="P25" s="519">
        <v>296.27873100000005</v>
      </c>
      <c r="Q25" s="519">
        <v>261.81496400000003</v>
      </c>
      <c r="R25" s="519">
        <v>304.712715</v>
      </c>
      <c r="S25" s="519">
        <v>196.66337200000001</v>
      </c>
      <c r="T25" s="519">
        <v>252.013408</v>
      </c>
      <c r="U25" s="519">
        <v>253.154157</v>
      </c>
      <c r="V25" s="519">
        <v>301.32289800000001</v>
      </c>
      <c r="W25" s="519">
        <v>210.74160122000001</v>
      </c>
      <c r="X25" s="519">
        <v>164.81073000000001</v>
      </c>
      <c r="Y25" s="519">
        <v>197.89999799999998</v>
      </c>
      <c r="Z25" s="519">
        <v>146.674564</v>
      </c>
      <c r="AA25" s="509">
        <v>82.663759779999992</v>
      </c>
      <c r="AB25" s="509">
        <v>101.84774800000001</v>
      </c>
      <c r="AC25" s="509">
        <v>111.63619</v>
      </c>
      <c r="AD25" s="509">
        <v>120.915947</v>
      </c>
      <c r="AE25" s="509">
        <v>109.29304124000001</v>
      </c>
      <c r="AF25" s="509">
        <v>130.10921999999999</v>
      </c>
      <c r="AG25" s="509">
        <v>133.04915099999999</v>
      </c>
      <c r="AH25" s="509">
        <v>148.848568</v>
      </c>
      <c r="AI25" s="509">
        <v>129.20160382</v>
      </c>
      <c r="AJ25" s="509">
        <v>141.77252000000001</v>
      </c>
      <c r="AK25" s="509">
        <v>157.809023</v>
      </c>
      <c r="AL25" s="509">
        <v>194.718076</v>
      </c>
      <c r="AM25" s="509">
        <v>160.82917272</v>
      </c>
      <c r="AN25" s="509">
        <v>183.61878400000001</v>
      </c>
      <c r="AO25" s="509">
        <v>195.568454</v>
      </c>
      <c r="AP25" s="509">
        <v>215.89838699999999</v>
      </c>
      <c r="AQ25" s="741">
        <v>166.94292975000002</v>
      </c>
      <c r="AR25" s="509">
        <v>188.41051400000001</v>
      </c>
      <c r="AS25" s="509">
        <v>192.57650799999999</v>
      </c>
      <c r="AT25" s="509">
        <v>197.01995700000001</v>
      </c>
      <c r="AU25" s="509">
        <v>170.38356974000001</v>
      </c>
      <c r="AV25" s="509">
        <v>159.96198855</v>
      </c>
      <c r="AW25" s="509">
        <v>191.70228725999999</v>
      </c>
      <c r="AX25" s="509">
        <v>203.53570651000001</v>
      </c>
      <c r="AY25" s="509">
        <v>224.15294954000001</v>
      </c>
      <c r="AZ25" s="509">
        <v>210.16131389</v>
      </c>
      <c r="BA25" s="509">
        <v>265.32132530000001</v>
      </c>
      <c r="BB25" s="509">
        <v>280.12380562999999</v>
      </c>
      <c r="BC25" s="509">
        <v>199.97247084999998</v>
      </c>
      <c r="BD25" s="509">
        <v>205.58675944999999</v>
      </c>
      <c r="BE25" s="509">
        <v>316.89348903000001</v>
      </c>
      <c r="BF25" s="509">
        <v>333.87302040999998</v>
      </c>
      <c r="BG25" s="509">
        <v>393.39678006000003</v>
      </c>
      <c r="BH25" s="509">
        <v>208.28152309000001</v>
      </c>
      <c r="BI25" s="509">
        <v>223.60301014999999</v>
      </c>
      <c r="BJ25" s="509">
        <v>189.86269727999999</v>
      </c>
      <c r="BK25" s="509">
        <f t="shared" si="10"/>
        <v>725.58355205999987</v>
      </c>
      <c r="BL25" s="509">
        <f t="shared" si="11"/>
        <v>979.75939435999999</v>
      </c>
      <c r="BM25" s="509">
        <f t="shared" si="12"/>
        <v>1056.32573974</v>
      </c>
      <c r="BN25" s="509">
        <f t="shared" si="13"/>
        <v>1015.14401058</v>
      </c>
      <c r="BO25" s="1060">
        <f t="shared" si="15"/>
        <v>1.646761282752264</v>
      </c>
      <c r="BP25" s="1153">
        <f t="shared" si="16"/>
        <v>96.101417620464659</v>
      </c>
      <c r="BQ25" s="741">
        <f>AA25+AB25+AC25+AD25</f>
        <v>417.06364478</v>
      </c>
      <c r="BR25" s="509">
        <f>AE25+AF25+AG25+AH25</f>
        <v>521.29998023999997</v>
      </c>
      <c r="BS25" s="509">
        <f>AI25+AJ25+AK25+AL25</f>
        <v>623.50122282000007</v>
      </c>
      <c r="BT25" s="509">
        <f>AM25+AN25+AO25+AP25</f>
        <v>755.91479771999991</v>
      </c>
      <c r="BU25" s="509">
        <f>AQ25+AR25+AS25+AT25</f>
        <v>744.94990874999996</v>
      </c>
      <c r="BV25" s="509">
        <f>AU25+AV25+AW25+AX25</f>
        <v>725.58355205999987</v>
      </c>
      <c r="BW25" s="509">
        <f>AY25+AZ25+BA25+BB25</f>
        <v>979.75939435999999</v>
      </c>
      <c r="BX25" s="509">
        <f>BC25+BD25+BE25+BF25</f>
        <v>1056.32573974</v>
      </c>
      <c r="BY25" s="1513">
        <f t="shared" si="9"/>
        <v>1015.14401058</v>
      </c>
      <c r="BZ25" s="1511"/>
      <c r="CA25" s="1511"/>
      <c r="CB25" s="1511"/>
      <c r="CC25" s="1511"/>
      <c r="CD25" s="1511"/>
      <c r="CE25" s="1511"/>
      <c r="CF25" s="1511"/>
    </row>
    <row r="26" spans="1:547" ht="22.95" customHeight="1">
      <c r="A26" s="1611">
        <v>18</v>
      </c>
      <c r="B26" s="695" t="str">
        <f>IF('1'!$A$1=1,D26,F26)</f>
        <v>Japan</v>
      </c>
      <c r="C26" s="1617"/>
      <c r="D26" s="531" t="s">
        <v>660</v>
      </c>
      <c r="E26" s="531"/>
      <c r="F26" s="740" t="s">
        <v>180</v>
      </c>
      <c r="G26" s="509">
        <v>123.14513766</v>
      </c>
      <c r="H26" s="509">
        <v>172.65059965</v>
      </c>
      <c r="I26" s="509">
        <v>231.41053141</v>
      </c>
      <c r="J26" s="509">
        <v>266.12367290999998</v>
      </c>
      <c r="K26" s="519">
        <v>195.18087942</v>
      </c>
      <c r="L26" s="519">
        <v>220.65118117</v>
      </c>
      <c r="M26" s="519">
        <v>247.83883069999999</v>
      </c>
      <c r="N26" s="519">
        <v>332.06991957000002</v>
      </c>
      <c r="O26" s="519">
        <v>324.78207911999999</v>
      </c>
      <c r="P26" s="519">
        <v>317.11167597000002</v>
      </c>
      <c r="Q26" s="519">
        <v>253.48330435</v>
      </c>
      <c r="R26" s="519">
        <v>274.17497537999998</v>
      </c>
      <c r="S26" s="519">
        <v>190.37632973000001</v>
      </c>
      <c r="T26" s="519">
        <v>253.25832094</v>
      </c>
      <c r="U26" s="519">
        <v>272.09833994000002</v>
      </c>
      <c r="V26" s="519">
        <v>246.52517760999999</v>
      </c>
      <c r="W26" s="519">
        <v>185.26671547999999</v>
      </c>
      <c r="X26" s="519">
        <v>132.98740527000001</v>
      </c>
      <c r="Y26" s="519">
        <v>144.47150879</v>
      </c>
      <c r="Z26" s="519">
        <v>127.66891695</v>
      </c>
      <c r="AA26" s="509">
        <v>86.938841490000001</v>
      </c>
      <c r="AB26" s="509">
        <v>80.199574920000003</v>
      </c>
      <c r="AC26" s="509">
        <v>103.03112553</v>
      </c>
      <c r="AD26" s="509">
        <v>88.256096360000001</v>
      </c>
      <c r="AE26" s="509">
        <v>90.600486169999996</v>
      </c>
      <c r="AF26" s="509">
        <v>124.18713295000001</v>
      </c>
      <c r="AG26" s="509">
        <v>147.70532599000001</v>
      </c>
      <c r="AH26" s="509">
        <v>159.87541479999999</v>
      </c>
      <c r="AI26" s="509">
        <v>133.48159207</v>
      </c>
      <c r="AJ26" s="509">
        <v>185.34186493000001</v>
      </c>
      <c r="AK26" s="509">
        <v>192.10492035999999</v>
      </c>
      <c r="AL26" s="509">
        <v>180.47116163000001</v>
      </c>
      <c r="AM26" s="509">
        <v>127.45262365000001</v>
      </c>
      <c r="AN26" s="509">
        <v>179.84965991000001</v>
      </c>
      <c r="AO26" s="509">
        <v>185.32154566</v>
      </c>
      <c r="AP26" s="509">
        <v>210.28490575999999</v>
      </c>
      <c r="AQ26" s="741">
        <v>163.39319329</v>
      </c>
      <c r="AR26" s="509">
        <v>233.70737707999999</v>
      </c>
      <c r="AS26" s="509">
        <v>252.78814826000001</v>
      </c>
      <c r="AT26" s="509">
        <v>285.68668745000002</v>
      </c>
      <c r="AU26" s="509">
        <v>215.03196002999999</v>
      </c>
      <c r="AV26" s="509">
        <v>220.31439915000001</v>
      </c>
      <c r="AW26" s="509">
        <v>281.41098037</v>
      </c>
      <c r="AX26" s="509">
        <v>336.60580894999998</v>
      </c>
      <c r="AY26" s="509">
        <v>236.02074820000001</v>
      </c>
      <c r="AZ26" s="509">
        <v>315.95590126000002</v>
      </c>
      <c r="BA26" s="509">
        <v>320.23530689</v>
      </c>
      <c r="BB26" s="509">
        <v>327.73608876999998</v>
      </c>
      <c r="BC26" s="509">
        <v>119.94160445000001</v>
      </c>
      <c r="BD26" s="509">
        <v>139.54415768999999</v>
      </c>
      <c r="BE26" s="509">
        <v>175.83160445000001</v>
      </c>
      <c r="BF26" s="509">
        <v>187.89118537000002</v>
      </c>
      <c r="BG26" s="509">
        <v>156.27711536000001</v>
      </c>
      <c r="BH26" s="509">
        <v>223.47918003999999</v>
      </c>
      <c r="BI26" s="509">
        <v>285.98695429999998</v>
      </c>
      <c r="BJ26" s="509">
        <v>226.44749001</v>
      </c>
      <c r="BK26" s="509">
        <f>AU26+AV26+AW26+AX26</f>
        <v>1053.3631485000001</v>
      </c>
      <c r="BL26" s="509">
        <f>AY26+AZ26+BA26+BB26</f>
        <v>1199.94804512</v>
      </c>
      <c r="BM26" s="509">
        <f>BC26+BD26+BE26+BF26</f>
        <v>623.20855196000002</v>
      </c>
      <c r="BN26" s="509">
        <f>BG26+BH26+BI26+BJ26</f>
        <v>892.19073971</v>
      </c>
      <c r="BO26" s="1060">
        <f>BN26/$BN$8*100</f>
        <v>1.4473071324580764</v>
      </c>
      <c r="BP26" s="1153">
        <f>BN26/BM26*100</f>
        <v>143.16086274876156</v>
      </c>
      <c r="BQ26" s="741">
        <f>AA26+AB26+AC26+AD26</f>
        <v>358.4256383</v>
      </c>
      <c r="BR26" s="509">
        <f>AE26+AF26+AG26+AH26</f>
        <v>522.36835990999998</v>
      </c>
      <c r="BS26" s="509">
        <f>AI26+AJ26+AK26+AL26</f>
        <v>691.39953899</v>
      </c>
      <c r="BT26" s="509">
        <f>AM26+AN26+AO26+AP26</f>
        <v>702.90873498000008</v>
      </c>
      <c r="BU26" s="509">
        <f>AQ26+AR26+AS26+AT26</f>
        <v>935.57540608000011</v>
      </c>
      <c r="BV26" s="509">
        <f>AU26+AV26+AW26+AX26</f>
        <v>1053.3631485000001</v>
      </c>
      <c r="BW26" s="509">
        <f>AY26+AZ26+BA26+BB26</f>
        <v>1199.94804512</v>
      </c>
      <c r="BX26" s="509">
        <f>BC26+BD26+BE26+BF26</f>
        <v>623.20855196000002</v>
      </c>
      <c r="BY26" s="1513">
        <f>BG26+BH26+BI26+BJ26</f>
        <v>892.19073971</v>
      </c>
      <c r="BZ26" s="1511"/>
      <c r="CA26" s="1511"/>
      <c r="CB26" s="1511"/>
      <c r="CC26" s="1511"/>
      <c r="CD26" s="1511"/>
      <c r="CE26" s="1511"/>
      <c r="CF26" s="1511"/>
    </row>
    <row r="27" spans="1:547" ht="22.95" customHeight="1">
      <c r="A27" s="1611">
        <v>19</v>
      </c>
      <c r="B27" s="695" t="str">
        <f>IF('1'!$A$1=1,D27,F27)</f>
        <v>Spain</v>
      </c>
      <c r="C27" s="1617"/>
      <c r="D27" s="531" t="s">
        <v>637</v>
      </c>
      <c r="E27" s="531"/>
      <c r="F27" s="1619" t="s">
        <v>167</v>
      </c>
      <c r="G27" s="509">
        <v>75.552218830000001</v>
      </c>
      <c r="H27" s="509">
        <v>104.379058</v>
      </c>
      <c r="I27" s="509">
        <v>118.81337899999998</v>
      </c>
      <c r="J27" s="509">
        <v>156.435284</v>
      </c>
      <c r="K27" s="519">
        <v>155.36867599999999</v>
      </c>
      <c r="L27" s="519">
        <v>160.24670999999998</v>
      </c>
      <c r="M27" s="519">
        <v>165.973827</v>
      </c>
      <c r="N27" s="519">
        <v>187.54371700000002</v>
      </c>
      <c r="O27" s="519">
        <v>141.66939199999999</v>
      </c>
      <c r="P27" s="519">
        <v>193.520321</v>
      </c>
      <c r="Q27" s="519">
        <v>186.82587000000001</v>
      </c>
      <c r="R27" s="519">
        <v>208.91648900000001</v>
      </c>
      <c r="S27" s="519">
        <v>191.49624700000001</v>
      </c>
      <c r="T27" s="519">
        <v>209.38798800000001</v>
      </c>
      <c r="U27" s="519">
        <v>199.12441699999999</v>
      </c>
      <c r="V27" s="519">
        <v>246.67308799999998</v>
      </c>
      <c r="W27" s="519">
        <v>175.47611115999999</v>
      </c>
      <c r="X27" s="519">
        <v>135.298326</v>
      </c>
      <c r="Y27" s="519">
        <v>139.99932699999999</v>
      </c>
      <c r="Z27" s="519">
        <v>135.99198800000002</v>
      </c>
      <c r="AA27" s="509">
        <v>127.39615266999999</v>
      </c>
      <c r="AB27" s="509">
        <v>84.56934600000001</v>
      </c>
      <c r="AC27" s="509">
        <v>99.451017000000007</v>
      </c>
      <c r="AD27" s="509">
        <v>112.71557700000001</v>
      </c>
      <c r="AE27" s="509">
        <v>119.58237410000001</v>
      </c>
      <c r="AF27" s="509">
        <v>111.11252</v>
      </c>
      <c r="AG27" s="509">
        <v>118.72984</v>
      </c>
      <c r="AH27" s="509">
        <v>132.76338699999999</v>
      </c>
      <c r="AI27" s="509">
        <v>122.23537072000001</v>
      </c>
      <c r="AJ27" s="509">
        <v>134.93449900000002</v>
      </c>
      <c r="AK27" s="509">
        <v>147.365476</v>
      </c>
      <c r="AL27" s="509">
        <v>154.92230300000003</v>
      </c>
      <c r="AM27" s="509">
        <v>158.36143367</v>
      </c>
      <c r="AN27" s="509">
        <v>134.369484</v>
      </c>
      <c r="AO27" s="509">
        <v>147.64632500000002</v>
      </c>
      <c r="AP27" s="509">
        <v>179.90705</v>
      </c>
      <c r="AQ27" s="741">
        <v>174.82237203999998</v>
      </c>
      <c r="AR27" s="509">
        <v>177.90984099999997</v>
      </c>
      <c r="AS27" s="509">
        <v>233.244778</v>
      </c>
      <c r="AT27" s="509">
        <v>244.00857300000001</v>
      </c>
      <c r="AU27" s="509">
        <v>200.96869774000001</v>
      </c>
      <c r="AV27" s="509">
        <v>142.4281076</v>
      </c>
      <c r="AW27" s="509">
        <v>167.00702312000001</v>
      </c>
      <c r="AX27" s="509">
        <v>211.22213812999999</v>
      </c>
      <c r="AY27" s="509">
        <v>216.22432387000001</v>
      </c>
      <c r="AZ27" s="509">
        <v>203.88275014999999</v>
      </c>
      <c r="BA27" s="509">
        <v>223.95635737000001</v>
      </c>
      <c r="BB27" s="509">
        <v>314.20264722000002</v>
      </c>
      <c r="BC27" s="509">
        <v>170.39694829999999</v>
      </c>
      <c r="BD27" s="509">
        <v>113.44474535000001</v>
      </c>
      <c r="BE27" s="509">
        <v>162.03814405999998</v>
      </c>
      <c r="BF27" s="509">
        <v>243.86001785000002</v>
      </c>
      <c r="BG27" s="509">
        <v>219.36444918999999</v>
      </c>
      <c r="BH27" s="509">
        <v>225.89989428000001</v>
      </c>
      <c r="BI27" s="509">
        <v>217.22218993000001</v>
      </c>
      <c r="BJ27" s="509">
        <v>212.02815099</v>
      </c>
      <c r="BK27" s="509">
        <f>AU27+AV27+AW27+AX27</f>
        <v>721.62596658999996</v>
      </c>
      <c r="BL27" s="509">
        <f>AY27+AZ27+BA27+BB27</f>
        <v>958.26607861000002</v>
      </c>
      <c r="BM27" s="509">
        <f>BC27+BD27+BE27+BF27</f>
        <v>689.73985556000002</v>
      </c>
      <c r="BN27" s="509">
        <f>BG27+BH27+BI27+BJ27</f>
        <v>874.51468438999996</v>
      </c>
      <c r="BO27" s="1060">
        <f>BN27/$BN$8*100</f>
        <v>1.4186331283469431</v>
      </c>
      <c r="BP27" s="1153">
        <f>BN27/BM27*100</f>
        <v>126.78906073652669</v>
      </c>
      <c r="BQ27" s="741">
        <f>AA27+AB27+AC27+AD27</f>
        <v>424.13209266999996</v>
      </c>
      <c r="BR27" s="509">
        <f>AE27+AF27+AG27+AH27</f>
        <v>482.18812109999999</v>
      </c>
      <c r="BS27" s="509">
        <f>AI27+AJ27+AK27+AL27</f>
        <v>559.45764872000007</v>
      </c>
      <c r="BT27" s="509">
        <f>AM27+AN27+AO27+AP27</f>
        <v>620.28429267000001</v>
      </c>
      <c r="BU27" s="509">
        <f>AQ27+AR27+AS27+AT27</f>
        <v>829.98556403999987</v>
      </c>
      <c r="BV27" s="509">
        <f>AU27+AV27+AW27+AX27</f>
        <v>721.62596658999996</v>
      </c>
      <c r="BW27" s="509">
        <f>AY27+AZ27+BA27+BB27</f>
        <v>958.26607861000002</v>
      </c>
      <c r="BX27" s="509">
        <f>BC27+BD27+BE27+BF27</f>
        <v>689.73985556000002</v>
      </c>
      <c r="BY27" s="1513">
        <f>BG27+BH27+BI27+BJ27</f>
        <v>874.51468438999996</v>
      </c>
      <c r="BZ27" s="1511"/>
      <c r="CA27" s="1511"/>
      <c r="CB27" s="1511"/>
      <c r="CC27" s="1511"/>
      <c r="CD27" s="1511"/>
      <c r="CE27" s="1511"/>
      <c r="CF27" s="1511"/>
    </row>
    <row r="28" spans="1:547" ht="22.95" customHeight="1">
      <c r="A28" s="1611">
        <v>20</v>
      </c>
      <c r="B28" s="695" t="str">
        <f>IF('1'!$A$1=1,D28,F28)</f>
        <v>Switzerland</v>
      </c>
      <c r="C28" s="1622"/>
      <c r="D28" s="531" t="s">
        <v>664</v>
      </c>
      <c r="E28" s="699"/>
      <c r="F28" s="1624" t="s">
        <v>173</v>
      </c>
      <c r="G28" s="509">
        <v>93.223055590000001</v>
      </c>
      <c r="H28" s="509">
        <v>82.347205239999994</v>
      </c>
      <c r="I28" s="509">
        <v>136.51996511999999</v>
      </c>
      <c r="J28" s="509">
        <v>150.77795465</v>
      </c>
      <c r="K28" s="509">
        <v>131.34997147999999</v>
      </c>
      <c r="L28" s="509">
        <v>142.71718390000001</v>
      </c>
      <c r="M28" s="509">
        <v>224.68780723</v>
      </c>
      <c r="N28" s="509">
        <v>246.13664896</v>
      </c>
      <c r="O28" s="509">
        <v>145.02137166999998</v>
      </c>
      <c r="P28" s="509">
        <v>182.53816878000001</v>
      </c>
      <c r="Q28" s="509">
        <v>157.42477786999999</v>
      </c>
      <c r="R28" s="509">
        <v>195.84351466000001</v>
      </c>
      <c r="S28" s="509">
        <v>187.69986101999999</v>
      </c>
      <c r="T28" s="509">
        <v>204.69675845999998</v>
      </c>
      <c r="U28" s="509">
        <v>218.09440589000002</v>
      </c>
      <c r="V28" s="509">
        <v>202.25164981</v>
      </c>
      <c r="W28" s="509">
        <v>153.39310125</v>
      </c>
      <c r="X28" s="509">
        <v>101.91641905</v>
      </c>
      <c r="Y28" s="509">
        <v>88.446207020000003</v>
      </c>
      <c r="Z28" s="509">
        <v>124.17496473</v>
      </c>
      <c r="AA28" s="509">
        <v>79.101466840000001</v>
      </c>
      <c r="AB28" s="509">
        <v>140.69756615</v>
      </c>
      <c r="AC28" s="509">
        <v>102.18591571000002</v>
      </c>
      <c r="AD28" s="509">
        <v>102.055796</v>
      </c>
      <c r="AE28" s="509">
        <v>157.25795726000001</v>
      </c>
      <c r="AF28" s="509">
        <v>78.861183359999998</v>
      </c>
      <c r="AG28" s="509">
        <v>244.88822039000001</v>
      </c>
      <c r="AH28" s="509">
        <v>464.37486147999999</v>
      </c>
      <c r="AI28" s="509">
        <v>508.08899134000001</v>
      </c>
      <c r="AJ28" s="509">
        <v>319.06872073</v>
      </c>
      <c r="AK28" s="509">
        <v>388.17758318</v>
      </c>
      <c r="AL28" s="509">
        <v>414.61578531999999</v>
      </c>
      <c r="AM28" s="509">
        <v>304.86811390000003</v>
      </c>
      <c r="AN28" s="509">
        <v>389.99275455999998</v>
      </c>
      <c r="AO28" s="509">
        <v>482.73749427999996</v>
      </c>
      <c r="AP28" s="509">
        <v>417.50251639999999</v>
      </c>
      <c r="AQ28" s="741">
        <v>262.67339046999996</v>
      </c>
      <c r="AR28" s="509">
        <v>369.27311363000001</v>
      </c>
      <c r="AS28" s="509">
        <v>537.88076943999999</v>
      </c>
      <c r="AT28" s="509">
        <v>371.09210425000003</v>
      </c>
      <c r="AU28" s="509">
        <v>230.05860367</v>
      </c>
      <c r="AV28" s="509">
        <v>99.266528230000006</v>
      </c>
      <c r="AW28" s="509">
        <v>149.88339490999999</v>
      </c>
      <c r="AX28" s="509">
        <v>339.68226576000001</v>
      </c>
      <c r="AY28" s="509">
        <v>451.37032929000003</v>
      </c>
      <c r="AZ28" s="509">
        <v>303.50784439</v>
      </c>
      <c r="BA28" s="509">
        <v>968.90212884000005</v>
      </c>
      <c r="BB28" s="509">
        <v>704.61777468000003</v>
      </c>
      <c r="BC28" s="509">
        <v>555.14078997000001</v>
      </c>
      <c r="BD28" s="509">
        <v>76.533549270000009</v>
      </c>
      <c r="BE28" s="509">
        <v>99.533057900000003</v>
      </c>
      <c r="BF28" s="509">
        <v>225.36534420999999</v>
      </c>
      <c r="BG28" s="509">
        <v>526.40783519000001</v>
      </c>
      <c r="BH28" s="509">
        <v>101.21023314</v>
      </c>
      <c r="BI28" s="509">
        <v>125.83440887</v>
      </c>
      <c r="BJ28" s="509">
        <v>114.40799865</v>
      </c>
      <c r="BK28" s="509">
        <f t="shared" si="10"/>
        <v>818.89079257000003</v>
      </c>
      <c r="BL28" s="509">
        <f t="shared" si="11"/>
        <v>2428.3980772</v>
      </c>
      <c r="BM28" s="509">
        <f t="shared" si="12"/>
        <v>956.57274135</v>
      </c>
      <c r="BN28" s="509">
        <f t="shared" si="13"/>
        <v>867.86047584999994</v>
      </c>
      <c r="BO28" s="1060">
        <f t="shared" si="15"/>
        <v>1.4078387061991233</v>
      </c>
      <c r="BP28" s="1153">
        <f t="shared" si="16"/>
        <v>90.726030372264063</v>
      </c>
      <c r="BQ28" s="741">
        <f t="shared" si="1"/>
        <v>424.0407447</v>
      </c>
      <c r="BR28" s="509">
        <f t="shared" si="2"/>
        <v>945.38222249</v>
      </c>
      <c r="BS28" s="509">
        <f t="shared" si="3"/>
        <v>1629.9510805699999</v>
      </c>
      <c r="BT28" s="509">
        <f t="shared" si="4"/>
        <v>1595.10087914</v>
      </c>
      <c r="BU28" s="509">
        <f t="shared" si="5"/>
        <v>1540.91937779</v>
      </c>
      <c r="BV28" s="509">
        <f t="shared" si="6"/>
        <v>818.89079257000003</v>
      </c>
      <c r="BW28" s="509">
        <f t="shared" si="7"/>
        <v>2428.3980772</v>
      </c>
      <c r="BX28" s="509">
        <f t="shared" si="8"/>
        <v>956.57274135</v>
      </c>
      <c r="BY28" s="1513">
        <f t="shared" si="9"/>
        <v>867.86047584999994</v>
      </c>
      <c r="BZ28" s="1511"/>
      <c r="CA28" s="1511"/>
      <c r="CB28" s="1511"/>
      <c r="CC28" s="1511"/>
      <c r="CD28" s="1511"/>
      <c r="CE28" s="1511"/>
      <c r="CF28" s="1511"/>
    </row>
    <row r="29" spans="1:547" ht="16.8" customHeight="1">
      <c r="A29" s="1611">
        <v>21</v>
      </c>
      <c r="B29" s="1510" t="str">
        <f>IF('1'!$A$1=1,D29,F29)</f>
        <v>Sweden</v>
      </c>
      <c r="C29" s="1622"/>
      <c r="D29" s="699" t="s">
        <v>641</v>
      </c>
      <c r="E29" s="699"/>
      <c r="F29" s="1625" t="s">
        <v>182</v>
      </c>
      <c r="G29" s="509">
        <v>65.99221725999999</v>
      </c>
      <c r="H29" s="509">
        <v>78.076082759999991</v>
      </c>
      <c r="I29" s="509">
        <v>74.007779279999994</v>
      </c>
      <c r="J29" s="509">
        <v>95.766839239999996</v>
      </c>
      <c r="K29" s="509">
        <v>119.92529721</v>
      </c>
      <c r="L29" s="509">
        <v>153.96106637</v>
      </c>
      <c r="M29" s="509">
        <v>112.38983721</v>
      </c>
      <c r="N29" s="509">
        <v>196.67160009000003</v>
      </c>
      <c r="O29" s="509">
        <v>96.188951029999998</v>
      </c>
      <c r="P29" s="509">
        <v>109.10378209000001</v>
      </c>
      <c r="Q29" s="509">
        <v>116.71556823</v>
      </c>
      <c r="R29" s="509">
        <v>124.31923696000001</v>
      </c>
      <c r="S29" s="509">
        <v>98.491421779999996</v>
      </c>
      <c r="T29" s="509">
        <v>97.632743680000004</v>
      </c>
      <c r="U29" s="509">
        <v>117.30409385999999</v>
      </c>
      <c r="V29" s="509">
        <v>108.54656285</v>
      </c>
      <c r="W29" s="509">
        <v>69.729408210000003</v>
      </c>
      <c r="X29" s="509">
        <v>64.367529130000008</v>
      </c>
      <c r="Y29" s="509">
        <v>77.139082989999991</v>
      </c>
      <c r="Z29" s="509">
        <v>64.308873230000003</v>
      </c>
      <c r="AA29" s="509">
        <v>43.344660750000003</v>
      </c>
      <c r="AB29" s="509">
        <v>50.891561710000005</v>
      </c>
      <c r="AC29" s="509">
        <v>51.247481789999995</v>
      </c>
      <c r="AD29" s="509">
        <v>50.521012349999992</v>
      </c>
      <c r="AE29" s="509">
        <v>49.513439919999996</v>
      </c>
      <c r="AF29" s="509">
        <v>82.612100260000005</v>
      </c>
      <c r="AG29" s="509">
        <v>92.40965817</v>
      </c>
      <c r="AH29" s="509">
        <v>124.47240273</v>
      </c>
      <c r="AI29" s="509">
        <v>114.84451831</v>
      </c>
      <c r="AJ29" s="509">
        <v>85.975706930000001</v>
      </c>
      <c r="AK29" s="509">
        <v>97.310962619999998</v>
      </c>
      <c r="AL29" s="509">
        <v>126.19143179000001</v>
      </c>
      <c r="AM29" s="509">
        <v>95.857034179999999</v>
      </c>
      <c r="AN29" s="509">
        <v>124.00087507000001</v>
      </c>
      <c r="AO29" s="509">
        <v>127.16624185999999</v>
      </c>
      <c r="AP29" s="509">
        <v>108.46231562</v>
      </c>
      <c r="AQ29" s="741">
        <v>103.53715951000001</v>
      </c>
      <c r="AR29" s="509">
        <v>100.34698798999999</v>
      </c>
      <c r="AS29" s="509">
        <v>131.23302391000001</v>
      </c>
      <c r="AT29" s="509">
        <v>148.43835852999999</v>
      </c>
      <c r="AU29" s="509">
        <v>80.657862999999992</v>
      </c>
      <c r="AV29" s="509">
        <v>90.829294019999992</v>
      </c>
      <c r="AW29" s="509">
        <v>109.67803654000001</v>
      </c>
      <c r="AX29" s="509">
        <v>139.98648137999999</v>
      </c>
      <c r="AY29" s="509">
        <v>132.70774262</v>
      </c>
      <c r="AZ29" s="509">
        <v>161.48581368000001</v>
      </c>
      <c r="BA29" s="509">
        <v>167.87356323</v>
      </c>
      <c r="BB29" s="509">
        <v>254.61212469</v>
      </c>
      <c r="BC29" s="509">
        <v>73.944754919999994</v>
      </c>
      <c r="BD29" s="509">
        <v>129.82775125000001</v>
      </c>
      <c r="BE29" s="509">
        <v>115.99277726</v>
      </c>
      <c r="BF29" s="509">
        <v>186.06199311</v>
      </c>
      <c r="BG29" s="509">
        <v>148.77948422</v>
      </c>
      <c r="BH29" s="509">
        <v>129.01119717</v>
      </c>
      <c r="BI29" s="509">
        <v>211.98874272</v>
      </c>
      <c r="BJ29" s="509">
        <v>258.09639795999999</v>
      </c>
      <c r="BK29" s="509">
        <f>AU29+AV29+AW29+AX29</f>
        <v>421.15167493999996</v>
      </c>
      <c r="BL29" s="509">
        <f>AY29+AZ29+BA29+BB29</f>
        <v>716.67924421999999</v>
      </c>
      <c r="BM29" s="509">
        <f>BC29+BD29+BE29+BF29</f>
        <v>505.82727653999996</v>
      </c>
      <c r="BN29" s="509">
        <f>BG29+BH29+BI29+BJ29</f>
        <v>747.87582207000003</v>
      </c>
      <c r="BO29" s="1060">
        <f>BN29/$BN$8*100</f>
        <v>1.2132002309581094</v>
      </c>
      <c r="BP29" s="1512">
        <f>BN29/BM29*100</f>
        <v>147.85201525423457</v>
      </c>
      <c r="BQ29" s="741">
        <f t="shared" si="1"/>
        <v>196.00471659999999</v>
      </c>
      <c r="BR29" s="509">
        <f t="shared" si="2"/>
        <v>349.00760107999997</v>
      </c>
      <c r="BS29" s="509">
        <f t="shared" si="3"/>
        <v>424.32261965000004</v>
      </c>
      <c r="BT29" s="509">
        <f t="shared" si="4"/>
        <v>455.48646672999996</v>
      </c>
      <c r="BU29" s="509">
        <f t="shared" si="5"/>
        <v>483.55552993999993</v>
      </c>
      <c r="BV29" s="509">
        <f t="shared" si="6"/>
        <v>421.15167493999996</v>
      </c>
      <c r="BW29" s="509">
        <f t="shared" si="7"/>
        <v>716.67924421999999</v>
      </c>
      <c r="BX29" s="509">
        <f t="shared" si="8"/>
        <v>505.82727653999996</v>
      </c>
      <c r="BY29" s="1513">
        <f>BG29+BH29+BI29+BJ29</f>
        <v>747.87582207000003</v>
      </c>
    </row>
    <row r="30" spans="1:547" ht="22.95" customHeight="1">
      <c r="A30" s="1611">
        <v>22</v>
      </c>
      <c r="B30" s="695" t="str">
        <f>IF('1'!$A$1=1,D30,F30)</f>
        <v>Republic of Korea</v>
      </c>
      <c r="C30" s="1617"/>
      <c r="D30" s="531" t="s">
        <v>662</v>
      </c>
      <c r="E30" s="531"/>
      <c r="F30" s="1626" t="s">
        <v>348</v>
      </c>
      <c r="G30" s="509">
        <v>119.90683509</v>
      </c>
      <c r="H30" s="509">
        <v>142.56390000000002</v>
      </c>
      <c r="I30" s="509">
        <v>225.39166100000003</v>
      </c>
      <c r="J30" s="509">
        <v>283.43653</v>
      </c>
      <c r="K30" s="519">
        <v>276.86835300000001</v>
      </c>
      <c r="L30" s="519">
        <v>278.44260499999996</v>
      </c>
      <c r="M30" s="519">
        <v>332.17666499999996</v>
      </c>
      <c r="N30" s="519">
        <v>337.52999800000003</v>
      </c>
      <c r="O30" s="519">
        <v>318.54596399999997</v>
      </c>
      <c r="P30" s="519">
        <v>508.72594300000003</v>
      </c>
      <c r="Q30" s="519">
        <v>355.94496500000002</v>
      </c>
      <c r="R30" s="519">
        <v>276.52438900000004</v>
      </c>
      <c r="S30" s="519">
        <v>186.097703</v>
      </c>
      <c r="T30" s="519">
        <v>194.826335</v>
      </c>
      <c r="U30" s="519">
        <v>192.163974</v>
      </c>
      <c r="V30" s="519">
        <v>173.55588599999999</v>
      </c>
      <c r="W30" s="519">
        <v>121.5487373</v>
      </c>
      <c r="X30" s="519">
        <v>111.32575199999999</v>
      </c>
      <c r="Y30" s="519">
        <v>84.039854000000005</v>
      </c>
      <c r="Z30" s="519">
        <v>95.725494000000012</v>
      </c>
      <c r="AA30" s="509">
        <v>74.173580939999994</v>
      </c>
      <c r="AB30" s="509">
        <v>47.466262</v>
      </c>
      <c r="AC30" s="509">
        <v>55.008392999999998</v>
      </c>
      <c r="AD30" s="509">
        <v>56.059339000000001</v>
      </c>
      <c r="AE30" s="509">
        <v>49.592411819999995</v>
      </c>
      <c r="AF30" s="509">
        <v>63.241566000000006</v>
      </c>
      <c r="AG30" s="509">
        <v>71.239736000000008</v>
      </c>
      <c r="AH30" s="509">
        <v>58.311204000000004</v>
      </c>
      <c r="AI30" s="509">
        <v>67.089151199999989</v>
      </c>
      <c r="AJ30" s="509">
        <v>74.699959000000007</v>
      </c>
      <c r="AK30" s="509">
        <v>81.559952999999993</v>
      </c>
      <c r="AL30" s="509">
        <v>79.177217999999996</v>
      </c>
      <c r="AM30" s="509">
        <v>82.16186805000001</v>
      </c>
      <c r="AN30" s="509">
        <v>110.75587299999999</v>
      </c>
      <c r="AO30" s="509">
        <v>107.839879</v>
      </c>
      <c r="AP30" s="509">
        <v>105.19535800000001</v>
      </c>
      <c r="AQ30" s="741">
        <v>87.81828127</v>
      </c>
      <c r="AR30" s="509">
        <v>89.516514000000001</v>
      </c>
      <c r="AS30" s="509">
        <v>128.088379</v>
      </c>
      <c r="AT30" s="509">
        <v>127.738916</v>
      </c>
      <c r="AU30" s="509">
        <v>102.8998503</v>
      </c>
      <c r="AV30" s="509">
        <v>109.25861164</v>
      </c>
      <c r="AW30" s="509">
        <v>120.09503927999999</v>
      </c>
      <c r="AX30" s="509">
        <v>151.39308005000001</v>
      </c>
      <c r="AY30" s="509">
        <v>157.26382092</v>
      </c>
      <c r="AZ30" s="509">
        <v>152.06684021999999</v>
      </c>
      <c r="BA30" s="509">
        <v>177.98671880000001</v>
      </c>
      <c r="BB30" s="509">
        <v>186.65036472</v>
      </c>
      <c r="BC30" s="509">
        <v>128.30422627999999</v>
      </c>
      <c r="BD30" s="509">
        <v>117.90822575999999</v>
      </c>
      <c r="BE30" s="509">
        <v>113.8484018</v>
      </c>
      <c r="BF30" s="509">
        <v>148.58268874000001</v>
      </c>
      <c r="BG30" s="509">
        <v>104.10596031999999</v>
      </c>
      <c r="BH30" s="509">
        <v>143.45054607</v>
      </c>
      <c r="BI30" s="509">
        <v>187.20348787</v>
      </c>
      <c r="BJ30" s="509">
        <v>217.44390983</v>
      </c>
      <c r="BK30" s="509">
        <f>AU30+AV30+AW30+AX30</f>
        <v>483.64658126999996</v>
      </c>
      <c r="BL30" s="509">
        <f>AY30+AZ30+BA30+BB30</f>
        <v>673.96774465999999</v>
      </c>
      <c r="BM30" s="509">
        <f>BC30+BD30+BE30+BF30</f>
        <v>508.64354258000003</v>
      </c>
      <c r="BN30" s="509">
        <f>BG30+BH30+BI30+BJ30</f>
        <v>652.20390408999992</v>
      </c>
      <c r="BO30" s="1060">
        <f>BN30/$BN$8*100</f>
        <v>1.0580017480491679</v>
      </c>
      <c r="BP30" s="1153">
        <f>BN30/BM30*100</f>
        <v>128.22415886414612</v>
      </c>
      <c r="BQ30" s="741">
        <f>AA30+AB30+AC30+AD30</f>
        <v>232.70757494</v>
      </c>
      <c r="BR30" s="509">
        <f>AE30+AF30+AG30+AH30</f>
        <v>242.38491782000003</v>
      </c>
      <c r="BS30" s="509">
        <f>AI30+AJ30+AK30+AL30</f>
        <v>302.52628119999997</v>
      </c>
      <c r="BT30" s="509">
        <f>AM30+AN30+AO30+AP30</f>
        <v>405.95297805000001</v>
      </c>
      <c r="BU30" s="509">
        <f>AQ30+AR30+AS30+AT30</f>
        <v>433.16209027000002</v>
      </c>
      <c r="BV30" s="509">
        <f>AU30+AV30+AW30+AX30</f>
        <v>483.64658126999996</v>
      </c>
      <c r="BW30" s="509">
        <f>AY30+AZ30+BA30+BB30</f>
        <v>673.96774465999999</v>
      </c>
      <c r="BX30" s="509">
        <f>BC30+BD30+BE30+BF30</f>
        <v>508.64354258000003</v>
      </c>
      <c r="BY30" s="1513">
        <f>BG30+BH30+BI30+BJ30</f>
        <v>652.20390408999992</v>
      </c>
      <c r="BZ30" s="1511"/>
      <c r="CA30" s="1511"/>
      <c r="CB30" s="1511"/>
      <c r="CC30" s="1511"/>
      <c r="CD30" s="1511"/>
      <c r="CE30" s="1511"/>
      <c r="CF30" s="1511"/>
    </row>
    <row r="31" spans="1:547" ht="22.95" customHeight="1">
      <c r="A31" s="1611">
        <v>23</v>
      </c>
      <c r="B31" s="695" t="str">
        <f>IF('1'!$A$1=1,D31,F31)</f>
        <v>Belgium</v>
      </c>
      <c r="C31" s="1617"/>
      <c r="D31" s="531" t="s">
        <v>640</v>
      </c>
      <c r="E31" s="531"/>
      <c r="F31" s="1619" t="s">
        <v>178</v>
      </c>
      <c r="G31" s="509">
        <v>92.361565889999994</v>
      </c>
      <c r="H31" s="509">
        <v>137.823049</v>
      </c>
      <c r="I31" s="509">
        <v>135.11361199999999</v>
      </c>
      <c r="J31" s="509">
        <v>183.73087099999998</v>
      </c>
      <c r="K31" s="519">
        <v>112.887405</v>
      </c>
      <c r="L31" s="519">
        <v>160.408478</v>
      </c>
      <c r="M31" s="519">
        <v>176.04558399999999</v>
      </c>
      <c r="N31" s="519">
        <v>184.56535500000001</v>
      </c>
      <c r="O31" s="519">
        <v>119.09765399999999</v>
      </c>
      <c r="P31" s="519">
        <v>214.788016</v>
      </c>
      <c r="Q31" s="519">
        <v>153.61988699999998</v>
      </c>
      <c r="R31" s="519">
        <v>200.20038500000001</v>
      </c>
      <c r="S31" s="519">
        <v>127.92986399999999</v>
      </c>
      <c r="T31" s="519">
        <v>169.47872099999998</v>
      </c>
      <c r="U31" s="519">
        <v>199.37378000000001</v>
      </c>
      <c r="V31" s="519">
        <v>171.358215</v>
      </c>
      <c r="W31" s="519">
        <v>128.50288320999999</v>
      </c>
      <c r="X31" s="519">
        <v>118.559832</v>
      </c>
      <c r="Y31" s="519">
        <v>140.292586</v>
      </c>
      <c r="Z31" s="519">
        <v>139.811724</v>
      </c>
      <c r="AA31" s="509">
        <v>80.188148699999999</v>
      </c>
      <c r="AB31" s="509">
        <v>90.849716999999998</v>
      </c>
      <c r="AC31" s="509">
        <v>89.041899999999998</v>
      </c>
      <c r="AD31" s="509">
        <v>84.008244000000005</v>
      </c>
      <c r="AE31" s="509">
        <v>87.257349869999999</v>
      </c>
      <c r="AF31" s="509">
        <v>114.581872</v>
      </c>
      <c r="AG31" s="509">
        <v>104.154989</v>
      </c>
      <c r="AH31" s="509">
        <v>119.915947</v>
      </c>
      <c r="AI31" s="509">
        <v>109.35884010999999</v>
      </c>
      <c r="AJ31" s="509">
        <v>135.67550400000002</v>
      </c>
      <c r="AK31" s="509">
        <v>127.624798</v>
      </c>
      <c r="AL31" s="509">
        <v>125.202512</v>
      </c>
      <c r="AM31" s="509">
        <v>119.40413461999999</v>
      </c>
      <c r="AN31" s="509">
        <v>153.52042800000001</v>
      </c>
      <c r="AO31" s="509">
        <v>130.71364600000001</v>
      </c>
      <c r="AP31" s="509">
        <v>121.50913</v>
      </c>
      <c r="AQ31" s="741">
        <v>113.04812108</v>
      </c>
      <c r="AR31" s="509">
        <v>147.201301</v>
      </c>
      <c r="AS31" s="509">
        <v>132.44085699999999</v>
      </c>
      <c r="AT31" s="509">
        <v>132.22575800000001</v>
      </c>
      <c r="AU31" s="509">
        <v>132.72706289000001</v>
      </c>
      <c r="AV31" s="509">
        <v>112.57353148999999</v>
      </c>
      <c r="AW31" s="509">
        <v>110.60412923</v>
      </c>
      <c r="AX31" s="509">
        <v>149.49858660000001</v>
      </c>
      <c r="AY31" s="509">
        <v>114.22275727</v>
      </c>
      <c r="AZ31" s="509">
        <v>160.50272892999999</v>
      </c>
      <c r="BA31" s="509">
        <v>187.12637344999999</v>
      </c>
      <c r="BB31" s="509">
        <v>269.41123765999998</v>
      </c>
      <c r="BC31" s="509">
        <v>127.3573944</v>
      </c>
      <c r="BD31" s="509">
        <v>83.167969069999998</v>
      </c>
      <c r="BE31" s="509">
        <v>155.88894281</v>
      </c>
      <c r="BF31" s="509">
        <v>158.71051925</v>
      </c>
      <c r="BG31" s="509">
        <v>170.80201507999999</v>
      </c>
      <c r="BH31" s="509">
        <v>140.73659326999999</v>
      </c>
      <c r="BI31" s="509">
        <v>165.59702927000001</v>
      </c>
      <c r="BJ31" s="509">
        <v>170.68690280999999</v>
      </c>
      <c r="BK31" s="509">
        <f>AU31+AV31+AW31+AX31</f>
        <v>505.40331021000003</v>
      </c>
      <c r="BL31" s="509">
        <f>AY31+AZ31+BA31+BB31</f>
        <v>731.26309730999992</v>
      </c>
      <c r="BM31" s="509">
        <f>BC31+BD31+BE31+BF31</f>
        <v>525.12482552999995</v>
      </c>
      <c r="BN31" s="509">
        <f>BG31+BH31+BI31+BJ31</f>
        <v>647.82254043</v>
      </c>
      <c r="BO31" s="1060">
        <f>BN31/$BN$8*100</f>
        <v>1.0508943229294321</v>
      </c>
      <c r="BP31" s="1153">
        <f>BN31/BM31*100</f>
        <v>123.36543787968188</v>
      </c>
      <c r="BQ31" s="741">
        <f>AA31+AB31+AC31+AD31</f>
        <v>344.08800969999999</v>
      </c>
      <c r="BR31" s="509">
        <f>AE31+AF31+AG31+AH31</f>
        <v>425.91015787000003</v>
      </c>
      <c r="BS31" s="509">
        <f>AI31+AJ31+AK31+AL31</f>
        <v>497.86165411000002</v>
      </c>
      <c r="BT31" s="509">
        <f>AM31+AN31+AO31+AP31</f>
        <v>525.14733862000003</v>
      </c>
      <c r="BU31" s="509">
        <f>AQ31+AR31+AS31+AT31</f>
        <v>524.91603708000002</v>
      </c>
      <c r="BV31" s="509">
        <f>AU31+AV31+AW31+AX31</f>
        <v>505.40331021000003</v>
      </c>
      <c r="BW31" s="509">
        <f>AY31+AZ31+BA31+BB31</f>
        <v>731.26309730999992</v>
      </c>
      <c r="BX31" s="509">
        <f>BC31+BD31+BE31+BF31</f>
        <v>525.12482552999995</v>
      </c>
      <c r="BY31" s="1513">
        <f>BG31+BH31+BI31+BJ31</f>
        <v>647.82254043</v>
      </c>
      <c r="BZ31" s="1511"/>
      <c r="CA31" s="1511"/>
      <c r="CB31" s="1511"/>
      <c r="CC31" s="1511"/>
      <c r="CD31" s="1511"/>
      <c r="CE31" s="1511"/>
      <c r="CF31" s="1511"/>
    </row>
    <row r="32" spans="1:547" ht="22.95" customHeight="1">
      <c r="A32" s="1611">
        <v>24</v>
      </c>
      <c r="B32" s="695" t="str">
        <f>IF('1'!$A$1=1,D32,F32)</f>
        <v>Pakistan</v>
      </c>
      <c r="C32" s="1617"/>
      <c r="D32" s="531" t="s">
        <v>644</v>
      </c>
      <c r="E32" s="531"/>
      <c r="F32" s="1619" t="s">
        <v>441</v>
      </c>
      <c r="G32" s="509">
        <v>16.12079726</v>
      </c>
      <c r="H32" s="509">
        <v>11.138710230000001</v>
      </c>
      <c r="I32" s="509">
        <v>15.838033040000001</v>
      </c>
      <c r="J32" s="509">
        <v>11.114924370000001</v>
      </c>
      <c r="K32" s="519">
        <v>33.499455139999995</v>
      </c>
      <c r="L32" s="519">
        <v>13.54427879</v>
      </c>
      <c r="M32" s="519">
        <v>8.8766548400000005</v>
      </c>
      <c r="N32" s="519">
        <v>11.405641880000001</v>
      </c>
      <c r="O32" s="519">
        <v>52.718571539999999</v>
      </c>
      <c r="P32" s="519">
        <v>22.357637199999999</v>
      </c>
      <c r="Q32" s="519">
        <v>25.59777884</v>
      </c>
      <c r="R32" s="519">
        <v>19.590276880000001</v>
      </c>
      <c r="S32" s="519">
        <v>33.795658960000004</v>
      </c>
      <c r="T32" s="519">
        <v>20.878409190000003</v>
      </c>
      <c r="U32" s="519">
        <v>16.482193330000001</v>
      </c>
      <c r="V32" s="519">
        <v>20.052834009999998</v>
      </c>
      <c r="W32" s="519">
        <v>47.737035630000001</v>
      </c>
      <c r="X32" s="519">
        <v>17.494507810000002</v>
      </c>
      <c r="Y32" s="519">
        <v>13.842772180000001</v>
      </c>
      <c r="Z32" s="519">
        <v>19.46101857</v>
      </c>
      <c r="AA32" s="509">
        <v>26.10435683</v>
      </c>
      <c r="AB32" s="509">
        <v>10.08436719</v>
      </c>
      <c r="AC32" s="509">
        <v>11.80299076</v>
      </c>
      <c r="AD32" s="509">
        <v>11.43814471</v>
      </c>
      <c r="AE32" s="509">
        <v>15.24482289</v>
      </c>
      <c r="AF32" s="509">
        <v>9.5072731800000003</v>
      </c>
      <c r="AG32" s="509">
        <v>9.0248732599999997</v>
      </c>
      <c r="AH32" s="509">
        <v>11.496125030000002</v>
      </c>
      <c r="AI32" s="509">
        <v>14.492219519999999</v>
      </c>
      <c r="AJ32" s="509">
        <v>11.61360846</v>
      </c>
      <c r="AK32" s="509">
        <v>12.91815676</v>
      </c>
      <c r="AL32" s="509">
        <v>15.505480559999999</v>
      </c>
      <c r="AM32" s="509">
        <v>18.1298824</v>
      </c>
      <c r="AN32" s="509">
        <v>14.726006569999999</v>
      </c>
      <c r="AO32" s="509">
        <v>13.683696220000002</v>
      </c>
      <c r="AP32" s="509">
        <v>16.227860739999997</v>
      </c>
      <c r="AQ32" s="741">
        <v>19.307339380000002</v>
      </c>
      <c r="AR32" s="509">
        <v>16.938724749999999</v>
      </c>
      <c r="AS32" s="509">
        <v>17.29184257</v>
      </c>
      <c r="AT32" s="509">
        <v>22.22628216</v>
      </c>
      <c r="AU32" s="509">
        <v>27.41449592</v>
      </c>
      <c r="AV32" s="509">
        <v>15.09091033</v>
      </c>
      <c r="AW32" s="509">
        <v>16.364626780000002</v>
      </c>
      <c r="AX32" s="509">
        <v>20.27043527</v>
      </c>
      <c r="AY32" s="509">
        <v>28.98713704</v>
      </c>
      <c r="AZ32" s="509">
        <v>19.38696135</v>
      </c>
      <c r="BA32" s="509">
        <v>23.171937109999998</v>
      </c>
      <c r="BB32" s="509">
        <v>19.30162979</v>
      </c>
      <c r="BC32" s="509">
        <v>15.25261042</v>
      </c>
      <c r="BD32" s="509">
        <v>6.6130171099999995</v>
      </c>
      <c r="BE32" s="509">
        <v>18.289705210000001</v>
      </c>
      <c r="BF32" s="509">
        <v>22.080756610000002</v>
      </c>
      <c r="BG32" s="509">
        <v>76.457160549999998</v>
      </c>
      <c r="BH32" s="509">
        <v>307.35776970000001</v>
      </c>
      <c r="BI32" s="509">
        <v>149.56964078999999</v>
      </c>
      <c r="BJ32" s="509">
        <v>19.175669370000001</v>
      </c>
      <c r="BK32" s="509">
        <f t="shared" si="10"/>
        <v>79.140468300000009</v>
      </c>
      <c r="BL32" s="509">
        <f t="shared" si="11"/>
        <v>90.847665290000009</v>
      </c>
      <c r="BM32" s="509">
        <f t="shared" si="12"/>
        <v>62.23608935</v>
      </c>
      <c r="BN32" s="509">
        <f t="shared" si="13"/>
        <v>552.56024041000001</v>
      </c>
      <c r="BO32" s="1060">
        <f t="shared" si="14"/>
        <v>0.89636032012402078</v>
      </c>
      <c r="BP32" s="1153">
        <f t="shared" si="16"/>
        <v>887.84537425309816</v>
      </c>
      <c r="BQ32" s="741">
        <f t="shared" si="1"/>
        <v>59.429859489999998</v>
      </c>
      <c r="BR32" s="509">
        <f t="shared" si="2"/>
        <v>45.273094360000002</v>
      </c>
      <c r="BS32" s="509">
        <f t="shared" si="3"/>
        <v>54.529465299999998</v>
      </c>
      <c r="BT32" s="509">
        <f t="shared" si="4"/>
        <v>62.767445929999994</v>
      </c>
      <c r="BU32" s="509">
        <f t="shared" si="5"/>
        <v>75.764188860000004</v>
      </c>
      <c r="BV32" s="509">
        <f t="shared" si="6"/>
        <v>79.140468300000009</v>
      </c>
      <c r="BW32" s="509">
        <f t="shared" si="7"/>
        <v>90.847665290000009</v>
      </c>
      <c r="BX32" s="509">
        <f t="shared" si="8"/>
        <v>62.23608935</v>
      </c>
      <c r="BY32" s="1513">
        <f t="shared" si="9"/>
        <v>552.56024041000001</v>
      </c>
      <c r="BZ32" s="1511"/>
      <c r="CA32" s="1511"/>
      <c r="CB32" s="1511"/>
      <c r="CC32" s="1511"/>
      <c r="CD32" s="1511"/>
      <c r="CE32" s="1511"/>
      <c r="CF32" s="1511"/>
      <c r="FB32" s="777" t="s">
        <v>630</v>
      </c>
      <c r="FC32" s="777" t="s">
        <v>631</v>
      </c>
      <c r="FL32" s="777" t="s">
        <v>463</v>
      </c>
      <c r="FM32" s="777" t="s">
        <v>464</v>
      </c>
    </row>
    <row r="33" spans="1:560" ht="22.95" customHeight="1">
      <c r="A33" s="1611">
        <v>25</v>
      </c>
      <c r="B33" s="695" t="str">
        <f>IF('1'!$A$1=1,D33,F33)</f>
        <v>Viet Nam</v>
      </c>
      <c r="C33" s="1617"/>
      <c r="D33" s="531" t="s">
        <v>643</v>
      </c>
      <c r="E33" s="531"/>
      <c r="F33" s="1627" t="s">
        <v>340</v>
      </c>
      <c r="G33" s="509">
        <v>25.792792590000001</v>
      </c>
      <c r="H33" s="509">
        <v>22.846041</v>
      </c>
      <c r="I33" s="509">
        <v>29.255893</v>
      </c>
      <c r="J33" s="509">
        <v>38.967333999999994</v>
      </c>
      <c r="K33" s="519">
        <v>28.848804000000001</v>
      </c>
      <c r="L33" s="519">
        <v>32.463642</v>
      </c>
      <c r="M33" s="519">
        <v>72.502221000000006</v>
      </c>
      <c r="N33" s="519">
        <v>75.006629000000004</v>
      </c>
      <c r="O33" s="519">
        <v>83.418058000000002</v>
      </c>
      <c r="P33" s="519">
        <v>61.969527999999997</v>
      </c>
      <c r="Q33" s="519">
        <v>82.924523000000008</v>
      </c>
      <c r="R33" s="519">
        <v>89.32222800000001</v>
      </c>
      <c r="S33" s="519">
        <v>88.400616999999997</v>
      </c>
      <c r="T33" s="519">
        <v>71.229249999999993</v>
      </c>
      <c r="U33" s="519">
        <v>97.441681000000003</v>
      </c>
      <c r="V33" s="519">
        <v>97.563738999999998</v>
      </c>
      <c r="W33" s="519">
        <v>61.928375449999997</v>
      </c>
      <c r="X33" s="519">
        <v>54.014243999999998</v>
      </c>
      <c r="Y33" s="519">
        <v>84.062386000000004</v>
      </c>
      <c r="Z33" s="519">
        <v>88.711943000000005</v>
      </c>
      <c r="AA33" s="509">
        <v>54.858623819999998</v>
      </c>
      <c r="AB33" s="509">
        <v>50.415750999999993</v>
      </c>
      <c r="AC33" s="509">
        <v>79.099835000000013</v>
      </c>
      <c r="AD33" s="509">
        <v>67.029198999999991</v>
      </c>
      <c r="AE33" s="509">
        <v>67.676643819999995</v>
      </c>
      <c r="AF33" s="509">
        <v>67.112784000000005</v>
      </c>
      <c r="AG33" s="509">
        <v>83.275421999999992</v>
      </c>
      <c r="AH33" s="509">
        <v>85.409432999999993</v>
      </c>
      <c r="AI33" s="509">
        <v>75.77941607999999</v>
      </c>
      <c r="AJ33" s="509">
        <v>77.293492999999998</v>
      </c>
      <c r="AK33" s="509">
        <v>120.13698100000001</v>
      </c>
      <c r="AL33" s="509">
        <v>118.95253599999999</v>
      </c>
      <c r="AM33" s="509">
        <v>102.96180942000001</v>
      </c>
      <c r="AN33" s="509">
        <v>91.370942000000014</v>
      </c>
      <c r="AO33" s="509">
        <v>111.268941</v>
      </c>
      <c r="AP33" s="509">
        <v>105.37169</v>
      </c>
      <c r="AQ33" s="741">
        <v>87.666021120000011</v>
      </c>
      <c r="AR33" s="509">
        <v>94.895737999999994</v>
      </c>
      <c r="AS33" s="509">
        <v>124.953793</v>
      </c>
      <c r="AT33" s="509">
        <v>119.438705</v>
      </c>
      <c r="AU33" s="509">
        <v>92.303205660000003</v>
      </c>
      <c r="AV33" s="509">
        <v>80.638264190000001</v>
      </c>
      <c r="AW33" s="509">
        <v>142.33028315000001</v>
      </c>
      <c r="AX33" s="509">
        <v>142.24328316</v>
      </c>
      <c r="AY33" s="509">
        <v>135.75060880000001</v>
      </c>
      <c r="AZ33" s="509">
        <v>116.68977613</v>
      </c>
      <c r="BA33" s="509">
        <v>169.52833039000001</v>
      </c>
      <c r="BB33" s="509">
        <v>148.90848840999999</v>
      </c>
      <c r="BC33" s="509">
        <v>81.462458209999994</v>
      </c>
      <c r="BD33" s="509">
        <v>51.461309549999996</v>
      </c>
      <c r="BE33" s="509">
        <v>83.63584822</v>
      </c>
      <c r="BF33" s="509">
        <v>93.275840029999998</v>
      </c>
      <c r="BG33" s="509">
        <v>112.48287548</v>
      </c>
      <c r="BH33" s="509">
        <v>106.04481165999999</v>
      </c>
      <c r="BI33" s="509">
        <v>153.34656025000001</v>
      </c>
      <c r="BJ33" s="509">
        <v>148.71541465000001</v>
      </c>
      <c r="BK33" s="509">
        <f t="shared" si="10"/>
        <v>457.51503616000002</v>
      </c>
      <c r="BL33" s="509">
        <f t="shared" si="11"/>
        <v>570.87720373000002</v>
      </c>
      <c r="BM33" s="509">
        <f t="shared" si="12"/>
        <v>309.83545600999997</v>
      </c>
      <c r="BN33" s="509">
        <f t="shared" si="13"/>
        <v>520.58966204000012</v>
      </c>
      <c r="BO33" s="1060">
        <f t="shared" ref="BO33:BO43" si="17">BN33/$BN$8*100</f>
        <v>0.84449781579142602</v>
      </c>
      <c r="BP33" s="1153">
        <f t="shared" ref="BP33:BP43" si="18">BN33/BM33*100</f>
        <v>168.02133259506559</v>
      </c>
      <c r="BQ33" s="741">
        <f t="shared" ref="BQ33:BQ43" si="19">AA33+AB33+AC33+AD33</f>
        <v>251.40340881999998</v>
      </c>
      <c r="BR33" s="509">
        <f t="shared" ref="BR33:BR43" si="20">AE33+AF33+AG33+AH33</f>
        <v>303.47428281999998</v>
      </c>
      <c r="BS33" s="509">
        <f t="shared" ref="BS33:BS43" si="21">AI33+AJ33+AK33+AL33</f>
        <v>392.16242607999999</v>
      </c>
      <c r="BT33" s="509">
        <f t="shared" ref="BT33:BT43" si="22">AM33+AN33+AO33+AP33</f>
        <v>410.97338242000001</v>
      </c>
      <c r="BU33" s="509">
        <f t="shared" ref="BU33:BU43" si="23">AQ33+AR33+AS33+AT33</f>
        <v>426.95425711999997</v>
      </c>
      <c r="BV33" s="509">
        <f t="shared" ref="BV33:BV43" si="24">AU33+AV33+AW33+AX33</f>
        <v>457.51503616000002</v>
      </c>
      <c r="BW33" s="509">
        <f t="shared" ref="BW33:BW43" si="25">AY33+AZ33+BA33+BB33</f>
        <v>570.87720373000002</v>
      </c>
      <c r="BX33" s="509">
        <f t="shared" ref="BX33:BX43" si="26">BC33+BD33+BE33+BF33</f>
        <v>309.83545600999997</v>
      </c>
      <c r="BY33" s="1513">
        <f t="shared" si="9"/>
        <v>520.58966204000012</v>
      </c>
      <c r="BZ33" s="1511"/>
      <c r="CA33" s="1511"/>
      <c r="CB33" s="1511"/>
      <c r="CC33" s="1511"/>
      <c r="CD33" s="1511"/>
      <c r="CE33" s="1511"/>
      <c r="CF33" s="1511"/>
    </row>
    <row r="34" spans="1:560" ht="22.95" customHeight="1">
      <c r="A34" s="1611">
        <v>26</v>
      </c>
      <c r="B34" s="695" t="str">
        <f>IF('1'!$A$1=1,D34,F34)</f>
        <v>Austria</v>
      </c>
      <c r="C34" s="1617"/>
      <c r="D34" s="531" t="s">
        <v>661</v>
      </c>
      <c r="E34" s="531"/>
      <c r="F34" s="1619" t="s">
        <v>172</v>
      </c>
      <c r="G34" s="509">
        <v>161.62358440999998</v>
      </c>
      <c r="H34" s="509">
        <v>123.52115499999999</v>
      </c>
      <c r="I34" s="509">
        <v>184.98486499999999</v>
      </c>
      <c r="J34" s="509">
        <v>168.24688500000002</v>
      </c>
      <c r="K34" s="519">
        <v>146.48008400000001</v>
      </c>
      <c r="L34" s="519">
        <v>145.15151800000001</v>
      </c>
      <c r="M34" s="519">
        <v>159.77451600000001</v>
      </c>
      <c r="N34" s="519">
        <v>204.50511399999999</v>
      </c>
      <c r="O34" s="519">
        <v>128.86218300000002</v>
      </c>
      <c r="P34" s="519">
        <v>164.916483</v>
      </c>
      <c r="Q34" s="519">
        <v>164.030214</v>
      </c>
      <c r="R34" s="519">
        <v>219.47918200000001</v>
      </c>
      <c r="S34" s="519">
        <v>123.75469</v>
      </c>
      <c r="T34" s="519">
        <v>197.76569699999999</v>
      </c>
      <c r="U34" s="519">
        <v>307.30979400000001</v>
      </c>
      <c r="V34" s="519">
        <v>287.41029400000002</v>
      </c>
      <c r="W34" s="519">
        <v>130.84842702</v>
      </c>
      <c r="X34" s="519">
        <v>188.51526999999999</v>
      </c>
      <c r="Y34" s="519">
        <v>131.44413200000002</v>
      </c>
      <c r="Z34" s="519">
        <v>100.42600400000001</v>
      </c>
      <c r="AA34" s="509">
        <v>58.315916559999998</v>
      </c>
      <c r="AB34" s="509">
        <v>64.298936999999995</v>
      </c>
      <c r="AC34" s="509">
        <v>79.753051999999997</v>
      </c>
      <c r="AD34" s="509">
        <v>129.17815099999999</v>
      </c>
      <c r="AE34" s="509">
        <v>113.12485323999999</v>
      </c>
      <c r="AF34" s="509">
        <v>115.922241</v>
      </c>
      <c r="AG34" s="509">
        <v>97.371071999999998</v>
      </c>
      <c r="AH34" s="509">
        <v>97.362340999999986</v>
      </c>
      <c r="AI34" s="509">
        <v>90.778159210000013</v>
      </c>
      <c r="AJ34" s="509">
        <v>111.920483</v>
      </c>
      <c r="AK34" s="509">
        <v>106.924277</v>
      </c>
      <c r="AL34" s="509">
        <v>126.079354</v>
      </c>
      <c r="AM34" s="509">
        <v>117.30756604000001</v>
      </c>
      <c r="AN34" s="509">
        <v>122.40638899999999</v>
      </c>
      <c r="AO34" s="509">
        <v>135.05668700000001</v>
      </c>
      <c r="AP34" s="509">
        <v>172.24877699999999</v>
      </c>
      <c r="AQ34" s="741">
        <v>167.68521229000001</v>
      </c>
      <c r="AR34" s="509">
        <v>159.85338899999999</v>
      </c>
      <c r="AS34" s="509">
        <v>133.60488000000001</v>
      </c>
      <c r="AT34" s="509">
        <v>135.84725800000001</v>
      </c>
      <c r="AU34" s="509">
        <v>117.61209531</v>
      </c>
      <c r="AV34" s="509">
        <v>103.45991119</v>
      </c>
      <c r="AW34" s="509">
        <v>141.08463931</v>
      </c>
      <c r="AX34" s="509">
        <v>150.85245229</v>
      </c>
      <c r="AY34" s="509">
        <v>151.36221714999999</v>
      </c>
      <c r="AZ34" s="509">
        <v>173.20267192</v>
      </c>
      <c r="BA34" s="509">
        <v>226.83736958</v>
      </c>
      <c r="BB34" s="509">
        <v>251.26783151000001</v>
      </c>
      <c r="BC34" s="509">
        <v>177.31923527999999</v>
      </c>
      <c r="BD34" s="509">
        <v>83.168849840000007</v>
      </c>
      <c r="BE34" s="509">
        <v>103.58555041</v>
      </c>
      <c r="BF34" s="509">
        <v>92.318292869999993</v>
      </c>
      <c r="BG34" s="509">
        <v>111.26889980999999</v>
      </c>
      <c r="BH34" s="509">
        <v>126.63525703000001</v>
      </c>
      <c r="BI34" s="509">
        <v>122.49278995</v>
      </c>
      <c r="BJ34" s="509">
        <v>126.06174900000001</v>
      </c>
      <c r="BK34" s="509">
        <f t="shared" si="10"/>
        <v>513.00909809999996</v>
      </c>
      <c r="BL34" s="509">
        <f t="shared" si="11"/>
        <v>802.67009015999997</v>
      </c>
      <c r="BM34" s="509">
        <f t="shared" si="12"/>
        <v>456.39192839999998</v>
      </c>
      <c r="BN34" s="509">
        <f t="shared" si="13"/>
        <v>486.45869579000004</v>
      </c>
      <c r="BO34" s="1060">
        <f t="shared" si="17"/>
        <v>0.78913074158555896</v>
      </c>
      <c r="BP34" s="1153">
        <f t="shared" si="18"/>
        <v>106.58792706860677</v>
      </c>
      <c r="BQ34" s="741">
        <f t="shared" si="19"/>
        <v>331.54605656000001</v>
      </c>
      <c r="BR34" s="509">
        <f t="shared" si="20"/>
        <v>423.78050724000002</v>
      </c>
      <c r="BS34" s="509">
        <f t="shared" si="21"/>
        <v>435.70227321000004</v>
      </c>
      <c r="BT34" s="509">
        <f t="shared" si="22"/>
        <v>547.01941904</v>
      </c>
      <c r="BU34" s="509">
        <f t="shared" si="23"/>
        <v>596.99073928999996</v>
      </c>
      <c r="BV34" s="509">
        <f t="shared" si="24"/>
        <v>513.00909809999996</v>
      </c>
      <c r="BW34" s="509">
        <f t="shared" si="25"/>
        <v>802.67009015999997</v>
      </c>
      <c r="BX34" s="509">
        <f t="shared" si="26"/>
        <v>456.39192839999998</v>
      </c>
      <c r="BY34" s="1513">
        <f t="shared" si="9"/>
        <v>486.45869579000004</v>
      </c>
      <c r="BZ34" s="1511"/>
      <c r="CA34" s="1511"/>
      <c r="CB34" s="1511"/>
      <c r="CC34" s="1511"/>
      <c r="CD34" s="1511"/>
      <c r="CE34" s="1511"/>
      <c r="CF34" s="1511"/>
    </row>
    <row r="35" spans="1:560" ht="22.95" customHeight="1">
      <c r="A35" s="1611">
        <v>27</v>
      </c>
      <c r="B35" s="695" t="str">
        <f>IF('1'!$A$1=1,D35,F35)</f>
        <v>Norway</v>
      </c>
      <c r="C35" s="1617"/>
      <c r="D35" s="531" t="s">
        <v>677</v>
      </c>
      <c r="E35" s="531"/>
      <c r="F35" s="740" t="s">
        <v>188</v>
      </c>
      <c r="G35" s="509">
        <v>94.362628770000001</v>
      </c>
      <c r="H35" s="509">
        <v>40.399226999999996</v>
      </c>
      <c r="I35" s="509">
        <v>43.176627000000003</v>
      </c>
      <c r="J35" s="509">
        <v>77.279735000000002</v>
      </c>
      <c r="K35" s="519">
        <v>71.439104999999998</v>
      </c>
      <c r="L35" s="519">
        <v>54.040769999999995</v>
      </c>
      <c r="M35" s="519">
        <v>58.420906000000002</v>
      </c>
      <c r="N35" s="519">
        <v>82.125005000000002</v>
      </c>
      <c r="O35" s="519">
        <v>81.656368000000001</v>
      </c>
      <c r="P35" s="519">
        <v>82.748232999999999</v>
      </c>
      <c r="Q35" s="519">
        <v>88.343792000000008</v>
      </c>
      <c r="R35" s="519">
        <v>122.13832000000001</v>
      </c>
      <c r="S35" s="519">
        <v>91.017971000000003</v>
      </c>
      <c r="T35" s="519">
        <v>82.310699</v>
      </c>
      <c r="U35" s="519">
        <v>77.827382</v>
      </c>
      <c r="V35" s="519">
        <v>107.447648</v>
      </c>
      <c r="W35" s="519">
        <v>82.690075519999994</v>
      </c>
      <c r="X35" s="519">
        <v>60.852006000000003</v>
      </c>
      <c r="Y35" s="519">
        <v>57.828665000000001</v>
      </c>
      <c r="Z35" s="519">
        <v>384.97324500000002</v>
      </c>
      <c r="AA35" s="509">
        <v>235.05846866000002</v>
      </c>
      <c r="AB35" s="509">
        <v>224.84950099999998</v>
      </c>
      <c r="AC35" s="509">
        <v>236.59891399999998</v>
      </c>
      <c r="AD35" s="509">
        <v>42.177476999999996</v>
      </c>
      <c r="AE35" s="509">
        <v>40.608894570000004</v>
      </c>
      <c r="AF35" s="509">
        <v>31.228776999999997</v>
      </c>
      <c r="AG35" s="509">
        <v>38.657238</v>
      </c>
      <c r="AH35" s="509">
        <v>51.416063999999999</v>
      </c>
      <c r="AI35" s="509">
        <v>51.470430010000001</v>
      </c>
      <c r="AJ35" s="509">
        <v>41.149340000000002</v>
      </c>
      <c r="AK35" s="509">
        <v>48.792919000000005</v>
      </c>
      <c r="AL35" s="509">
        <v>62.704946999999997</v>
      </c>
      <c r="AM35" s="509">
        <v>48.073481310000005</v>
      </c>
      <c r="AN35" s="509">
        <v>48.517748999999995</v>
      </c>
      <c r="AO35" s="509">
        <v>47.638915999999995</v>
      </c>
      <c r="AP35" s="509">
        <v>74.734842999999998</v>
      </c>
      <c r="AQ35" s="741">
        <v>61.855981050000004</v>
      </c>
      <c r="AR35" s="509">
        <v>45.081603999999999</v>
      </c>
      <c r="AS35" s="509">
        <v>63.996758</v>
      </c>
      <c r="AT35" s="509">
        <v>82.072493000000009</v>
      </c>
      <c r="AU35" s="509">
        <v>78.275446070000001</v>
      </c>
      <c r="AV35" s="509">
        <v>49.465073580000002</v>
      </c>
      <c r="AW35" s="509">
        <v>66.280103550000007</v>
      </c>
      <c r="AX35" s="509">
        <v>83.285450019999999</v>
      </c>
      <c r="AY35" s="509">
        <v>72.015208020000003</v>
      </c>
      <c r="AZ35" s="509">
        <v>77.771216530000004</v>
      </c>
      <c r="BA35" s="509">
        <v>92.027750350000005</v>
      </c>
      <c r="BB35" s="509">
        <v>127.85438166</v>
      </c>
      <c r="BC35" s="509">
        <v>74.615994920000006</v>
      </c>
      <c r="BD35" s="509">
        <v>45.831467799999999</v>
      </c>
      <c r="BE35" s="509">
        <v>65.313318440000003</v>
      </c>
      <c r="BF35" s="509">
        <v>78.183065940000006</v>
      </c>
      <c r="BG35" s="509">
        <v>78.971932390000006</v>
      </c>
      <c r="BH35" s="509">
        <v>74.13699733</v>
      </c>
      <c r="BI35" s="509">
        <v>81.344619199999997</v>
      </c>
      <c r="BJ35" s="509">
        <v>101.50219076</v>
      </c>
      <c r="BK35" s="509">
        <f t="shared" si="10"/>
        <v>277.30607322000003</v>
      </c>
      <c r="BL35" s="509">
        <f t="shared" si="11"/>
        <v>369.66855656000001</v>
      </c>
      <c r="BM35" s="509">
        <f t="shared" si="12"/>
        <v>263.94384710000003</v>
      </c>
      <c r="BN35" s="509">
        <f t="shared" si="13"/>
        <v>335.95573968000002</v>
      </c>
      <c r="BO35" s="1060">
        <f t="shared" si="17"/>
        <v>0.54498563657715016</v>
      </c>
      <c r="BP35" s="1153">
        <f t="shared" si="18"/>
        <v>127.28303514978963</v>
      </c>
      <c r="BQ35" s="741">
        <f t="shared" si="19"/>
        <v>738.68436065999992</v>
      </c>
      <c r="BR35" s="509">
        <f t="shared" si="20"/>
        <v>161.91097357000001</v>
      </c>
      <c r="BS35" s="509">
        <f t="shared" si="21"/>
        <v>204.11763601000001</v>
      </c>
      <c r="BT35" s="509">
        <f t="shared" si="22"/>
        <v>218.96498931000002</v>
      </c>
      <c r="BU35" s="509">
        <f>AQ35+AR35+AS35+AT35</f>
        <v>253.00683605</v>
      </c>
      <c r="BV35" s="509">
        <f t="shared" si="24"/>
        <v>277.30607322000003</v>
      </c>
      <c r="BW35" s="509">
        <f t="shared" si="25"/>
        <v>369.66855656000001</v>
      </c>
      <c r="BX35" s="509">
        <f t="shared" si="26"/>
        <v>263.94384710000003</v>
      </c>
      <c r="BY35" s="1513">
        <f t="shared" si="9"/>
        <v>335.95573968000002</v>
      </c>
      <c r="BZ35" s="1511"/>
      <c r="CA35" s="1511"/>
      <c r="CB35" s="1511"/>
      <c r="CC35" s="1511"/>
      <c r="CD35" s="1511"/>
      <c r="CE35" s="1511"/>
      <c r="CF35" s="1511"/>
    </row>
    <row r="36" spans="1:560" s="534" customFormat="1" ht="22.95" customHeight="1">
      <c r="A36" s="1612">
        <v>28</v>
      </c>
      <c r="B36" s="1510" t="str">
        <f>IF('1'!$A$1=1,D36,F36)</f>
        <v>Saudi Arabia</v>
      </c>
      <c r="C36" s="1628"/>
      <c r="D36" s="701" t="s">
        <v>663</v>
      </c>
      <c r="E36" s="531"/>
      <c r="F36" s="1067" t="s">
        <v>181</v>
      </c>
      <c r="G36" s="522">
        <v>3.5200336999999999</v>
      </c>
      <c r="H36" s="522">
        <v>6.67782184</v>
      </c>
      <c r="I36" s="522">
        <v>7.5489846700000012</v>
      </c>
      <c r="J36" s="522">
        <v>13.183657180000001</v>
      </c>
      <c r="K36" s="521">
        <v>10.851062419999998</v>
      </c>
      <c r="L36" s="521">
        <v>19.403152070000001</v>
      </c>
      <c r="M36" s="521">
        <v>16.774179660000001</v>
      </c>
      <c r="N36" s="521">
        <v>20.78563759</v>
      </c>
      <c r="O36" s="521">
        <v>18.57423438</v>
      </c>
      <c r="P36" s="521">
        <v>33.619612140000001</v>
      </c>
      <c r="Q36" s="521">
        <v>32.290338990000002</v>
      </c>
      <c r="R36" s="521">
        <v>34.134024260000004</v>
      </c>
      <c r="S36" s="521">
        <v>32.99092795</v>
      </c>
      <c r="T36" s="521">
        <v>44.07314255</v>
      </c>
      <c r="U36" s="521">
        <v>31.889344250000001</v>
      </c>
      <c r="V36" s="521">
        <v>45.802683680000001</v>
      </c>
      <c r="W36" s="521">
        <v>31.31267141</v>
      </c>
      <c r="X36" s="521">
        <v>50.420035310000003</v>
      </c>
      <c r="Y36" s="521">
        <v>61.587719099999994</v>
      </c>
      <c r="Z36" s="521">
        <v>46.756889479999998</v>
      </c>
      <c r="AA36" s="522">
        <v>32.10809063</v>
      </c>
      <c r="AB36" s="522">
        <v>37.124576040000001</v>
      </c>
      <c r="AC36" s="522">
        <v>25.581161770000001</v>
      </c>
      <c r="AD36" s="522">
        <v>41.665774859999999</v>
      </c>
      <c r="AE36" s="522">
        <v>29.175434180000003</v>
      </c>
      <c r="AF36" s="522">
        <v>37.823697899999999</v>
      </c>
      <c r="AG36" s="522">
        <v>30.012788649999997</v>
      </c>
      <c r="AH36" s="522">
        <v>35.699293470000001</v>
      </c>
      <c r="AI36" s="522">
        <v>34.515063690000005</v>
      </c>
      <c r="AJ36" s="522">
        <v>48.768244609999996</v>
      </c>
      <c r="AK36" s="522">
        <v>49.525735089999998</v>
      </c>
      <c r="AL36" s="522">
        <v>40.503376189999997</v>
      </c>
      <c r="AM36" s="522">
        <v>51.078136870000009</v>
      </c>
      <c r="AN36" s="522">
        <v>34.403170239999994</v>
      </c>
      <c r="AO36" s="522">
        <v>42.351414769999998</v>
      </c>
      <c r="AP36" s="522">
        <v>46.79886621</v>
      </c>
      <c r="AQ36" s="1156">
        <v>45.624917010000004</v>
      </c>
      <c r="AR36" s="522">
        <v>51.372614010000007</v>
      </c>
      <c r="AS36" s="522">
        <v>39.444450340000003</v>
      </c>
      <c r="AT36" s="522">
        <v>34.784892820000003</v>
      </c>
      <c r="AU36" s="522">
        <v>30.413575489999999</v>
      </c>
      <c r="AV36" s="522">
        <v>22.644618549999997</v>
      </c>
      <c r="AW36" s="522">
        <v>25.894269950000002</v>
      </c>
      <c r="AX36" s="522">
        <v>21.123342620000003</v>
      </c>
      <c r="AY36" s="522">
        <v>26.307108929999998</v>
      </c>
      <c r="AZ36" s="522">
        <v>36.815523080000006</v>
      </c>
      <c r="BA36" s="522">
        <v>65.088787809999999</v>
      </c>
      <c r="BB36" s="522">
        <v>55.488058689999995</v>
      </c>
      <c r="BC36" s="522">
        <v>26.282196340000002</v>
      </c>
      <c r="BD36" s="522">
        <v>81.48795247000001</v>
      </c>
      <c r="BE36" s="522">
        <v>108.18995958000001</v>
      </c>
      <c r="BF36" s="522">
        <v>89.221961129999997</v>
      </c>
      <c r="BG36" s="522">
        <v>35.229962200000003</v>
      </c>
      <c r="BH36" s="522">
        <v>51.662650399999997</v>
      </c>
      <c r="BI36" s="522">
        <v>130.17073571</v>
      </c>
      <c r="BJ36" s="522">
        <v>117.42533772</v>
      </c>
      <c r="BK36" s="509">
        <f t="shared" ref="BK36:BK42" si="27">AU36+AV36+AW36+AX36</f>
        <v>100.07580661</v>
      </c>
      <c r="BL36" s="509">
        <f t="shared" ref="BL36:BL42" si="28">AY36+AZ36+BA36+BB36</f>
        <v>183.69947851000001</v>
      </c>
      <c r="BM36" s="509">
        <f t="shared" ref="BM36:BM42" si="29">BC36+BD36+BE36+BF36</f>
        <v>305.18206952000003</v>
      </c>
      <c r="BN36" s="509">
        <f t="shared" ref="BN36:BN42" si="30">BG36+BH36+BI36+BJ36</f>
        <v>334.48868603</v>
      </c>
      <c r="BO36" s="1511">
        <f t="shared" ref="BO36:BO42" si="31">BN36/$BN$8*100</f>
        <v>0.54260578985061514</v>
      </c>
      <c r="BP36" s="1512">
        <f t="shared" ref="BP36:BP42" si="32">BN36/BM36*100</f>
        <v>109.60299422442947</v>
      </c>
      <c r="BQ36" s="741">
        <f t="shared" si="19"/>
        <v>136.47960330000001</v>
      </c>
      <c r="BR36" s="509">
        <f t="shared" si="20"/>
        <v>132.71121420000003</v>
      </c>
      <c r="BS36" s="509">
        <f t="shared" si="21"/>
        <v>173.31241957999998</v>
      </c>
      <c r="BT36" s="509">
        <f t="shared" si="22"/>
        <v>174.63158809000001</v>
      </c>
      <c r="BU36" s="509">
        <f t="shared" si="23"/>
        <v>171.22687418000001</v>
      </c>
      <c r="BV36" s="509">
        <f t="shared" si="24"/>
        <v>100.07580661</v>
      </c>
      <c r="BW36" s="509">
        <f t="shared" si="25"/>
        <v>183.69947851000001</v>
      </c>
      <c r="BX36" s="509">
        <f t="shared" si="26"/>
        <v>305.18206952000003</v>
      </c>
      <c r="BY36" s="1513">
        <f t="shared" ref="BY36:BY42" si="33">BG36+BH36+BI36+BJ36</f>
        <v>334.48868603</v>
      </c>
      <c r="BZ36" s="1511"/>
      <c r="CA36" s="1511"/>
      <c r="CB36" s="1511"/>
      <c r="CC36" s="1511"/>
      <c r="CD36" s="1511"/>
      <c r="CE36" s="1511"/>
      <c r="CF36" s="1511"/>
      <c r="CG36" s="1493"/>
      <c r="CH36" s="1493"/>
      <c r="CI36" s="1493"/>
      <c r="CJ36" s="1493"/>
      <c r="CK36" s="1493"/>
      <c r="CL36" s="1493"/>
      <c r="CM36" s="1493"/>
      <c r="CN36" s="1493"/>
      <c r="CO36" s="1493"/>
      <c r="CP36" s="1493"/>
      <c r="CQ36" s="1493"/>
      <c r="CR36" s="1493"/>
      <c r="CS36" s="1493"/>
      <c r="CT36" s="1493"/>
      <c r="CU36" s="1493"/>
      <c r="CV36" s="1493"/>
      <c r="CW36" s="1493"/>
      <c r="CX36" s="1493"/>
      <c r="CY36" s="1493"/>
      <c r="CZ36" s="1493"/>
      <c r="DA36" s="1493"/>
      <c r="DB36" s="1493"/>
      <c r="DC36" s="1493"/>
      <c r="DD36" s="1493"/>
      <c r="DE36" s="1493"/>
      <c r="DF36" s="1493"/>
      <c r="DG36" s="1493"/>
      <c r="DH36" s="1493"/>
      <c r="DI36" s="1493"/>
      <c r="DJ36" s="1493"/>
      <c r="DK36" s="1493"/>
      <c r="DL36" s="1493"/>
      <c r="DM36" s="1493"/>
      <c r="DN36" s="1493"/>
      <c r="DO36" s="1493"/>
      <c r="DP36" s="1493"/>
      <c r="DQ36" s="1493"/>
      <c r="DR36" s="1493"/>
      <c r="DS36" s="1493"/>
      <c r="DT36" s="1493"/>
      <c r="DU36" s="1493"/>
      <c r="DV36" s="1493"/>
      <c r="DW36" s="1493"/>
      <c r="DX36" s="1493"/>
      <c r="DY36" s="1493"/>
      <c r="DZ36" s="1493"/>
      <c r="EA36" s="1493"/>
      <c r="EB36" s="1493"/>
      <c r="EC36" s="1493"/>
      <c r="ED36" s="1493"/>
      <c r="EE36" s="1493"/>
      <c r="EF36" s="1493"/>
      <c r="EG36" s="1493"/>
      <c r="EH36" s="1493"/>
      <c r="EI36" s="1493"/>
      <c r="EJ36" s="1493"/>
      <c r="EK36" s="1493"/>
      <c r="EL36" s="1493"/>
      <c r="EM36" s="1493"/>
      <c r="EN36" s="1493"/>
      <c r="EO36" s="1493"/>
      <c r="EP36" s="1493"/>
      <c r="EQ36" s="1493"/>
      <c r="ER36" s="1493"/>
      <c r="ES36" s="1493"/>
      <c r="ET36" s="1493"/>
      <c r="EU36" s="1493"/>
      <c r="EV36" s="1493"/>
      <c r="EW36" s="1493"/>
      <c r="EX36" s="1493"/>
      <c r="EY36" s="1493"/>
      <c r="EZ36" s="777"/>
      <c r="FA36" s="777"/>
      <c r="FB36" s="777"/>
      <c r="FC36" s="777"/>
      <c r="FD36" s="777"/>
      <c r="FE36" s="777"/>
      <c r="FF36" s="777"/>
      <c r="FG36" s="777"/>
      <c r="FH36" s="777"/>
      <c r="FI36" s="777"/>
      <c r="FJ36" s="777"/>
      <c r="FK36" s="777"/>
      <c r="FL36" s="777"/>
      <c r="FM36" s="777"/>
      <c r="FN36" s="777"/>
      <c r="FO36" s="1493"/>
      <c r="FP36" s="1493"/>
      <c r="FQ36" s="1493"/>
      <c r="FR36" s="1493"/>
      <c r="FS36" s="1493"/>
      <c r="FT36" s="1493"/>
      <c r="FU36" s="1493"/>
      <c r="FV36" s="1493"/>
      <c r="FW36" s="1493"/>
      <c r="FX36" s="1493"/>
      <c r="FY36" s="1493"/>
      <c r="FZ36" s="1493"/>
      <c r="GA36" s="1493"/>
      <c r="GB36" s="1493"/>
      <c r="GC36" s="1493"/>
      <c r="GD36" s="1493"/>
      <c r="GE36" s="1493"/>
      <c r="GF36" s="1493"/>
      <c r="GG36" s="1493"/>
      <c r="GH36" s="1493"/>
      <c r="GI36" s="1493"/>
      <c r="GJ36" s="1493"/>
      <c r="GK36" s="1493"/>
      <c r="GL36" s="1493"/>
      <c r="GM36" s="1493"/>
      <c r="GN36" s="1493"/>
      <c r="GO36" s="1493"/>
      <c r="GP36" s="1493"/>
      <c r="GQ36" s="1493"/>
      <c r="GR36" s="1493"/>
      <c r="GS36" s="1493"/>
      <c r="GT36" s="1493"/>
      <c r="GU36" s="1493"/>
      <c r="GV36" s="1493"/>
      <c r="GW36" s="1493"/>
      <c r="GX36" s="1493"/>
      <c r="GY36" s="1493"/>
      <c r="GZ36" s="1493"/>
      <c r="HA36" s="1493"/>
      <c r="HB36" s="1493"/>
      <c r="HC36" s="1493"/>
      <c r="HD36" s="1493"/>
      <c r="HE36" s="1493"/>
      <c r="HF36" s="1493"/>
      <c r="HG36" s="1493"/>
      <c r="HH36" s="1493"/>
      <c r="HI36" s="1493"/>
      <c r="HJ36" s="1493"/>
      <c r="HK36" s="1493"/>
      <c r="HL36" s="1493"/>
      <c r="HM36" s="1493"/>
      <c r="HN36" s="1493"/>
      <c r="HO36" s="1493"/>
      <c r="HP36" s="1493"/>
      <c r="HQ36" s="1493"/>
      <c r="HR36" s="1493"/>
      <c r="HS36" s="1493"/>
      <c r="HT36" s="1493"/>
      <c r="HU36" s="1493"/>
      <c r="HV36" s="1493"/>
      <c r="HW36" s="1493"/>
      <c r="HX36" s="1493"/>
      <c r="HY36" s="1493"/>
      <c r="HZ36" s="1493"/>
      <c r="IA36" s="1493"/>
      <c r="IB36" s="1493"/>
      <c r="IC36" s="1493"/>
      <c r="ID36" s="1493"/>
      <c r="IE36" s="1493"/>
      <c r="IF36" s="1493"/>
      <c r="IG36" s="1493"/>
      <c r="IH36" s="1493"/>
      <c r="II36" s="1493"/>
      <c r="IJ36" s="1493"/>
      <c r="IK36" s="1493"/>
      <c r="IL36" s="1493"/>
      <c r="IM36" s="1493"/>
      <c r="IN36" s="1493"/>
      <c r="IO36" s="1493"/>
      <c r="IP36" s="1493"/>
      <c r="IQ36" s="1493"/>
      <c r="IR36" s="1493"/>
      <c r="IS36" s="1493"/>
      <c r="IT36" s="1493"/>
      <c r="IU36" s="1493"/>
      <c r="IV36" s="1493"/>
      <c r="IW36" s="1493"/>
      <c r="IX36" s="1493"/>
      <c r="IY36" s="1493"/>
      <c r="IZ36" s="1493"/>
      <c r="JA36" s="1493"/>
      <c r="JB36" s="1493"/>
      <c r="JC36" s="1493"/>
      <c r="JD36" s="1493"/>
      <c r="JE36" s="1493"/>
      <c r="JF36" s="1493"/>
      <c r="JG36" s="1493"/>
      <c r="JH36" s="1493"/>
      <c r="JI36" s="1493"/>
      <c r="JJ36" s="1493"/>
      <c r="JK36" s="1493"/>
      <c r="JL36" s="1493"/>
      <c r="JM36" s="1493"/>
      <c r="JN36" s="1493"/>
      <c r="JO36" s="1493"/>
      <c r="JP36" s="1493"/>
      <c r="JQ36" s="1493"/>
      <c r="JR36" s="1493"/>
      <c r="JS36" s="1493"/>
      <c r="JT36" s="1493"/>
      <c r="JU36" s="1493"/>
      <c r="JV36" s="1493"/>
      <c r="JW36" s="1493"/>
      <c r="JX36" s="1493"/>
      <c r="JY36" s="1493"/>
      <c r="JZ36" s="1493"/>
      <c r="KA36" s="1493"/>
      <c r="KB36" s="1493"/>
      <c r="KC36" s="1493"/>
      <c r="KD36" s="1493"/>
      <c r="KE36" s="1493"/>
      <c r="KF36" s="1493"/>
      <c r="KG36" s="1493"/>
      <c r="KH36" s="1493"/>
      <c r="KI36" s="1493"/>
      <c r="KJ36" s="1493"/>
      <c r="KK36" s="1493"/>
      <c r="KL36" s="1493"/>
      <c r="KM36" s="1493"/>
      <c r="KN36" s="1493"/>
      <c r="KO36" s="1493"/>
      <c r="KP36" s="1493"/>
      <c r="KQ36" s="1493"/>
      <c r="KR36" s="1493"/>
      <c r="KS36" s="1493"/>
      <c r="KT36" s="1493"/>
      <c r="KU36" s="1493"/>
      <c r="KV36" s="1493"/>
      <c r="KW36" s="1493"/>
      <c r="KX36" s="1493"/>
      <c r="KY36" s="1493"/>
      <c r="KZ36" s="1493"/>
      <c r="LA36" s="1493"/>
      <c r="LB36" s="1493"/>
      <c r="LC36" s="1493"/>
      <c r="LD36" s="1493"/>
      <c r="LE36" s="1493"/>
      <c r="LF36" s="1493"/>
      <c r="LG36" s="1493"/>
      <c r="LH36" s="1493"/>
      <c r="LI36" s="1493"/>
      <c r="LJ36" s="1493"/>
      <c r="LK36" s="1493"/>
      <c r="LL36" s="1493"/>
      <c r="LM36" s="1493"/>
      <c r="LN36" s="1493"/>
      <c r="LO36" s="1493"/>
      <c r="LP36" s="1493"/>
      <c r="LQ36" s="1493"/>
      <c r="LR36" s="1493"/>
      <c r="LS36" s="1493"/>
      <c r="LT36" s="1493"/>
      <c r="LU36" s="1493"/>
      <c r="LV36" s="1493"/>
      <c r="LW36" s="1493"/>
      <c r="ST36" s="502"/>
      <c r="SU36" s="502"/>
      <c r="SV36" s="502"/>
      <c r="SW36" s="502"/>
      <c r="SX36" s="502"/>
      <c r="SY36" s="502"/>
      <c r="SZ36" s="502"/>
      <c r="TA36" s="502"/>
      <c r="TB36" s="502"/>
      <c r="TC36" s="502"/>
      <c r="TD36" s="502"/>
      <c r="TE36" s="502"/>
      <c r="TF36" s="502"/>
      <c r="TG36" s="502"/>
      <c r="TH36" s="502"/>
      <c r="TI36" s="502"/>
      <c r="TJ36" s="502"/>
      <c r="TK36" s="502"/>
    </row>
    <row r="37" spans="1:560" s="534" customFormat="1" ht="22.95" customHeight="1">
      <c r="A37" s="1612">
        <v>29</v>
      </c>
      <c r="B37" s="1510" t="str">
        <f>IF('1'!$A$1=1,D37,F37)</f>
        <v>Canada</v>
      </c>
      <c r="C37" s="1628"/>
      <c r="D37" s="1608" t="s">
        <v>668</v>
      </c>
      <c r="E37" s="531"/>
      <c r="F37" s="1067" t="s">
        <v>577</v>
      </c>
      <c r="G37" s="522">
        <v>41.107639509999998</v>
      </c>
      <c r="H37" s="522">
        <v>36.867631750000001</v>
      </c>
      <c r="I37" s="522">
        <v>32.326615029999999</v>
      </c>
      <c r="J37" s="522">
        <v>48.584381489999998</v>
      </c>
      <c r="K37" s="521">
        <v>66.192521029999995</v>
      </c>
      <c r="L37" s="521">
        <v>48.017254640000004</v>
      </c>
      <c r="M37" s="521">
        <v>42.055473759999998</v>
      </c>
      <c r="N37" s="521">
        <v>50.812648459999998</v>
      </c>
      <c r="O37" s="521">
        <v>33.015539579999995</v>
      </c>
      <c r="P37" s="521">
        <v>41.055980009999999</v>
      </c>
      <c r="Q37" s="521">
        <v>50.112098590000002</v>
      </c>
      <c r="R37" s="521">
        <v>68.454130730000003</v>
      </c>
      <c r="S37" s="521">
        <v>39.196497389999998</v>
      </c>
      <c r="T37" s="521">
        <v>62.284306969999996</v>
      </c>
      <c r="U37" s="521">
        <v>73.419874849999999</v>
      </c>
      <c r="V37" s="521">
        <v>66.181831630000005</v>
      </c>
      <c r="W37" s="521">
        <v>48.164326500000001</v>
      </c>
      <c r="X37" s="521">
        <v>30.877824749999998</v>
      </c>
      <c r="Y37" s="521">
        <v>38.906355849999997</v>
      </c>
      <c r="Z37" s="521">
        <v>70.703357600000004</v>
      </c>
      <c r="AA37" s="522">
        <v>28.819335670000001</v>
      </c>
      <c r="AB37" s="522">
        <v>67.169517540000001</v>
      </c>
      <c r="AC37" s="522">
        <v>54.765877539999998</v>
      </c>
      <c r="AD37" s="522">
        <v>54.861598239999999</v>
      </c>
      <c r="AE37" s="522">
        <v>50.715182040000002</v>
      </c>
      <c r="AF37" s="522">
        <v>32.51102221</v>
      </c>
      <c r="AG37" s="522">
        <v>36.040991580000004</v>
      </c>
      <c r="AH37" s="522">
        <v>95.645365580000004</v>
      </c>
      <c r="AI37" s="522">
        <v>67.851445859999998</v>
      </c>
      <c r="AJ37" s="522">
        <v>93.750395709999992</v>
      </c>
      <c r="AK37" s="522">
        <v>34.249980360000002</v>
      </c>
      <c r="AL37" s="522">
        <v>102.68989694999999</v>
      </c>
      <c r="AM37" s="522">
        <v>79.533245939999986</v>
      </c>
      <c r="AN37" s="522">
        <v>35.802485509999997</v>
      </c>
      <c r="AO37" s="522">
        <v>81.333684980000001</v>
      </c>
      <c r="AP37" s="522">
        <v>134.64688824000001</v>
      </c>
      <c r="AQ37" s="1156">
        <v>41.224957089999997</v>
      </c>
      <c r="AR37" s="522">
        <v>44.488589349999998</v>
      </c>
      <c r="AS37" s="522">
        <v>51.251094409999993</v>
      </c>
      <c r="AT37" s="522">
        <v>56.66423254</v>
      </c>
      <c r="AU37" s="522">
        <v>48.600913649999995</v>
      </c>
      <c r="AV37" s="522">
        <v>40.653059069999998</v>
      </c>
      <c r="AW37" s="522">
        <v>54.754975450000003</v>
      </c>
      <c r="AX37" s="522">
        <v>56.558436990000004</v>
      </c>
      <c r="AY37" s="522">
        <v>48.176821879999999</v>
      </c>
      <c r="AZ37" s="522">
        <v>53.300131430000008</v>
      </c>
      <c r="BA37" s="522">
        <v>72.200447769999997</v>
      </c>
      <c r="BB37" s="522">
        <v>85.927327899999995</v>
      </c>
      <c r="BC37" s="522">
        <v>48.226085180000005</v>
      </c>
      <c r="BD37" s="522">
        <v>22.60109744</v>
      </c>
      <c r="BE37" s="522">
        <v>40.506445679999999</v>
      </c>
      <c r="BF37" s="522">
        <v>54.513886830000004</v>
      </c>
      <c r="BG37" s="522">
        <v>80.770985800000005</v>
      </c>
      <c r="BH37" s="522">
        <v>43.2738133</v>
      </c>
      <c r="BI37" s="522">
        <v>85.293879219999994</v>
      </c>
      <c r="BJ37" s="522">
        <v>115.9701682</v>
      </c>
      <c r="BK37" s="509">
        <f t="shared" si="27"/>
        <v>200.56738516000001</v>
      </c>
      <c r="BL37" s="509">
        <f t="shared" si="28"/>
        <v>259.60472898</v>
      </c>
      <c r="BM37" s="509">
        <f t="shared" si="29"/>
        <v>165.84751513000001</v>
      </c>
      <c r="BN37" s="509">
        <f t="shared" si="30"/>
        <v>325.30884651999997</v>
      </c>
      <c r="BO37" s="1511">
        <f t="shared" si="31"/>
        <v>0.52771430240706463</v>
      </c>
      <c r="BP37" s="1512">
        <f t="shared" si="32"/>
        <v>196.14936423075486</v>
      </c>
      <c r="BQ37" s="741">
        <f t="shared" si="19"/>
        <v>205.61632899</v>
      </c>
      <c r="BR37" s="509">
        <f t="shared" si="20"/>
        <v>214.91256141</v>
      </c>
      <c r="BS37" s="509">
        <f t="shared" si="21"/>
        <v>298.54171887999996</v>
      </c>
      <c r="BT37" s="509">
        <f t="shared" si="22"/>
        <v>331.31630467000002</v>
      </c>
      <c r="BU37" s="509">
        <f t="shared" si="23"/>
        <v>193.62887338999997</v>
      </c>
      <c r="BV37" s="509">
        <f t="shared" si="24"/>
        <v>200.56738516000001</v>
      </c>
      <c r="BW37" s="509">
        <f t="shared" si="25"/>
        <v>259.60472898</v>
      </c>
      <c r="BX37" s="509">
        <f t="shared" si="26"/>
        <v>165.84751513000001</v>
      </c>
      <c r="BY37" s="1513">
        <f t="shared" si="33"/>
        <v>325.30884651999997</v>
      </c>
      <c r="BZ37" s="1511"/>
      <c r="CA37" s="1511"/>
      <c r="CB37" s="1511"/>
      <c r="CC37" s="1511"/>
      <c r="CD37" s="1511"/>
      <c r="CE37" s="1511"/>
      <c r="CF37" s="1511"/>
      <c r="CG37" s="1493"/>
      <c r="CH37" s="1493"/>
      <c r="CI37" s="1493"/>
      <c r="CJ37" s="1493"/>
      <c r="CK37" s="1493"/>
      <c r="CL37" s="1493"/>
      <c r="CM37" s="1493"/>
      <c r="CN37" s="1493"/>
      <c r="CO37" s="1493"/>
      <c r="CP37" s="1493"/>
      <c r="CQ37" s="1493"/>
      <c r="CR37" s="1493"/>
      <c r="CS37" s="1493"/>
      <c r="CT37" s="1493"/>
      <c r="CU37" s="1493"/>
      <c r="CV37" s="1493"/>
      <c r="CW37" s="1493"/>
      <c r="CX37" s="1493"/>
      <c r="CY37" s="1493"/>
      <c r="CZ37" s="1493"/>
      <c r="DA37" s="1493"/>
      <c r="DB37" s="1493"/>
      <c r="DC37" s="1493"/>
      <c r="DD37" s="1493"/>
      <c r="DE37" s="1493"/>
      <c r="DF37" s="1493"/>
      <c r="DG37" s="1493"/>
      <c r="DH37" s="1493"/>
      <c r="DI37" s="1493"/>
      <c r="DJ37" s="1493"/>
      <c r="DK37" s="1493"/>
      <c r="DL37" s="1493"/>
      <c r="DM37" s="1493"/>
      <c r="DN37" s="1493"/>
      <c r="DO37" s="1493"/>
      <c r="DP37" s="1493"/>
      <c r="DQ37" s="1493"/>
      <c r="DR37" s="1493"/>
      <c r="DS37" s="1493"/>
      <c r="DT37" s="1493"/>
      <c r="DU37" s="1493"/>
      <c r="DV37" s="1493"/>
      <c r="DW37" s="1493"/>
      <c r="DX37" s="1493"/>
      <c r="DY37" s="1493"/>
      <c r="DZ37" s="1493"/>
      <c r="EA37" s="1493"/>
      <c r="EB37" s="1493"/>
      <c r="EC37" s="1493"/>
      <c r="ED37" s="1493"/>
      <c r="EE37" s="1493"/>
      <c r="EF37" s="1493"/>
      <c r="EG37" s="1493"/>
      <c r="EH37" s="1493"/>
      <c r="EI37" s="1493"/>
      <c r="EJ37" s="1493"/>
      <c r="EK37" s="1493"/>
      <c r="EL37" s="1493"/>
      <c r="EM37" s="1493"/>
      <c r="EN37" s="1493"/>
      <c r="EO37" s="1493"/>
      <c r="EP37" s="1493"/>
      <c r="EQ37" s="1493"/>
      <c r="ER37" s="1493"/>
      <c r="ES37" s="1493"/>
      <c r="ET37" s="1493"/>
      <c r="EU37" s="1493"/>
      <c r="EV37" s="1493"/>
      <c r="EW37" s="1493"/>
      <c r="EX37" s="1493"/>
      <c r="EY37" s="1493"/>
      <c r="EZ37" s="777"/>
      <c r="FA37" s="777"/>
      <c r="FB37" s="777"/>
      <c r="FC37" s="777"/>
      <c r="FD37" s="777"/>
      <c r="FE37" s="777"/>
      <c r="FF37" s="777"/>
      <c r="FG37" s="777"/>
      <c r="FH37" s="777"/>
      <c r="FI37" s="777"/>
      <c r="FJ37" s="777"/>
      <c r="FK37" s="777"/>
      <c r="FL37" s="777"/>
      <c r="FM37" s="777"/>
      <c r="FN37" s="777"/>
      <c r="FO37" s="1493"/>
      <c r="FP37" s="1493"/>
      <c r="FQ37" s="1493"/>
      <c r="FR37" s="1493"/>
      <c r="FS37" s="1493"/>
      <c r="FT37" s="1493"/>
      <c r="FU37" s="1493"/>
      <c r="FV37" s="1493"/>
      <c r="FW37" s="1493"/>
      <c r="FX37" s="1493"/>
      <c r="FY37" s="1493"/>
      <c r="FZ37" s="1493"/>
      <c r="GA37" s="1493"/>
      <c r="GB37" s="1493"/>
      <c r="GC37" s="1493"/>
      <c r="GD37" s="1493"/>
      <c r="GE37" s="1493"/>
      <c r="GF37" s="1493"/>
      <c r="GG37" s="1493"/>
      <c r="GH37" s="1493"/>
      <c r="GI37" s="1493"/>
      <c r="GJ37" s="1493"/>
      <c r="GK37" s="1493"/>
      <c r="GL37" s="1493"/>
      <c r="GM37" s="1493"/>
      <c r="GN37" s="1493"/>
      <c r="GO37" s="1493"/>
      <c r="GP37" s="1493"/>
      <c r="GQ37" s="1493"/>
      <c r="GR37" s="1493"/>
      <c r="GS37" s="1493"/>
      <c r="GT37" s="1493"/>
      <c r="GU37" s="1493"/>
      <c r="GV37" s="1493"/>
      <c r="GW37" s="1493"/>
      <c r="GX37" s="1493"/>
      <c r="GY37" s="1493"/>
      <c r="GZ37" s="1493"/>
      <c r="HA37" s="1493"/>
      <c r="HB37" s="1493"/>
      <c r="HC37" s="1493"/>
      <c r="HD37" s="1493"/>
      <c r="HE37" s="1493"/>
      <c r="HF37" s="1493"/>
      <c r="HG37" s="1493"/>
      <c r="HH37" s="1493"/>
      <c r="HI37" s="1493"/>
      <c r="HJ37" s="1493"/>
      <c r="HK37" s="1493"/>
      <c r="HL37" s="1493"/>
      <c r="HM37" s="1493"/>
      <c r="HN37" s="1493"/>
      <c r="HO37" s="1493"/>
      <c r="HP37" s="1493"/>
      <c r="HQ37" s="1493"/>
      <c r="HR37" s="1493"/>
      <c r="HS37" s="1493"/>
      <c r="HT37" s="1493"/>
      <c r="HU37" s="1493"/>
      <c r="HV37" s="1493"/>
      <c r="HW37" s="1493"/>
      <c r="HX37" s="1493"/>
      <c r="HY37" s="1493"/>
      <c r="HZ37" s="1493"/>
      <c r="IA37" s="1493"/>
      <c r="IB37" s="1493"/>
      <c r="IC37" s="1493"/>
      <c r="ID37" s="1493"/>
      <c r="IE37" s="1493"/>
      <c r="IF37" s="1493"/>
      <c r="IG37" s="1493"/>
      <c r="IH37" s="1493"/>
      <c r="II37" s="1493"/>
      <c r="IJ37" s="1493"/>
      <c r="IK37" s="1493"/>
      <c r="IL37" s="1493"/>
      <c r="IM37" s="1493"/>
      <c r="IN37" s="1493"/>
      <c r="IO37" s="1493"/>
      <c r="IP37" s="1493"/>
      <c r="IQ37" s="1493"/>
      <c r="IR37" s="1493"/>
      <c r="IS37" s="1493"/>
      <c r="IT37" s="1493"/>
      <c r="IU37" s="1493"/>
      <c r="IV37" s="1493"/>
      <c r="IW37" s="1493"/>
      <c r="IX37" s="1493"/>
      <c r="IY37" s="1493"/>
      <c r="IZ37" s="1493"/>
      <c r="JA37" s="1493"/>
      <c r="JB37" s="1493"/>
      <c r="JC37" s="1493"/>
      <c r="JD37" s="1493"/>
      <c r="JE37" s="1493"/>
      <c r="JF37" s="1493"/>
      <c r="JG37" s="1493"/>
      <c r="JH37" s="1493"/>
      <c r="JI37" s="1493"/>
      <c r="JJ37" s="1493"/>
      <c r="JK37" s="1493"/>
      <c r="JL37" s="1493"/>
      <c r="JM37" s="1493"/>
      <c r="JN37" s="1493"/>
      <c r="JO37" s="1493"/>
      <c r="JP37" s="1493"/>
      <c r="JQ37" s="1493"/>
      <c r="JR37" s="1493"/>
      <c r="JS37" s="1493"/>
      <c r="JT37" s="1493"/>
      <c r="JU37" s="1493"/>
      <c r="JV37" s="1493"/>
      <c r="JW37" s="1493"/>
      <c r="JX37" s="1493"/>
      <c r="JY37" s="1493"/>
      <c r="JZ37" s="1493"/>
      <c r="KA37" s="1493"/>
      <c r="KB37" s="1493"/>
      <c r="KC37" s="1493"/>
      <c r="KD37" s="1493"/>
      <c r="KE37" s="1493"/>
      <c r="KF37" s="1493"/>
      <c r="KG37" s="1493"/>
      <c r="KH37" s="1493"/>
      <c r="KI37" s="1493"/>
      <c r="KJ37" s="1493"/>
      <c r="KK37" s="1493"/>
      <c r="KL37" s="1493"/>
      <c r="KM37" s="1493"/>
      <c r="KN37" s="1493"/>
      <c r="KO37" s="1493"/>
      <c r="KP37" s="1493"/>
      <c r="KQ37" s="1493"/>
      <c r="KR37" s="1493"/>
      <c r="KS37" s="1493"/>
      <c r="KT37" s="1493"/>
      <c r="KU37" s="1493"/>
      <c r="KV37" s="1493"/>
      <c r="KW37" s="1493"/>
      <c r="KX37" s="1493"/>
      <c r="KY37" s="1493"/>
      <c r="KZ37" s="1493"/>
      <c r="LA37" s="1493"/>
      <c r="LB37" s="1493"/>
      <c r="LC37" s="1493"/>
      <c r="LD37" s="1493"/>
      <c r="LE37" s="1493"/>
      <c r="LF37" s="1493"/>
      <c r="LG37" s="1493"/>
      <c r="LH37" s="1493"/>
      <c r="LI37" s="1493"/>
      <c r="LJ37" s="1493"/>
      <c r="LK37" s="1493"/>
      <c r="LL37" s="1493"/>
      <c r="LM37" s="1493"/>
      <c r="LN37" s="1493"/>
      <c r="LO37" s="1493"/>
      <c r="LP37" s="1493"/>
      <c r="LQ37" s="1493"/>
      <c r="LR37" s="1493"/>
      <c r="LS37" s="1493"/>
      <c r="LT37" s="1493"/>
      <c r="LU37" s="1493"/>
      <c r="LV37" s="1493"/>
      <c r="LW37" s="1493"/>
      <c r="ST37" s="502"/>
      <c r="SU37" s="502"/>
      <c r="SV37" s="502"/>
      <c r="SW37" s="502"/>
      <c r="SX37" s="502"/>
      <c r="SY37" s="502"/>
      <c r="SZ37" s="502"/>
      <c r="TA37" s="502"/>
      <c r="TB37" s="502"/>
      <c r="TC37" s="502"/>
      <c r="TD37" s="502"/>
      <c r="TE37" s="502"/>
      <c r="TF37" s="502"/>
      <c r="TG37" s="502"/>
      <c r="TH37" s="502"/>
      <c r="TI37" s="502"/>
      <c r="TJ37" s="502"/>
      <c r="TK37" s="502"/>
    </row>
    <row r="38" spans="1:560" ht="22.95" customHeight="1">
      <c r="A38" s="1611">
        <v>30</v>
      </c>
      <c r="B38" s="695" t="str">
        <f>IF('1'!$A$1=1,D38,F38)</f>
        <v>Israel</v>
      </c>
      <c r="C38" s="1617"/>
      <c r="D38" s="701" t="s">
        <v>645</v>
      </c>
      <c r="E38" s="531"/>
      <c r="F38" s="1067" t="s">
        <v>175</v>
      </c>
      <c r="G38" s="509">
        <v>15.382444769999999</v>
      </c>
      <c r="H38" s="509">
        <v>28.285779479999999</v>
      </c>
      <c r="I38" s="509">
        <v>21.997382770000002</v>
      </c>
      <c r="J38" s="509">
        <v>24.730766840000001</v>
      </c>
      <c r="K38" s="519">
        <v>24.91051474</v>
      </c>
      <c r="L38" s="519">
        <v>43.596993449999999</v>
      </c>
      <c r="M38" s="519">
        <v>33.53263493</v>
      </c>
      <c r="N38" s="519">
        <v>38.049001130000001</v>
      </c>
      <c r="O38" s="519">
        <v>34.244068759999998</v>
      </c>
      <c r="P38" s="519">
        <v>73.210709829999999</v>
      </c>
      <c r="Q38" s="519">
        <v>64.957055780000005</v>
      </c>
      <c r="R38" s="519">
        <v>94.007601640000004</v>
      </c>
      <c r="S38" s="519">
        <v>65.010578699999996</v>
      </c>
      <c r="T38" s="519">
        <v>89.76403449</v>
      </c>
      <c r="U38" s="519">
        <v>100.78422646999999</v>
      </c>
      <c r="V38" s="519">
        <v>67.003350269999999</v>
      </c>
      <c r="W38" s="519">
        <v>44.579948289999997</v>
      </c>
      <c r="X38" s="519">
        <v>97.70695911</v>
      </c>
      <c r="Y38" s="519">
        <v>119.20984437</v>
      </c>
      <c r="Z38" s="519">
        <v>63.908028369999997</v>
      </c>
      <c r="AA38" s="509">
        <v>46.195192380000002</v>
      </c>
      <c r="AB38" s="509">
        <v>43.392897589999997</v>
      </c>
      <c r="AC38" s="509">
        <v>52.897698060000003</v>
      </c>
      <c r="AD38" s="509">
        <v>24.935388979999999</v>
      </c>
      <c r="AE38" s="509">
        <v>51.257538869999998</v>
      </c>
      <c r="AF38" s="509">
        <v>54.387804780000003</v>
      </c>
      <c r="AG38" s="509">
        <v>34.272461819999997</v>
      </c>
      <c r="AH38" s="509">
        <v>37.871321190000003</v>
      </c>
      <c r="AI38" s="509">
        <v>55.029079660000001</v>
      </c>
      <c r="AJ38" s="509">
        <v>41.031068619999999</v>
      </c>
      <c r="AK38" s="509">
        <v>29.619349280000002</v>
      </c>
      <c r="AL38" s="509">
        <v>37.675896430000002</v>
      </c>
      <c r="AM38" s="509">
        <v>53.95455389</v>
      </c>
      <c r="AN38" s="509">
        <v>52.982693589999997</v>
      </c>
      <c r="AO38" s="509">
        <v>36.216452869999998</v>
      </c>
      <c r="AP38" s="509">
        <v>62.889575839999999</v>
      </c>
      <c r="AQ38" s="741">
        <v>54.675953739999997</v>
      </c>
      <c r="AR38" s="509">
        <v>42.366881210000003</v>
      </c>
      <c r="AS38" s="509">
        <v>29.746110699999999</v>
      </c>
      <c r="AT38" s="509">
        <v>66.914573950000005</v>
      </c>
      <c r="AU38" s="509">
        <v>54.327772439999997</v>
      </c>
      <c r="AV38" s="509">
        <v>30.20086431</v>
      </c>
      <c r="AW38" s="509">
        <v>38.19484482</v>
      </c>
      <c r="AX38" s="509">
        <v>45.903164820000001</v>
      </c>
      <c r="AY38" s="509">
        <v>44.594482679999999</v>
      </c>
      <c r="AZ38" s="509">
        <v>40.845330840000003</v>
      </c>
      <c r="BA38" s="509">
        <v>52.793515329999998</v>
      </c>
      <c r="BB38" s="509">
        <v>80.710307080000007</v>
      </c>
      <c r="BC38" s="509">
        <v>45.118575969999995</v>
      </c>
      <c r="BD38" s="509">
        <v>41.631720559999998</v>
      </c>
      <c r="BE38" s="509">
        <v>128.11691372999999</v>
      </c>
      <c r="BF38" s="509">
        <v>60.729781729999999</v>
      </c>
      <c r="BG38" s="509">
        <v>102.00908413000001</v>
      </c>
      <c r="BH38" s="509">
        <v>58.69086222</v>
      </c>
      <c r="BI38" s="509">
        <v>60.675355170000003</v>
      </c>
      <c r="BJ38" s="509">
        <v>71.436091820000001</v>
      </c>
      <c r="BK38" s="509">
        <f t="shared" si="27"/>
        <v>168.62664639000002</v>
      </c>
      <c r="BL38" s="509">
        <f t="shared" si="28"/>
        <v>218.94363593</v>
      </c>
      <c r="BM38" s="509">
        <f t="shared" si="29"/>
        <v>275.59699198999999</v>
      </c>
      <c r="BN38" s="509">
        <f t="shared" si="30"/>
        <v>292.81139334</v>
      </c>
      <c r="BO38" s="1060">
        <f t="shared" si="31"/>
        <v>0.47499710452466526</v>
      </c>
      <c r="BP38" s="1153">
        <f t="shared" si="32"/>
        <v>106.24622250979598</v>
      </c>
      <c r="BQ38" s="741">
        <f>AA38+AB38+AC38+AD38</f>
        <v>167.42117701000001</v>
      </c>
      <c r="BR38" s="509">
        <f>AE38+AF38+AG38+AH38</f>
        <v>177.78912665999999</v>
      </c>
      <c r="BS38" s="509">
        <f>AI38+AJ38+AK38+AL38</f>
        <v>163.35539398999998</v>
      </c>
      <c r="BT38" s="509">
        <f>AM38+AN38+AO38+AP38</f>
        <v>206.04327619</v>
      </c>
      <c r="BU38" s="509">
        <f>AQ38+AR38+AS38+AT38</f>
        <v>193.70351959999999</v>
      </c>
      <c r="BV38" s="509">
        <f>AU38+AV38+AW38+AX38</f>
        <v>168.62664639000002</v>
      </c>
      <c r="BW38" s="509">
        <f>AY38+AZ38+BA38+BB38</f>
        <v>218.94363593</v>
      </c>
      <c r="BX38" s="509">
        <f>BC38+BD38+BE38+BF38</f>
        <v>275.59699198999999</v>
      </c>
      <c r="BY38" s="1513">
        <f t="shared" si="33"/>
        <v>292.81139334</v>
      </c>
      <c r="BZ38" s="1511"/>
      <c r="CA38" s="1511"/>
      <c r="CB38" s="1511"/>
      <c r="CC38" s="1511"/>
      <c r="CD38" s="1511"/>
      <c r="CE38" s="1511"/>
      <c r="CF38" s="1511"/>
    </row>
    <row r="39" spans="1:560" ht="22.95" customHeight="1">
      <c r="A39" s="1611">
        <v>31</v>
      </c>
      <c r="B39" s="695" t="str">
        <f>IF('1'!$A$1=1,D39,F39)</f>
        <v>Latvia</v>
      </c>
      <c r="C39" s="1622"/>
      <c r="D39" s="2" t="s">
        <v>665</v>
      </c>
      <c r="E39" s="699"/>
      <c r="F39" s="1629" t="s">
        <v>419</v>
      </c>
      <c r="G39" s="509">
        <v>10.815735500000001</v>
      </c>
      <c r="H39" s="509">
        <v>17.686886810000001</v>
      </c>
      <c r="I39" s="509">
        <v>17.750838170000002</v>
      </c>
      <c r="J39" s="509">
        <v>17.690541840000002</v>
      </c>
      <c r="K39" s="519">
        <v>13.534910269999999</v>
      </c>
      <c r="L39" s="519">
        <v>17.218092540000001</v>
      </c>
      <c r="M39" s="519">
        <v>18.668785329999999</v>
      </c>
      <c r="N39" s="519">
        <v>21.85789608</v>
      </c>
      <c r="O39" s="519">
        <v>19.060340400000001</v>
      </c>
      <c r="P39" s="519">
        <v>17.79987281</v>
      </c>
      <c r="Q39" s="519">
        <v>19.114525400000002</v>
      </c>
      <c r="R39" s="519">
        <v>30.122655040000001</v>
      </c>
      <c r="S39" s="519">
        <v>27.949322949999999</v>
      </c>
      <c r="T39" s="519">
        <v>16.78389529</v>
      </c>
      <c r="U39" s="519">
        <v>20.735590609999999</v>
      </c>
      <c r="V39" s="519">
        <v>26.552180589999999</v>
      </c>
      <c r="W39" s="519">
        <v>17.62783855</v>
      </c>
      <c r="X39" s="519">
        <v>18.00350912</v>
      </c>
      <c r="Y39" s="519">
        <v>20.652303610000001</v>
      </c>
      <c r="Z39" s="519">
        <v>21.63625004</v>
      </c>
      <c r="AA39" s="509">
        <v>14.97917795</v>
      </c>
      <c r="AB39" s="509">
        <v>17.87476483</v>
      </c>
      <c r="AC39" s="509">
        <v>21.68670972</v>
      </c>
      <c r="AD39" s="509">
        <v>23.35945079</v>
      </c>
      <c r="AE39" s="509">
        <v>22.424008570000002</v>
      </c>
      <c r="AF39" s="509">
        <v>22.806660189999999</v>
      </c>
      <c r="AG39" s="509">
        <v>28.678141440000001</v>
      </c>
      <c r="AH39" s="509">
        <v>30.499110689999998</v>
      </c>
      <c r="AI39" s="509">
        <v>25.613161909999999</v>
      </c>
      <c r="AJ39" s="509">
        <v>33.277816710000003</v>
      </c>
      <c r="AK39" s="509">
        <v>32.424269670000001</v>
      </c>
      <c r="AL39" s="509">
        <v>45.305300989999999</v>
      </c>
      <c r="AM39" s="509">
        <v>32.269733119999998</v>
      </c>
      <c r="AN39" s="509">
        <v>34.887087710000003</v>
      </c>
      <c r="AO39" s="509">
        <v>35.175720759999997</v>
      </c>
      <c r="AP39" s="509">
        <v>42.203144180000002</v>
      </c>
      <c r="AQ39" s="741">
        <v>38.650407909999998</v>
      </c>
      <c r="AR39" s="509">
        <v>37.091745420000002</v>
      </c>
      <c r="AS39" s="509">
        <v>36.261439160000002</v>
      </c>
      <c r="AT39" s="509">
        <v>45.729529220000003</v>
      </c>
      <c r="AU39" s="509">
        <v>33.352215710000003</v>
      </c>
      <c r="AV39" s="509">
        <v>31.88734762</v>
      </c>
      <c r="AW39" s="509">
        <v>36.774729639999997</v>
      </c>
      <c r="AX39" s="509">
        <v>50.48785401</v>
      </c>
      <c r="AY39" s="509">
        <v>35.442773840000001</v>
      </c>
      <c r="AZ39" s="509">
        <v>44.740211350000003</v>
      </c>
      <c r="BA39" s="509">
        <v>55.186880279999997</v>
      </c>
      <c r="BB39" s="509">
        <v>60.547893279999997</v>
      </c>
      <c r="BC39" s="509">
        <v>39.257679429999996</v>
      </c>
      <c r="BD39" s="509">
        <v>39.549542049999999</v>
      </c>
      <c r="BE39" s="509">
        <v>65.633318029999998</v>
      </c>
      <c r="BF39" s="509">
        <v>82.414371029999998</v>
      </c>
      <c r="BG39" s="509">
        <v>64.957487520000001</v>
      </c>
      <c r="BH39" s="509">
        <v>64.577866720000003</v>
      </c>
      <c r="BI39" s="509">
        <v>57.954858790000003</v>
      </c>
      <c r="BJ39" s="509">
        <v>100.93432149</v>
      </c>
      <c r="BK39" s="509">
        <f t="shared" si="27"/>
        <v>152.50214698000002</v>
      </c>
      <c r="BL39" s="509">
        <f t="shared" si="28"/>
        <v>195.91775875000002</v>
      </c>
      <c r="BM39" s="509">
        <f t="shared" si="29"/>
        <v>226.85491053999999</v>
      </c>
      <c r="BN39" s="509">
        <f t="shared" si="30"/>
        <v>288.42453452000001</v>
      </c>
      <c r="BO39" s="1060">
        <f t="shared" si="31"/>
        <v>0.46788076518523619</v>
      </c>
      <c r="BP39" s="1153">
        <f t="shared" si="32"/>
        <v>127.14052952763559</v>
      </c>
      <c r="BQ39" s="741">
        <f>AA39+AB39+AC39+AD39</f>
        <v>77.90010328999999</v>
      </c>
      <c r="BR39" s="509">
        <f>AE39+AF39+AG39+AH39</f>
        <v>104.40792089</v>
      </c>
      <c r="BS39" s="509">
        <f>AI39+AJ39+AK39+AL39</f>
        <v>136.62054928000001</v>
      </c>
      <c r="BT39" s="509">
        <f>AM39+AN39+AO39+AP39</f>
        <v>144.53568577000001</v>
      </c>
      <c r="BU39" s="509">
        <f>AQ39+AR39+AS39+AT39</f>
        <v>157.73312171000003</v>
      </c>
      <c r="BV39" s="509">
        <f>AU39+AV39+AW39+AX39</f>
        <v>152.50214698000002</v>
      </c>
      <c r="BW39" s="509">
        <f>AY39+AZ39+BA39+BB39</f>
        <v>195.91775875000002</v>
      </c>
      <c r="BX39" s="509">
        <f>BC39+BD39+BE39+BF39</f>
        <v>226.85491053999999</v>
      </c>
      <c r="BY39" s="1513">
        <f t="shared" si="33"/>
        <v>288.42453452000001</v>
      </c>
      <c r="BZ39" s="1511"/>
      <c r="CA39" s="1511"/>
      <c r="CB39" s="1511"/>
      <c r="CC39" s="1511"/>
      <c r="CD39" s="1511"/>
      <c r="CE39" s="1511"/>
      <c r="CF39" s="1511"/>
    </row>
    <row r="40" spans="1:560" ht="22.95" customHeight="1">
      <c r="A40" s="1611">
        <v>32</v>
      </c>
      <c r="B40" s="695" t="str">
        <f>IF('1'!$A$1=1,D40,F40)</f>
        <v>Finland</v>
      </c>
      <c r="C40" s="1617"/>
      <c r="D40" s="770" t="s">
        <v>678</v>
      </c>
      <c r="E40" s="531"/>
      <c r="F40" s="1630" t="s">
        <v>429</v>
      </c>
      <c r="G40" s="509">
        <v>67.977671720000004</v>
      </c>
      <c r="H40" s="509">
        <v>83.943691509999994</v>
      </c>
      <c r="I40" s="509">
        <v>108.07535403</v>
      </c>
      <c r="J40" s="509">
        <v>124.38843036999999</v>
      </c>
      <c r="K40" s="519">
        <v>110.97025271</v>
      </c>
      <c r="L40" s="519">
        <v>106.0131569</v>
      </c>
      <c r="M40" s="519">
        <v>125.87688768</v>
      </c>
      <c r="N40" s="519">
        <v>132.40940380999999</v>
      </c>
      <c r="O40" s="519">
        <v>88.074346680000005</v>
      </c>
      <c r="P40" s="519">
        <v>110.9377882</v>
      </c>
      <c r="Q40" s="519">
        <v>136.16816732000001</v>
      </c>
      <c r="R40" s="519">
        <v>117.88513675</v>
      </c>
      <c r="S40" s="519">
        <v>88.959629039999996</v>
      </c>
      <c r="T40" s="519">
        <v>111.64910749000001</v>
      </c>
      <c r="U40" s="519">
        <v>124.29602610000001</v>
      </c>
      <c r="V40" s="519">
        <v>113.85272139</v>
      </c>
      <c r="W40" s="519">
        <v>75.945681280000002</v>
      </c>
      <c r="X40" s="519">
        <v>70.207413540000005</v>
      </c>
      <c r="Y40" s="519">
        <v>82.447589219999998</v>
      </c>
      <c r="Z40" s="519">
        <v>76.072047359999999</v>
      </c>
      <c r="AA40" s="509">
        <v>43.991338380000002</v>
      </c>
      <c r="AB40" s="509">
        <v>49.768517600000003</v>
      </c>
      <c r="AC40" s="509">
        <v>57.465971879999998</v>
      </c>
      <c r="AD40" s="509">
        <v>54.139918870000002</v>
      </c>
      <c r="AE40" s="509">
        <v>44.957565760000001</v>
      </c>
      <c r="AF40" s="509">
        <v>48.587361700000002</v>
      </c>
      <c r="AG40" s="509">
        <v>52.923631049999997</v>
      </c>
      <c r="AH40" s="509">
        <v>54.62871019</v>
      </c>
      <c r="AI40" s="509">
        <v>42.025676259999997</v>
      </c>
      <c r="AJ40" s="509">
        <v>56.338411549999996</v>
      </c>
      <c r="AK40" s="509">
        <v>61.593548300000002</v>
      </c>
      <c r="AL40" s="509">
        <v>59.364016229999997</v>
      </c>
      <c r="AM40" s="509">
        <v>77.340564950000001</v>
      </c>
      <c r="AN40" s="509">
        <v>63.209124060000001</v>
      </c>
      <c r="AO40" s="509">
        <v>73.214913089999996</v>
      </c>
      <c r="AP40" s="509">
        <v>75.012279750000005</v>
      </c>
      <c r="AQ40" s="741">
        <v>57.315811670000002</v>
      </c>
      <c r="AR40" s="509">
        <v>59.94166989</v>
      </c>
      <c r="AS40" s="509">
        <v>68.502071490000006</v>
      </c>
      <c r="AT40" s="509">
        <v>68.546366789999993</v>
      </c>
      <c r="AU40" s="509">
        <v>59.239780199999998</v>
      </c>
      <c r="AV40" s="509">
        <v>51.185806710000001</v>
      </c>
      <c r="AW40" s="509">
        <v>56.531192240000003</v>
      </c>
      <c r="AX40" s="509">
        <v>65.310975630000002</v>
      </c>
      <c r="AY40" s="509">
        <v>58.004979740000003</v>
      </c>
      <c r="AZ40" s="509">
        <v>75.120871460000004</v>
      </c>
      <c r="BA40" s="509">
        <v>78.588982229999999</v>
      </c>
      <c r="BB40" s="509">
        <v>82.308473000000006</v>
      </c>
      <c r="BC40" s="509">
        <v>42.393097449999999</v>
      </c>
      <c r="BD40" s="509">
        <v>30.763931050000004</v>
      </c>
      <c r="BE40" s="509">
        <v>106.53984524000001</v>
      </c>
      <c r="BF40" s="509">
        <v>48.493460380000002</v>
      </c>
      <c r="BG40" s="509">
        <v>67.056093579999995</v>
      </c>
      <c r="BH40" s="509">
        <v>64.487057370000002</v>
      </c>
      <c r="BI40" s="509">
        <v>72.128853800000002</v>
      </c>
      <c r="BJ40" s="509">
        <v>74.052264410000006</v>
      </c>
      <c r="BK40" s="509">
        <f t="shared" si="27"/>
        <v>232.26775477999999</v>
      </c>
      <c r="BL40" s="509">
        <f t="shared" si="28"/>
        <v>294.02330642999999</v>
      </c>
      <c r="BM40" s="509">
        <f t="shared" si="29"/>
        <v>228.19033411999999</v>
      </c>
      <c r="BN40" s="509">
        <f t="shared" si="30"/>
        <v>277.72426916000001</v>
      </c>
      <c r="BO40" s="1060">
        <f t="shared" si="31"/>
        <v>0.45052285091260441</v>
      </c>
      <c r="BP40" s="1153">
        <f t="shared" si="32"/>
        <v>121.70728888715826</v>
      </c>
      <c r="BQ40" s="741">
        <f>AA40+AB40+AC40+AD40</f>
        <v>205.36574672999998</v>
      </c>
      <c r="BR40" s="509">
        <f>AE40+AF40+AG40+AH40</f>
        <v>201.09726869999997</v>
      </c>
      <c r="BS40" s="509">
        <f>AI40+AJ40+AK40+AL40</f>
        <v>219.32165234000001</v>
      </c>
      <c r="BT40" s="509">
        <f>AM40+AN40+AO40+AP40</f>
        <v>288.77688185</v>
      </c>
      <c r="BU40" s="509">
        <f>AQ40+AR40+AS40+AT40</f>
        <v>254.30591984</v>
      </c>
      <c r="BV40" s="509">
        <f>AU40+AV40+AW40+AX40</f>
        <v>232.26775477999999</v>
      </c>
      <c r="BW40" s="509">
        <f>AY40+AZ40+BA40+BB40</f>
        <v>294.02330642999999</v>
      </c>
      <c r="BX40" s="509">
        <f>BC40+BD40+BE40+BF40</f>
        <v>228.19033411999999</v>
      </c>
      <c r="BY40" s="1513">
        <f t="shared" si="33"/>
        <v>277.72426916000001</v>
      </c>
      <c r="BZ40" s="1511"/>
      <c r="CA40" s="1511"/>
      <c r="CB40" s="1511"/>
      <c r="CC40" s="1511"/>
      <c r="CD40" s="1511"/>
      <c r="CE40" s="1511"/>
      <c r="CF40" s="1511"/>
    </row>
    <row r="41" spans="1:560" ht="22.95" customHeight="1">
      <c r="A41" s="1611">
        <v>33</v>
      </c>
      <c r="B41" s="695" t="str">
        <f>IF('1'!$A$1=1,D41,F41)</f>
        <v>Azerbaijan</v>
      </c>
      <c r="C41" s="1617"/>
      <c r="D41" s="531" t="s">
        <v>667</v>
      </c>
      <c r="E41" s="531"/>
      <c r="F41" s="1619" t="s">
        <v>184</v>
      </c>
      <c r="G41" s="509">
        <v>269.03231395</v>
      </c>
      <c r="H41" s="509">
        <v>237.16551492999997</v>
      </c>
      <c r="I41" s="509">
        <v>215.72980835999999</v>
      </c>
      <c r="J41" s="509">
        <v>229.26460256999999</v>
      </c>
      <c r="K41" s="519">
        <v>178.87844469000001</v>
      </c>
      <c r="L41" s="519">
        <v>276.58908808000001</v>
      </c>
      <c r="M41" s="519">
        <v>158.96422961000002</v>
      </c>
      <c r="N41" s="519">
        <v>27.849889509999997</v>
      </c>
      <c r="O41" s="519">
        <v>20.026970720000001</v>
      </c>
      <c r="P41" s="519">
        <v>14.00271712</v>
      </c>
      <c r="Q41" s="519">
        <v>12.045139089999999</v>
      </c>
      <c r="R41" s="519">
        <v>31.857195040000001</v>
      </c>
      <c r="S41" s="519">
        <v>15.61043106</v>
      </c>
      <c r="T41" s="519">
        <v>15.059985360000001</v>
      </c>
      <c r="U41" s="519">
        <v>8.4532682599999998</v>
      </c>
      <c r="V41" s="519">
        <v>31.002757129999999</v>
      </c>
      <c r="W41" s="519">
        <v>7.1015021400000009</v>
      </c>
      <c r="X41" s="519">
        <v>8.0690690099999998</v>
      </c>
      <c r="Y41" s="519">
        <v>11.32986943</v>
      </c>
      <c r="Z41" s="519">
        <v>16.25694837</v>
      </c>
      <c r="AA41" s="509">
        <v>4.9494661600000001</v>
      </c>
      <c r="AB41" s="509">
        <v>6.4340362500000001</v>
      </c>
      <c r="AC41" s="509">
        <v>6.2485879899999999</v>
      </c>
      <c r="AD41" s="509">
        <v>12.639525840000001</v>
      </c>
      <c r="AE41" s="509">
        <v>4.2098878900000001</v>
      </c>
      <c r="AF41" s="509">
        <v>10.694945820000001</v>
      </c>
      <c r="AG41" s="509">
        <v>13.2832753</v>
      </c>
      <c r="AH41" s="509">
        <v>11.17083948</v>
      </c>
      <c r="AI41" s="509">
        <v>73.087338259999996</v>
      </c>
      <c r="AJ41" s="509">
        <v>101.62479275999999</v>
      </c>
      <c r="AK41" s="509">
        <v>109.22399565000001</v>
      </c>
      <c r="AL41" s="509">
        <v>132.79993908</v>
      </c>
      <c r="AM41" s="509">
        <v>120.64003679</v>
      </c>
      <c r="AN41" s="509">
        <v>120.58000239999998</v>
      </c>
      <c r="AO41" s="509">
        <v>97.354237799999993</v>
      </c>
      <c r="AP41" s="509">
        <v>125.49221291999999</v>
      </c>
      <c r="AQ41" s="741">
        <v>79.033857080000004</v>
      </c>
      <c r="AR41" s="509">
        <v>106.46509717000001</v>
      </c>
      <c r="AS41" s="509">
        <v>107.18420376</v>
      </c>
      <c r="AT41" s="509">
        <v>86.456733990000004</v>
      </c>
      <c r="AU41" s="509">
        <v>45.685942850000004</v>
      </c>
      <c r="AV41" s="509">
        <v>139.55914458000001</v>
      </c>
      <c r="AW41" s="509">
        <v>42.344150589999998</v>
      </c>
      <c r="AX41" s="509">
        <v>90.891747719999998</v>
      </c>
      <c r="AY41" s="509">
        <v>125.17261963999999</v>
      </c>
      <c r="AZ41" s="509">
        <v>119.98914185999999</v>
      </c>
      <c r="BA41" s="509">
        <v>136.5242193</v>
      </c>
      <c r="BB41" s="509">
        <v>305.66921685</v>
      </c>
      <c r="BC41" s="509">
        <v>209.87774203000001</v>
      </c>
      <c r="BD41" s="509">
        <v>136.96504142000001</v>
      </c>
      <c r="BE41" s="509">
        <v>22.93099479</v>
      </c>
      <c r="BF41" s="509">
        <v>113.45335462</v>
      </c>
      <c r="BG41" s="509">
        <v>49.485666199999997</v>
      </c>
      <c r="BH41" s="509">
        <v>76.474847109999999</v>
      </c>
      <c r="BI41" s="509">
        <v>62.767212219999998</v>
      </c>
      <c r="BJ41" s="509">
        <v>86.37647939</v>
      </c>
      <c r="BK41" s="509">
        <f t="shared" si="27"/>
        <v>318.48098573999999</v>
      </c>
      <c r="BL41" s="509">
        <f t="shared" si="28"/>
        <v>687.35519765000004</v>
      </c>
      <c r="BM41" s="509">
        <f t="shared" si="29"/>
        <v>483.22713285999998</v>
      </c>
      <c r="BN41" s="509">
        <f t="shared" si="30"/>
        <v>275.10420491999997</v>
      </c>
      <c r="BO41" s="1060">
        <f t="shared" si="31"/>
        <v>0.44627259646221301</v>
      </c>
      <c r="BP41" s="1153">
        <f t="shared" si="32"/>
        <v>56.930620450011617</v>
      </c>
      <c r="BQ41" s="741">
        <f>AA41+AB41+AC41+AD41</f>
        <v>30.27161624</v>
      </c>
      <c r="BR41" s="509">
        <f>AE41+AF41+AG41+AH41</f>
        <v>39.358948490000003</v>
      </c>
      <c r="BS41" s="509">
        <f>AI41+AJ41+AK41+AL41</f>
        <v>416.73606575000002</v>
      </c>
      <c r="BT41" s="509">
        <f>AM41+AN41+AO41+AP41</f>
        <v>464.06648990999992</v>
      </c>
      <c r="BU41" s="509">
        <f>AQ41+AR41+AS41+AT41</f>
        <v>379.13989200000003</v>
      </c>
      <c r="BV41" s="509">
        <f>AU41+AV41+AW41+AX41</f>
        <v>318.48098573999999</v>
      </c>
      <c r="BW41" s="509">
        <f>AY41+AZ41+BA41+BB41</f>
        <v>687.35519765000004</v>
      </c>
      <c r="BX41" s="509">
        <f>BC41+BD41+BE41+BF41</f>
        <v>483.22713285999998</v>
      </c>
      <c r="BY41" s="1513">
        <f t="shared" si="33"/>
        <v>275.10420491999997</v>
      </c>
      <c r="BZ41" s="1511"/>
      <c r="CA41" s="1511"/>
      <c r="CB41" s="1511"/>
      <c r="CC41" s="1511"/>
      <c r="CD41" s="1511"/>
      <c r="CE41" s="1511"/>
      <c r="CF41" s="1511"/>
    </row>
    <row r="42" spans="1:560" ht="22.95" customHeight="1">
      <c r="A42" s="1611">
        <v>34</v>
      </c>
      <c r="B42" s="695" t="str">
        <f>IF('1'!$A$1=1,D42,F42)</f>
        <v>Malaysia</v>
      </c>
      <c r="C42" s="1622"/>
      <c r="D42" s="2" t="s">
        <v>666</v>
      </c>
      <c r="E42" s="699"/>
      <c r="F42" s="1629" t="s">
        <v>442</v>
      </c>
      <c r="G42" s="509">
        <v>44.408297910000002</v>
      </c>
      <c r="H42" s="509">
        <v>32.926869920000001</v>
      </c>
      <c r="I42" s="509">
        <v>30.462385829999999</v>
      </c>
      <c r="J42" s="509">
        <v>61.889635720000001</v>
      </c>
      <c r="K42" s="519">
        <v>58.067844010000002</v>
      </c>
      <c r="L42" s="519">
        <v>70.111941599999994</v>
      </c>
      <c r="M42" s="519">
        <v>62.062805080000004</v>
      </c>
      <c r="N42" s="519">
        <v>56.188300249999998</v>
      </c>
      <c r="O42" s="519">
        <v>37.358270109999999</v>
      </c>
      <c r="P42" s="519">
        <v>46.952184369999998</v>
      </c>
      <c r="Q42" s="519">
        <v>50.193157450000001</v>
      </c>
      <c r="R42" s="519">
        <v>77.589357890000002</v>
      </c>
      <c r="S42" s="519">
        <v>57.604591800000001</v>
      </c>
      <c r="T42" s="519">
        <v>46.131572140000003</v>
      </c>
      <c r="U42" s="519">
        <v>39.889994639999998</v>
      </c>
      <c r="V42" s="519">
        <v>52.181750510000001</v>
      </c>
      <c r="W42" s="519">
        <v>35.106031510000001</v>
      </c>
      <c r="X42" s="519">
        <v>34.451667470000004</v>
      </c>
      <c r="Y42" s="519">
        <v>44.490948500000002</v>
      </c>
      <c r="Z42" s="519">
        <v>51.715108829999998</v>
      </c>
      <c r="AA42" s="509">
        <v>28.581987830000003</v>
      </c>
      <c r="AB42" s="509">
        <v>22.328464969999999</v>
      </c>
      <c r="AC42" s="509">
        <v>32.624925150000003</v>
      </c>
      <c r="AD42" s="509">
        <v>33.215789790000002</v>
      </c>
      <c r="AE42" s="509">
        <v>35.51824294</v>
      </c>
      <c r="AF42" s="509">
        <v>29.980662379999998</v>
      </c>
      <c r="AG42" s="509">
        <v>34.578972630000003</v>
      </c>
      <c r="AH42" s="509">
        <v>44.21872501</v>
      </c>
      <c r="AI42" s="509">
        <v>34.367071719999998</v>
      </c>
      <c r="AJ42" s="509">
        <v>44.519388079999999</v>
      </c>
      <c r="AK42" s="509">
        <v>41.043122220000001</v>
      </c>
      <c r="AL42" s="509">
        <v>46.742434529999997</v>
      </c>
      <c r="AM42" s="509">
        <v>41.606996249999995</v>
      </c>
      <c r="AN42" s="509">
        <v>50.50422614</v>
      </c>
      <c r="AO42" s="509">
        <v>46.142685100000001</v>
      </c>
      <c r="AP42" s="509">
        <v>67.695982040000004</v>
      </c>
      <c r="AQ42" s="741">
        <v>43.982724279999999</v>
      </c>
      <c r="AR42" s="509">
        <v>57.161837769999998</v>
      </c>
      <c r="AS42" s="509">
        <v>56.727835879999994</v>
      </c>
      <c r="AT42" s="509">
        <v>52.16587869</v>
      </c>
      <c r="AU42" s="509">
        <v>56.045719379999994</v>
      </c>
      <c r="AV42" s="509">
        <v>49.840833339999996</v>
      </c>
      <c r="AW42" s="509">
        <v>51.383125079999999</v>
      </c>
      <c r="AX42" s="509">
        <v>59.289844709999997</v>
      </c>
      <c r="AY42" s="509">
        <v>52.500515030000003</v>
      </c>
      <c r="AZ42" s="509">
        <v>68.674044379999998</v>
      </c>
      <c r="BA42" s="509">
        <v>57.012025559999998</v>
      </c>
      <c r="BB42" s="509">
        <v>69.76750195999999</v>
      </c>
      <c r="BC42" s="509">
        <v>47.083313649999994</v>
      </c>
      <c r="BD42" s="509">
        <v>32.318477250000001</v>
      </c>
      <c r="BE42" s="509">
        <v>55.794402239999997</v>
      </c>
      <c r="BF42" s="509">
        <v>68.754237570000001</v>
      </c>
      <c r="BG42" s="509">
        <v>60.480775250000001</v>
      </c>
      <c r="BH42" s="509">
        <v>65.088769110000001</v>
      </c>
      <c r="BI42" s="509">
        <v>71.408290050000005</v>
      </c>
      <c r="BJ42" s="509">
        <v>73.335965560000005</v>
      </c>
      <c r="BK42" s="509">
        <f t="shared" si="27"/>
        <v>216.55952251000002</v>
      </c>
      <c r="BL42" s="509">
        <f t="shared" si="28"/>
        <v>247.95408693000002</v>
      </c>
      <c r="BM42" s="509">
        <f t="shared" si="29"/>
        <v>203.95043070999998</v>
      </c>
      <c r="BN42" s="509">
        <f t="shared" si="30"/>
        <v>270.31379996999999</v>
      </c>
      <c r="BO42" s="1060">
        <f t="shared" si="31"/>
        <v>0.43850162670999276</v>
      </c>
      <c r="BP42" s="1153">
        <f t="shared" si="32"/>
        <v>132.53896990017299</v>
      </c>
      <c r="BQ42" s="741">
        <f>AA42+AB42+AC42+AD42</f>
        <v>116.75116774</v>
      </c>
      <c r="BR42" s="509">
        <f>AE42+AF42+AG42+AH42</f>
        <v>144.29660296000003</v>
      </c>
      <c r="BS42" s="509">
        <f>AI42+AJ42+AK42+AL42</f>
        <v>166.67201655</v>
      </c>
      <c r="BT42" s="509">
        <f>AM42+AN42+AO42+AP42</f>
        <v>205.94988953000001</v>
      </c>
      <c r="BU42" s="509">
        <f>AQ42+AR42+AS42+AT42</f>
        <v>210.03827661999998</v>
      </c>
      <c r="BV42" s="509">
        <f>AU42+AV42+AW42+AX42</f>
        <v>216.55952251000002</v>
      </c>
      <c r="BW42" s="509">
        <f>AY42+AZ42+BA42+BB42</f>
        <v>247.95408693000002</v>
      </c>
      <c r="BX42" s="509">
        <f>BC42+BD42+BE42+BF42</f>
        <v>203.95043070999998</v>
      </c>
      <c r="BY42" s="1513">
        <f t="shared" si="33"/>
        <v>270.31379996999999</v>
      </c>
      <c r="BZ42" s="1511"/>
      <c r="CA42" s="1511"/>
      <c r="CB42" s="1511"/>
      <c r="CC42" s="1511"/>
      <c r="CD42" s="1511"/>
      <c r="CE42" s="1511"/>
      <c r="CF42" s="1511"/>
    </row>
    <row r="43" spans="1:560" ht="22.95" customHeight="1">
      <c r="A43" s="1611">
        <v>35</v>
      </c>
      <c r="B43" s="695" t="str">
        <f>IF('1'!$A$1=1,D43,F43)</f>
        <v>Kazakhstan</v>
      </c>
      <c r="C43" s="1617"/>
      <c r="D43" s="531" t="s">
        <v>646</v>
      </c>
      <c r="E43" s="531"/>
      <c r="F43" s="1619" t="s">
        <v>176</v>
      </c>
      <c r="G43" s="509">
        <v>110.81509950000002</v>
      </c>
      <c r="H43" s="509">
        <v>216.50538899999998</v>
      </c>
      <c r="I43" s="509">
        <v>196.42855000000003</v>
      </c>
      <c r="J43" s="509">
        <v>226.03315999999998</v>
      </c>
      <c r="K43" s="519">
        <v>206.61939699999999</v>
      </c>
      <c r="L43" s="519">
        <v>422.21874400000002</v>
      </c>
      <c r="M43" s="519">
        <v>481.72799099999997</v>
      </c>
      <c r="N43" s="519">
        <v>555.56910500000004</v>
      </c>
      <c r="O43" s="519">
        <v>375.20907199999999</v>
      </c>
      <c r="P43" s="519">
        <v>317.92410899999999</v>
      </c>
      <c r="Q43" s="519">
        <v>354.02727099999998</v>
      </c>
      <c r="R43" s="519">
        <v>372.90245899999996</v>
      </c>
      <c r="S43" s="519">
        <v>213.88830799999999</v>
      </c>
      <c r="T43" s="519">
        <v>167.36364</v>
      </c>
      <c r="U43" s="519">
        <v>143.18048300000001</v>
      </c>
      <c r="V43" s="519">
        <v>158.35037899999998</v>
      </c>
      <c r="W43" s="519">
        <v>106.00733568</v>
      </c>
      <c r="X43" s="519">
        <v>73.886137000000005</v>
      </c>
      <c r="Y43" s="519">
        <v>94.700817000000001</v>
      </c>
      <c r="Z43" s="519">
        <v>98.613153000000011</v>
      </c>
      <c r="AA43" s="509">
        <v>87.783857380000001</v>
      </c>
      <c r="AB43" s="509">
        <v>65.600968999999992</v>
      </c>
      <c r="AC43" s="509">
        <v>102.21673200000001</v>
      </c>
      <c r="AD43" s="509">
        <v>121.672577</v>
      </c>
      <c r="AE43" s="509">
        <v>117.06716716</v>
      </c>
      <c r="AF43" s="509">
        <v>80.162759999999992</v>
      </c>
      <c r="AG43" s="509">
        <v>113.15835000000001</v>
      </c>
      <c r="AH43" s="509">
        <v>123.32401900000002</v>
      </c>
      <c r="AI43" s="509">
        <v>97.406375059999988</v>
      </c>
      <c r="AJ43" s="509">
        <v>81.164676</v>
      </c>
      <c r="AK43" s="509">
        <v>63.606875000000002</v>
      </c>
      <c r="AL43" s="509">
        <v>73.236716999999999</v>
      </c>
      <c r="AM43" s="509">
        <v>92.405685330000011</v>
      </c>
      <c r="AN43" s="509">
        <v>107.69298599999999</v>
      </c>
      <c r="AO43" s="509">
        <v>118.06300200000001</v>
      </c>
      <c r="AP43" s="509">
        <v>138.69951600000002</v>
      </c>
      <c r="AQ43" s="741">
        <v>103.83854486</v>
      </c>
      <c r="AR43" s="509">
        <v>113.04292100000001</v>
      </c>
      <c r="AS43" s="509">
        <v>115.066215</v>
      </c>
      <c r="AT43" s="509">
        <v>114.733228</v>
      </c>
      <c r="AU43" s="509">
        <v>86.527480240000003</v>
      </c>
      <c r="AV43" s="509">
        <v>80.379220630000006</v>
      </c>
      <c r="AW43" s="509">
        <v>109.57828761</v>
      </c>
      <c r="AX43" s="509">
        <v>132.33626065999999</v>
      </c>
      <c r="AY43" s="509">
        <v>159.14707967000001</v>
      </c>
      <c r="AZ43" s="509">
        <v>171.97367797000001</v>
      </c>
      <c r="BA43" s="509">
        <v>201.41310583000001</v>
      </c>
      <c r="BB43" s="509">
        <v>304.53316505999999</v>
      </c>
      <c r="BC43" s="509">
        <v>185.22276625000001</v>
      </c>
      <c r="BD43" s="509">
        <v>80.917272139999994</v>
      </c>
      <c r="BE43" s="509">
        <v>137.60856229000001</v>
      </c>
      <c r="BF43" s="509">
        <v>107.33118012</v>
      </c>
      <c r="BG43" s="509">
        <v>89.042260220000003</v>
      </c>
      <c r="BH43" s="509">
        <v>93.192593500000001</v>
      </c>
      <c r="BI43" s="509">
        <v>41.568262359999999</v>
      </c>
      <c r="BJ43" s="509">
        <v>41.134516269999999</v>
      </c>
      <c r="BK43" s="509">
        <f t="shared" si="10"/>
        <v>408.82124914000002</v>
      </c>
      <c r="BL43" s="509">
        <f t="shared" si="11"/>
        <v>837.06702853000002</v>
      </c>
      <c r="BM43" s="509">
        <f t="shared" si="12"/>
        <v>511.07978079999998</v>
      </c>
      <c r="BN43" s="509">
        <f t="shared" si="13"/>
        <v>264.93763235</v>
      </c>
      <c r="BO43" s="1060">
        <f t="shared" si="17"/>
        <v>0.42978043583073611</v>
      </c>
      <c r="BP43" s="1153">
        <f t="shared" si="18"/>
        <v>51.838801358036434</v>
      </c>
      <c r="BQ43" s="741">
        <f t="shared" si="19"/>
        <v>377.27413538000002</v>
      </c>
      <c r="BR43" s="509">
        <f t="shared" si="20"/>
        <v>433.71229616000005</v>
      </c>
      <c r="BS43" s="509">
        <f t="shared" si="21"/>
        <v>315.41464306</v>
      </c>
      <c r="BT43" s="509">
        <f t="shared" si="22"/>
        <v>456.86118933</v>
      </c>
      <c r="BU43" s="509">
        <f t="shared" si="23"/>
        <v>446.68090885999999</v>
      </c>
      <c r="BV43" s="509">
        <f t="shared" si="24"/>
        <v>408.82124914000002</v>
      </c>
      <c r="BW43" s="509">
        <f t="shared" si="25"/>
        <v>837.06702853000002</v>
      </c>
      <c r="BX43" s="509">
        <f t="shared" si="26"/>
        <v>511.07978079999998</v>
      </c>
      <c r="BY43" s="1513">
        <f t="shared" si="9"/>
        <v>264.93763235</v>
      </c>
      <c r="BZ43" s="1511"/>
      <c r="CA43" s="1511"/>
      <c r="CB43" s="1511"/>
      <c r="CC43" s="1511"/>
      <c r="CD43" s="1511"/>
      <c r="CE43" s="1511"/>
      <c r="CF43" s="1511"/>
    </row>
    <row r="44" spans="1:560" ht="22.95" customHeight="1">
      <c r="A44" s="1613">
        <v>36</v>
      </c>
      <c r="B44" s="1031" t="str">
        <f>IF('1'!$A$1=1,D44,F44)</f>
        <v>Taiwan, Province of China</v>
      </c>
      <c r="C44" s="1631"/>
      <c r="D44" s="1614" t="s">
        <v>702</v>
      </c>
      <c r="E44" s="1614"/>
      <c r="F44" s="1632" t="s">
        <v>703</v>
      </c>
      <c r="G44" s="1029">
        <v>23.70081673</v>
      </c>
      <c r="H44" s="1029">
        <v>31.172064599999999</v>
      </c>
      <c r="I44" s="1029">
        <v>37.589520579999999</v>
      </c>
      <c r="J44" s="1029">
        <v>41.296447299999997</v>
      </c>
      <c r="K44" s="1506">
        <v>34.098555359999999</v>
      </c>
      <c r="L44" s="1506">
        <v>45.422349590000003</v>
      </c>
      <c r="M44" s="1506">
        <v>55.647818860000001</v>
      </c>
      <c r="N44" s="1506">
        <v>60.125633559999997</v>
      </c>
      <c r="O44" s="1506">
        <v>40.512361939999998</v>
      </c>
      <c r="P44" s="1506">
        <v>53.52978736</v>
      </c>
      <c r="Q44" s="1506">
        <v>57.58981799</v>
      </c>
      <c r="R44" s="1506">
        <v>71.169745669999998</v>
      </c>
      <c r="S44" s="1506">
        <v>47.850803040000002</v>
      </c>
      <c r="T44" s="1506">
        <v>57.690548579999998</v>
      </c>
      <c r="U44" s="1506">
        <v>57.794545139999997</v>
      </c>
      <c r="V44" s="1506">
        <v>58.897983500000002</v>
      </c>
      <c r="W44" s="1506">
        <v>37.675141889999999</v>
      </c>
      <c r="X44" s="1506">
        <v>33.920889160000002</v>
      </c>
      <c r="Y44" s="1506">
        <v>34.124182709999999</v>
      </c>
      <c r="Z44" s="1506">
        <v>38.933667730000003</v>
      </c>
      <c r="AA44" s="1029">
        <v>23.832144400000001</v>
      </c>
      <c r="AB44" s="1029">
        <v>22.82345381</v>
      </c>
      <c r="AC44" s="1029">
        <v>31.136351000000001</v>
      </c>
      <c r="AD44" s="1029">
        <v>32.984387820000002</v>
      </c>
      <c r="AE44" s="1029">
        <v>34.758997090000001</v>
      </c>
      <c r="AF44" s="1029">
        <v>32.495068060000001</v>
      </c>
      <c r="AG44" s="1029">
        <v>35.989419339999998</v>
      </c>
      <c r="AH44" s="1029">
        <v>37.806117219999997</v>
      </c>
      <c r="AI44" s="1029">
        <v>34.114043639999998</v>
      </c>
      <c r="AJ44" s="1029">
        <v>33.241167009999998</v>
      </c>
      <c r="AK44" s="1029">
        <v>44.099715750000001</v>
      </c>
      <c r="AL44" s="1029">
        <v>50.039768950000003</v>
      </c>
      <c r="AM44" s="1029">
        <v>43.819767949999999</v>
      </c>
      <c r="AN44" s="1029">
        <v>40.508824420000003</v>
      </c>
      <c r="AO44" s="1029">
        <v>45.395281529999998</v>
      </c>
      <c r="AP44" s="1029">
        <v>45.373120659999998</v>
      </c>
      <c r="AQ44" s="1030">
        <v>42.551784380000001</v>
      </c>
      <c r="AR44" s="1029">
        <v>41.302728940000002</v>
      </c>
      <c r="AS44" s="1029">
        <v>55.257827210000002</v>
      </c>
      <c r="AT44" s="1029">
        <v>53.338905750000002</v>
      </c>
      <c r="AU44" s="1029">
        <v>49.795496479999997</v>
      </c>
      <c r="AV44" s="1029">
        <v>41.097972609999999</v>
      </c>
      <c r="AW44" s="1029">
        <v>45.624665569999998</v>
      </c>
      <c r="AX44" s="1029">
        <v>50.71664123</v>
      </c>
      <c r="AY44" s="1029">
        <v>47.618170669999998</v>
      </c>
      <c r="AZ44" s="1029">
        <v>52.653379610000002</v>
      </c>
      <c r="BA44" s="1029">
        <v>58.60405694</v>
      </c>
      <c r="BB44" s="1029">
        <v>75.621175780000002</v>
      </c>
      <c r="BC44" s="1029">
        <v>36.45671171</v>
      </c>
      <c r="BD44" s="1029">
        <v>28.418375340000001</v>
      </c>
      <c r="BE44" s="1029">
        <v>45.701445939999999</v>
      </c>
      <c r="BF44" s="1029">
        <v>110.28719931000001</v>
      </c>
      <c r="BG44" s="1029">
        <v>52.649471939999998</v>
      </c>
      <c r="BH44" s="1029">
        <v>51.302475950000002</v>
      </c>
      <c r="BI44" s="1029">
        <v>70.587425159999995</v>
      </c>
      <c r="BJ44" s="1029">
        <v>72.750678359999995</v>
      </c>
      <c r="BK44" s="1029">
        <f t="shared" si="10"/>
        <v>187.23477588999998</v>
      </c>
      <c r="BL44" s="1029">
        <f t="shared" si="11"/>
        <v>234.49678299999999</v>
      </c>
      <c r="BM44" s="1029">
        <f t="shared" si="12"/>
        <v>220.86373230000001</v>
      </c>
      <c r="BN44" s="1029">
        <f t="shared" si="13"/>
        <v>247.29005140999999</v>
      </c>
      <c r="BO44" s="1061">
        <f>BN44/$BN$8*100</f>
        <v>0.40115262270930052</v>
      </c>
      <c r="BP44" s="1158">
        <f>BN44/BM44*100</f>
        <v>111.96498801990045</v>
      </c>
      <c r="BQ44" s="1030">
        <f>AA44+AB44+AC44+AD44</f>
        <v>110.77633703000001</v>
      </c>
      <c r="BR44" s="1029">
        <f>AE44+AF44+AG44+AH44</f>
        <v>141.04960170999999</v>
      </c>
      <c r="BS44" s="1029">
        <f>AI44+AJ44+AK44+AL44</f>
        <v>161.49469535</v>
      </c>
      <c r="BT44" s="1029">
        <f>AM44+AN44+AO44+AP44</f>
        <v>175.09699455999998</v>
      </c>
      <c r="BU44" s="1029">
        <f>AQ44+AR44+AS44+AT44</f>
        <v>192.45124627999999</v>
      </c>
      <c r="BV44" s="1029">
        <f>AU44+AV44+AW44+AX44</f>
        <v>187.23477588999998</v>
      </c>
      <c r="BW44" s="1029">
        <f>AY44+AZ44+BA44+BB44</f>
        <v>234.49678299999999</v>
      </c>
      <c r="BX44" s="1029">
        <f>BC44+BD44+BE44+BF44</f>
        <v>220.86373230000001</v>
      </c>
      <c r="BY44" s="1580">
        <f t="shared" si="9"/>
        <v>247.29005140999999</v>
      </c>
      <c r="BZ44" s="1511"/>
      <c r="CA44" s="1511"/>
      <c r="CB44" s="1511"/>
      <c r="CC44" s="1511"/>
      <c r="CD44" s="1511"/>
      <c r="CE44" s="1511"/>
      <c r="CF44" s="1511"/>
    </row>
    <row r="46" spans="1:560" s="533" customFormat="1" ht="17.100000000000001" customHeight="1">
      <c r="A46" s="530" t="str">
        <f>IF('1'!$A$1=1,C46,E46)</f>
        <v>*According to State Statistics Service of Ukraine data</v>
      </c>
      <c r="B46" s="531"/>
      <c r="C46" s="520" t="s">
        <v>241</v>
      </c>
      <c r="D46" s="520"/>
      <c r="E46" s="520" t="s">
        <v>118</v>
      </c>
      <c r="F46" s="520"/>
      <c r="G46" s="520"/>
      <c r="H46" s="520"/>
      <c r="I46" s="520"/>
      <c r="J46" s="520"/>
      <c r="K46" s="521"/>
      <c r="L46" s="521"/>
      <c r="M46" s="521"/>
      <c r="N46" s="521"/>
      <c r="O46" s="521"/>
      <c r="P46" s="521"/>
      <c r="Q46" s="521"/>
      <c r="R46" s="521"/>
      <c r="S46" s="521"/>
      <c r="T46" s="521"/>
      <c r="U46" s="521"/>
      <c r="V46" s="521"/>
      <c r="W46" s="521"/>
      <c r="X46" s="521"/>
      <c r="Y46" s="521"/>
      <c r="Z46" s="521"/>
      <c r="AA46" s="522"/>
      <c r="AB46" s="522"/>
      <c r="AC46" s="522"/>
      <c r="AD46" s="522"/>
      <c r="AE46" s="522"/>
      <c r="AF46" s="522"/>
      <c r="AG46" s="522"/>
      <c r="AH46" s="522"/>
      <c r="AI46" s="522"/>
      <c r="AJ46" s="522"/>
      <c r="AK46" s="522"/>
      <c r="AL46" s="522"/>
      <c r="AM46" s="522"/>
      <c r="AN46" s="522"/>
      <c r="AO46" s="522"/>
      <c r="AP46" s="522"/>
      <c r="AQ46" s="522"/>
      <c r="AR46" s="522"/>
      <c r="AS46" s="522"/>
      <c r="AT46" s="522"/>
      <c r="AU46" s="522"/>
      <c r="AV46" s="522"/>
      <c r="AW46" s="522"/>
      <c r="AX46" s="522"/>
      <c r="AY46" s="522"/>
      <c r="AZ46" s="522"/>
      <c r="BA46" s="522"/>
      <c r="BB46" s="522"/>
      <c r="BC46" s="522"/>
      <c r="BD46" s="522"/>
      <c r="BE46" s="522"/>
      <c r="BF46" s="522"/>
      <c r="BG46" s="522"/>
      <c r="BH46" s="522"/>
      <c r="BI46" s="522"/>
      <c r="BJ46" s="522"/>
      <c r="BK46" s="522"/>
      <c r="BL46" s="522"/>
      <c r="BM46" s="522"/>
      <c r="BN46" s="522"/>
      <c r="BO46" s="522"/>
      <c r="BP46" s="522"/>
      <c r="BQ46" s="522"/>
      <c r="BR46" s="522"/>
      <c r="BS46" s="522"/>
      <c r="BT46" s="522"/>
      <c r="BU46" s="522"/>
      <c r="BV46" s="522"/>
      <c r="BW46" s="522"/>
      <c r="BX46" s="522"/>
      <c r="BY46" s="522"/>
      <c r="BZ46" s="522"/>
      <c r="CA46" s="522"/>
      <c r="CB46" s="522"/>
      <c r="CC46" s="522"/>
      <c r="CD46" s="522"/>
      <c r="CE46" s="522"/>
      <c r="CF46" s="522"/>
      <c r="CG46" s="1493"/>
      <c r="CH46" s="1493"/>
      <c r="CI46" s="1493"/>
      <c r="CJ46" s="1493"/>
      <c r="CK46" s="1493"/>
      <c r="CL46" s="1493"/>
      <c r="CM46" s="1493"/>
      <c r="CN46" s="532"/>
      <c r="CO46" s="532"/>
      <c r="CP46" s="532"/>
      <c r="CQ46" s="532"/>
      <c r="CR46" s="532"/>
      <c r="CS46" s="532"/>
      <c r="CT46" s="532"/>
      <c r="CU46" s="532"/>
      <c r="CV46" s="532"/>
      <c r="CW46" s="532"/>
      <c r="CX46" s="532"/>
      <c r="CY46" s="532"/>
      <c r="CZ46" s="532"/>
      <c r="DA46" s="532"/>
      <c r="DB46" s="532"/>
      <c r="DC46" s="532"/>
      <c r="DD46" s="532"/>
      <c r="DE46" s="532"/>
      <c r="DF46" s="532"/>
      <c r="DG46" s="532"/>
      <c r="DH46" s="532"/>
      <c r="DI46" s="532"/>
      <c r="DJ46" s="532"/>
      <c r="DK46" s="532"/>
      <c r="DL46" s="532"/>
      <c r="DM46" s="532"/>
      <c r="DN46" s="532"/>
      <c r="DO46" s="532"/>
      <c r="DP46" s="532"/>
      <c r="DQ46" s="532"/>
      <c r="DR46" s="532"/>
      <c r="DS46" s="532"/>
      <c r="DT46" s="532"/>
      <c r="DU46" s="532"/>
      <c r="DV46" s="532"/>
      <c r="DW46" s="532"/>
      <c r="DX46" s="532"/>
      <c r="DY46" s="532"/>
      <c r="DZ46" s="532"/>
      <c r="EA46" s="532"/>
      <c r="EB46" s="532"/>
      <c r="EC46" s="532"/>
      <c r="ED46" s="532"/>
      <c r="EE46" s="532"/>
      <c r="EF46" s="532"/>
      <c r="EG46" s="532"/>
      <c r="EH46" s="532"/>
      <c r="EI46" s="532"/>
      <c r="EJ46" s="532"/>
      <c r="EK46" s="532"/>
      <c r="EL46" s="532"/>
      <c r="EM46" s="532"/>
      <c r="EN46" s="532"/>
      <c r="EO46" s="532"/>
      <c r="EP46" s="532"/>
      <c r="EQ46" s="532"/>
      <c r="ER46" s="532"/>
      <c r="ES46" s="532"/>
      <c r="ET46" s="532"/>
      <c r="EU46" s="532"/>
      <c r="EV46" s="532"/>
      <c r="EW46" s="532"/>
      <c r="EX46" s="532"/>
      <c r="EY46" s="532"/>
      <c r="EZ46" s="777"/>
      <c r="FA46" s="777"/>
      <c r="FB46" s="777"/>
      <c r="FC46" s="777"/>
      <c r="FD46" s="777"/>
      <c r="FE46" s="777"/>
      <c r="FF46" s="777"/>
      <c r="FG46" s="777"/>
      <c r="FH46" s="777"/>
      <c r="FI46" s="777"/>
      <c r="FJ46" s="777"/>
      <c r="FK46" s="777"/>
      <c r="FL46" s="777"/>
      <c r="FM46" s="777"/>
      <c r="FN46" s="777"/>
      <c r="FO46" s="777"/>
      <c r="FP46" s="777"/>
      <c r="FQ46" s="777"/>
      <c r="FR46" s="777"/>
      <c r="FS46" s="777"/>
      <c r="FT46" s="777"/>
      <c r="FU46" s="777"/>
      <c r="FV46" s="777"/>
      <c r="FW46" s="777"/>
      <c r="FX46" s="777"/>
      <c r="FY46" s="777"/>
      <c r="FZ46" s="777"/>
      <c r="GA46" s="777"/>
      <c r="GB46" s="777"/>
      <c r="GC46" s="777"/>
      <c r="GD46" s="777"/>
      <c r="GE46" s="777"/>
      <c r="GF46" s="777"/>
      <c r="GG46" s="777"/>
      <c r="GH46" s="777"/>
      <c r="GI46" s="777"/>
      <c r="GJ46" s="777"/>
      <c r="GK46" s="777"/>
      <c r="GL46" s="777"/>
      <c r="GM46" s="777"/>
      <c r="GN46" s="777"/>
      <c r="GO46" s="777"/>
      <c r="GP46" s="777"/>
      <c r="GQ46" s="777"/>
      <c r="GR46" s="777"/>
      <c r="GS46" s="777"/>
      <c r="GT46" s="777"/>
      <c r="GU46" s="777"/>
      <c r="GV46" s="777"/>
      <c r="GW46" s="777"/>
      <c r="GX46" s="777"/>
      <c r="GY46" s="777"/>
      <c r="GZ46" s="532"/>
      <c r="HA46" s="532"/>
      <c r="HB46" s="532"/>
      <c r="HC46" s="532"/>
      <c r="HD46" s="532"/>
      <c r="HE46" s="532"/>
      <c r="HF46" s="532"/>
      <c r="HG46" s="532"/>
      <c r="HH46" s="532"/>
      <c r="HI46" s="532"/>
      <c r="HJ46" s="532"/>
      <c r="HK46" s="532"/>
      <c r="HL46" s="532"/>
      <c r="HM46" s="532"/>
      <c r="HN46" s="532"/>
      <c r="HO46" s="532"/>
      <c r="HP46" s="532"/>
      <c r="HQ46" s="777"/>
      <c r="HR46" s="777"/>
      <c r="HS46" s="777"/>
      <c r="HT46" s="777"/>
      <c r="HU46" s="777"/>
      <c r="HV46" s="777"/>
      <c r="HW46" s="777"/>
      <c r="HX46" s="777"/>
      <c r="HY46" s="777"/>
      <c r="HZ46" s="777"/>
      <c r="IA46" s="777"/>
      <c r="IB46" s="777"/>
      <c r="IC46" s="777"/>
      <c r="ID46" s="532"/>
      <c r="IE46" s="532"/>
      <c r="IF46" s="532"/>
      <c r="IG46" s="532"/>
      <c r="IH46" s="532"/>
      <c r="II46" s="532"/>
      <c r="IJ46" s="532"/>
      <c r="IK46" s="532"/>
      <c r="IL46" s="532"/>
      <c r="IM46" s="532"/>
      <c r="IN46" s="532"/>
      <c r="IO46" s="532"/>
      <c r="IP46" s="532"/>
      <c r="IQ46" s="532"/>
      <c r="IR46" s="532"/>
      <c r="IS46" s="532"/>
      <c r="IT46" s="532"/>
      <c r="IU46" s="532"/>
      <c r="IV46" s="532"/>
      <c r="IW46" s="532"/>
      <c r="IX46" s="532"/>
      <c r="IY46" s="532"/>
      <c r="IZ46" s="777"/>
      <c r="JA46" s="777"/>
      <c r="JB46" s="777"/>
      <c r="JC46" s="777"/>
      <c r="JD46" s="777"/>
      <c r="JE46" s="777"/>
      <c r="JF46" s="777"/>
      <c r="JG46" s="777"/>
      <c r="JH46" s="777"/>
      <c r="JI46" s="777"/>
      <c r="JJ46" s="532"/>
      <c r="JK46" s="532"/>
      <c r="JL46" s="532"/>
      <c r="JM46" s="532"/>
      <c r="JN46" s="532"/>
      <c r="JO46" s="532"/>
      <c r="JP46" s="532"/>
      <c r="JQ46" s="532"/>
      <c r="JR46" s="532"/>
      <c r="JS46" s="532"/>
      <c r="JT46" s="532"/>
      <c r="JU46" s="532"/>
      <c r="JV46" s="532"/>
      <c r="JW46" s="532"/>
      <c r="JX46" s="532"/>
      <c r="JY46" s="532"/>
      <c r="JZ46" s="532"/>
      <c r="KA46" s="532"/>
      <c r="KB46" s="532"/>
      <c r="KC46" s="532"/>
      <c r="KD46" s="532"/>
      <c r="KE46" s="532"/>
      <c r="KF46" s="532"/>
      <c r="KG46" s="532"/>
      <c r="KH46" s="532"/>
      <c r="KI46" s="532"/>
      <c r="KJ46" s="532"/>
      <c r="KK46" s="532"/>
      <c r="KL46" s="532"/>
      <c r="KM46" s="532"/>
      <c r="KN46" s="532"/>
      <c r="KO46" s="532"/>
      <c r="KP46" s="532"/>
      <c r="KQ46" s="532"/>
      <c r="KR46" s="532"/>
      <c r="KS46" s="532"/>
      <c r="KT46" s="532"/>
      <c r="KU46" s="532"/>
      <c r="KV46" s="532"/>
      <c r="KW46" s="532"/>
      <c r="KX46" s="532"/>
      <c r="KY46" s="532"/>
      <c r="KZ46" s="532"/>
      <c r="LA46" s="532"/>
      <c r="LB46" s="532"/>
      <c r="LC46" s="532"/>
      <c r="LD46" s="532"/>
      <c r="LE46" s="532"/>
      <c r="LF46" s="532"/>
      <c r="LG46" s="532"/>
      <c r="LH46" s="532"/>
      <c r="LI46" s="532"/>
      <c r="LJ46" s="532"/>
      <c r="LK46" s="532"/>
      <c r="LL46" s="532"/>
      <c r="LM46" s="532"/>
      <c r="LN46" s="532"/>
      <c r="LO46" s="532"/>
      <c r="LP46" s="532"/>
      <c r="LQ46" s="777"/>
      <c r="LR46" s="777"/>
      <c r="LS46" s="777"/>
      <c r="LT46" s="777"/>
      <c r="LU46" s="777"/>
      <c r="LV46" s="777"/>
      <c r="LW46" s="777"/>
      <c r="LX46" s="429"/>
      <c r="LY46" s="429"/>
      <c r="LZ46" s="429"/>
      <c r="MA46" s="429"/>
      <c r="MB46" s="429"/>
      <c r="MC46" s="429"/>
      <c r="MD46" s="429"/>
      <c r="ME46" s="429"/>
      <c r="MF46" s="429"/>
      <c r="MG46" s="429"/>
      <c r="MH46" s="429"/>
      <c r="MI46" s="429"/>
      <c r="MJ46" s="429"/>
      <c r="MK46" s="429"/>
      <c r="ML46" s="429"/>
      <c r="MM46" s="429"/>
      <c r="MN46" s="429"/>
      <c r="MO46" s="429"/>
      <c r="MP46" s="429"/>
      <c r="MQ46" s="429"/>
      <c r="MR46" s="429"/>
      <c r="MS46" s="429"/>
      <c r="MT46" s="429"/>
      <c r="MU46" s="429"/>
      <c r="MV46" s="429"/>
      <c r="MW46" s="429"/>
      <c r="MX46" s="429"/>
      <c r="MY46" s="429"/>
      <c r="MZ46" s="429"/>
      <c r="NA46" s="429"/>
      <c r="NB46" s="429"/>
      <c r="NC46" s="429"/>
      <c r="ND46" s="429"/>
      <c r="NE46" s="429"/>
      <c r="NF46" s="429"/>
      <c r="NG46" s="429"/>
      <c r="NH46" s="429"/>
      <c r="NI46" s="429"/>
      <c r="NJ46" s="429"/>
      <c r="NK46" s="429"/>
      <c r="NL46" s="429"/>
      <c r="NM46" s="429"/>
      <c r="NN46" s="429"/>
      <c r="NO46" s="429"/>
      <c r="NP46" s="429"/>
      <c r="NQ46" s="429"/>
      <c r="NR46" s="429"/>
      <c r="NS46" s="429"/>
      <c r="NT46" s="429"/>
      <c r="NU46" s="429"/>
      <c r="NV46" s="429"/>
      <c r="NW46" s="429"/>
      <c r="NX46" s="429"/>
      <c r="NY46" s="429"/>
      <c r="NZ46" s="429"/>
      <c r="OA46" s="429"/>
      <c r="OB46" s="429"/>
      <c r="OC46" s="429"/>
      <c r="PH46" s="429"/>
      <c r="PI46" s="429"/>
      <c r="PJ46" s="429"/>
      <c r="PK46" s="429"/>
      <c r="PL46" s="429"/>
      <c r="PM46" s="429"/>
      <c r="PN46" s="429"/>
      <c r="PO46" s="429"/>
      <c r="PP46" s="429"/>
      <c r="PQ46" s="429"/>
      <c r="PR46" s="429"/>
      <c r="PS46" s="429"/>
      <c r="PT46" s="429"/>
      <c r="PU46" s="429"/>
      <c r="PV46" s="429"/>
      <c r="PW46" s="429"/>
      <c r="PX46" s="429"/>
      <c r="PY46" s="429"/>
      <c r="PZ46" s="429"/>
      <c r="QA46" s="429"/>
      <c r="QB46" s="429"/>
      <c r="QC46" s="429"/>
      <c r="QD46" s="429"/>
      <c r="QE46" s="429"/>
      <c r="QF46" s="429"/>
      <c r="QG46" s="429"/>
      <c r="QH46" s="429"/>
      <c r="QI46" s="429"/>
      <c r="QJ46" s="429"/>
      <c r="QK46" s="429"/>
      <c r="QL46" s="429"/>
      <c r="QM46" s="429"/>
      <c r="QN46" s="429"/>
      <c r="QO46" s="429"/>
      <c r="QP46" s="429"/>
      <c r="QQ46" s="429"/>
      <c r="QR46" s="429"/>
      <c r="QS46" s="429"/>
      <c r="QT46" s="429"/>
      <c r="QU46" s="429"/>
      <c r="QV46" s="429"/>
      <c r="QW46" s="429"/>
      <c r="QX46" s="429"/>
      <c r="QY46" s="429"/>
      <c r="QZ46" s="429"/>
      <c r="RA46" s="429"/>
      <c r="RB46" s="429"/>
      <c r="RC46" s="429"/>
      <c r="RD46" s="429"/>
      <c r="RE46" s="534"/>
      <c r="RF46" s="534"/>
      <c r="RG46" s="534"/>
      <c r="RH46" s="534"/>
      <c r="RI46" s="534"/>
      <c r="RJ46" s="534"/>
      <c r="RK46" s="534"/>
      <c r="RL46" s="534"/>
      <c r="RM46" s="534"/>
      <c r="RN46" s="534"/>
      <c r="RO46" s="534"/>
      <c r="RP46" s="534"/>
      <c r="RQ46" s="534"/>
      <c r="RR46" s="534"/>
      <c r="RS46" s="534"/>
      <c r="RT46" s="534"/>
      <c r="RU46" s="534"/>
      <c r="RV46" s="534"/>
      <c r="RW46" s="534"/>
      <c r="RX46" s="534"/>
      <c r="RY46" s="534"/>
      <c r="RZ46" s="534"/>
      <c r="SA46" s="534"/>
      <c r="SB46" s="534"/>
      <c r="SC46" s="534"/>
      <c r="SD46" s="534"/>
      <c r="SE46" s="534"/>
      <c r="SF46" s="534"/>
      <c r="SG46" s="534"/>
      <c r="SH46" s="534"/>
      <c r="SI46" s="534"/>
      <c r="SJ46" s="534"/>
      <c r="SK46" s="534"/>
      <c r="SL46" s="534"/>
      <c r="SM46" s="534"/>
      <c r="SN46" s="534"/>
      <c r="SO46" s="534"/>
      <c r="SP46" s="534"/>
      <c r="SQ46" s="429"/>
      <c r="SR46" s="429"/>
      <c r="SS46" s="429"/>
      <c r="ST46" s="20"/>
      <c r="SU46" s="20"/>
      <c r="SV46" s="20"/>
      <c r="SW46" s="20"/>
      <c r="SX46" s="20"/>
      <c r="SY46" s="20"/>
      <c r="SZ46" s="20"/>
      <c r="TA46" s="20"/>
      <c r="TB46" s="20"/>
      <c r="TC46" s="20"/>
      <c r="TD46" s="20"/>
      <c r="TE46" s="20"/>
      <c r="TF46" s="20"/>
      <c r="TG46" s="20"/>
      <c r="TH46" s="20"/>
      <c r="TI46" s="20"/>
      <c r="TJ46" s="20"/>
      <c r="TK46" s="20"/>
      <c r="TL46" s="429"/>
      <c r="TM46" s="429"/>
      <c r="TN46" s="429"/>
      <c r="TO46" s="429"/>
      <c r="TP46" s="429"/>
      <c r="TQ46" s="429"/>
      <c r="TR46" s="429"/>
      <c r="TS46" s="429"/>
      <c r="TT46" s="429"/>
      <c r="TU46" s="429"/>
      <c r="TV46" s="429"/>
      <c r="TW46" s="429"/>
      <c r="TX46" s="429"/>
      <c r="TY46" s="429"/>
      <c r="TZ46" s="429"/>
      <c r="UA46" s="429"/>
      <c r="UB46" s="429"/>
      <c r="UC46" s="429"/>
      <c r="UD46" s="429"/>
      <c r="UE46" s="429"/>
      <c r="UF46" s="429"/>
      <c r="UG46" s="429"/>
      <c r="UH46" s="429"/>
      <c r="UI46" s="429"/>
      <c r="UJ46" s="429"/>
      <c r="UK46" s="429"/>
      <c r="UL46" s="429"/>
      <c r="UM46" s="429"/>
      <c r="UN46" s="429"/>
    </row>
    <row r="47" spans="1:560" s="13" customFormat="1" ht="14.25" customHeight="1">
      <c r="A47" s="523" t="str">
        <f>IF('1'!$A$1=1,D47,F47)</f>
        <v>Notes:</v>
      </c>
      <c r="B47" s="524"/>
      <c r="C47" s="525"/>
      <c r="D47" s="526" t="s">
        <v>305</v>
      </c>
      <c r="E47" s="525"/>
      <c r="F47" s="85" t="s">
        <v>306</v>
      </c>
      <c r="G47" s="527"/>
      <c r="H47" s="527"/>
      <c r="I47" s="527"/>
      <c r="J47" s="527"/>
      <c r="K47" s="528"/>
      <c r="L47" s="528"/>
      <c r="M47" s="528"/>
      <c r="N47" s="528"/>
      <c r="O47" s="528"/>
      <c r="P47" s="528"/>
      <c r="Q47" s="528"/>
      <c r="R47" s="528"/>
      <c r="S47" s="528"/>
      <c r="T47" s="528"/>
      <c r="U47" s="528"/>
      <c r="V47" s="528"/>
      <c r="W47" s="528"/>
      <c r="X47" s="528"/>
      <c r="Y47" s="528"/>
      <c r="Z47" s="528"/>
      <c r="AA47" s="529"/>
      <c r="AB47" s="529"/>
      <c r="AC47" s="524"/>
      <c r="AD47" s="524"/>
      <c r="AE47" s="524"/>
      <c r="AF47" s="524"/>
      <c r="AG47" s="524"/>
      <c r="AH47" s="524"/>
      <c r="AI47" s="524"/>
      <c r="AJ47" s="524"/>
      <c r="AK47" s="524"/>
      <c r="AL47" s="524"/>
      <c r="AM47" s="524"/>
      <c r="AN47" s="524"/>
      <c r="AO47" s="524"/>
      <c r="AP47" s="524"/>
      <c r="AQ47" s="524"/>
      <c r="AR47" s="524"/>
      <c r="AS47" s="524"/>
      <c r="AT47" s="524"/>
      <c r="AU47" s="524"/>
      <c r="AV47" s="524"/>
      <c r="AW47" s="524"/>
      <c r="AX47" s="524"/>
      <c r="AY47" s="524"/>
      <c r="AZ47" s="524"/>
      <c r="BA47" s="524"/>
      <c r="BB47" s="524"/>
      <c r="BC47" s="524"/>
      <c r="BD47" s="524"/>
      <c r="BE47" s="524"/>
      <c r="BF47" s="524"/>
      <c r="BG47" s="524"/>
      <c r="BH47" s="524"/>
      <c r="BI47" s="524"/>
      <c r="BJ47" s="524"/>
      <c r="BK47" s="524"/>
      <c r="BL47" s="524"/>
      <c r="BM47" s="524"/>
      <c r="BN47" s="524"/>
      <c r="BO47" s="524"/>
      <c r="BP47" s="524"/>
      <c r="BQ47" s="524"/>
      <c r="BR47" s="524"/>
      <c r="BS47" s="524"/>
      <c r="BT47" s="524"/>
      <c r="BU47" s="524"/>
      <c r="BV47" s="524"/>
      <c r="BW47" s="524"/>
      <c r="BX47" s="524"/>
      <c r="BY47" s="381"/>
      <c r="BZ47" s="381"/>
      <c r="CA47" s="381"/>
      <c r="CB47" s="381"/>
      <c r="CC47" s="381"/>
      <c r="CD47" s="381"/>
      <c r="CE47" s="381"/>
      <c r="CF47" s="381"/>
      <c r="CG47" s="1123"/>
      <c r="CH47" s="1123"/>
      <c r="CI47" s="1123"/>
      <c r="CJ47" s="1123"/>
      <c r="CK47" s="1123"/>
      <c r="CL47" s="1123"/>
      <c r="CM47" s="1123"/>
      <c r="CN47" s="137"/>
      <c r="CO47" s="137"/>
      <c r="CP47" s="137"/>
      <c r="CQ47" s="137"/>
      <c r="CR47" s="137"/>
      <c r="CS47" s="137"/>
      <c r="CT47" s="137"/>
      <c r="CU47" s="137"/>
      <c r="CV47" s="137"/>
      <c r="CW47" s="137"/>
      <c r="CX47" s="137"/>
      <c r="CY47" s="137"/>
      <c r="CZ47" s="137"/>
      <c r="DA47" s="137"/>
      <c r="DB47" s="137"/>
      <c r="DC47" s="137"/>
      <c r="DD47" s="137"/>
      <c r="DE47" s="137"/>
      <c r="DF47" s="137"/>
      <c r="DG47" s="137"/>
      <c r="DH47" s="137"/>
      <c r="DI47" s="137"/>
      <c r="DJ47" s="137"/>
      <c r="DK47" s="137"/>
      <c r="DL47" s="137"/>
      <c r="DM47" s="137"/>
      <c r="DN47" s="137"/>
      <c r="DO47" s="137"/>
      <c r="DP47" s="137"/>
      <c r="DQ47" s="137"/>
      <c r="DR47" s="137"/>
      <c r="DS47" s="137"/>
      <c r="DT47" s="137"/>
      <c r="DU47" s="137"/>
      <c r="DV47" s="137"/>
      <c r="DW47" s="137"/>
      <c r="DX47" s="137"/>
      <c r="DY47" s="137"/>
      <c r="DZ47" s="137"/>
      <c r="EA47" s="137"/>
      <c r="EB47" s="137"/>
      <c r="EC47" s="137"/>
      <c r="ED47" s="137"/>
      <c r="EE47" s="137"/>
      <c r="EF47" s="137"/>
      <c r="EG47" s="137"/>
      <c r="EH47" s="137"/>
      <c r="EI47" s="137"/>
      <c r="EJ47" s="137"/>
      <c r="EK47" s="137"/>
      <c r="EL47" s="137"/>
      <c r="EM47" s="137"/>
      <c r="EN47" s="137"/>
      <c r="EO47" s="137"/>
      <c r="EP47" s="137"/>
      <c r="EQ47" s="137"/>
      <c r="ER47" s="137"/>
      <c r="ES47" s="137"/>
      <c r="ET47" s="137"/>
      <c r="EU47" s="137"/>
      <c r="EV47" s="137"/>
      <c r="EW47" s="137"/>
      <c r="EX47" s="137"/>
      <c r="EY47" s="137"/>
      <c r="EZ47" s="779"/>
      <c r="FA47" s="779"/>
      <c r="FB47" s="779"/>
      <c r="FC47" s="779"/>
      <c r="FD47" s="779"/>
      <c r="FE47" s="779"/>
      <c r="FF47" s="779"/>
      <c r="FG47" s="779"/>
      <c r="FH47" s="779"/>
      <c r="FI47" s="779"/>
      <c r="FJ47" s="779"/>
      <c r="FK47" s="779"/>
      <c r="FL47" s="779"/>
      <c r="FM47" s="779"/>
      <c r="FN47" s="779"/>
      <c r="FO47" s="779"/>
      <c r="FP47" s="779"/>
      <c r="FQ47" s="779"/>
      <c r="FR47" s="779"/>
      <c r="FS47" s="779"/>
      <c r="FT47" s="779"/>
      <c r="FU47" s="779"/>
      <c r="FV47" s="779"/>
      <c r="FW47" s="779"/>
      <c r="FX47" s="779"/>
      <c r="FY47" s="779"/>
      <c r="FZ47" s="779"/>
      <c r="GA47" s="779"/>
      <c r="GB47" s="779"/>
      <c r="GC47" s="779"/>
      <c r="GD47" s="779"/>
      <c r="GE47" s="779"/>
      <c r="GF47" s="779"/>
      <c r="GG47" s="779"/>
      <c r="GH47" s="779"/>
      <c r="GI47" s="779"/>
      <c r="GJ47" s="779"/>
      <c r="GK47" s="779"/>
      <c r="GL47" s="779"/>
      <c r="GM47" s="779"/>
      <c r="GN47" s="779"/>
      <c r="GO47" s="779"/>
      <c r="GP47" s="779"/>
      <c r="GQ47" s="779"/>
      <c r="GR47" s="779"/>
      <c r="GS47" s="779"/>
      <c r="GT47" s="779"/>
      <c r="GU47" s="779"/>
      <c r="GV47" s="779"/>
      <c r="GW47" s="779"/>
      <c r="GX47" s="779"/>
      <c r="GY47" s="779"/>
      <c r="GZ47" s="137"/>
      <c r="HA47" s="137"/>
      <c r="HB47" s="137"/>
      <c r="HC47" s="137"/>
      <c r="HD47" s="137"/>
      <c r="HE47" s="137"/>
      <c r="HF47" s="137"/>
      <c r="HG47" s="137"/>
      <c r="HH47" s="137"/>
      <c r="HI47" s="137"/>
      <c r="HJ47" s="137"/>
      <c r="HK47" s="137"/>
      <c r="HL47" s="137"/>
      <c r="HM47" s="137"/>
      <c r="HN47" s="137"/>
      <c r="HO47" s="137"/>
      <c r="HP47" s="137"/>
      <c r="HQ47" s="779"/>
      <c r="HR47" s="779"/>
      <c r="HS47" s="779"/>
      <c r="HT47" s="779"/>
      <c r="HU47" s="779"/>
      <c r="HV47" s="779"/>
      <c r="HW47" s="779"/>
      <c r="HX47" s="779"/>
      <c r="HY47" s="779"/>
      <c r="HZ47" s="779"/>
      <c r="IA47" s="779"/>
      <c r="IB47" s="779"/>
      <c r="IC47" s="779"/>
      <c r="ID47" s="137"/>
      <c r="IE47" s="137"/>
      <c r="IF47" s="137"/>
      <c r="IG47" s="137"/>
      <c r="IH47" s="137"/>
      <c r="II47" s="137"/>
      <c r="IJ47" s="137"/>
      <c r="IK47" s="137"/>
      <c r="IL47" s="137"/>
      <c r="IM47" s="137"/>
      <c r="IN47" s="137"/>
      <c r="IO47" s="137"/>
      <c r="IP47" s="137"/>
      <c r="IQ47" s="137"/>
      <c r="IR47" s="137"/>
      <c r="IS47" s="137"/>
      <c r="IT47" s="137"/>
      <c r="IU47" s="137"/>
      <c r="IV47" s="137"/>
      <c r="IW47" s="137"/>
      <c r="IX47" s="137"/>
      <c r="IY47" s="137"/>
      <c r="IZ47" s="779"/>
      <c r="JA47" s="779"/>
      <c r="JB47" s="779"/>
      <c r="JC47" s="779"/>
      <c r="JD47" s="779"/>
      <c r="JE47" s="779"/>
      <c r="JF47" s="779"/>
      <c r="JG47" s="779"/>
      <c r="JH47" s="779"/>
      <c r="JI47" s="779"/>
      <c r="JJ47" s="137"/>
      <c r="JK47" s="137"/>
      <c r="JL47" s="137"/>
      <c r="JM47" s="137"/>
      <c r="JN47" s="137"/>
      <c r="JO47" s="137"/>
      <c r="JP47" s="137"/>
      <c r="JQ47" s="137"/>
      <c r="JR47" s="137"/>
      <c r="JS47" s="137"/>
      <c r="JT47" s="137"/>
      <c r="JU47" s="137"/>
      <c r="JV47" s="137"/>
      <c r="JW47" s="137"/>
      <c r="JX47" s="137"/>
      <c r="JY47" s="137"/>
      <c r="JZ47" s="137"/>
      <c r="KA47" s="137"/>
      <c r="KB47" s="137"/>
      <c r="KC47" s="137"/>
      <c r="KD47" s="137"/>
      <c r="KE47" s="137"/>
      <c r="KF47" s="137"/>
      <c r="KG47" s="137"/>
      <c r="KH47" s="137"/>
      <c r="KI47" s="137"/>
      <c r="KJ47" s="137"/>
      <c r="KK47" s="137"/>
      <c r="KL47" s="137"/>
      <c r="KM47" s="137"/>
      <c r="KN47" s="137"/>
      <c r="KO47" s="137"/>
      <c r="KP47" s="137"/>
      <c r="KQ47" s="137"/>
      <c r="KR47" s="137"/>
      <c r="KS47" s="137"/>
      <c r="KT47" s="137"/>
      <c r="KU47" s="137"/>
      <c r="KV47" s="137"/>
      <c r="KW47" s="137"/>
      <c r="KX47" s="137"/>
      <c r="KY47" s="137"/>
      <c r="KZ47" s="137"/>
      <c r="LA47" s="137"/>
      <c r="LB47" s="137"/>
      <c r="LC47" s="137"/>
      <c r="LD47" s="137"/>
      <c r="LE47" s="137"/>
      <c r="LF47" s="137"/>
      <c r="LG47" s="137"/>
      <c r="LH47" s="137"/>
      <c r="LI47" s="137"/>
      <c r="LJ47" s="137"/>
      <c r="LK47" s="137"/>
      <c r="LL47" s="137"/>
      <c r="LM47" s="137"/>
      <c r="LN47" s="137"/>
      <c r="LO47" s="137"/>
      <c r="LP47" s="137"/>
      <c r="LQ47" s="779"/>
      <c r="LR47" s="779"/>
      <c r="LS47" s="779"/>
      <c r="LT47" s="779"/>
      <c r="LU47" s="779"/>
      <c r="LV47" s="779"/>
      <c r="LW47" s="779"/>
      <c r="LX47" s="14"/>
      <c r="LY47" s="14"/>
      <c r="LZ47" s="14"/>
      <c r="MA47" s="14"/>
      <c r="MB47" s="14"/>
      <c r="MC47" s="14"/>
      <c r="MD47" s="14"/>
      <c r="ME47" s="14"/>
      <c r="MF47" s="14"/>
      <c r="MG47" s="14"/>
      <c r="MH47" s="14"/>
      <c r="MI47" s="14"/>
      <c r="MJ47" s="14"/>
      <c r="MK47" s="14"/>
      <c r="ML47" s="14"/>
      <c r="MM47" s="14"/>
      <c r="MN47" s="14"/>
      <c r="MO47" s="14"/>
      <c r="MP47" s="14"/>
      <c r="MQ47" s="14"/>
      <c r="MR47" s="14"/>
      <c r="MS47" s="14"/>
      <c r="MT47" s="14"/>
      <c r="MU47" s="14"/>
      <c r="MV47" s="14"/>
      <c r="MW47" s="14"/>
      <c r="MX47" s="14"/>
      <c r="MY47" s="14"/>
      <c r="MZ47" s="14"/>
      <c r="NA47" s="14"/>
      <c r="NB47" s="14"/>
      <c r="NC47" s="14"/>
      <c r="ND47" s="14"/>
      <c r="NE47" s="14"/>
      <c r="NF47" s="14"/>
      <c r="NG47" s="14"/>
      <c r="NH47" s="14"/>
      <c r="NI47" s="14"/>
      <c r="NJ47" s="14"/>
      <c r="NK47" s="14"/>
      <c r="NL47" s="14"/>
      <c r="NM47" s="14"/>
      <c r="NN47" s="14"/>
      <c r="NO47" s="14"/>
      <c r="NP47" s="14"/>
      <c r="NQ47" s="14"/>
      <c r="NR47" s="14"/>
      <c r="NS47" s="14"/>
      <c r="NT47" s="14"/>
      <c r="NU47" s="14"/>
      <c r="NV47" s="14"/>
      <c r="NW47" s="14"/>
      <c r="NX47" s="14"/>
      <c r="NY47" s="14"/>
      <c r="NZ47" s="14"/>
      <c r="OA47" s="14"/>
      <c r="OB47" s="14"/>
      <c r="OC47" s="14"/>
      <c r="PH47" s="14"/>
      <c r="PI47" s="14"/>
      <c r="PJ47" s="14"/>
      <c r="PK47" s="14"/>
      <c r="PL47" s="14"/>
      <c r="PM47" s="14"/>
      <c r="PN47" s="14"/>
      <c r="PO47" s="14"/>
      <c r="PP47" s="14"/>
      <c r="PQ47" s="14"/>
      <c r="PR47" s="14"/>
      <c r="PS47" s="14"/>
      <c r="PT47" s="14"/>
      <c r="PU47" s="14"/>
      <c r="PV47" s="14"/>
      <c r="PW47" s="14"/>
      <c r="PX47" s="14"/>
      <c r="PY47" s="14"/>
      <c r="PZ47" s="14"/>
      <c r="QA47" s="14"/>
      <c r="QB47" s="14"/>
      <c r="QC47" s="14"/>
      <c r="QD47" s="14"/>
      <c r="QE47" s="14"/>
      <c r="QF47" s="14"/>
      <c r="QG47" s="14"/>
      <c r="QH47" s="14"/>
      <c r="QI47" s="14"/>
      <c r="QJ47" s="14"/>
      <c r="QK47" s="14"/>
      <c r="QL47" s="14"/>
      <c r="QM47" s="14"/>
      <c r="QN47" s="14"/>
      <c r="QO47" s="14"/>
      <c r="QP47" s="14"/>
      <c r="QQ47" s="14"/>
      <c r="QR47" s="14"/>
      <c r="QS47" s="14"/>
      <c r="QT47" s="14"/>
      <c r="QU47" s="14"/>
      <c r="QV47" s="14"/>
      <c r="QW47" s="14"/>
      <c r="QX47" s="14"/>
      <c r="QY47" s="14"/>
      <c r="QZ47" s="14"/>
      <c r="RA47" s="14"/>
      <c r="RB47" s="14"/>
      <c r="RC47" s="14"/>
      <c r="RD47" s="14"/>
      <c r="RE47" s="17"/>
      <c r="RF47" s="17"/>
      <c r="RG47" s="17"/>
      <c r="RH47" s="17"/>
      <c r="RI47" s="17"/>
      <c r="RJ47" s="17"/>
      <c r="RK47" s="17"/>
      <c r="RL47" s="17"/>
      <c r="RM47" s="17"/>
      <c r="RN47" s="17"/>
      <c r="RO47" s="17"/>
      <c r="RP47" s="17"/>
      <c r="RQ47" s="17"/>
      <c r="RR47" s="17"/>
      <c r="RS47" s="17"/>
      <c r="RT47" s="17"/>
      <c r="RU47" s="17"/>
      <c r="RV47" s="17"/>
      <c r="RW47" s="17"/>
      <c r="RX47" s="17"/>
      <c r="RY47" s="17"/>
      <c r="RZ47" s="17"/>
      <c r="SA47" s="17"/>
      <c r="SB47" s="17"/>
      <c r="SC47" s="17"/>
      <c r="SD47" s="17"/>
      <c r="SE47" s="17"/>
      <c r="SF47" s="17"/>
      <c r="SG47" s="17"/>
      <c r="SH47" s="17"/>
      <c r="SI47" s="17"/>
      <c r="SJ47" s="17"/>
      <c r="SK47" s="17"/>
      <c r="SL47" s="17"/>
      <c r="SM47" s="17"/>
      <c r="SN47" s="17"/>
      <c r="SO47" s="17"/>
      <c r="SP47" s="17"/>
      <c r="SQ47" s="14"/>
      <c r="SR47" s="14"/>
      <c r="SS47" s="14"/>
      <c r="ST47" s="14"/>
      <c r="SU47" s="14"/>
      <c r="SV47" s="14"/>
      <c r="SW47" s="14"/>
      <c r="SX47" s="14"/>
      <c r="SY47" s="14"/>
      <c r="SZ47" s="14"/>
      <c r="TA47" s="14"/>
      <c r="TB47" s="14"/>
      <c r="TC47" s="14"/>
      <c r="TD47" s="14"/>
      <c r="TE47" s="14"/>
      <c r="TF47" s="14"/>
      <c r="TG47" s="14"/>
      <c r="TH47" s="14"/>
      <c r="TI47" s="14"/>
      <c r="TJ47" s="14"/>
      <c r="TK47" s="14"/>
      <c r="TL47" s="387"/>
      <c r="TM47" s="14"/>
      <c r="TN47" s="14"/>
      <c r="TO47" s="14"/>
      <c r="TP47" s="14"/>
      <c r="TQ47" s="14"/>
      <c r="TR47" s="14"/>
      <c r="TS47" s="387"/>
      <c r="TT47" s="387"/>
      <c r="TU47" s="387"/>
      <c r="TV47" s="387"/>
      <c r="TW47" s="387"/>
      <c r="TX47" s="14"/>
      <c r="TY47" s="14"/>
      <c r="TZ47" s="14"/>
      <c r="UA47" s="14"/>
      <c r="UB47" s="14"/>
      <c r="UC47" s="14"/>
      <c r="UD47" s="14"/>
      <c r="UE47" s="14"/>
      <c r="UF47" s="14"/>
      <c r="UG47" s="14"/>
      <c r="UH47" s="14"/>
      <c r="UI47" s="14"/>
      <c r="UJ47" s="14"/>
      <c r="UK47" s="14"/>
      <c r="UL47" s="14"/>
      <c r="UM47" s="14"/>
      <c r="UN47" s="14"/>
    </row>
    <row r="48" spans="1:560" s="13" customFormat="1" ht="17.7" customHeight="1">
      <c r="A48" s="88" t="str">
        <f>IF('1'!$A$1=1,D48,F48)</f>
        <v xml:space="preserve"> Since 2014, data exclude the temporarily occupied by the russian federation territories of Ukraine.</v>
      </c>
      <c r="B48" s="88"/>
      <c r="C48" s="536"/>
      <c r="D48" s="88" t="s">
        <v>622</v>
      </c>
      <c r="E48" s="537"/>
      <c r="F48" s="88" t="s">
        <v>623</v>
      </c>
      <c r="G48" s="538"/>
      <c r="H48" s="538"/>
      <c r="I48" s="538"/>
      <c r="J48" s="538"/>
      <c r="K48" s="539"/>
      <c r="L48" s="540"/>
      <c r="M48" s="540"/>
      <c r="N48" s="540"/>
      <c r="O48" s="540"/>
      <c r="P48" s="540"/>
      <c r="Q48" s="540"/>
      <c r="R48" s="540"/>
      <c r="S48" s="540"/>
      <c r="T48" s="540"/>
      <c r="U48" s="540"/>
      <c r="V48" s="540"/>
      <c r="W48" s="540"/>
      <c r="X48" s="540"/>
      <c r="Y48" s="540"/>
      <c r="Z48" s="540"/>
      <c r="AA48" s="541"/>
      <c r="AB48" s="541"/>
      <c r="AC48" s="542"/>
      <c r="AD48" s="542"/>
      <c r="AE48" s="542"/>
      <c r="AF48" s="542"/>
      <c r="AG48" s="542"/>
      <c r="AH48" s="542"/>
      <c r="AI48" s="542"/>
      <c r="AJ48" s="542"/>
      <c r="AK48" s="542"/>
      <c r="AL48" s="542"/>
      <c r="AM48" s="543"/>
      <c r="AN48" s="543"/>
      <c r="AO48" s="543"/>
      <c r="AP48" s="543"/>
      <c r="AQ48" s="543"/>
      <c r="AR48" s="543"/>
      <c r="AS48" s="543"/>
      <c r="AT48" s="543"/>
      <c r="AU48" s="543"/>
      <c r="AV48" s="543"/>
      <c r="AW48" s="543"/>
      <c r="AX48" s="543"/>
      <c r="AY48" s="543"/>
      <c r="AZ48" s="543"/>
      <c r="BA48" s="543"/>
      <c r="BB48" s="543"/>
      <c r="BC48" s="543"/>
      <c r="BD48" s="543"/>
      <c r="BE48" s="543"/>
      <c r="BF48" s="543"/>
      <c r="BG48" s="543"/>
      <c r="BH48" s="543"/>
      <c r="BI48" s="543"/>
      <c r="BJ48" s="543"/>
      <c r="BK48" s="543"/>
      <c r="BL48" s="543"/>
      <c r="BM48" s="543"/>
      <c r="BN48" s="543"/>
      <c r="BO48" s="543"/>
      <c r="BP48" s="543"/>
      <c r="BQ48" s="543"/>
      <c r="BR48" s="543"/>
      <c r="BS48" s="543"/>
      <c r="BT48" s="543"/>
      <c r="BU48" s="543"/>
      <c r="BV48" s="543"/>
      <c r="BW48" s="543"/>
      <c r="BX48" s="543"/>
      <c r="BY48" s="1573"/>
      <c r="BZ48" s="1573"/>
      <c r="CA48" s="1573"/>
      <c r="CB48" s="1573"/>
      <c r="CC48" s="1573"/>
      <c r="CD48" s="1573"/>
      <c r="CE48" s="1573"/>
      <c r="CF48" s="1573"/>
      <c r="CG48" s="1574"/>
      <c r="CH48" s="1574"/>
      <c r="CI48" s="1574"/>
      <c r="CJ48" s="1574"/>
      <c r="CK48" s="1574"/>
      <c r="CL48" s="1574"/>
      <c r="CM48" s="1574"/>
      <c r="CN48" s="544"/>
      <c r="CO48" s="544"/>
      <c r="CP48" s="544"/>
      <c r="CQ48" s="544"/>
      <c r="CR48" s="544"/>
      <c r="CS48" s="544"/>
      <c r="CT48" s="544"/>
      <c r="CU48" s="544"/>
      <c r="CV48" s="544"/>
      <c r="CW48" s="544"/>
      <c r="CX48" s="544"/>
      <c r="CY48" s="544"/>
      <c r="CZ48" s="544"/>
      <c r="DA48" s="544"/>
      <c r="DB48" s="544"/>
      <c r="DC48" s="544"/>
      <c r="DD48" s="544"/>
      <c r="DE48" s="544"/>
      <c r="DF48" s="544"/>
      <c r="DG48" s="544"/>
      <c r="DH48" s="544"/>
      <c r="DI48" s="544"/>
      <c r="DJ48" s="544"/>
      <c r="DK48" s="544"/>
      <c r="DL48" s="544"/>
      <c r="DM48" s="544"/>
      <c r="DN48" s="544"/>
      <c r="DO48" s="544"/>
      <c r="DP48" s="544"/>
      <c r="DQ48" s="544"/>
      <c r="DR48" s="544"/>
      <c r="DS48" s="544"/>
      <c r="DT48" s="544"/>
      <c r="DU48" s="544"/>
      <c r="DV48" s="544"/>
      <c r="DW48" s="544"/>
      <c r="DX48" s="544"/>
      <c r="DY48" s="544"/>
      <c r="DZ48" s="544"/>
      <c r="EA48" s="544"/>
      <c r="EB48" s="544"/>
      <c r="EC48" s="544"/>
      <c r="ED48" s="544"/>
      <c r="EE48" s="544"/>
      <c r="EF48" s="544"/>
      <c r="EG48" s="544"/>
      <c r="EH48" s="544"/>
      <c r="EI48" s="544"/>
      <c r="EJ48" s="544"/>
      <c r="EK48" s="544"/>
      <c r="EL48" s="544"/>
      <c r="EM48" s="544"/>
      <c r="EN48" s="544"/>
      <c r="EO48" s="544"/>
      <c r="EP48" s="544"/>
      <c r="EQ48" s="544"/>
      <c r="ER48" s="544"/>
      <c r="ES48" s="544"/>
      <c r="ET48" s="544"/>
      <c r="EU48" s="544"/>
      <c r="EV48" s="544"/>
      <c r="EW48" s="544"/>
      <c r="EX48" s="544"/>
      <c r="EY48" s="544"/>
      <c r="EZ48" s="738"/>
      <c r="FA48" s="738"/>
      <c r="FB48" s="738"/>
      <c r="FC48" s="738"/>
      <c r="FD48" s="738"/>
      <c r="FE48" s="738"/>
      <c r="FF48" s="738"/>
      <c r="FG48" s="738"/>
      <c r="FH48" s="738"/>
      <c r="FI48" s="738"/>
      <c r="FJ48" s="738"/>
      <c r="FK48" s="738"/>
      <c r="FL48" s="738"/>
      <c r="FM48" s="738"/>
      <c r="FN48" s="738"/>
      <c r="FO48" s="738"/>
      <c r="FP48" s="738"/>
      <c r="FQ48" s="738"/>
      <c r="FR48" s="738"/>
      <c r="FS48" s="738"/>
      <c r="FT48" s="738"/>
      <c r="FU48" s="738"/>
      <c r="FV48" s="738"/>
      <c r="FW48" s="738"/>
      <c r="FX48" s="738"/>
      <c r="FY48" s="738"/>
      <c r="FZ48" s="738"/>
      <c r="GA48" s="738"/>
      <c r="GB48" s="738"/>
      <c r="GC48" s="738"/>
      <c r="GD48" s="738"/>
      <c r="GE48" s="738"/>
      <c r="GF48" s="738"/>
      <c r="GG48" s="738"/>
      <c r="GH48" s="738"/>
      <c r="GI48" s="738"/>
      <c r="GJ48" s="738"/>
      <c r="GK48" s="738"/>
      <c r="GL48" s="738"/>
      <c r="GM48" s="738"/>
      <c r="GN48" s="738"/>
      <c r="GO48" s="738"/>
      <c r="GP48" s="738"/>
      <c r="GQ48" s="738"/>
      <c r="GR48" s="738"/>
      <c r="GS48" s="738"/>
      <c r="GT48" s="738"/>
      <c r="GU48" s="738"/>
      <c r="GV48" s="738"/>
      <c r="GW48" s="738"/>
      <c r="GX48" s="738"/>
      <c r="GY48" s="738"/>
      <c r="GZ48" s="544"/>
      <c r="HA48" s="544"/>
      <c r="HB48" s="544"/>
      <c r="HC48" s="544"/>
      <c r="HD48" s="544"/>
      <c r="HE48" s="544"/>
      <c r="HF48" s="544"/>
      <c r="HG48" s="544"/>
      <c r="HH48" s="544"/>
      <c r="HI48" s="544"/>
      <c r="HJ48" s="544"/>
      <c r="HK48" s="544"/>
      <c r="HL48" s="544"/>
      <c r="HM48" s="544"/>
      <c r="HN48" s="544"/>
      <c r="HO48" s="544"/>
      <c r="HP48" s="544"/>
      <c r="HQ48" s="738"/>
      <c r="HR48" s="738"/>
      <c r="HS48" s="738"/>
      <c r="HT48" s="738"/>
      <c r="HU48" s="738"/>
      <c r="HV48" s="738"/>
      <c r="HW48" s="738"/>
      <c r="HX48" s="738"/>
      <c r="HY48" s="738"/>
      <c r="HZ48" s="738"/>
      <c r="IA48" s="738"/>
      <c r="IB48" s="738"/>
      <c r="IC48" s="738"/>
      <c r="ID48" s="544"/>
      <c r="IE48" s="544"/>
      <c r="IF48" s="544"/>
      <c r="IG48" s="544"/>
      <c r="IH48" s="544"/>
      <c r="II48" s="544"/>
      <c r="IJ48" s="544"/>
      <c r="IK48" s="544"/>
      <c r="IL48" s="544"/>
      <c r="IM48" s="544"/>
      <c r="IN48" s="544"/>
      <c r="IO48" s="544"/>
      <c r="IP48" s="544"/>
      <c r="IQ48" s="544"/>
      <c r="IR48" s="544"/>
      <c r="IS48" s="544"/>
      <c r="IT48" s="544"/>
      <c r="IU48" s="544"/>
      <c r="IV48" s="544"/>
      <c r="IW48" s="544"/>
      <c r="IX48" s="544"/>
      <c r="IY48" s="544"/>
      <c r="IZ48" s="738"/>
      <c r="JA48" s="738"/>
      <c r="JB48" s="738"/>
      <c r="JC48" s="738"/>
      <c r="JD48" s="738"/>
      <c r="JE48" s="738"/>
      <c r="JF48" s="738"/>
      <c r="JG48" s="738"/>
      <c r="JH48" s="738"/>
      <c r="JI48" s="738"/>
      <c r="JJ48" s="544"/>
      <c r="JK48" s="544"/>
      <c r="JL48" s="544"/>
      <c r="JM48" s="544"/>
      <c r="JN48" s="544"/>
      <c r="JO48" s="544"/>
      <c r="JP48" s="544"/>
      <c r="JQ48" s="544"/>
      <c r="JR48" s="544"/>
      <c r="JS48" s="544"/>
      <c r="JT48" s="544"/>
      <c r="JU48" s="544"/>
      <c r="JV48" s="544"/>
      <c r="JW48" s="544"/>
      <c r="JX48" s="544"/>
      <c r="JY48" s="544"/>
      <c r="JZ48" s="544"/>
      <c r="KA48" s="544"/>
      <c r="KB48" s="544"/>
      <c r="KC48" s="544"/>
      <c r="KD48" s="544"/>
      <c r="KE48" s="544"/>
      <c r="KF48" s="544"/>
      <c r="KG48" s="544"/>
      <c r="KH48" s="544"/>
      <c r="KI48" s="544"/>
      <c r="KJ48" s="544"/>
      <c r="KK48" s="544"/>
      <c r="KL48" s="544"/>
      <c r="KM48" s="544"/>
      <c r="KN48" s="544"/>
      <c r="KO48" s="544"/>
      <c r="KP48" s="544"/>
      <c r="KQ48" s="544"/>
      <c r="KR48" s="544"/>
      <c r="KS48" s="544"/>
      <c r="KT48" s="544"/>
      <c r="KU48" s="544"/>
      <c r="KV48" s="544"/>
      <c r="KW48" s="544"/>
      <c r="KX48" s="544"/>
      <c r="KY48" s="544"/>
      <c r="KZ48" s="544"/>
      <c r="LA48" s="544"/>
      <c r="LB48" s="544"/>
      <c r="LC48" s="544"/>
      <c r="LD48" s="544"/>
      <c r="LE48" s="544"/>
      <c r="LF48" s="544"/>
      <c r="LG48" s="544"/>
      <c r="LH48" s="544"/>
      <c r="LI48" s="544"/>
      <c r="LJ48" s="544"/>
      <c r="LK48" s="544"/>
      <c r="LL48" s="544"/>
      <c r="LM48" s="544"/>
      <c r="LN48" s="544"/>
      <c r="LO48" s="544"/>
      <c r="LP48" s="544"/>
      <c r="LQ48" s="738"/>
      <c r="LR48" s="738"/>
      <c r="LS48" s="738"/>
      <c r="LT48" s="738"/>
      <c r="LU48" s="738"/>
      <c r="LV48" s="738"/>
      <c r="LW48" s="738"/>
      <c r="LX48" s="515"/>
      <c r="LY48" s="515"/>
      <c r="LZ48" s="515"/>
      <c r="MA48" s="515"/>
      <c r="MB48" s="515"/>
      <c r="MC48" s="515"/>
      <c r="MD48" s="515"/>
      <c r="ME48" s="515"/>
      <c r="MF48" s="515"/>
      <c r="MG48" s="515"/>
      <c r="MH48" s="515"/>
      <c r="MI48" s="515"/>
      <c r="MJ48" s="515"/>
      <c r="MK48" s="515"/>
      <c r="ML48" s="515"/>
      <c r="MM48" s="515"/>
      <c r="MN48" s="515"/>
      <c r="MO48" s="515"/>
      <c r="MP48" s="515"/>
      <c r="MQ48" s="515"/>
      <c r="MR48" s="515"/>
      <c r="MS48" s="515"/>
      <c r="MT48" s="515"/>
      <c r="MU48" s="515"/>
      <c r="MV48" s="515"/>
      <c r="MW48" s="515"/>
      <c r="MX48" s="515"/>
      <c r="MY48" s="515"/>
      <c r="MZ48" s="515"/>
      <c r="NA48" s="515"/>
      <c r="NB48" s="515"/>
      <c r="NC48" s="515"/>
      <c r="ND48" s="515"/>
      <c r="NE48" s="515"/>
      <c r="NF48" s="515"/>
      <c r="NG48" s="515"/>
      <c r="NH48" s="515"/>
      <c r="NI48" s="515"/>
      <c r="NJ48" s="515"/>
      <c r="NK48" s="515"/>
      <c r="NL48" s="515"/>
      <c r="NM48" s="515"/>
      <c r="NN48" s="515"/>
      <c r="NO48" s="515"/>
      <c r="NP48" s="515"/>
      <c r="NQ48" s="515"/>
      <c r="NR48" s="515"/>
      <c r="NS48" s="515"/>
      <c r="NT48" s="515"/>
      <c r="NU48" s="515"/>
      <c r="NV48" s="515"/>
      <c r="NW48" s="515"/>
      <c r="NX48" s="515"/>
      <c r="NY48" s="515"/>
      <c r="NZ48" s="515"/>
      <c r="OA48" s="515"/>
      <c r="OB48" s="515"/>
      <c r="OC48" s="515"/>
      <c r="OD48" s="545"/>
      <c r="OE48" s="545"/>
      <c r="OF48" s="545"/>
      <c r="OG48" s="545"/>
      <c r="OH48" s="545"/>
      <c r="OI48" s="545"/>
      <c r="OJ48" s="545"/>
      <c r="OK48" s="545"/>
      <c r="OL48" s="545"/>
      <c r="OM48" s="545"/>
      <c r="ON48" s="545"/>
      <c r="OO48" s="545"/>
      <c r="OP48" s="545"/>
      <c r="OQ48" s="545"/>
      <c r="OR48" s="545"/>
      <c r="OS48" s="545"/>
      <c r="OT48" s="545"/>
      <c r="OU48" s="545"/>
      <c r="OV48" s="545"/>
      <c r="OW48" s="545"/>
      <c r="OX48" s="545"/>
      <c r="OY48" s="545"/>
      <c r="OZ48" s="545"/>
      <c r="PA48" s="545"/>
      <c r="PB48" s="545"/>
      <c r="PC48" s="545"/>
      <c r="PD48" s="545"/>
      <c r="PE48" s="545"/>
      <c r="PF48" s="545"/>
      <c r="PG48" s="545"/>
      <c r="PH48" s="515"/>
      <c r="PI48" s="515"/>
      <c r="PJ48" s="515"/>
      <c r="PK48" s="515"/>
      <c r="PL48" s="515"/>
      <c r="PM48" s="515"/>
      <c r="PN48" s="515"/>
      <c r="PO48" s="515"/>
      <c r="PP48" s="515"/>
      <c r="PQ48" s="515"/>
      <c r="PR48" s="515"/>
      <c r="PS48" s="515"/>
      <c r="PT48" s="515"/>
      <c r="PU48" s="515"/>
      <c r="PV48" s="515"/>
      <c r="PW48" s="515"/>
      <c r="PX48" s="515"/>
      <c r="PY48" s="515"/>
      <c r="PZ48" s="515"/>
      <c r="QA48" s="515"/>
      <c r="QB48" s="515"/>
      <c r="QC48" s="515"/>
      <c r="QD48" s="515"/>
      <c r="QE48" s="515"/>
      <c r="QF48" s="515"/>
      <c r="QG48" s="515"/>
      <c r="QH48" s="515"/>
      <c r="QI48" s="515"/>
      <c r="QJ48" s="515"/>
      <c r="QK48" s="515"/>
      <c r="QL48" s="515"/>
      <c r="QM48" s="515"/>
      <c r="QN48" s="515"/>
      <c r="QO48" s="515"/>
      <c r="QP48" s="515"/>
      <c r="QQ48" s="515"/>
      <c r="QR48" s="515"/>
      <c r="QS48" s="515"/>
      <c r="QT48" s="515"/>
      <c r="QU48" s="515"/>
      <c r="QV48" s="515"/>
      <c r="QW48" s="515"/>
      <c r="QX48" s="515"/>
      <c r="QY48" s="515"/>
      <c r="QZ48" s="515"/>
      <c r="RA48" s="515"/>
      <c r="RB48" s="515"/>
      <c r="RC48" s="515"/>
      <c r="RD48" s="515"/>
      <c r="RE48" s="546"/>
      <c r="RF48" s="546"/>
      <c r="RG48" s="546"/>
      <c r="RH48" s="546"/>
      <c r="RI48" s="546"/>
      <c r="RJ48" s="546"/>
      <c r="RK48" s="546"/>
      <c r="RL48" s="546"/>
      <c r="RM48" s="546"/>
      <c r="RN48" s="546"/>
      <c r="RO48" s="546"/>
      <c r="RP48" s="546"/>
      <c r="RQ48" s="546"/>
      <c r="RR48" s="546"/>
      <c r="RS48" s="546"/>
      <c r="RT48" s="546"/>
      <c r="RU48" s="546"/>
      <c r="RV48" s="546"/>
      <c r="RW48" s="546"/>
      <c r="RX48" s="546"/>
      <c r="RY48" s="546"/>
      <c r="RZ48" s="546"/>
      <c r="SA48" s="546"/>
      <c r="SB48" s="546"/>
      <c r="SC48" s="546"/>
      <c r="SD48" s="546"/>
      <c r="SE48" s="546"/>
      <c r="SF48" s="546"/>
      <c r="SG48" s="546"/>
      <c r="SH48" s="546"/>
      <c r="SI48" s="546"/>
      <c r="SJ48" s="546"/>
      <c r="SK48" s="546"/>
      <c r="SL48" s="546"/>
      <c r="SM48" s="546"/>
      <c r="SN48" s="546"/>
      <c r="SO48" s="546"/>
      <c r="SP48" s="546"/>
      <c r="SQ48" s="515"/>
      <c r="SR48" s="515"/>
      <c r="SS48" s="515"/>
      <c r="ST48" s="14"/>
      <c r="SU48" s="14"/>
      <c r="SV48" s="14"/>
      <c r="SW48" s="14"/>
      <c r="SX48" s="14"/>
      <c r="SY48" s="14"/>
      <c r="SZ48" s="14"/>
      <c r="TA48" s="14"/>
      <c r="TB48" s="14"/>
      <c r="TC48" s="14"/>
      <c r="TD48" s="14"/>
      <c r="TE48" s="14"/>
      <c r="TF48" s="14"/>
      <c r="TG48" s="14"/>
      <c r="TH48" s="14"/>
      <c r="TI48" s="14"/>
      <c r="TJ48" s="14"/>
      <c r="TK48" s="14"/>
      <c r="TL48" s="429"/>
      <c r="TM48" s="429"/>
      <c r="TN48" s="14"/>
      <c r="TO48" s="515"/>
      <c r="TP48" s="515"/>
      <c r="TQ48" s="515"/>
      <c r="TR48" s="515"/>
      <c r="TS48" s="429"/>
      <c r="TT48" s="429"/>
      <c r="TU48" s="429"/>
      <c r="TV48" s="429"/>
      <c r="TW48" s="429"/>
      <c r="TX48" s="14"/>
      <c r="TY48" s="14"/>
      <c r="TZ48" s="14"/>
      <c r="UA48" s="14"/>
      <c r="UB48" s="14"/>
      <c r="UC48" s="14"/>
      <c r="UD48" s="14"/>
      <c r="UE48" s="14"/>
      <c r="UF48" s="14"/>
      <c r="UG48" s="14"/>
      <c r="UH48" s="14"/>
      <c r="UI48" s="14"/>
      <c r="UJ48" s="14"/>
      <c r="UK48" s="14"/>
      <c r="UL48" s="14"/>
      <c r="UM48" s="14"/>
      <c r="UN48" s="14"/>
    </row>
    <row r="49" spans="1:6" ht="16.2" customHeight="1">
      <c r="A49" s="547" t="str">
        <f>IF('1'!$A$1=1,D49,F49)</f>
        <v xml:space="preserve"> In some cases, the sum of the components may not be equal to the result due to rounding. </v>
      </c>
      <c r="D49" s="1053" t="s">
        <v>425</v>
      </c>
      <c r="F49" s="1053" t="s">
        <v>426</v>
      </c>
    </row>
  </sheetData>
  <mergeCells count="30">
    <mergeCell ref="BL6:BL7"/>
    <mergeCell ref="A6:A7"/>
    <mergeCell ref="B6:B7"/>
    <mergeCell ref="C6:C7"/>
    <mergeCell ref="D6:D7"/>
    <mergeCell ref="E6:E7"/>
    <mergeCell ref="F6:F7"/>
    <mergeCell ref="AA6:AD6"/>
    <mergeCell ref="AE6:AH6"/>
    <mergeCell ref="AI6:AL6"/>
    <mergeCell ref="AM6:AP6"/>
    <mergeCell ref="AQ6:AT6"/>
    <mergeCell ref="AY6:BB6"/>
    <mergeCell ref="BC6:BF6"/>
    <mergeCell ref="BO6:BO7"/>
    <mergeCell ref="BP6:BP7"/>
    <mergeCell ref="AU6:AX6"/>
    <mergeCell ref="BY6:BY7"/>
    <mergeCell ref="BG6:BJ6"/>
    <mergeCell ref="BV6:BV7"/>
    <mergeCell ref="BW6:BW7"/>
    <mergeCell ref="BX6:BX7"/>
    <mergeCell ref="BQ6:BQ7"/>
    <mergeCell ref="BR6:BR7"/>
    <mergeCell ref="BS6:BS7"/>
    <mergeCell ref="BT6:BT7"/>
    <mergeCell ref="BU6:BU7"/>
    <mergeCell ref="BM6:BM7"/>
    <mergeCell ref="BN6:BN7"/>
    <mergeCell ref="BK6:BK7"/>
  </mergeCells>
  <hyperlinks>
    <hyperlink ref="A1" location="'1'!A1" display="до змісту"/>
    <hyperlink ref="TW8" location="'1'!A1" display="до змісту"/>
  </hyperlinks>
  <printOptions horizontalCentered="1" verticalCentered="1"/>
  <pageMargins left="0.15748031496062992" right="0.19685039370078741" top="0.23622047244094491" bottom="0.27559055118110237" header="0.11811023622047245" footer="0.15748031496062992"/>
  <pageSetup paperSize="9" scale="52"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J61"/>
  <sheetViews>
    <sheetView zoomScale="78" zoomScaleNormal="78" workbookViewId="0">
      <selection activeCell="O14" sqref="O14"/>
    </sheetView>
  </sheetViews>
  <sheetFormatPr defaultColWidth="8.77734375" defaultRowHeight="13.2" outlineLevelCol="2"/>
  <cols>
    <col min="1" max="1" width="44.21875" style="1310" customWidth="1"/>
    <col min="2" max="2" width="48.77734375" style="1310" hidden="1" customWidth="1" outlineLevel="2"/>
    <col min="3" max="3" width="41.88671875" style="1310" hidden="1" customWidth="1" outlineLevel="2"/>
    <col min="4" max="4" width="5.33203125" style="1310" hidden="1" customWidth="1" outlineLevel="1" collapsed="1"/>
    <col min="5" max="23" width="5.33203125" style="1310" hidden="1" customWidth="1" outlineLevel="1"/>
    <col min="24" max="39" width="5.5546875" style="1310" hidden="1" customWidth="1" outlineLevel="1"/>
    <col min="40" max="40" width="5.5546875" style="1310" bestFit="1" customWidth="1" collapsed="1"/>
    <col min="41" max="44" width="5.5546875" style="1310" bestFit="1" customWidth="1"/>
    <col min="45" max="47" width="5.33203125" style="1310" bestFit="1" customWidth="1"/>
    <col min="48" max="57" width="5.5546875" style="1310" bestFit="1" customWidth="1"/>
    <col min="58" max="58" width="5" style="1310" customWidth="1"/>
    <col min="59" max="59" width="5.5546875" style="1310" customWidth="1"/>
    <col min="60" max="60" width="6" style="1310" bestFit="1" customWidth="1"/>
    <col min="61" max="61" width="5.88671875" style="1310" customWidth="1"/>
    <col min="62" max="69" width="5.33203125" style="1310" customWidth="1"/>
    <col min="70" max="114" width="8.77734375" style="1046"/>
    <col min="115" max="16384" width="8.77734375" style="1310"/>
  </cols>
  <sheetData>
    <row r="1" spans="1:114">
      <c r="A1" s="212" t="str">
        <f>IF('1'!$A$1=1,BS1,BT1)</f>
        <v>to title</v>
      </c>
      <c r="B1" s="212"/>
      <c r="C1" s="212"/>
      <c r="BS1" s="1046" t="s">
        <v>298</v>
      </c>
      <c r="BT1" s="1492" t="s">
        <v>299</v>
      </c>
      <c r="BX1" s="1046" t="s">
        <v>476</v>
      </c>
      <c r="CC1" s="1046" t="s">
        <v>473</v>
      </c>
      <c r="CJ1" s="1046" t="s">
        <v>290</v>
      </c>
      <c r="CK1" s="1046" t="s">
        <v>292</v>
      </c>
      <c r="CP1" s="1044" t="s">
        <v>291</v>
      </c>
      <c r="CR1" s="1044" t="s">
        <v>293</v>
      </c>
    </row>
    <row r="2" spans="1:114" s="755" customFormat="1">
      <c r="A2" s="1311" t="str">
        <f>IF('1'!$A$1=1,BX1,CC1)</f>
        <v>2.1 Dynamics of Exports by types of Services</v>
      </c>
      <c r="B2" s="726"/>
      <c r="C2" s="1311"/>
      <c r="D2" s="1530"/>
      <c r="BR2" s="1527"/>
      <c r="BS2" s="1527"/>
      <c r="BT2" s="1527"/>
      <c r="BU2" s="1527"/>
      <c r="BV2" s="1527"/>
      <c r="BW2" s="1527"/>
      <c r="BX2" s="1527"/>
      <c r="BY2" s="1527"/>
      <c r="BZ2" s="1527"/>
      <c r="CA2" s="1527"/>
      <c r="CB2" s="1527"/>
      <c r="CC2" s="1527"/>
      <c r="CD2" s="1527"/>
      <c r="CE2" s="1527"/>
      <c r="CF2" s="1527"/>
      <c r="CG2" s="1527"/>
      <c r="CH2" s="1527"/>
      <c r="CI2" s="1527"/>
      <c r="CJ2" s="1527"/>
      <c r="CK2" s="1527"/>
      <c r="CL2" s="1527"/>
      <c r="CM2" s="1527"/>
      <c r="CN2" s="1527"/>
      <c r="CO2" s="1527"/>
      <c r="CP2" s="1527"/>
      <c r="CQ2" s="1527"/>
      <c r="CR2" s="1527"/>
      <c r="CS2" s="1527"/>
      <c r="CT2" s="1527"/>
      <c r="CU2" s="1527"/>
      <c r="CV2" s="1527"/>
      <c r="CW2" s="1527"/>
      <c r="CX2" s="1527"/>
      <c r="CY2" s="1527"/>
      <c r="CZ2" s="1527"/>
      <c r="DA2" s="1527"/>
      <c r="DB2" s="1527"/>
      <c r="DC2" s="1527"/>
      <c r="DD2" s="1527"/>
      <c r="DE2" s="1527"/>
      <c r="DF2" s="1527"/>
      <c r="DG2" s="1527"/>
      <c r="DH2" s="1527"/>
      <c r="DI2" s="1527"/>
      <c r="DJ2" s="1527"/>
    </row>
    <row r="3" spans="1:114" s="726" customFormat="1">
      <c r="A3" s="726" t="str">
        <f>IF('1'!$A$1=1,CJ1,CK1)</f>
        <v>according to BPM6 methodology</v>
      </c>
      <c r="D3" s="752"/>
      <c r="E3" s="752"/>
      <c r="F3" s="752"/>
      <c r="G3" s="752"/>
      <c r="H3" s="752"/>
      <c r="I3" s="752"/>
      <c r="J3" s="752"/>
      <c r="K3" s="752"/>
      <c r="L3" s="752"/>
      <c r="M3" s="752"/>
      <c r="N3" s="752"/>
      <c r="O3" s="752"/>
      <c r="P3" s="752"/>
      <c r="Q3" s="752"/>
      <c r="R3" s="752"/>
      <c r="S3" s="752"/>
      <c r="T3" s="752"/>
      <c r="U3" s="752"/>
      <c r="V3" s="752"/>
      <c r="W3" s="752"/>
      <c r="X3" s="752"/>
      <c r="Y3" s="752"/>
      <c r="Z3" s="752"/>
      <c r="AA3" s="752"/>
      <c r="AB3" s="752"/>
      <c r="AC3" s="752"/>
      <c r="AD3" s="752"/>
      <c r="AE3" s="752"/>
      <c r="AF3" s="752"/>
      <c r="AG3" s="752"/>
      <c r="AH3" s="752"/>
      <c r="AI3" s="752"/>
      <c r="AJ3" s="752"/>
      <c r="AK3" s="752"/>
      <c r="AL3" s="752"/>
      <c r="AM3" s="752"/>
      <c r="AN3" s="752"/>
      <c r="AO3" s="752"/>
      <c r="AP3" s="752"/>
      <c r="AQ3" s="752"/>
      <c r="AR3" s="752"/>
      <c r="AS3" s="752"/>
      <c r="AT3" s="752"/>
      <c r="AU3" s="752"/>
      <c r="AV3" s="752"/>
      <c r="AW3" s="752"/>
      <c r="AX3" s="752"/>
      <c r="AY3" s="752"/>
      <c r="AZ3" s="752"/>
      <c r="BA3" s="752"/>
      <c r="BB3" s="752"/>
      <c r="BC3" s="752"/>
      <c r="BD3" s="752"/>
      <c r="BE3" s="752"/>
      <c r="BF3" s="752"/>
      <c r="BG3" s="752"/>
      <c r="BH3" s="752"/>
      <c r="BI3" s="752"/>
      <c r="BJ3" s="752"/>
      <c r="BK3" s="752"/>
      <c r="BL3" s="752"/>
      <c r="BM3" s="752"/>
      <c r="BN3" s="752"/>
      <c r="BO3" s="752"/>
      <c r="BP3" s="752"/>
      <c r="BQ3" s="752"/>
      <c r="BR3" s="20"/>
      <c r="BS3" s="20"/>
      <c r="BT3" s="20"/>
      <c r="BU3" s="20"/>
      <c r="BV3" s="20"/>
      <c r="BW3" s="20"/>
      <c r="BX3" s="20"/>
      <c r="BY3" s="20"/>
      <c r="BZ3" s="20"/>
      <c r="CA3" s="20"/>
      <c r="CB3" s="20"/>
      <c r="CC3" s="20"/>
      <c r="CD3" s="20"/>
      <c r="CE3" s="20"/>
      <c r="CF3" s="20"/>
      <c r="CG3" s="20"/>
      <c r="CH3" s="20"/>
      <c r="CI3" s="20"/>
      <c r="CJ3" s="20"/>
      <c r="CK3" s="20"/>
      <c r="CL3" s="20"/>
      <c r="CM3" s="20"/>
      <c r="CN3" s="20"/>
      <c r="CO3" s="20"/>
      <c r="CP3" s="20"/>
      <c r="CQ3" s="20"/>
      <c r="CR3" s="20"/>
      <c r="CS3" s="20"/>
      <c r="CT3" s="20"/>
      <c r="CU3" s="20"/>
      <c r="CV3" s="20"/>
      <c r="CW3" s="20"/>
      <c r="CX3" s="20"/>
      <c r="CY3" s="20"/>
      <c r="CZ3" s="20"/>
      <c r="DA3" s="20"/>
      <c r="DB3" s="20"/>
      <c r="DC3" s="20"/>
      <c r="DD3" s="20"/>
      <c r="DE3" s="20"/>
      <c r="DF3" s="20"/>
      <c r="DG3" s="20"/>
      <c r="DH3" s="20"/>
      <c r="DI3" s="20"/>
      <c r="DJ3" s="20"/>
    </row>
    <row r="4" spans="1:114" s="726" customFormat="1">
      <c r="A4" s="1313" t="str">
        <f>IF('1'!$A$1=1,CP1,CR1)</f>
        <v>Million USD</v>
      </c>
      <c r="B4" s="1313"/>
      <c r="C4" s="1313"/>
      <c r="D4" s="752"/>
      <c r="E4" s="752"/>
      <c r="F4" s="752"/>
      <c r="G4" s="752"/>
      <c r="H4" s="752"/>
      <c r="I4" s="752"/>
      <c r="J4" s="752"/>
      <c r="K4" s="752"/>
      <c r="L4" s="752"/>
      <c r="M4" s="752"/>
      <c r="N4" s="752"/>
      <c r="O4" s="752"/>
      <c r="P4" s="752"/>
      <c r="Q4" s="752"/>
      <c r="R4" s="752"/>
      <c r="S4" s="752"/>
      <c r="T4" s="752"/>
      <c r="U4" s="752"/>
      <c r="V4" s="752"/>
      <c r="W4" s="752"/>
      <c r="X4" s="752"/>
      <c r="Y4" s="752"/>
      <c r="Z4" s="752"/>
      <c r="AA4" s="752"/>
      <c r="AB4" s="752"/>
      <c r="AC4" s="752"/>
      <c r="AD4" s="752"/>
      <c r="AE4" s="752"/>
      <c r="AF4" s="752"/>
      <c r="AG4" s="752"/>
      <c r="AH4" s="752"/>
      <c r="AI4" s="752"/>
      <c r="AJ4" s="752"/>
      <c r="AK4" s="752"/>
      <c r="AL4" s="752"/>
      <c r="AM4" s="752"/>
      <c r="AN4" s="752"/>
      <c r="AO4" s="752"/>
      <c r="AP4" s="752"/>
      <c r="AQ4" s="752"/>
      <c r="AR4" s="752"/>
      <c r="AS4" s="752"/>
      <c r="AT4" s="752"/>
      <c r="AU4" s="752"/>
      <c r="AV4" s="752"/>
      <c r="AW4" s="752"/>
      <c r="AX4" s="752"/>
      <c r="AY4" s="752"/>
      <c r="AZ4" s="752"/>
      <c r="BA4" s="752"/>
      <c r="BB4" s="752"/>
      <c r="BC4" s="752"/>
      <c r="BD4" s="752"/>
      <c r="BE4" s="752"/>
      <c r="BF4" s="752"/>
      <c r="BG4" s="752"/>
      <c r="BH4" s="752"/>
      <c r="BI4" s="752"/>
      <c r="BJ4" s="752"/>
      <c r="BK4" s="752"/>
      <c r="BL4" s="752"/>
      <c r="BM4" s="752"/>
      <c r="BN4" s="752"/>
      <c r="BO4" s="752"/>
      <c r="BP4" s="752"/>
      <c r="BQ4" s="752"/>
      <c r="BR4" s="20"/>
      <c r="BS4" s="20"/>
      <c r="BT4" s="20"/>
      <c r="BU4" s="20"/>
      <c r="BV4" s="20"/>
      <c r="BW4" s="20"/>
      <c r="BX4" s="20"/>
      <c r="BY4" s="20"/>
      <c r="BZ4" s="20"/>
      <c r="CA4" s="20"/>
      <c r="CB4" s="20"/>
      <c r="CC4" s="20"/>
      <c r="CD4" s="20"/>
      <c r="CE4" s="20"/>
      <c r="CF4" s="20"/>
      <c r="CG4" s="20"/>
      <c r="CH4" s="20"/>
      <c r="CI4" s="20"/>
      <c r="CJ4" s="20"/>
      <c r="CK4" s="20"/>
      <c r="CL4" s="20"/>
      <c r="CM4" s="20"/>
      <c r="CN4" s="20"/>
      <c r="CO4" s="20"/>
      <c r="CP4" s="20"/>
      <c r="CQ4" s="20"/>
      <c r="CR4" s="20"/>
      <c r="CS4" s="20"/>
      <c r="CT4" s="20"/>
      <c r="CU4" s="20"/>
      <c r="CV4" s="20"/>
      <c r="CW4" s="20"/>
      <c r="CX4" s="20"/>
      <c r="CY4" s="20"/>
      <c r="CZ4" s="20"/>
      <c r="DA4" s="20"/>
      <c r="DB4" s="20"/>
      <c r="DC4" s="20"/>
      <c r="DD4" s="20"/>
      <c r="DE4" s="20"/>
      <c r="DF4" s="20"/>
      <c r="DG4" s="20"/>
      <c r="DH4" s="20"/>
      <c r="DI4" s="20"/>
      <c r="DJ4" s="20"/>
    </row>
    <row r="5" spans="1:114">
      <c r="A5" s="1783" t="str">
        <f>IF('1'!$A$1=1,B6,C6)</f>
        <v>Description</v>
      </c>
      <c r="B5" s="1360"/>
      <c r="C5" s="1360"/>
      <c r="D5" s="1315">
        <v>2010</v>
      </c>
      <c r="E5" s="1316"/>
      <c r="F5" s="1316"/>
      <c r="G5" s="1317"/>
      <c r="H5" s="1316">
        <v>2011</v>
      </c>
      <c r="I5" s="1316"/>
      <c r="J5" s="1316"/>
      <c r="K5" s="1316"/>
      <c r="L5" s="1316">
        <v>2012</v>
      </c>
      <c r="M5" s="1316"/>
      <c r="N5" s="1316"/>
      <c r="O5" s="1316"/>
      <c r="P5" s="1316">
        <v>2013</v>
      </c>
      <c r="Q5" s="1316"/>
      <c r="R5" s="1316"/>
      <c r="S5" s="1316"/>
      <c r="T5" s="1315">
        <v>2014</v>
      </c>
      <c r="U5" s="1316"/>
      <c r="V5" s="1316"/>
      <c r="W5" s="1317"/>
      <c r="X5" s="1316">
        <v>2015</v>
      </c>
      <c r="Y5" s="1316"/>
      <c r="Z5" s="1316"/>
      <c r="AA5" s="1316"/>
      <c r="AB5" s="1315">
        <v>2016</v>
      </c>
      <c r="AC5" s="1316"/>
      <c r="AD5" s="1316"/>
      <c r="AE5" s="1317"/>
      <c r="AF5" s="1315">
        <v>2017</v>
      </c>
      <c r="AG5" s="1316"/>
      <c r="AH5" s="1316"/>
      <c r="AI5" s="1317"/>
      <c r="AJ5" s="1316">
        <v>2018</v>
      </c>
      <c r="AK5" s="1316"/>
      <c r="AL5" s="1316"/>
      <c r="AM5" s="1316"/>
      <c r="AN5" s="1318">
        <v>2019</v>
      </c>
      <c r="AO5" s="1318"/>
      <c r="AP5" s="1318"/>
      <c r="AQ5" s="1318"/>
      <c r="AR5" s="1318">
        <v>2020</v>
      </c>
      <c r="AS5" s="1318"/>
      <c r="AT5" s="1318"/>
      <c r="AU5" s="1318"/>
      <c r="AV5" s="1318">
        <v>2021</v>
      </c>
      <c r="AW5" s="1318"/>
      <c r="AX5" s="1318"/>
      <c r="AY5" s="1318"/>
      <c r="AZ5" s="1318">
        <v>2022</v>
      </c>
      <c r="BA5" s="1318"/>
      <c r="BB5" s="1318"/>
      <c r="BC5" s="1318"/>
      <c r="BD5" s="1318">
        <v>2023</v>
      </c>
      <c r="BE5" s="1319"/>
      <c r="BF5" s="1319"/>
      <c r="BG5" s="1319"/>
      <c r="BH5" s="1761">
        <v>2022</v>
      </c>
      <c r="BI5" s="1769">
        <v>2023</v>
      </c>
      <c r="BJ5" s="1430"/>
      <c r="BK5" s="1430"/>
      <c r="BL5" s="1430"/>
      <c r="BM5" s="1430"/>
      <c r="BN5" s="1430"/>
      <c r="BO5" s="1430"/>
      <c r="BP5" s="1430"/>
      <c r="BQ5" s="1430"/>
    </row>
    <row r="6" spans="1:114">
      <c r="A6" s="1784"/>
      <c r="B6" s="1419" t="s">
        <v>478</v>
      </c>
      <c r="C6" s="1401" t="s">
        <v>119</v>
      </c>
      <c r="D6" s="1319" t="s">
        <v>479</v>
      </c>
      <c r="E6" s="1319" t="s">
        <v>420</v>
      </c>
      <c r="F6" s="1319" t="s">
        <v>186</v>
      </c>
      <c r="G6" s="1319" t="s">
        <v>187</v>
      </c>
      <c r="H6" s="1319" t="s">
        <v>479</v>
      </c>
      <c r="I6" s="1319" t="s">
        <v>420</v>
      </c>
      <c r="J6" s="1319" t="s">
        <v>186</v>
      </c>
      <c r="K6" s="1319" t="s">
        <v>187</v>
      </c>
      <c r="L6" s="1319" t="s">
        <v>479</v>
      </c>
      <c r="M6" s="1319" t="s">
        <v>420</v>
      </c>
      <c r="N6" s="1319" t="s">
        <v>186</v>
      </c>
      <c r="O6" s="1319" t="s">
        <v>187</v>
      </c>
      <c r="P6" s="1319" t="s">
        <v>479</v>
      </c>
      <c r="Q6" s="1319" t="s">
        <v>420</v>
      </c>
      <c r="R6" s="1319" t="s">
        <v>186</v>
      </c>
      <c r="S6" s="1604" t="s">
        <v>187</v>
      </c>
      <c r="T6" s="1319" t="s">
        <v>479</v>
      </c>
      <c r="U6" s="1319" t="s">
        <v>420</v>
      </c>
      <c r="V6" s="1319" t="s">
        <v>186</v>
      </c>
      <c r="W6" s="1319" t="s">
        <v>187</v>
      </c>
      <c r="X6" s="1603" t="s">
        <v>479</v>
      </c>
      <c r="Y6" s="1319" t="s">
        <v>420</v>
      </c>
      <c r="Z6" s="1319" t="s">
        <v>186</v>
      </c>
      <c r="AA6" s="1604" t="s">
        <v>187</v>
      </c>
      <c r="AB6" s="1319" t="s">
        <v>479</v>
      </c>
      <c r="AC6" s="1319" t="s">
        <v>420</v>
      </c>
      <c r="AD6" s="1319" t="s">
        <v>186</v>
      </c>
      <c r="AE6" s="1319" t="s">
        <v>187</v>
      </c>
      <c r="AF6" s="1319" t="s">
        <v>479</v>
      </c>
      <c r="AG6" s="1319" t="s">
        <v>420</v>
      </c>
      <c r="AH6" s="1319" t="s">
        <v>186</v>
      </c>
      <c r="AI6" s="1319" t="s">
        <v>187</v>
      </c>
      <c r="AJ6" s="1603" t="s">
        <v>479</v>
      </c>
      <c r="AK6" s="1319" t="s">
        <v>420</v>
      </c>
      <c r="AL6" s="1604" t="s">
        <v>186</v>
      </c>
      <c r="AM6" s="1604" t="s">
        <v>187</v>
      </c>
      <c r="AN6" s="1319" t="s">
        <v>479</v>
      </c>
      <c r="AO6" s="1319" t="s">
        <v>420</v>
      </c>
      <c r="AP6" s="1319" t="s">
        <v>186</v>
      </c>
      <c r="AQ6" s="1319" t="s">
        <v>187</v>
      </c>
      <c r="AR6" s="1319" t="s">
        <v>479</v>
      </c>
      <c r="AS6" s="1319" t="s">
        <v>420</v>
      </c>
      <c r="AT6" s="1319" t="s">
        <v>480</v>
      </c>
      <c r="AU6" s="1319" t="s">
        <v>187</v>
      </c>
      <c r="AV6" s="1319" t="s">
        <v>479</v>
      </c>
      <c r="AW6" s="1319" t="s">
        <v>420</v>
      </c>
      <c r="AX6" s="1319" t="s">
        <v>480</v>
      </c>
      <c r="AY6" s="1319" t="s">
        <v>187</v>
      </c>
      <c r="AZ6" s="1319" t="s">
        <v>479</v>
      </c>
      <c r="BA6" s="1319" t="s">
        <v>420</v>
      </c>
      <c r="BB6" s="1319" t="s">
        <v>480</v>
      </c>
      <c r="BC6" s="1319" t="s">
        <v>187</v>
      </c>
      <c r="BD6" s="1319" t="s">
        <v>479</v>
      </c>
      <c r="BE6" s="1314" t="s">
        <v>420</v>
      </c>
      <c r="BF6" s="1314" t="s">
        <v>480</v>
      </c>
      <c r="BG6" s="1319" t="s">
        <v>187</v>
      </c>
      <c r="BH6" s="1785" t="s">
        <v>433</v>
      </c>
      <c r="BI6" s="1786" t="s">
        <v>433</v>
      </c>
      <c r="BJ6" s="1431"/>
      <c r="BK6" s="1431"/>
      <c r="BL6" s="1431"/>
      <c r="BM6" s="1431"/>
      <c r="BN6" s="1431"/>
      <c r="BO6" s="1431"/>
      <c r="BP6" s="1431"/>
      <c r="BQ6" s="1431"/>
    </row>
    <row r="7" spans="1:114">
      <c r="A7" s="1420"/>
      <c r="B7" s="1376"/>
      <c r="C7" s="1376"/>
      <c r="D7" s="1362"/>
      <c r="E7" s="1421"/>
      <c r="F7" s="1421"/>
      <c r="G7" s="1421"/>
      <c r="H7" s="1421"/>
      <c r="I7" s="1421"/>
      <c r="J7" s="1421"/>
      <c r="K7" s="1421"/>
      <c r="L7" s="1421"/>
      <c r="M7" s="1421"/>
      <c r="N7" s="1421"/>
      <c r="O7" s="1421"/>
      <c r="P7" s="1421"/>
      <c r="Q7" s="1421"/>
      <c r="R7" s="1421"/>
      <c r="S7" s="1421"/>
      <c r="T7" s="1421"/>
      <c r="U7" s="1421"/>
      <c r="V7" s="1421"/>
      <c r="W7" s="1421"/>
      <c r="X7" s="1421"/>
      <c r="Y7" s="1421"/>
      <c r="Z7" s="1421"/>
      <c r="AA7" s="1421"/>
      <c r="AB7" s="1421"/>
      <c r="AC7" s="1421"/>
      <c r="AD7" s="1421"/>
      <c r="AE7" s="1421"/>
      <c r="AF7" s="1421"/>
      <c r="AG7" s="1421"/>
      <c r="AH7" s="1421"/>
      <c r="AI7" s="1421"/>
      <c r="AJ7" s="1421"/>
      <c r="AK7" s="1421"/>
      <c r="AL7" s="1421"/>
      <c r="AM7" s="1421"/>
      <c r="AN7" s="1421"/>
      <c r="AO7" s="1421"/>
      <c r="AP7" s="1421"/>
      <c r="AQ7" s="1421"/>
      <c r="AR7" s="1421"/>
      <c r="AS7" s="1421"/>
      <c r="AT7" s="1421"/>
      <c r="AU7" s="1421"/>
      <c r="AV7" s="1421"/>
      <c r="AW7" s="1421"/>
      <c r="AX7" s="1421"/>
      <c r="AY7" s="1421"/>
      <c r="AZ7" s="1421"/>
      <c r="BA7" s="1421"/>
      <c r="BB7" s="1421"/>
      <c r="BC7" s="1421"/>
      <c r="BD7" s="1421"/>
      <c r="BE7" s="1421"/>
      <c r="BF7" s="1421"/>
      <c r="BG7" s="1421"/>
      <c r="BH7" s="1421"/>
      <c r="BI7" s="1363"/>
      <c r="BJ7" s="1361"/>
      <c r="BK7" s="1361"/>
      <c r="BL7" s="1361"/>
      <c r="BM7" s="1361"/>
      <c r="BN7" s="1361"/>
      <c r="BO7" s="1361"/>
      <c r="BP7" s="1361"/>
      <c r="BQ7" s="1361"/>
    </row>
    <row r="8" spans="1:114">
      <c r="A8" s="1364" t="str">
        <f>IF('1'!$A$1=1,B8,C8)</f>
        <v>Services</v>
      </c>
      <c r="B8" s="1389" t="s">
        <v>481</v>
      </c>
      <c r="C8" s="1663" t="s">
        <v>580</v>
      </c>
      <c r="D8" s="1473">
        <v>3810</v>
      </c>
      <c r="E8" s="1474">
        <v>4363</v>
      </c>
      <c r="F8" s="1474">
        <v>5435</v>
      </c>
      <c r="G8" s="1474">
        <v>4719</v>
      </c>
      <c r="H8" s="1474">
        <v>4495</v>
      </c>
      <c r="I8" s="1474">
        <v>5186</v>
      </c>
      <c r="J8" s="1474">
        <v>6271</v>
      </c>
      <c r="K8" s="1474">
        <v>5317</v>
      </c>
      <c r="L8" s="1474">
        <v>5007</v>
      </c>
      <c r="M8" s="1474">
        <v>5377</v>
      </c>
      <c r="N8" s="1474">
        <v>6448</v>
      </c>
      <c r="O8" s="1474">
        <v>5257</v>
      </c>
      <c r="P8" s="1474">
        <v>4714</v>
      </c>
      <c r="Q8" s="1474">
        <v>5415</v>
      </c>
      <c r="R8" s="1474">
        <v>7094</v>
      </c>
      <c r="S8" s="1474">
        <v>5390</v>
      </c>
      <c r="T8" s="1474">
        <v>4074</v>
      </c>
      <c r="U8" s="1474">
        <v>3670</v>
      </c>
      <c r="V8" s="1474">
        <v>3710</v>
      </c>
      <c r="W8" s="1474">
        <v>3430</v>
      </c>
      <c r="X8" s="1474">
        <v>2998</v>
      </c>
      <c r="Y8" s="1474">
        <v>3091</v>
      </c>
      <c r="Z8" s="1474">
        <v>3245</v>
      </c>
      <c r="AA8" s="1474">
        <v>3108</v>
      </c>
      <c r="AB8" s="1474">
        <v>2781</v>
      </c>
      <c r="AC8" s="1474">
        <v>3037</v>
      </c>
      <c r="AD8" s="1474">
        <v>3282</v>
      </c>
      <c r="AE8" s="1474">
        <v>3348</v>
      </c>
      <c r="AF8" s="1474">
        <v>3075</v>
      </c>
      <c r="AG8" s="1474">
        <v>3535</v>
      </c>
      <c r="AH8" s="1474">
        <v>3892</v>
      </c>
      <c r="AI8" s="1474">
        <v>3741</v>
      </c>
      <c r="AJ8" s="1474">
        <v>3433</v>
      </c>
      <c r="AK8" s="1474">
        <v>3905</v>
      </c>
      <c r="AL8" s="1474">
        <v>4326</v>
      </c>
      <c r="AM8" s="1474">
        <v>4172</v>
      </c>
      <c r="AN8" s="1474">
        <v>3838</v>
      </c>
      <c r="AO8" s="1474">
        <v>4331</v>
      </c>
      <c r="AP8" s="1474">
        <v>4685</v>
      </c>
      <c r="AQ8" s="1474">
        <v>4611</v>
      </c>
      <c r="AR8" s="1474">
        <v>4003</v>
      </c>
      <c r="AS8" s="1474">
        <v>3387</v>
      </c>
      <c r="AT8" s="1474">
        <v>3893</v>
      </c>
      <c r="AU8" s="1474">
        <v>4281</v>
      </c>
      <c r="AV8" s="1474">
        <v>3868</v>
      </c>
      <c r="AW8" s="1474">
        <v>4284</v>
      </c>
      <c r="AX8" s="1474">
        <v>4875</v>
      </c>
      <c r="AY8" s="1474">
        <v>5364</v>
      </c>
      <c r="AZ8" s="1474">
        <v>4634</v>
      </c>
      <c r="BA8" s="1474">
        <v>3741</v>
      </c>
      <c r="BB8" s="1474">
        <v>3895</v>
      </c>
      <c r="BC8" s="1474">
        <v>4348</v>
      </c>
      <c r="BD8" s="1474">
        <v>3979</v>
      </c>
      <c r="BE8" s="1474">
        <v>3991</v>
      </c>
      <c r="BF8" s="1474">
        <v>4044</v>
      </c>
      <c r="BG8" s="1474">
        <v>4401</v>
      </c>
      <c r="BH8" s="1474">
        <f>AZ8+BA8+BB8+BC8</f>
        <v>16618</v>
      </c>
      <c r="BI8" s="1475">
        <f>BD8+BE8+BF8+BG8</f>
        <v>16415</v>
      </c>
      <c r="BJ8" s="2"/>
      <c r="BK8" s="2"/>
      <c r="BL8" s="2"/>
      <c r="BM8" s="2"/>
      <c r="BN8" s="2"/>
      <c r="BO8" s="2"/>
      <c r="BP8" s="2"/>
      <c r="BQ8" s="2"/>
    </row>
    <row r="9" spans="1:114" ht="26.4">
      <c r="A9" s="1365" t="str">
        <f>IF('1'!$A$1=1,B9,C9)</f>
        <v>Manufacturing services on physical inputs owned by others</v>
      </c>
      <c r="B9" s="1390" t="s">
        <v>482</v>
      </c>
      <c r="C9" s="1390" t="s">
        <v>581</v>
      </c>
      <c r="D9" s="1422">
        <v>251</v>
      </c>
      <c r="E9" s="2">
        <v>289</v>
      </c>
      <c r="F9" s="2">
        <v>444</v>
      </c>
      <c r="G9" s="2">
        <v>342</v>
      </c>
      <c r="H9" s="2">
        <v>384</v>
      </c>
      <c r="I9" s="2">
        <v>327</v>
      </c>
      <c r="J9" s="2">
        <v>499</v>
      </c>
      <c r="K9" s="2">
        <v>595</v>
      </c>
      <c r="L9" s="2">
        <v>646</v>
      </c>
      <c r="M9" s="2">
        <v>409</v>
      </c>
      <c r="N9" s="2">
        <v>447</v>
      </c>
      <c r="O9" s="2">
        <v>575</v>
      </c>
      <c r="P9" s="2">
        <v>477</v>
      </c>
      <c r="Q9" s="2">
        <v>503</v>
      </c>
      <c r="R9" s="2">
        <v>485</v>
      </c>
      <c r="S9" s="2">
        <v>486</v>
      </c>
      <c r="T9" s="2">
        <v>336</v>
      </c>
      <c r="U9" s="2">
        <v>389</v>
      </c>
      <c r="V9" s="2">
        <v>268</v>
      </c>
      <c r="W9" s="2">
        <v>285</v>
      </c>
      <c r="X9" s="2">
        <v>311</v>
      </c>
      <c r="Y9" s="2">
        <v>265</v>
      </c>
      <c r="Z9" s="2">
        <v>244</v>
      </c>
      <c r="AA9" s="2">
        <v>258</v>
      </c>
      <c r="AB9" s="2">
        <v>246</v>
      </c>
      <c r="AC9" s="2">
        <v>286</v>
      </c>
      <c r="AD9" s="2">
        <v>287</v>
      </c>
      <c r="AE9" s="2">
        <v>307</v>
      </c>
      <c r="AF9" s="2">
        <v>342</v>
      </c>
      <c r="AG9" s="2">
        <v>370</v>
      </c>
      <c r="AH9" s="2">
        <v>320</v>
      </c>
      <c r="AI9" s="2">
        <v>387</v>
      </c>
      <c r="AJ9" s="2">
        <v>400</v>
      </c>
      <c r="AK9" s="2">
        <v>431</v>
      </c>
      <c r="AL9" s="2">
        <v>403</v>
      </c>
      <c r="AM9" s="2">
        <v>464</v>
      </c>
      <c r="AN9" s="2">
        <v>429</v>
      </c>
      <c r="AO9" s="2">
        <v>403</v>
      </c>
      <c r="AP9" s="2">
        <v>387</v>
      </c>
      <c r="AQ9" s="2">
        <v>421</v>
      </c>
      <c r="AR9" s="2">
        <v>401</v>
      </c>
      <c r="AS9" s="2">
        <v>274</v>
      </c>
      <c r="AT9" s="2">
        <v>309</v>
      </c>
      <c r="AU9" s="2">
        <v>370</v>
      </c>
      <c r="AV9" s="2">
        <v>342</v>
      </c>
      <c r="AW9" s="2">
        <v>368</v>
      </c>
      <c r="AX9" s="2">
        <v>346</v>
      </c>
      <c r="AY9" s="2">
        <v>482</v>
      </c>
      <c r="AZ9" s="2">
        <v>354</v>
      </c>
      <c r="BA9" s="2">
        <v>228</v>
      </c>
      <c r="BB9" s="2">
        <v>195</v>
      </c>
      <c r="BC9" s="2">
        <v>194</v>
      </c>
      <c r="BD9" s="2">
        <v>215</v>
      </c>
      <c r="BE9" s="2">
        <v>194</v>
      </c>
      <c r="BF9" s="2">
        <v>191</v>
      </c>
      <c r="BG9" s="2">
        <v>180</v>
      </c>
      <c r="BH9" s="2">
        <f>AZ9+BA9+BB9+BC9</f>
        <v>971</v>
      </c>
      <c r="BI9" s="1423">
        <f>BD9+BE9+BF9+BG9</f>
        <v>780</v>
      </c>
      <c r="BJ9" s="2"/>
      <c r="BK9" s="2"/>
      <c r="BL9" s="2"/>
      <c r="BM9" s="2"/>
      <c r="BN9" s="2"/>
      <c r="BO9" s="2"/>
      <c r="BP9" s="2"/>
      <c r="BQ9" s="2"/>
    </row>
    <row r="10" spans="1:114" ht="24.6" customHeight="1">
      <c r="A10" s="1365" t="str">
        <f>IF('1'!$A$1=1,B10,C10)</f>
        <v>Maintenance and repair services n.i.e.</v>
      </c>
      <c r="B10" s="1390" t="s">
        <v>483</v>
      </c>
      <c r="C10" s="1390" t="s">
        <v>582</v>
      </c>
      <c r="D10" s="1422">
        <v>60</v>
      </c>
      <c r="E10" s="2">
        <v>104</v>
      </c>
      <c r="F10" s="2">
        <v>126</v>
      </c>
      <c r="G10" s="2">
        <v>173</v>
      </c>
      <c r="H10" s="2">
        <v>141</v>
      </c>
      <c r="I10" s="2">
        <v>178</v>
      </c>
      <c r="J10" s="2">
        <v>175</v>
      </c>
      <c r="K10" s="2">
        <v>164</v>
      </c>
      <c r="L10" s="2">
        <v>138</v>
      </c>
      <c r="M10" s="2">
        <v>149</v>
      </c>
      <c r="N10" s="2">
        <v>144</v>
      </c>
      <c r="O10" s="2">
        <v>184</v>
      </c>
      <c r="P10" s="2">
        <v>79</v>
      </c>
      <c r="Q10" s="2">
        <v>95</v>
      </c>
      <c r="R10" s="2">
        <v>90</v>
      </c>
      <c r="S10" s="2">
        <v>109</v>
      </c>
      <c r="T10" s="2">
        <v>71</v>
      </c>
      <c r="U10" s="2">
        <v>95</v>
      </c>
      <c r="V10" s="2">
        <v>68</v>
      </c>
      <c r="W10" s="2">
        <v>65</v>
      </c>
      <c r="X10" s="2">
        <v>44</v>
      </c>
      <c r="Y10" s="2">
        <v>52</v>
      </c>
      <c r="Z10" s="2">
        <v>41</v>
      </c>
      <c r="AA10" s="2">
        <v>55</v>
      </c>
      <c r="AB10" s="2">
        <v>48</v>
      </c>
      <c r="AC10" s="2">
        <v>65</v>
      </c>
      <c r="AD10" s="2">
        <v>60</v>
      </c>
      <c r="AE10" s="2">
        <v>59</v>
      </c>
      <c r="AF10" s="2">
        <v>51</v>
      </c>
      <c r="AG10" s="2">
        <v>67</v>
      </c>
      <c r="AH10" s="2">
        <v>62</v>
      </c>
      <c r="AI10" s="2">
        <v>64</v>
      </c>
      <c r="AJ10" s="2">
        <v>47</v>
      </c>
      <c r="AK10" s="2">
        <v>58</v>
      </c>
      <c r="AL10" s="2">
        <v>62</v>
      </c>
      <c r="AM10" s="2">
        <v>76</v>
      </c>
      <c r="AN10" s="2">
        <v>56</v>
      </c>
      <c r="AO10" s="2">
        <v>69</v>
      </c>
      <c r="AP10" s="2">
        <v>50</v>
      </c>
      <c r="AQ10" s="2">
        <v>94</v>
      </c>
      <c r="AR10" s="2">
        <v>65</v>
      </c>
      <c r="AS10" s="2">
        <v>56</v>
      </c>
      <c r="AT10" s="2">
        <v>53</v>
      </c>
      <c r="AU10" s="2">
        <v>62</v>
      </c>
      <c r="AV10" s="2">
        <v>45</v>
      </c>
      <c r="AW10" s="2">
        <v>88</v>
      </c>
      <c r="AX10" s="2">
        <v>87</v>
      </c>
      <c r="AY10" s="2">
        <v>83</v>
      </c>
      <c r="AZ10" s="2">
        <v>44</v>
      </c>
      <c r="BA10" s="2">
        <v>31</v>
      </c>
      <c r="BB10" s="2">
        <v>26</v>
      </c>
      <c r="BC10" s="2">
        <v>34</v>
      </c>
      <c r="BD10" s="2">
        <v>23</v>
      </c>
      <c r="BE10" s="2">
        <v>19</v>
      </c>
      <c r="BF10" s="2">
        <v>32</v>
      </c>
      <c r="BG10" s="2">
        <v>35</v>
      </c>
      <c r="BH10" s="2">
        <f t="shared" ref="BH10:BH59" si="0">AZ10+BA10+BB10+BC10</f>
        <v>135</v>
      </c>
      <c r="BI10" s="1423">
        <f t="shared" ref="BI10:BI59" si="1">BD10+BE10+BF10+BG10</f>
        <v>109</v>
      </c>
      <c r="BJ10" s="2"/>
      <c r="BK10" s="2"/>
      <c r="BL10" s="2"/>
      <c r="BM10" s="2"/>
      <c r="BN10" s="2"/>
      <c r="BO10" s="2"/>
      <c r="BP10" s="2"/>
      <c r="BQ10" s="2"/>
    </row>
    <row r="11" spans="1:114">
      <c r="A11" s="1366" t="str">
        <f>IF('1'!$A$1=1,B11,C11)</f>
        <v>Transport</v>
      </c>
      <c r="B11" s="1391" t="s">
        <v>484</v>
      </c>
      <c r="C11" s="1391" t="s">
        <v>583</v>
      </c>
      <c r="D11" s="1422">
        <v>1982</v>
      </c>
      <c r="E11" s="2">
        <v>1881</v>
      </c>
      <c r="F11" s="2">
        <v>1942</v>
      </c>
      <c r="G11" s="2">
        <v>2186</v>
      </c>
      <c r="H11" s="2">
        <v>2280</v>
      </c>
      <c r="I11" s="2">
        <v>2339</v>
      </c>
      <c r="J11" s="2">
        <v>2226</v>
      </c>
      <c r="K11" s="2">
        <v>2394</v>
      </c>
      <c r="L11" s="2">
        <v>2178</v>
      </c>
      <c r="M11" s="2">
        <v>2213</v>
      </c>
      <c r="N11" s="2">
        <v>2120</v>
      </c>
      <c r="O11" s="2">
        <v>2206</v>
      </c>
      <c r="P11" s="2">
        <v>1964</v>
      </c>
      <c r="Q11" s="2">
        <v>2093</v>
      </c>
      <c r="R11" s="2">
        <v>2250</v>
      </c>
      <c r="S11" s="2">
        <v>2171</v>
      </c>
      <c r="T11" s="2">
        <v>1728</v>
      </c>
      <c r="U11" s="2">
        <v>1562</v>
      </c>
      <c r="V11" s="2">
        <v>1582</v>
      </c>
      <c r="W11" s="2">
        <v>1359</v>
      </c>
      <c r="X11" s="2">
        <v>1192</v>
      </c>
      <c r="Y11" s="2">
        <v>1319</v>
      </c>
      <c r="Z11" s="2">
        <v>1445</v>
      </c>
      <c r="AA11" s="2">
        <v>1366</v>
      </c>
      <c r="AB11" s="2">
        <v>1239</v>
      </c>
      <c r="AC11" s="2">
        <v>1268</v>
      </c>
      <c r="AD11" s="2">
        <v>1325</v>
      </c>
      <c r="AE11" s="2">
        <v>1516</v>
      </c>
      <c r="AF11" s="2">
        <v>1357</v>
      </c>
      <c r="AG11" s="2">
        <v>1452</v>
      </c>
      <c r="AH11" s="2">
        <v>1607</v>
      </c>
      <c r="AI11" s="2">
        <v>1506</v>
      </c>
      <c r="AJ11" s="2">
        <v>1310</v>
      </c>
      <c r="AK11" s="2">
        <v>1501</v>
      </c>
      <c r="AL11" s="2">
        <v>1613</v>
      </c>
      <c r="AM11" s="2">
        <v>1525</v>
      </c>
      <c r="AN11" s="2">
        <v>1447</v>
      </c>
      <c r="AO11" s="2">
        <v>1595</v>
      </c>
      <c r="AP11" s="2">
        <v>1620</v>
      </c>
      <c r="AQ11" s="2">
        <v>1591</v>
      </c>
      <c r="AR11" s="2">
        <v>1287</v>
      </c>
      <c r="AS11" s="2">
        <v>1131</v>
      </c>
      <c r="AT11" s="2">
        <v>1343</v>
      </c>
      <c r="AU11" s="2">
        <v>1328</v>
      </c>
      <c r="AV11" s="2">
        <v>1092</v>
      </c>
      <c r="AW11" s="2">
        <v>1110</v>
      </c>
      <c r="AX11" s="2">
        <v>1229</v>
      </c>
      <c r="AY11" s="2">
        <v>1329</v>
      </c>
      <c r="AZ11" s="2">
        <v>1066</v>
      </c>
      <c r="BA11" s="2">
        <v>784</v>
      </c>
      <c r="BB11" s="2">
        <v>947</v>
      </c>
      <c r="BC11" s="2">
        <v>1035</v>
      </c>
      <c r="BD11" s="2">
        <v>925</v>
      </c>
      <c r="BE11" s="2">
        <v>868</v>
      </c>
      <c r="BF11" s="2">
        <v>923</v>
      </c>
      <c r="BG11" s="2">
        <v>1005</v>
      </c>
      <c r="BH11" s="2">
        <f t="shared" si="0"/>
        <v>3832</v>
      </c>
      <c r="BI11" s="1423">
        <f t="shared" si="1"/>
        <v>3721</v>
      </c>
      <c r="BJ11" s="2"/>
      <c r="BK11" s="2"/>
      <c r="BL11" s="2"/>
      <c r="BM11" s="2"/>
      <c r="BN11" s="2"/>
      <c r="BO11" s="2"/>
      <c r="BP11" s="2"/>
      <c r="BQ11" s="2"/>
    </row>
    <row r="12" spans="1:114">
      <c r="A12" s="1367" t="str">
        <f>IF('1'!$A$1=1,B12,C12)</f>
        <v>For all modes of transport</v>
      </c>
      <c r="B12" s="1392" t="s">
        <v>485</v>
      </c>
      <c r="C12" s="1392" t="s">
        <v>584</v>
      </c>
      <c r="D12" s="1424"/>
      <c r="E12" s="13"/>
      <c r="F12" s="13"/>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v>907</v>
      </c>
      <c r="BE12" s="13">
        <v>854</v>
      </c>
      <c r="BF12" s="13">
        <v>907</v>
      </c>
      <c r="BG12" s="13">
        <v>990</v>
      </c>
      <c r="BH12" s="2">
        <f t="shared" si="0"/>
        <v>0</v>
      </c>
      <c r="BI12" s="1423">
        <f t="shared" si="1"/>
        <v>3658</v>
      </c>
      <c r="BJ12" s="2"/>
      <c r="BK12" s="2"/>
      <c r="BL12" s="2"/>
      <c r="BM12" s="2"/>
      <c r="BN12" s="2"/>
      <c r="BO12" s="2"/>
      <c r="BP12" s="2"/>
      <c r="BQ12" s="2"/>
    </row>
    <row r="13" spans="1:114">
      <c r="A13" s="1368" t="str">
        <f>IF('1'!$A$1=1,B13,C13)</f>
        <v>Passenger</v>
      </c>
      <c r="B13" s="1393" t="s">
        <v>486</v>
      </c>
      <c r="C13" s="1393" t="s">
        <v>585</v>
      </c>
      <c r="D13" s="1422">
        <v>147</v>
      </c>
      <c r="E13" s="2">
        <v>220</v>
      </c>
      <c r="F13" s="2">
        <v>334</v>
      </c>
      <c r="G13" s="2">
        <v>207</v>
      </c>
      <c r="H13" s="2">
        <v>195</v>
      </c>
      <c r="I13" s="2">
        <v>330</v>
      </c>
      <c r="J13" s="2">
        <v>351</v>
      </c>
      <c r="K13" s="2">
        <v>236</v>
      </c>
      <c r="L13" s="2">
        <v>204</v>
      </c>
      <c r="M13" s="2">
        <v>362</v>
      </c>
      <c r="N13" s="2">
        <v>344</v>
      </c>
      <c r="O13" s="2">
        <v>236</v>
      </c>
      <c r="P13" s="2">
        <v>154</v>
      </c>
      <c r="Q13" s="2">
        <v>249</v>
      </c>
      <c r="R13" s="2">
        <v>247</v>
      </c>
      <c r="S13" s="2">
        <v>198</v>
      </c>
      <c r="T13" s="2">
        <v>150</v>
      </c>
      <c r="U13" s="2">
        <v>155</v>
      </c>
      <c r="V13" s="2">
        <v>204</v>
      </c>
      <c r="W13" s="2">
        <v>143</v>
      </c>
      <c r="X13" s="2">
        <v>106</v>
      </c>
      <c r="Y13" s="2">
        <v>142</v>
      </c>
      <c r="Z13" s="2">
        <v>187</v>
      </c>
      <c r="AA13" s="2">
        <v>145</v>
      </c>
      <c r="AB13" s="2">
        <v>117</v>
      </c>
      <c r="AC13" s="2">
        <v>166</v>
      </c>
      <c r="AD13" s="2">
        <v>214</v>
      </c>
      <c r="AE13" s="2">
        <v>148</v>
      </c>
      <c r="AF13" s="2">
        <v>137</v>
      </c>
      <c r="AG13" s="2">
        <v>179</v>
      </c>
      <c r="AH13" s="2">
        <v>271</v>
      </c>
      <c r="AI13" s="2">
        <v>171</v>
      </c>
      <c r="AJ13" s="2">
        <v>147</v>
      </c>
      <c r="AK13" s="2">
        <v>211</v>
      </c>
      <c r="AL13" s="2">
        <v>270</v>
      </c>
      <c r="AM13" s="2">
        <v>196</v>
      </c>
      <c r="AN13" s="2">
        <v>162</v>
      </c>
      <c r="AO13" s="2">
        <v>251</v>
      </c>
      <c r="AP13" s="2">
        <v>336</v>
      </c>
      <c r="AQ13" s="2">
        <v>226</v>
      </c>
      <c r="AR13" s="2">
        <v>149</v>
      </c>
      <c r="AS13" s="2">
        <v>20</v>
      </c>
      <c r="AT13" s="2">
        <v>71</v>
      </c>
      <c r="AU13" s="2">
        <v>73</v>
      </c>
      <c r="AV13" s="2">
        <v>77</v>
      </c>
      <c r="AW13" s="2">
        <v>109</v>
      </c>
      <c r="AX13" s="2">
        <v>129</v>
      </c>
      <c r="AY13" s="2">
        <v>122</v>
      </c>
      <c r="AZ13" s="2">
        <v>50</v>
      </c>
      <c r="BA13" s="2">
        <v>10</v>
      </c>
      <c r="BB13" s="2">
        <v>9</v>
      </c>
      <c r="BC13" s="2">
        <v>6</v>
      </c>
      <c r="BD13" s="2">
        <v>5</v>
      </c>
      <c r="BE13" s="2">
        <v>7</v>
      </c>
      <c r="BF13" s="2">
        <v>11</v>
      </c>
      <c r="BG13" s="2">
        <v>12</v>
      </c>
      <c r="BH13" s="2">
        <f t="shared" si="0"/>
        <v>75</v>
      </c>
      <c r="BI13" s="1423">
        <f t="shared" si="1"/>
        <v>35</v>
      </c>
      <c r="BJ13" s="2"/>
      <c r="BK13" s="2"/>
      <c r="BL13" s="2"/>
      <c r="BM13" s="2"/>
      <c r="BN13" s="2"/>
      <c r="BO13" s="2"/>
      <c r="BP13" s="2"/>
      <c r="BQ13" s="2"/>
    </row>
    <row r="14" spans="1:114">
      <c r="A14" s="1368" t="str">
        <f>IF('1'!$A$1=1,B14,C14)</f>
        <v>Freight</v>
      </c>
      <c r="B14" s="1393" t="s">
        <v>487</v>
      </c>
      <c r="C14" s="1393" t="s">
        <v>586</v>
      </c>
      <c r="D14" s="1422">
        <v>1167</v>
      </c>
      <c r="E14" s="2">
        <v>986</v>
      </c>
      <c r="F14" s="2">
        <v>902</v>
      </c>
      <c r="G14" s="2">
        <v>1237</v>
      </c>
      <c r="H14" s="2">
        <v>1329</v>
      </c>
      <c r="I14" s="2">
        <v>1252</v>
      </c>
      <c r="J14" s="2">
        <v>1007</v>
      </c>
      <c r="K14" s="2">
        <v>1282</v>
      </c>
      <c r="L14" s="2">
        <v>1176</v>
      </c>
      <c r="M14" s="2">
        <v>1000</v>
      </c>
      <c r="N14" s="2">
        <v>944</v>
      </c>
      <c r="O14" s="2">
        <v>1062</v>
      </c>
      <c r="P14" s="2">
        <v>1021</v>
      </c>
      <c r="Q14" s="2">
        <v>983</v>
      </c>
      <c r="R14" s="2">
        <v>1115</v>
      </c>
      <c r="S14" s="2">
        <v>1171</v>
      </c>
      <c r="T14" s="2">
        <v>869</v>
      </c>
      <c r="U14" s="2">
        <v>814</v>
      </c>
      <c r="V14" s="2">
        <v>667</v>
      </c>
      <c r="W14" s="2">
        <v>645</v>
      </c>
      <c r="X14" s="2">
        <v>594</v>
      </c>
      <c r="Y14" s="2">
        <v>709</v>
      </c>
      <c r="Z14" s="2">
        <v>798</v>
      </c>
      <c r="AA14" s="2">
        <v>768</v>
      </c>
      <c r="AB14" s="2">
        <v>750</v>
      </c>
      <c r="AC14" s="2">
        <v>741</v>
      </c>
      <c r="AD14" s="2">
        <v>742</v>
      </c>
      <c r="AE14" s="2">
        <v>939</v>
      </c>
      <c r="AF14" s="2">
        <v>841</v>
      </c>
      <c r="AG14" s="2">
        <v>883</v>
      </c>
      <c r="AH14" s="2">
        <v>962</v>
      </c>
      <c r="AI14" s="2">
        <v>928</v>
      </c>
      <c r="AJ14" s="2">
        <v>795</v>
      </c>
      <c r="AK14" s="2">
        <v>900</v>
      </c>
      <c r="AL14" s="2">
        <v>955</v>
      </c>
      <c r="AM14" s="2">
        <v>915</v>
      </c>
      <c r="AN14" s="2">
        <v>896</v>
      </c>
      <c r="AO14" s="2">
        <v>947</v>
      </c>
      <c r="AP14" s="2">
        <v>846</v>
      </c>
      <c r="AQ14" s="2">
        <v>895</v>
      </c>
      <c r="AR14" s="2">
        <v>721</v>
      </c>
      <c r="AS14" s="2">
        <v>744</v>
      </c>
      <c r="AT14" s="2">
        <v>780</v>
      </c>
      <c r="AU14" s="2">
        <v>801</v>
      </c>
      <c r="AV14" s="2">
        <v>625</v>
      </c>
      <c r="AW14" s="2">
        <v>564</v>
      </c>
      <c r="AX14" s="2">
        <v>588</v>
      </c>
      <c r="AY14" s="2">
        <v>633</v>
      </c>
      <c r="AZ14" s="2">
        <v>666</v>
      </c>
      <c r="BA14" s="2">
        <v>644</v>
      </c>
      <c r="BB14" s="2">
        <v>675</v>
      </c>
      <c r="BC14" s="2">
        <v>728</v>
      </c>
      <c r="BD14" s="2">
        <v>592</v>
      </c>
      <c r="BE14" s="2">
        <v>625</v>
      </c>
      <c r="BF14" s="2">
        <v>663</v>
      </c>
      <c r="BG14" s="2">
        <v>673</v>
      </c>
      <c r="BH14" s="2">
        <f t="shared" si="0"/>
        <v>2713</v>
      </c>
      <c r="BI14" s="1423">
        <f t="shared" si="1"/>
        <v>2553</v>
      </c>
      <c r="BJ14" s="2"/>
      <c r="BK14" s="2"/>
      <c r="BL14" s="2"/>
      <c r="BM14" s="2"/>
      <c r="BN14" s="2"/>
      <c r="BO14" s="2"/>
      <c r="BP14" s="2"/>
      <c r="BQ14" s="2"/>
    </row>
    <row r="15" spans="1:114">
      <c r="A15" s="1368" t="str">
        <f>IF('1'!$A$1=1,B15,C15)</f>
        <v>Other</v>
      </c>
      <c r="B15" s="1393" t="s">
        <v>488</v>
      </c>
      <c r="C15" s="1393" t="s">
        <v>123</v>
      </c>
      <c r="D15" s="1422">
        <v>621</v>
      </c>
      <c r="E15" s="2">
        <v>622</v>
      </c>
      <c r="F15" s="2">
        <v>643</v>
      </c>
      <c r="G15" s="2">
        <v>677</v>
      </c>
      <c r="H15" s="2">
        <v>704</v>
      </c>
      <c r="I15" s="2">
        <v>699</v>
      </c>
      <c r="J15" s="2">
        <v>808</v>
      </c>
      <c r="K15" s="2">
        <v>811</v>
      </c>
      <c r="L15" s="2">
        <v>744</v>
      </c>
      <c r="M15" s="2">
        <v>794</v>
      </c>
      <c r="N15" s="2">
        <v>779</v>
      </c>
      <c r="O15" s="2">
        <v>851</v>
      </c>
      <c r="P15" s="2">
        <v>737</v>
      </c>
      <c r="Q15" s="2">
        <v>804</v>
      </c>
      <c r="R15" s="2">
        <v>839</v>
      </c>
      <c r="S15" s="2">
        <v>746</v>
      </c>
      <c r="T15" s="2">
        <v>667</v>
      </c>
      <c r="U15" s="2">
        <v>547</v>
      </c>
      <c r="V15" s="2">
        <v>670</v>
      </c>
      <c r="W15" s="2">
        <v>540</v>
      </c>
      <c r="X15" s="2">
        <v>467</v>
      </c>
      <c r="Y15" s="2">
        <v>445</v>
      </c>
      <c r="Z15" s="2">
        <v>442</v>
      </c>
      <c r="AA15" s="2">
        <v>435</v>
      </c>
      <c r="AB15" s="2">
        <v>351</v>
      </c>
      <c r="AC15" s="2">
        <v>344</v>
      </c>
      <c r="AD15" s="2">
        <v>352</v>
      </c>
      <c r="AE15" s="2">
        <v>409</v>
      </c>
      <c r="AF15" s="2">
        <v>353</v>
      </c>
      <c r="AG15" s="2">
        <v>369</v>
      </c>
      <c r="AH15" s="2">
        <v>351</v>
      </c>
      <c r="AI15" s="2">
        <v>385</v>
      </c>
      <c r="AJ15" s="2">
        <v>346</v>
      </c>
      <c r="AK15" s="2">
        <v>357</v>
      </c>
      <c r="AL15" s="2">
        <v>346</v>
      </c>
      <c r="AM15" s="2">
        <v>377</v>
      </c>
      <c r="AN15" s="2">
        <v>365</v>
      </c>
      <c r="AO15" s="2">
        <v>370</v>
      </c>
      <c r="AP15" s="2">
        <v>399</v>
      </c>
      <c r="AQ15" s="2">
        <v>439</v>
      </c>
      <c r="AR15" s="2">
        <v>385</v>
      </c>
      <c r="AS15" s="2">
        <v>340</v>
      </c>
      <c r="AT15" s="2">
        <v>441</v>
      </c>
      <c r="AU15" s="2">
        <v>416</v>
      </c>
      <c r="AV15" s="2">
        <v>352</v>
      </c>
      <c r="AW15" s="2">
        <v>397</v>
      </c>
      <c r="AX15" s="2">
        <v>466</v>
      </c>
      <c r="AY15" s="2">
        <v>528</v>
      </c>
      <c r="AZ15" s="2">
        <v>318</v>
      </c>
      <c r="BA15" s="2">
        <v>123</v>
      </c>
      <c r="BB15" s="2">
        <v>254</v>
      </c>
      <c r="BC15" s="2">
        <v>289</v>
      </c>
      <c r="BD15" s="2">
        <v>310</v>
      </c>
      <c r="BE15" s="2">
        <v>222</v>
      </c>
      <c r="BF15" s="2">
        <v>233</v>
      </c>
      <c r="BG15" s="2">
        <v>305</v>
      </c>
      <c r="BH15" s="2">
        <f t="shared" si="0"/>
        <v>984</v>
      </c>
      <c r="BI15" s="1423">
        <f t="shared" si="1"/>
        <v>1070</v>
      </c>
      <c r="BJ15" s="2"/>
      <c r="BK15" s="2"/>
      <c r="BL15" s="2"/>
      <c r="BM15" s="2"/>
      <c r="BN15" s="2"/>
      <c r="BO15" s="2"/>
      <c r="BP15" s="2"/>
      <c r="BQ15" s="2"/>
    </row>
    <row r="16" spans="1:114">
      <c r="A16" s="1369" t="str">
        <f>IF('1'!$A$1=1,B16,C16)</f>
        <v>Sea transport</v>
      </c>
      <c r="B16" s="1394" t="s">
        <v>489</v>
      </c>
      <c r="C16" s="1394" t="s">
        <v>587</v>
      </c>
      <c r="D16" s="1422">
        <v>294</v>
      </c>
      <c r="E16" s="2">
        <v>330</v>
      </c>
      <c r="F16" s="2">
        <v>319</v>
      </c>
      <c r="G16" s="2">
        <v>289</v>
      </c>
      <c r="H16" s="2">
        <v>293</v>
      </c>
      <c r="I16" s="2">
        <v>310</v>
      </c>
      <c r="J16" s="2">
        <v>315</v>
      </c>
      <c r="K16" s="2">
        <v>293</v>
      </c>
      <c r="L16" s="2">
        <v>289</v>
      </c>
      <c r="M16" s="2">
        <v>320</v>
      </c>
      <c r="N16" s="2">
        <v>295</v>
      </c>
      <c r="O16" s="2">
        <v>337</v>
      </c>
      <c r="P16" s="2">
        <v>278</v>
      </c>
      <c r="Q16" s="2">
        <v>272</v>
      </c>
      <c r="R16" s="2">
        <v>280</v>
      </c>
      <c r="S16" s="2">
        <v>294</v>
      </c>
      <c r="T16" s="2">
        <v>239</v>
      </c>
      <c r="U16" s="2">
        <v>188</v>
      </c>
      <c r="V16" s="2">
        <v>216</v>
      </c>
      <c r="W16" s="2">
        <v>209</v>
      </c>
      <c r="X16" s="2">
        <v>192</v>
      </c>
      <c r="Y16" s="2">
        <v>186</v>
      </c>
      <c r="Z16" s="2">
        <v>175</v>
      </c>
      <c r="AA16" s="2">
        <v>182</v>
      </c>
      <c r="AB16" s="2">
        <v>147</v>
      </c>
      <c r="AC16" s="2">
        <v>156</v>
      </c>
      <c r="AD16" s="2">
        <v>175</v>
      </c>
      <c r="AE16" s="2">
        <v>185</v>
      </c>
      <c r="AF16" s="2">
        <v>160</v>
      </c>
      <c r="AG16" s="2">
        <v>154</v>
      </c>
      <c r="AH16" s="2">
        <v>136</v>
      </c>
      <c r="AI16" s="2">
        <v>161</v>
      </c>
      <c r="AJ16" s="2">
        <v>133</v>
      </c>
      <c r="AK16" s="2">
        <v>127</v>
      </c>
      <c r="AL16" s="2">
        <v>122</v>
      </c>
      <c r="AM16" s="2">
        <v>140</v>
      </c>
      <c r="AN16" s="2">
        <v>142</v>
      </c>
      <c r="AO16" s="2">
        <v>129</v>
      </c>
      <c r="AP16" s="2">
        <v>151</v>
      </c>
      <c r="AQ16" s="2">
        <v>174</v>
      </c>
      <c r="AR16" s="2">
        <v>149</v>
      </c>
      <c r="AS16" s="2">
        <v>143</v>
      </c>
      <c r="AT16" s="2">
        <v>152</v>
      </c>
      <c r="AU16" s="2">
        <v>161</v>
      </c>
      <c r="AV16" s="2">
        <v>115</v>
      </c>
      <c r="AW16" s="2">
        <v>138</v>
      </c>
      <c r="AX16" s="2">
        <v>169</v>
      </c>
      <c r="AY16" s="2">
        <v>194</v>
      </c>
      <c r="AZ16" s="2">
        <v>154</v>
      </c>
      <c r="BA16" s="2">
        <v>37</v>
      </c>
      <c r="BB16" s="2">
        <v>82</v>
      </c>
      <c r="BC16" s="2">
        <v>114</v>
      </c>
      <c r="BD16" s="2">
        <v>114</v>
      </c>
      <c r="BE16" s="2">
        <v>98</v>
      </c>
      <c r="BF16" s="2">
        <v>75</v>
      </c>
      <c r="BG16" s="2">
        <v>116</v>
      </c>
      <c r="BH16" s="2">
        <f t="shared" si="0"/>
        <v>387</v>
      </c>
      <c r="BI16" s="1423">
        <f t="shared" si="1"/>
        <v>403</v>
      </c>
      <c r="BJ16" s="2"/>
      <c r="BK16" s="2"/>
      <c r="BL16" s="2"/>
      <c r="BM16" s="2"/>
      <c r="BN16" s="2"/>
      <c r="BO16" s="2"/>
      <c r="BP16" s="2"/>
      <c r="BQ16" s="2"/>
    </row>
    <row r="17" spans="1:69">
      <c r="A17" s="1368" t="str">
        <f>IF('1'!$A$1=1,B17,C17)</f>
        <v>Passenger</v>
      </c>
      <c r="B17" s="1393" t="s">
        <v>486</v>
      </c>
      <c r="C17" s="1393" t="s">
        <v>585</v>
      </c>
      <c r="D17" s="1422">
        <v>1</v>
      </c>
      <c r="E17" s="2">
        <v>1</v>
      </c>
      <c r="F17" s="2">
        <v>2</v>
      </c>
      <c r="G17" s="2">
        <v>0</v>
      </c>
      <c r="H17" s="2">
        <v>0</v>
      </c>
      <c r="I17" s="2">
        <v>1</v>
      </c>
      <c r="J17" s="2">
        <v>1</v>
      </c>
      <c r="K17" s="2">
        <v>1</v>
      </c>
      <c r="L17" s="2">
        <v>1</v>
      </c>
      <c r="M17" s="2">
        <v>1</v>
      </c>
      <c r="N17" s="2">
        <v>2</v>
      </c>
      <c r="O17" s="2">
        <v>1</v>
      </c>
      <c r="P17" s="2">
        <v>1</v>
      </c>
      <c r="Q17" s="2">
        <v>1</v>
      </c>
      <c r="R17" s="2">
        <v>2</v>
      </c>
      <c r="S17" s="2">
        <v>1</v>
      </c>
      <c r="T17" s="2">
        <v>0</v>
      </c>
      <c r="U17" s="2">
        <v>0</v>
      </c>
      <c r="V17" s="2">
        <v>0</v>
      </c>
      <c r="W17" s="2">
        <v>0</v>
      </c>
      <c r="X17" s="2">
        <v>0</v>
      </c>
      <c r="Y17" s="2">
        <v>0</v>
      </c>
      <c r="Z17" s="2">
        <v>0</v>
      </c>
      <c r="AA17" s="2">
        <v>0</v>
      </c>
      <c r="AB17" s="2">
        <v>0</v>
      </c>
      <c r="AC17" s="2">
        <v>0</v>
      </c>
      <c r="AD17" s="2">
        <v>0</v>
      </c>
      <c r="AE17" s="2">
        <v>0</v>
      </c>
      <c r="AF17" s="2">
        <v>0</v>
      </c>
      <c r="AG17" s="2">
        <v>0</v>
      </c>
      <c r="AH17" s="2">
        <v>0</v>
      </c>
      <c r="AI17" s="2">
        <v>0</v>
      </c>
      <c r="AJ17" s="2">
        <v>6</v>
      </c>
      <c r="AK17" s="2">
        <v>0</v>
      </c>
      <c r="AL17" s="2">
        <v>0</v>
      </c>
      <c r="AM17" s="2">
        <v>0</v>
      </c>
      <c r="AN17" s="2">
        <v>0</v>
      </c>
      <c r="AO17" s="2">
        <v>0</v>
      </c>
      <c r="AP17" s="2">
        <v>0</v>
      </c>
      <c r="AQ17" s="2">
        <v>0</v>
      </c>
      <c r="AR17" s="2">
        <v>0</v>
      </c>
      <c r="AS17" s="2">
        <v>0</v>
      </c>
      <c r="AT17" s="2">
        <v>0</v>
      </c>
      <c r="AU17" s="2">
        <v>0</v>
      </c>
      <c r="AV17" s="2">
        <v>0</v>
      </c>
      <c r="AW17" s="2">
        <v>0</v>
      </c>
      <c r="AX17" s="2">
        <v>0</v>
      </c>
      <c r="AY17" s="2">
        <v>0</v>
      </c>
      <c r="AZ17" s="2">
        <v>0</v>
      </c>
      <c r="BA17" s="2">
        <v>0</v>
      </c>
      <c r="BB17" s="2">
        <v>0</v>
      </c>
      <c r="BC17" s="2">
        <v>0</v>
      </c>
      <c r="BD17" s="2">
        <v>0</v>
      </c>
      <c r="BE17" s="2">
        <v>0</v>
      </c>
      <c r="BF17" s="2">
        <v>0</v>
      </c>
      <c r="BG17" s="2">
        <v>0</v>
      </c>
      <c r="BH17" s="2">
        <f t="shared" si="0"/>
        <v>0</v>
      </c>
      <c r="BI17" s="1423">
        <f t="shared" si="1"/>
        <v>0</v>
      </c>
      <c r="BJ17" s="2"/>
      <c r="BK17" s="2"/>
      <c r="BL17" s="2"/>
      <c r="BM17" s="2"/>
      <c r="BN17" s="2"/>
      <c r="BO17" s="2"/>
      <c r="BP17" s="2"/>
      <c r="BQ17" s="2"/>
    </row>
    <row r="18" spans="1:69">
      <c r="A18" s="1368" t="str">
        <f>IF('1'!$A$1=1,B18,C18)</f>
        <v>Freight</v>
      </c>
      <c r="B18" s="1393" t="s">
        <v>487</v>
      </c>
      <c r="C18" s="1393" t="s">
        <v>586</v>
      </c>
      <c r="D18" s="1422">
        <v>9</v>
      </c>
      <c r="E18" s="2">
        <v>10</v>
      </c>
      <c r="F18" s="2">
        <v>12</v>
      </c>
      <c r="G18" s="2">
        <v>17</v>
      </c>
      <c r="H18" s="2">
        <v>14</v>
      </c>
      <c r="I18" s="2">
        <v>11</v>
      </c>
      <c r="J18" s="2">
        <v>13</v>
      </c>
      <c r="K18" s="2">
        <v>12</v>
      </c>
      <c r="L18" s="2">
        <v>11</v>
      </c>
      <c r="M18" s="2">
        <v>10</v>
      </c>
      <c r="N18" s="2">
        <v>9</v>
      </c>
      <c r="O18" s="2">
        <v>8</v>
      </c>
      <c r="P18" s="2">
        <v>14</v>
      </c>
      <c r="Q18" s="2">
        <v>12</v>
      </c>
      <c r="R18" s="2">
        <v>13</v>
      </c>
      <c r="S18" s="2">
        <v>15</v>
      </c>
      <c r="T18" s="2">
        <v>11</v>
      </c>
      <c r="U18" s="2">
        <v>8</v>
      </c>
      <c r="V18" s="2">
        <v>8</v>
      </c>
      <c r="W18" s="2">
        <v>7</v>
      </c>
      <c r="X18" s="2">
        <v>5</v>
      </c>
      <c r="Y18" s="2">
        <v>5</v>
      </c>
      <c r="Z18" s="2">
        <v>2</v>
      </c>
      <c r="AA18" s="2">
        <v>2</v>
      </c>
      <c r="AB18" s="2">
        <v>2</v>
      </c>
      <c r="AC18" s="2">
        <v>7</v>
      </c>
      <c r="AD18" s="2">
        <v>12</v>
      </c>
      <c r="AE18" s="2">
        <v>11</v>
      </c>
      <c r="AF18" s="2">
        <v>8</v>
      </c>
      <c r="AG18" s="2">
        <v>11</v>
      </c>
      <c r="AH18" s="2">
        <v>11</v>
      </c>
      <c r="AI18" s="2">
        <v>13</v>
      </c>
      <c r="AJ18" s="2">
        <v>7</v>
      </c>
      <c r="AK18" s="2">
        <v>5</v>
      </c>
      <c r="AL18" s="2">
        <v>7</v>
      </c>
      <c r="AM18" s="2">
        <v>9</v>
      </c>
      <c r="AN18" s="2">
        <v>8</v>
      </c>
      <c r="AO18" s="2">
        <v>6</v>
      </c>
      <c r="AP18" s="2">
        <v>10</v>
      </c>
      <c r="AQ18" s="2">
        <v>13</v>
      </c>
      <c r="AR18" s="2">
        <v>9</v>
      </c>
      <c r="AS18" s="2">
        <v>7</v>
      </c>
      <c r="AT18" s="2">
        <v>8</v>
      </c>
      <c r="AU18" s="2">
        <v>11</v>
      </c>
      <c r="AV18" s="2">
        <v>9</v>
      </c>
      <c r="AW18" s="2">
        <v>10</v>
      </c>
      <c r="AX18" s="2">
        <v>9</v>
      </c>
      <c r="AY18" s="2">
        <v>15</v>
      </c>
      <c r="AZ18" s="2">
        <v>12</v>
      </c>
      <c r="BA18" s="2">
        <v>6</v>
      </c>
      <c r="BB18" s="2">
        <v>6</v>
      </c>
      <c r="BC18" s="2">
        <v>8</v>
      </c>
      <c r="BD18" s="2">
        <v>4</v>
      </c>
      <c r="BE18" s="2">
        <v>5</v>
      </c>
      <c r="BF18" s="2">
        <v>6</v>
      </c>
      <c r="BG18" s="2">
        <v>7</v>
      </c>
      <c r="BH18" s="2">
        <f t="shared" si="0"/>
        <v>32</v>
      </c>
      <c r="BI18" s="1423">
        <f t="shared" si="1"/>
        <v>22</v>
      </c>
      <c r="BJ18" s="2"/>
      <c r="BK18" s="2"/>
      <c r="BL18" s="2"/>
      <c r="BM18" s="2"/>
      <c r="BN18" s="2"/>
      <c r="BO18" s="2"/>
      <c r="BP18" s="2"/>
      <c r="BQ18" s="2"/>
    </row>
    <row r="19" spans="1:69">
      <c r="A19" s="1368" t="str">
        <f>IF('1'!$A$1=1,B19,C19)</f>
        <v>Other</v>
      </c>
      <c r="B19" s="1393" t="s">
        <v>488</v>
      </c>
      <c r="C19" s="1393" t="s">
        <v>123</v>
      </c>
      <c r="D19" s="1422">
        <v>284</v>
      </c>
      <c r="E19" s="2">
        <v>319</v>
      </c>
      <c r="F19" s="2">
        <v>305</v>
      </c>
      <c r="G19" s="2">
        <v>272</v>
      </c>
      <c r="H19" s="2">
        <v>279</v>
      </c>
      <c r="I19" s="2">
        <v>298</v>
      </c>
      <c r="J19" s="2">
        <v>301</v>
      </c>
      <c r="K19" s="2">
        <v>280</v>
      </c>
      <c r="L19" s="2">
        <v>277</v>
      </c>
      <c r="M19" s="2">
        <v>309</v>
      </c>
      <c r="N19" s="2">
        <v>284</v>
      </c>
      <c r="O19" s="2">
        <v>328</v>
      </c>
      <c r="P19" s="2">
        <v>263</v>
      </c>
      <c r="Q19" s="2">
        <v>259</v>
      </c>
      <c r="R19" s="2">
        <v>265</v>
      </c>
      <c r="S19" s="2">
        <v>278</v>
      </c>
      <c r="T19" s="2">
        <v>228</v>
      </c>
      <c r="U19" s="2">
        <v>180</v>
      </c>
      <c r="V19" s="2">
        <v>208</v>
      </c>
      <c r="W19" s="2">
        <v>202</v>
      </c>
      <c r="X19" s="2">
        <v>187</v>
      </c>
      <c r="Y19" s="2">
        <v>181</v>
      </c>
      <c r="Z19" s="2">
        <v>173</v>
      </c>
      <c r="AA19" s="2">
        <v>180</v>
      </c>
      <c r="AB19" s="2">
        <v>145</v>
      </c>
      <c r="AC19" s="2">
        <v>149</v>
      </c>
      <c r="AD19" s="2">
        <v>163</v>
      </c>
      <c r="AE19" s="2">
        <v>174</v>
      </c>
      <c r="AF19" s="2">
        <v>152</v>
      </c>
      <c r="AG19" s="2">
        <v>143</v>
      </c>
      <c r="AH19" s="2">
        <v>125</v>
      </c>
      <c r="AI19" s="2">
        <v>148</v>
      </c>
      <c r="AJ19" s="2">
        <v>120</v>
      </c>
      <c r="AK19" s="2">
        <v>122</v>
      </c>
      <c r="AL19" s="2">
        <v>115</v>
      </c>
      <c r="AM19" s="2">
        <v>131</v>
      </c>
      <c r="AN19" s="2">
        <v>134</v>
      </c>
      <c r="AO19" s="2">
        <v>123</v>
      </c>
      <c r="AP19" s="2">
        <v>141</v>
      </c>
      <c r="AQ19" s="2">
        <v>161</v>
      </c>
      <c r="AR19" s="2">
        <v>140</v>
      </c>
      <c r="AS19" s="2">
        <v>136</v>
      </c>
      <c r="AT19" s="2">
        <v>144</v>
      </c>
      <c r="AU19" s="2">
        <v>150</v>
      </c>
      <c r="AV19" s="2">
        <v>106</v>
      </c>
      <c r="AW19" s="2">
        <v>128</v>
      </c>
      <c r="AX19" s="2">
        <v>160</v>
      </c>
      <c r="AY19" s="2">
        <v>179</v>
      </c>
      <c r="AZ19" s="2">
        <v>142</v>
      </c>
      <c r="BA19" s="2">
        <v>31</v>
      </c>
      <c r="BB19" s="2">
        <v>76</v>
      </c>
      <c r="BC19" s="2">
        <v>106</v>
      </c>
      <c r="BD19" s="2">
        <v>110</v>
      </c>
      <c r="BE19" s="2">
        <v>93</v>
      </c>
      <c r="BF19" s="2">
        <v>69</v>
      </c>
      <c r="BG19" s="2">
        <v>109</v>
      </c>
      <c r="BH19" s="2">
        <f t="shared" si="0"/>
        <v>355</v>
      </c>
      <c r="BI19" s="1423">
        <f t="shared" si="1"/>
        <v>381</v>
      </c>
      <c r="BJ19" s="2"/>
      <c r="BK19" s="2"/>
      <c r="BL19" s="2"/>
      <c r="BM19" s="2"/>
      <c r="BN19" s="2"/>
      <c r="BO19" s="2"/>
      <c r="BP19" s="2"/>
      <c r="BQ19" s="2"/>
    </row>
    <row r="20" spans="1:69">
      <c r="A20" s="1369" t="str">
        <f>IF('1'!$A$1=1,B20,C20)</f>
        <v>Air transport</v>
      </c>
      <c r="B20" s="1394" t="s">
        <v>490</v>
      </c>
      <c r="C20" s="1394" t="s">
        <v>588</v>
      </c>
      <c r="D20" s="1422">
        <v>236</v>
      </c>
      <c r="E20" s="2">
        <v>273</v>
      </c>
      <c r="F20" s="2">
        <v>338</v>
      </c>
      <c r="G20" s="2">
        <v>329</v>
      </c>
      <c r="H20" s="2">
        <v>303</v>
      </c>
      <c r="I20" s="2">
        <v>375</v>
      </c>
      <c r="J20" s="2">
        <v>437</v>
      </c>
      <c r="K20" s="2">
        <v>388</v>
      </c>
      <c r="L20" s="2">
        <v>322</v>
      </c>
      <c r="M20" s="2">
        <v>393</v>
      </c>
      <c r="N20" s="2">
        <v>421</v>
      </c>
      <c r="O20" s="2">
        <v>374</v>
      </c>
      <c r="P20" s="2">
        <v>313</v>
      </c>
      <c r="Q20" s="2">
        <v>320</v>
      </c>
      <c r="R20" s="2">
        <v>355</v>
      </c>
      <c r="S20" s="2">
        <v>346</v>
      </c>
      <c r="T20" s="2">
        <v>268</v>
      </c>
      <c r="U20" s="2">
        <v>261</v>
      </c>
      <c r="V20" s="2">
        <v>312</v>
      </c>
      <c r="W20" s="2">
        <v>231</v>
      </c>
      <c r="X20" s="2">
        <v>179</v>
      </c>
      <c r="Y20" s="2">
        <v>204</v>
      </c>
      <c r="Z20" s="2">
        <v>256</v>
      </c>
      <c r="AA20" s="2">
        <v>216</v>
      </c>
      <c r="AB20" s="2">
        <v>181</v>
      </c>
      <c r="AC20" s="2">
        <v>218</v>
      </c>
      <c r="AD20" s="2">
        <v>267</v>
      </c>
      <c r="AE20" s="2">
        <v>217</v>
      </c>
      <c r="AF20" s="2">
        <v>195</v>
      </c>
      <c r="AG20" s="2">
        <v>255</v>
      </c>
      <c r="AH20" s="2">
        <v>358</v>
      </c>
      <c r="AI20" s="2">
        <v>284</v>
      </c>
      <c r="AJ20" s="2">
        <v>223</v>
      </c>
      <c r="AK20" s="2">
        <v>306</v>
      </c>
      <c r="AL20" s="2">
        <v>376</v>
      </c>
      <c r="AM20" s="2">
        <v>316</v>
      </c>
      <c r="AN20" s="2">
        <v>276</v>
      </c>
      <c r="AO20" s="2">
        <v>358</v>
      </c>
      <c r="AP20" s="2">
        <v>457</v>
      </c>
      <c r="AQ20" s="2">
        <v>329</v>
      </c>
      <c r="AR20" s="2">
        <v>261</v>
      </c>
      <c r="AS20" s="2">
        <v>130</v>
      </c>
      <c r="AT20" s="2">
        <v>218</v>
      </c>
      <c r="AU20" s="2">
        <v>194</v>
      </c>
      <c r="AV20" s="2">
        <v>184</v>
      </c>
      <c r="AW20" s="2">
        <v>241</v>
      </c>
      <c r="AX20" s="2">
        <v>281</v>
      </c>
      <c r="AY20" s="2">
        <v>341</v>
      </c>
      <c r="AZ20" s="2">
        <v>144</v>
      </c>
      <c r="BA20" s="2">
        <v>94</v>
      </c>
      <c r="BB20" s="2">
        <v>87</v>
      </c>
      <c r="BC20" s="2">
        <v>98</v>
      </c>
      <c r="BD20" s="2">
        <v>101</v>
      </c>
      <c r="BE20" s="2">
        <v>87</v>
      </c>
      <c r="BF20" s="2">
        <v>89</v>
      </c>
      <c r="BG20" s="2">
        <v>109</v>
      </c>
      <c r="BH20" s="2">
        <f t="shared" si="0"/>
        <v>423</v>
      </c>
      <c r="BI20" s="1423">
        <f t="shared" si="1"/>
        <v>386</v>
      </c>
      <c r="BJ20" s="2"/>
      <c r="BK20" s="2"/>
      <c r="BL20" s="2"/>
      <c r="BM20" s="2"/>
      <c r="BN20" s="2"/>
      <c r="BO20" s="2"/>
      <c r="BP20" s="2"/>
      <c r="BQ20" s="2"/>
    </row>
    <row r="21" spans="1:69">
      <c r="A21" s="1368" t="str">
        <f>IF('1'!$A$1=1,B21,C21)</f>
        <v>Passenger</v>
      </c>
      <c r="B21" s="1393" t="s">
        <v>486</v>
      </c>
      <c r="C21" s="1393" t="s">
        <v>585</v>
      </c>
      <c r="D21" s="1422">
        <v>106</v>
      </c>
      <c r="E21" s="2">
        <v>149</v>
      </c>
      <c r="F21" s="2">
        <v>185</v>
      </c>
      <c r="G21" s="2">
        <v>137</v>
      </c>
      <c r="H21" s="2">
        <v>152</v>
      </c>
      <c r="I21" s="2">
        <v>207</v>
      </c>
      <c r="J21" s="2">
        <v>231</v>
      </c>
      <c r="K21" s="2">
        <v>181</v>
      </c>
      <c r="L21" s="2">
        <v>160</v>
      </c>
      <c r="M21" s="2">
        <v>241</v>
      </c>
      <c r="N21" s="2">
        <v>235</v>
      </c>
      <c r="O21" s="2">
        <v>178</v>
      </c>
      <c r="P21" s="2">
        <v>107</v>
      </c>
      <c r="Q21" s="2">
        <v>129</v>
      </c>
      <c r="R21" s="2">
        <v>138</v>
      </c>
      <c r="S21" s="2">
        <v>137</v>
      </c>
      <c r="T21" s="2">
        <v>118</v>
      </c>
      <c r="U21" s="2">
        <v>124</v>
      </c>
      <c r="V21" s="2">
        <v>165</v>
      </c>
      <c r="W21" s="2">
        <v>116</v>
      </c>
      <c r="X21" s="2">
        <v>94</v>
      </c>
      <c r="Y21" s="2">
        <v>125</v>
      </c>
      <c r="Z21" s="2">
        <v>170</v>
      </c>
      <c r="AA21" s="2">
        <v>129</v>
      </c>
      <c r="AB21" s="2">
        <v>106</v>
      </c>
      <c r="AC21" s="2">
        <v>149</v>
      </c>
      <c r="AD21" s="2">
        <v>194</v>
      </c>
      <c r="AE21" s="2">
        <v>133</v>
      </c>
      <c r="AF21" s="2">
        <v>124</v>
      </c>
      <c r="AG21" s="2">
        <v>161</v>
      </c>
      <c r="AH21" s="2">
        <v>250</v>
      </c>
      <c r="AI21" s="2">
        <v>152</v>
      </c>
      <c r="AJ21" s="2">
        <v>129</v>
      </c>
      <c r="AK21" s="2">
        <v>192</v>
      </c>
      <c r="AL21" s="2">
        <v>250</v>
      </c>
      <c r="AM21" s="2">
        <v>184</v>
      </c>
      <c r="AN21" s="2">
        <v>152</v>
      </c>
      <c r="AO21" s="2">
        <v>230</v>
      </c>
      <c r="AP21" s="2">
        <v>314</v>
      </c>
      <c r="AQ21" s="2">
        <v>211</v>
      </c>
      <c r="AR21" s="2">
        <v>136</v>
      </c>
      <c r="AS21" s="2">
        <v>20</v>
      </c>
      <c r="AT21" s="2">
        <v>70</v>
      </c>
      <c r="AU21" s="2">
        <v>72</v>
      </c>
      <c r="AV21" s="2">
        <v>75</v>
      </c>
      <c r="AW21" s="2">
        <v>107</v>
      </c>
      <c r="AX21" s="2">
        <v>126</v>
      </c>
      <c r="AY21" s="2">
        <v>120</v>
      </c>
      <c r="AZ21" s="2">
        <v>48</v>
      </c>
      <c r="BA21" s="2">
        <v>4</v>
      </c>
      <c r="BB21" s="2">
        <v>3</v>
      </c>
      <c r="BC21" s="2">
        <v>3</v>
      </c>
      <c r="BD21" s="2">
        <v>2</v>
      </c>
      <c r="BE21" s="2">
        <v>3</v>
      </c>
      <c r="BF21" s="2">
        <v>7</v>
      </c>
      <c r="BG21" s="2">
        <v>10</v>
      </c>
      <c r="BH21" s="2">
        <f t="shared" si="0"/>
        <v>58</v>
      </c>
      <c r="BI21" s="1423">
        <f t="shared" si="1"/>
        <v>22</v>
      </c>
      <c r="BJ21" s="2"/>
      <c r="BK21" s="2"/>
      <c r="BL21" s="2"/>
      <c r="BM21" s="2"/>
      <c r="BN21" s="2"/>
      <c r="BO21" s="2"/>
      <c r="BP21" s="2"/>
      <c r="BQ21" s="2"/>
    </row>
    <row r="22" spans="1:69">
      <c r="A22" s="1368" t="str">
        <f>IF('1'!$A$1=1,B22,C22)</f>
        <v>Freight</v>
      </c>
      <c r="B22" s="1393" t="s">
        <v>487</v>
      </c>
      <c r="C22" s="1393" t="s">
        <v>586</v>
      </c>
      <c r="D22" s="1422">
        <v>61</v>
      </c>
      <c r="E22" s="2">
        <v>58</v>
      </c>
      <c r="F22" s="2">
        <v>64</v>
      </c>
      <c r="G22" s="2">
        <v>92</v>
      </c>
      <c r="H22" s="2">
        <v>58</v>
      </c>
      <c r="I22" s="2">
        <v>71</v>
      </c>
      <c r="J22" s="2">
        <v>83</v>
      </c>
      <c r="K22" s="2">
        <v>97</v>
      </c>
      <c r="L22" s="2">
        <v>62</v>
      </c>
      <c r="M22" s="2">
        <v>60</v>
      </c>
      <c r="N22" s="2">
        <v>63</v>
      </c>
      <c r="O22" s="2">
        <v>66</v>
      </c>
      <c r="P22" s="2">
        <v>74</v>
      </c>
      <c r="Q22" s="2">
        <v>51</v>
      </c>
      <c r="R22" s="2">
        <v>62</v>
      </c>
      <c r="S22" s="2">
        <v>71</v>
      </c>
      <c r="T22" s="2">
        <v>37</v>
      </c>
      <c r="U22" s="2">
        <v>36</v>
      </c>
      <c r="V22" s="2">
        <v>47</v>
      </c>
      <c r="W22" s="2">
        <v>57</v>
      </c>
      <c r="X22" s="2">
        <v>40</v>
      </c>
      <c r="Y22" s="2">
        <v>37</v>
      </c>
      <c r="Z22" s="2">
        <v>30</v>
      </c>
      <c r="AA22" s="2">
        <v>41</v>
      </c>
      <c r="AB22" s="2">
        <v>38</v>
      </c>
      <c r="AC22" s="2">
        <v>34</v>
      </c>
      <c r="AD22" s="2">
        <v>34</v>
      </c>
      <c r="AE22" s="2">
        <v>41</v>
      </c>
      <c r="AF22" s="2">
        <v>37</v>
      </c>
      <c r="AG22" s="2">
        <v>46</v>
      </c>
      <c r="AH22" s="2">
        <v>55</v>
      </c>
      <c r="AI22" s="2">
        <v>82</v>
      </c>
      <c r="AJ22" s="2">
        <v>51</v>
      </c>
      <c r="AK22" s="2">
        <v>57</v>
      </c>
      <c r="AL22" s="2">
        <v>64</v>
      </c>
      <c r="AM22" s="2">
        <v>79</v>
      </c>
      <c r="AN22" s="2">
        <v>68</v>
      </c>
      <c r="AO22" s="2">
        <v>68</v>
      </c>
      <c r="AP22" s="2">
        <v>72</v>
      </c>
      <c r="AQ22" s="2">
        <v>54</v>
      </c>
      <c r="AR22" s="2">
        <v>74</v>
      </c>
      <c r="AS22" s="2">
        <v>92</v>
      </c>
      <c r="AT22" s="2">
        <v>60</v>
      </c>
      <c r="AU22" s="2">
        <v>88</v>
      </c>
      <c r="AV22" s="2">
        <v>75</v>
      </c>
      <c r="AW22" s="2">
        <v>87</v>
      </c>
      <c r="AX22" s="2">
        <v>89</v>
      </c>
      <c r="AY22" s="2">
        <v>150</v>
      </c>
      <c r="AZ22" s="2">
        <v>76</v>
      </c>
      <c r="BA22" s="2">
        <v>80</v>
      </c>
      <c r="BB22" s="2">
        <v>70</v>
      </c>
      <c r="BC22" s="2">
        <v>87</v>
      </c>
      <c r="BD22" s="2">
        <v>96</v>
      </c>
      <c r="BE22" s="2">
        <v>81</v>
      </c>
      <c r="BF22" s="2">
        <v>75</v>
      </c>
      <c r="BG22" s="2">
        <v>90</v>
      </c>
      <c r="BH22" s="2">
        <f t="shared" si="0"/>
        <v>313</v>
      </c>
      <c r="BI22" s="1423">
        <f t="shared" si="1"/>
        <v>342</v>
      </c>
      <c r="BJ22" s="2"/>
      <c r="BK22" s="2"/>
      <c r="BL22" s="2"/>
      <c r="BM22" s="2"/>
      <c r="BN22" s="2"/>
      <c r="BO22" s="2"/>
      <c r="BP22" s="2"/>
      <c r="BQ22" s="2"/>
    </row>
    <row r="23" spans="1:69">
      <c r="A23" s="1368" t="str">
        <f>IF('1'!$A$1=1,B23,C23)</f>
        <v>Other</v>
      </c>
      <c r="B23" s="1393" t="s">
        <v>488</v>
      </c>
      <c r="C23" s="1393" t="s">
        <v>123</v>
      </c>
      <c r="D23" s="1422">
        <v>69</v>
      </c>
      <c r="E23" s="2">
        <v>66</v>
      </c>
      <c r="F23" s="2">
        <v>89</v>
      </c>
      <c r="G23" s="2">
        <v>100</v>
      </c>
      <c r="H23" s="2">
        <v>93</v>
      </c>
      <c r="I23" s="2">
        <v>97</v>
      </c>
      <c r="J23" s="2">
        <v>123</v>
      </c>
      <c r="K23" s="2">
        <v>110</v>
      </c>
      <c r="L23" s="2">
        <v>100</v>
      </c>
      <c r="M23" s="2">
        <v>92</v>
      </c>
      <c r="N23" s="2">
        <v>123</v>
      </c>
      <c r="O23" s="2">
        <v>130</v>
      </c>
      <c r="P23" s="2">
        <v>132</v>
      </c>
      <c r="Q23" s="2">
        <v>140</v>
      </c>
      <c r="R23" s="2">
        <v>155</v>
      </c>
      <c r="S23" s="2">
        <v>138</v>
      </c>
      <c r="T23" s="2">
        <v>113</v>
      </c>
      <c r="U23" s="2">
        <v>101</v>
      </c>
      <c r="V23" s="2">
        <v>100</v>
      </c>
      <c r="W23" s="2">
        <v>58</v>
      </c>
      <c r="X23" s="2">
        <v>45</v>
      </c>
      <c r="Y23" s="2">
        <v>42</v>
      </c>
      <c r="Z23" s="2">
        <v>56</v>
      </c>
      <c r="AA23" s="2">
        <v>46</v>
      </c>
      <c r="AB23" s="2">
        <v>37</v>
      </c>
      <c r="AC23" s="2">
        <v>35</v>
      </c>
      <c r="AD23" s="2">
        <v>39</v>
      </c>
      <c r="AE23" s="2">
        <v>43</v>
      </c>
      <c r="AF23" s="2">
        <v>34</v>
      </c>
      <c r="AG23" s="2">
        <v>48</v>
      </c>
      <c r="AH23" s="2">
        <v>53</v>
      </c>
      <c r="AI23" s="2">
        <v>50</v>
      </c>
      <c r="AJ23" s="2">
        <v>43</v>
      </c>
      <c r="AK23" s="2">
        <v>57</v>
      </c>
      <c r="AL23" s="2">
        <v>62</v>
      </c>
      <c r="AM23" s="2">
        <v>53</v>
      </c>
      <c r="AN23" s="2">
        <v>56</v>
      </c>
      <c r="AO23" s="2">
        <v>60</v>
      </c>
      <c r="AP23" s="2">
        <v>71</v>
      </c>
      <c r="AQ23" s="2">
        <v>64</v>
      </c>
      <c r="AR23" s="2">
        <v>51</v>
      </c>
      <c r="AS23" s="2">
        <v>18</v>
      </c>
      <c r="AT23" s="2">
        <v>88</v>
      </c>
      <c r="AU23" s="2">
        <v>34</v>
      </c>
      <c r="AV23" s="2">
        <v>34</v>
      </c>
      <c r="AW23" s="2">
        <v>47</v>
      </c>
      <c r="AX23" s="2">
        <v>66</v>
      </c>
      <c r="AY23" s="2">
        <v>71</v>
      </c>
      <c r="AZ23" s="2">
        <v>20</v>
      </c>
      <c r="BA23" s="2">
        <v>10</v>
      </c>
      <c r="BB23" s="2">
        <v>14</v>
      </c>
      <c r="BC23" s="2">
        <v>8</v>
      </c>
      <c r="BD23" s="2">
        <v>3</v>
      </c>
      <c r="BE23" s="2">
        <v>3</v>
      </c>
      <c r="BF23" s="2">
        <v>7</v>
      </c>
      <c r="BG23" s="2">
        <v>9</v>
      </c>
      <c r="BH23" s="2">
        <f t="shared" si="0"/>
        <v>52</v>
      </c>
      <c r="BI23" s="1423">
        <f t="shared" si="1"/>
        <v>22</v>
      </c>
      <c r="BJ23" s="2"/>
      <c r="BK23" s="2"/>
      <c r="BL23" s="2"/>
      <c r="BM23" s="2"/>
      <c r="BN23" s="2"/>
      <c r="BO23" s="2"/>
      <c r="BP23" s="2"/>
      <c r="BQ23" s="2"/>
    </row>
    <row r="24" spans="1:69">
      <c r="A24" s="1369" t="str">
        <f>IF('1'!$A$1=1,B24,C24)</f>
        <v xml:space="preserve">Rail transport </v>
      </c>
      <c r="B24" s="1394" t="s">
        <v>491</v>
      </c>
      <c r="C24" s="1394" t="s">
        <v>589</v>
      </c>
      <c r="D24" s="1422">
        <v>320</v>
      </c>
      <c r="E24" s="2">
        <v>319</v>
      </c>
      <c r="F24" s="2">
        <v>405</v>
      </c>
      <c r="G24" s="2">
        <v>411</v>
      </c>
      <c r="H24" s="2">
        <v>433</v>
      </c>
      <c r="I24" s="2">
        <v>448</v>
      </c>
      <c r="J24" s="2">
        <v>459</v>
      </c>
      <c r="K24" s="2">
        <v>432</v>
      </c>
      <c r="L24" s="2">
        <v>380</v>
      </c>
      <c r="M24" s="2">
        <v>442</v>
      </c>
      <c r="N24" s="2">
        <v>401</v>
      </c>
      <c r="O24" s="2">
        <v>364</v>
      </c>
      <c r="P24" s="2">
        <v>356</v>
      </c>
      <c r="Q24" s="2">
        <v>458</v>
      </c>
      <c r="R24" s="2">
        <v>463</v>
      </c>
      <c r="S24" s="2">
        <v>338</v>
      </c>
      <c r="T24" s="2">
        <v>339</v>
      </c>
      <c r="U24" s="2">
        <v>263</v>
      </c>
      <c r="V24" s="2">
        <v>232</v>
      </c>
      <c r="W24" s="2">
        <v>265</v>
      </c>
      <c r="X24" s="2">
        <v>216</v>
      </c>
      <c r="Y24" s="2">
        <v>192</v>
      </c>
      <c r="Z24" s="2">
        <v>172</v>
      </c>
      <c r="AA24" s="2">
        <v>171</v>
      </c>
      <c r="AB24" s="2">
        <v>142</v>
      </c>
      <c r="AC24" s="2">
        <v>137</v>
      </c>
      <c r="AD24" s="2">
        <v>127</v>
      </c>
      <c r="AE24" s="2">
        <v>155</v>
      </c>
      <c r="AF24" s="2">
        <v>139</v>
      </c>
      <c r="AG24" s="2">
        <v>151</v>
      </c>
      <c r="AH24" s="2">
        <v>140</v>
      </c>
      <c r="AI24" s="2">
        <v>151</v>
      </c>
      <c r="AJ24" s="2">
        <v>147</v>
      </c>
      <c r="AK24" s="2">
        <v>137</v>
      </c>
      <c r="AL24" s="2">
        <v>125</v>
      </c>
      <c r="AM24" s="2">
        <v>130</v>
      </c>
      <c r="AN24" s="2">
        <v>116</v>
      </c>
      <c r="AO24" s="2">
        <v>135</v>
      </c>
      <c r="AP24" s="2">
        <v>120</v>
      </c>
      <c r="AQ24" s="2">
        <v>130</v>
      </c>
      <c r="AR24" s="2">
        <v>106</v>
      </c>
      <c r="AS24" s="2">
        <v>97</v>
      </c>
      <c r="AT24" s="2">
        <v>100</v>
      </c>
      <c r="AU24" s="2">
        <v>103</v>
      </c>
      <c r="AV24" s="2">
        <v>107</v>
      </c>
      <c r="AW24" s="2">
        <v>114</v>
      </c>
      <c r="AX24" s="2">
        <v>122</v>
      </c>
      <c r="AY24" s="2">
        <v>119</v>
      </c>
      <c r="AZ24" s="2">
        <v>105</v>
      </c>
      <c r="BA24" s="2">
        <v>39</v>
      </c>
      <c r="BB24" s="2">
        <v>70</v>
      </c>
      <c r="BC24" s="2">
        <v>91</v>
      </c>
      <c r="BD24" s="2">
        <v>68</v>
      </c>
      <c r="BE24" s="2">
        <v>65</v>
      </c>
      <c r="BF24" s="2">
        <v>87</v>
      </c>
      <c r="BG24" s="2">
        <v>103</v>
      </c>
      <c r="BH24" s="2">
        <f t="shared" si="0"/>
        <v>305</v>
      </c>
      <c r="BI24" s="1423">
        <f t="shared" si="1"/>
        <v>323</v>
      </c>
      <c r="BJ24" s="2"/>
      <c r="BK24" s="2"/>
      <c r="BL24" s="2"/>
      <c r="BM24" s="2"/>
      <c r="BN24" s="2"/>
      <c r="BO24" s="2"/>
      <c r="BP24" s="2"/>
      <c r="BQ24" s="2"/>
    </row>
    <row r="25" spans="1:69">
      <c r="A25" s="1368" t="str">
        <f>IF('1'!$A$1=1,B25,C25)</f>
        <v>Passenger</v>
      </c>
      <c r="B25" s="1393" t="s">
        <v>486</v>
      </c>
      <c r="C25" s="1393" t="s">
        <v>585</v>
      </c>
      <c r="D25" s="1422">
        <v>38</v>
      </c>
      <c r="E25" s="2">
        <v>65</v>
      </c>
      <c r="F25" s="2">
        <v>140</v>
      </c>
      <c r="G25" s="2">
        <v>68</v>
      </c>
      <c r="H25" s="2">
        <v>40</v>
      </c>
      <c r="I25" s="2">
        <v>115</v>
      </c>
      <c r="J25" s="2">
        <v>112</v>
      </c>
      <c r="K25" s="2">
        <v>52</v>
      </c>
      <c r="L25" s="2">
        <v>41</v>
      </c>
      <c r="M25" s="2">
        <v>113</v>
      </c>
      <c r="N25" s="2">
        <v>98</v>
      </c>
      <c r="O25" s="2">
        <v>53</v>
      </c>
      <c r="P25" s="2">
        <v>44</v>
      </c>
      <c r="Q25" s="2">
        <v>112</v>
      </c>
      <c r="R25" s="2">
        <v>100</v>
      </c>
      <c r="S25" s="2">
        <v>55</v>
      </c>
      <c r="T25" s="2">
        <v>30</v>
      </c>
      <c r="U25" s="2">
        <v>26</v>
      </c>
      <c r="V25" s="2">
        <v>33</v>
      </c>
      <c r="W25" s="2">
        <v>24</v>
      </c>
      <c r="X25" s="2">
        <v>11</v>
      </c>
      <c r="Y25" s="2">
        <v>14</v>
      </c>
      <c r="Z25" s="2">
        <v>15</v>
      </c>
      <c r="AA25" s="2">
        <v>14</v>
      </c>
      <c r="AB25" s="2">
        <v>9</v>
      </c>
      <c r="AC25" s="2">
        <v>14</v>
      </c>
      <c r="AD25" s="2">
        <v>15</v>
      </c>
      <c r="AE25" s="2">
        <v>11</v>
      </c>
      <c r="AF25" s="2">
        <v>9</v>
      </c>
      <c r="AG25" s="2">
        <v>14</v>
      </c>
      <c r="AH25" s="2">
        <v>14</v>
      </c>
      <c r="AI25" s="2">
        <v>11</v>
      </c>
      <c r="AJ25" s="2">
        <v>9</v>
      </c>
      <c r="AK25" s="2">
        <v>14</v>
      </c>
      <c r="AL25" s="2">
        <v>13</v>
      </c>
      <c r="AM25" s="2">
        <v>8</v>
      </c>
      <c r="AN25" s="2">
        <v>7</v>
      </c>
      <c r="AO25" s="2">
        <v>15</v>
      </c>
      <c r="AP25" s="2">
        <v>14</v>
      </c>
      <c r="AQ25" s="2">
        <v>10</v>
      </c>
      <c r="AR25" s="2">
        <v>10</v>
      </c>
      <c r="AS25" s="2">
        <v>0</v>
      </c>
      <c r="AT25" s="2">
        <v>0</v>
      </c>
      <c r="AU25" s="2">
        <v>0</v>
      </c>
      <c r="AV25" s="2">
        <v>0</v>
      </c>
      <c r="AW25" s="2">
        <v>0</v>
      </c>
      <c r="AX25" s="2">
        <v>0</v>
      </c>
      <c r="AY25" s="2">
        <v>0</v>
      </c>
      <c r="AZ25" s="2">
        <v>0</v>
      </c>
      <c r="BA25" s="2">
        <v>1</v>
      </c>
      <c r="BB25" s="2">
        <v>1</v>
      </c>
      <c r="BC25" s="2">
        <v>1</v>
      </c>
      <c r="BD25" s="2">
        <v>0</v>
      </c>
      <c r="BE25" s="2">
        <v>0</v>
      </c>
      <c r="BF25" s="2">
        <v>0</v>
      </c>
      <c r="BG25" s="2">
        <v>0</v>
      </c>
      <c r="BH25" s="2">
        <f t="shared" si="0"/>
        <v>3</v>
      </c>
      <c r="BI25" s="1423">
        <f t="shared" si="1"/>
        <v>0</v>
      </c>
      <c r="BJ25" s="2"/>
      <c r="BK25" s="2"/>
      <c r="BL25" s="2"/>
      <c r="BM25" s="2"/>
      <c r="BN25" s="2"/>
      <c r="BO25" s="2"/>
      <c r="BP25" s="2"/>
      <c r="BQ25" s="2"/>
    </row>
    <row r="26" spans="1:69">
      <c r="A26" s="1368" t="str">
        <f>IF('1'!$A$1=1,B26,C26)</f>
        <v>Freight</v>
      </c>
      <c r="B26" s="1393" t="s">
        <v>487</v>
      </c>
      <c r="C26" s="1393" t="s">
        <v>586</v>
      </c>
      <c r="D26" s="1422">
        <v>94</v>
      </c>
      <c r="E26" s="2">
        <v>91</v>
      </c>
      <c r="F26" s="2">
        <v>94</v>
      </c>
      <c r="G26" s="2">
        <v>123</v>
      </c>
      <c r="H26" s="2">
        <v>155</v>
      </c>
      <c r="I26" s="2">
        <v>139</v>
      </c>
      <c r="J26" s="2">
        <v>86</v>
      </c>
      <c r="K26" s="2">
        <v>110</v>
      </c>
      <c r="L26" s="2">
        <v>112</v>
      </c>
      <c r="M26" s="2">
        <v>94</v>
      </c>
      <c r="N26" s="2">
        <v>76</v>
      </c>
      <c r="O26" s="2">
        <v>82</v>
      </c>
      <c r="P26" s="2">
        <v>95</v>
      </c>
      <c r="Q26" s="2">
        <v>94</v>
      </c>
      <c r="R26" s="2">
        <v>88</v>
      </c>
      <c r="S26" s="2">
        <v>108</v>
      </c>
      <c r="T26" s="2">
        <v>116</v>
      </c>
      <c r="U26" s="2">
        <v>86</v>
      </c>
      <c r="V26" s="2">
        <v>67</v>
      </c>
      <c r="W26" s="2">
        <v>81</v>
      </c>
      <c r="X26" s="2">
        <v>82</v>
      </c>
      <c r="Y26" s="2">
        <v>67</v>
      </c>
      <c r="Z26" s="2">
        <v>61</v>
      </c>
      <c r="AA26" s="2">
        <v>62</v>
      </c>
      <c r="AB26" s="2">
        <v>58</v>
      </c>
      <c r="AC26" s="2">
        <v>50</v>
      </c>
      <c r="AD26" s="2">
        <v>45</v>
      </c>
      <c r="AE26" s="2">
        <v>45</v>
      </c>
      <c r="AF26" s="2">
        <v>48</v>
      </c>
      <c r="AG26" s="2">
        <v>49</v>
      </c>
      <c r="AH26" s="2">
        <v>44</v>
      </c>
      <c r="AI26" s="2">
        <v>42</v>
      </c>
      <c r="AJ26" s="2">
        <v>43</v>
      </c>
      <c r="AK26" s="2">
        <v>33</v>
      </c>
      <c r="AL26" s="2">
        <v>29</v>
      </c>
      <c r="AM26" s="2">
        <v>29</v>
      </c>
      <c r="AN26" s="2">
        <v>29</v>
      </c>
      <c r="AO26" s="2">
        <v>29</v>
      </c>
      <c r="AP26" s="2">
        <v>20</v>
      </c>
      <c r="AQ26" s="2">
        <v>22</v>
      </c>
      <c r="AR26" s="2">
        <v>16</v>
      </c>
      <c r="AS26" s="2">
        <v>10</v>
      </c>
      <c r="AT26" s="2">
        <v>10</v>
      </c>
      <c r="AU26" s="2">
        <v>13</v>
      </c>
      <c r="AV26" s="2">
        <v>15</v>
      </c>
      <c r="AW26" s="2">
        <v>16</v>
      </c>
      <c r="AX26" s="2">
        <v>17</v>
      </c>
      <c r="AY26" s="2">
        <v>17</v>
      </c>
      <c r="AZ26" s="2">
        <v>63</v>
      </c>
      <c r="BA26" s="2">
        <v>19</v>
      </c>
      <c r="BB26" s="2">
        <v>38</v>
      </c>
      <c r="BC26" s="2">
        <v>56</v>
      </c>
      <c r="BD26" s="2">
        <v>38</v>
      </c>
      <c r="BE26" s="2">
        <v>41</v>
      </c>
      <c r="BF26" s="2">
        <v>46</v>
      </c>
      <c r="BG26" s="2">
        <v>56</v>
      </c>
      <c r="BH26" s="2">
        <f t="shared" si="0"/>
        <v>176</v>
      </c>
      <c r="BI26" s="1423">
        <f t="shared" si="1"/>
        <v>181</v>
      </c>
      <c r="BJ26" s="2"/>
      <c r="BK26" s="2"/>
      <c r="BL26" s="2"/>
      <c r="BM26" s="2"/>
      <c r="BN26" s="2"/>
      <c r="BO26" s="2"/>
      <c r="BP26" s="2"/>
      <c r="BQ26" s="2"/>
    </row>
    <row r="27" spans="1:69">
      <c r="A27" s="1368" t="str">
        <f>IF('1'!$A$1=1,B27,C27)</f>
        <v>Other</v>
      </c>
      <c r="B27" s="1393" t="s">
        <v>488</v>
      </c>
      <c r="C27" s="1393" t="s">
        <v>123</v>
      </c>
      <c r="D27" s="1422">
        <v>188</v>
      </c>
      <c r="E27" s="2">
        <v>163</v>
      </c>
      <c r="F27" s="2">
        <v>171</v>
      </c>
      <c r="G27" s="2">
        <v>220</v>
      </c>
      <c r="H27" s="2">
        <v>238</v>
      </c>
      <c r="I27" s="2">
        <v>194</v>
      </c>
      <c r="J27" s="2">
        <v>261</v>
      </c>
      <c r="K27" s="2">
        <v>270</v>
      </c>
      <c r="L27" s="2">
        <v>227</v>
      </c>
      <c r="M27" s="2">
        <v>235</v>
      </c>
      <c r="N27" s="2">
        <v>227</v>
      </c>
      <c r="O27" s="2">
        <v>229</v>
      </c>
      <c r="P27" s="2">
        <v>217</v>
      </c>
      <c r="Q27" s="2">
        <v>252</v>
      </c>
      <c r="R27" s="2">
        <v>275</v>
      </c>
      <c r="S27" s="2">
        <v>175</v>
      </c>
      <c r="T27" s="2">
        <v>193</v>
      </c>
      <c r="U27" s="2">
        <v>151</v>
      </c>
      <c r="V27" s="2">
        <v>132</v>
      </c>
      <c r="W27" s="2">
        <v>160</v>
      </c>
      <c r="X27" s="2">
        <v>123</v>
      </c>
      <c r="Y27" s="2">
        <v>111</v>
      </c>
      <c r="Z27" s="2">
        <v>96</v>
      </c>
      <c r="AA27" s="2">
        <v>95</v>
      </c>
      <c r="AB27" s="2">
        <v>75</v>
      </c>
      <c r="AC27" s="2">
        <v>73</v>
      </c>
      <c r="AD27" s="2">
        <v>67</v>
      </c>
      <c r="AE27" s="2">
        <v>99</v>
      </c>
      <c r="AF27" s="2">
        <v>82</v>
      </c>
      <c r="AG27" s="2">
        <v>88</v>
      </c>
      <c r="AH27" s="2">
        <v>82</v>
      </c>
      <c r="AI27" s="2">
        <v>98</v>
      </c>
      <c r="AJ27" s="2">
        <v>95</v>
      </c>
      <c r="AK27" s="2">
        <v>90</v>
      </c>
      <c r="AL27" s="2">
        <v>83</v>
      </c>
      <c r="AM27" s="2">
        <v>93</v>
      </c>
      <c r="AN27" s="2">
        <v>80</v>
      </c>
      <c r="AO27" s="2">
        <v>91</v>
      </c>
      <c r="AP27" s="2">
        <v>86</v>
      </c>
      <c r="AQ27" s="2">
        <v>98</v>
      </c>
      <c r="AR27" s="2">
        <v>80</v>
      </c>
      <c r="AS27" s="2">
        <v>87</v>
      </c>
      <c r="AT27" s="2">
        <v>90</v>
      </c>
      <c r="AU27" s="2">
        <v>90</v>
      </c>
      <c r="AV27" s="2">
        <v>92</v>
      </c>
      <c r="AW27" s="2">
        <v>98</v>
      </c>
      <c r="AX27" s="2">
        <v>105</v>
      </c>
      <c r="AY27" s="2">
        <v>102</v>
      </c>
      <c r="AZ27" s="2">
        <v>42</v>
      </c>
      <c r="BA27" s="2">
        <v>19</v>
      </c>
      <c r="BB27" s="2">
        <v>31</v>
      </c>
      <c r="BC27" s="2">
        <v>34</v>
      </c>
      <c r="BD27" s="2">
        <v>30</v>
      </c>
      <c r="BE27" s="2">
        <v>24</v>
      </c>
      <c r="BF27" s="2">
        <v>41</v>
      </c>
      <c r="BG27" s="2">
        <v>47</v>
      </c>
      <c r="BH27" s="2">
        <f t="shared" si="0"/>
        <v>126</v>
      </c>
      <c r="BI27" s="1423">
        <f t="shared" si="1"/>
        <v>142</v>
      </c>
      <c r="BJ27" s="2"/>
      <c r="BK27" s="2"/>
      <c r="BL27" s="2"/>
      <c r="BM27" s="2"/>
      <c r="BN27" s="2"/>
      <c r="BO27" s="2"/>
      <c r="BP27" s="2"/>
      <c r="BQ27" s="2"/>
    </row>
    <row r="28" spans="1:69">
      <c r="A28" s="1369" t="str">
        <f>IF('1'!$A$1=1,B28,C28)</f>
        <v xml:space="preserve">Road transport </v>
      </c>
      <c r="B28" s="1394" t="s">
        <v>492</v>
      </c>
      <c r="C28" s="1394" t="s">
        <v>590</v>
      </c>
      <c r="D28" s="1422">
        <v>53</v>
      </c>
      <c r="E28" s="2">
        <v>60</v>
      </c>
      <c r="F28" s="2">
        <v>67</v>
      </c>
      <c r="G28" s="2">
        <v>73</v>
      </c>
      <c r="H28" s="2">
        <v>74</v>
      </c>
      <c r="I28" s="2">
        <v>101</v>
      </c>
      <c r="J28" s="2">
        <v>105</v>
      </c>
      <c r="K28" s="2">
        <v>109</v>
      </c>
      <c r="L28" s="2">
        <v>97</v>
      </c>
      <c r="M28" s="2">
        <v>111</v>
      </c>
      <c r="N28" s="2">
        <v>122</v>
      </c>
      <c r="O28" s="2">
        <v>122</v>
      </c>
      <c r="P28" s="2">
        <v>100</v>
      </c>
      <c r="Q28" s="2">
        <v>147</v>
      </c>
      <c r="R28" s="2">
        <v>108</v>
      </c>
      <c r="S28" s="2">
        <v>120</v>
      </c>
      <c r="T28" s="2">
        <v>92</v>
      </c>
      <c r="U28" s="2">
        <v>91</v>
      </c>
      <c r="V28" s="2">
        <v>194</v>
      </c>
      <c r="W28" s="2">
        <v>83</v>
      </c>
      <c r="X28" s="2">
        <v>62</v>
      </c>
      <c r="Y28" s="2">
        <v>61</v>
      </c>
      <c r="Z28" s="2">
        <v>62</v>
      </c>
      <c r="AA28" s="2">
        <v>63</v>
      </c>
      <c r="AB28" s="2">
        <v>50</v>
      </c>
      <c r="AC28" s="2">
        <v>62</v>
      </c>
      <c r="AD28" s="2">
        <v>61</v>
      </c>
      <c r="AE28" s="2">
        <v>66</v>
      </c>
      <c r="AF28" s="2">
        <v>57</v>
      </c>
      <c r="AG28" s="2">
        <v>71</v>
      </c>
      <c r="AH28" s="2">
        <v>73</v>
      </c>
      <c r="AI28" s="2">
        <v>73</v>
      </c>
      <c r="AJ28" s="2">
        <v>72</v>
      </c>
      <c r="AK28" s="2">
        <v>78</v>
      </c>
      <c r="AL28" s="2">
        <v>78</v>
      </c>
      <c r="AM28" s="2">
        <v>76</v>
      </c>
      <c r="AN28" s="2">
        <v>76</v>
      </c>
      <c r="AO28" s="2">
        <v>83</v>
      </c>
      <c r="AP28" s="2">
        <v>87</v>
      </c>
      <c r="AQ28" s="2">
        <v>92</v>
      </c>
      <c r="AR28" s="2">
        <v>83</v>
      </c>
      <c r="AS28" s="2">
        <v>72</v>
      </c>
      <c r="AT28" s="2">
        <v>89</v>
      </c>
      <c r="AU28" s="2">
        <v>94</v>
      </c>
      <c r="AV28" s="2">
        <v>92</v>
      </c>
      <c r="AW28" s="2">
        <v>104</v>
      </c>
      <c r="AX28" s="2">
        <v>107</v>
      </c>
      <c r="AY28" s="2">
        <v>111</v>
      </c>
      <c r="AZ28" s="2">
        <v>189</v>
      </c>
      <c r="BA28" s="2">
        <v>190</v>
      </c>
      <c r="BB28" s="2">
        <v>233</v>
      </c>
      <c r="BC28" s="2">
        <v>253</v>
      </c>
      <c r="BD28" s="2">
        <v>186</v>
      </c>
      <c r="BE28" s="2">
        <v>180</v>
      </c>
      <c r="BF28" s="2">
        <v>164</v>
      </c>
      <c r="BG28" s="2">
        <v>176</v>
      </c>
      <c r="BH28" s="2">
        <f t="shared" si="0"/>
        <v>865</v>
      </c>
      <c r="BI28" s="1423">
        <f t="shared" si="1"/>
        <v>706</v>
      </c>
      <c r="BJ28" s="2"/>
      <c r="BK28" s="2"/>
      <c r="BL28" s="2"/>
      <c r="BM28" s="2"/>
      <c r="BN28" s="2"/>
      <c r="BO28" s="2"/>
      <c r="BP28" s="2"/>
      <c r="BQ28" s="2"/>
    </row>
    <row r="29" spans="1:69">
      <c r="A29" s="1368" t="str">
        <f>IF('1'!$A$1=1,B29,C29)</f>
        <v>Passenger</v>
      </c>
      <c r="B29" s="1393" t="s">
        <v>486</v>
      </c>
      <c r="C29" s="1393" t="s">
        <v>585</v>
      </c>
      <c r="D29" s="1422">
        <v>1</v>
      </c>
      <c r="E29" s="2">
        <v>1</v>
      </c>
      <c r="F29" s="2">
        <v>2</v>
      </c>
      <c r="G29" s="2">
        <v>1</v>
      </c>
      <c r="H29" s="2">
        <v>2</v>
      </c>
      <c r="I29" s="2">
        <v>2</v>
      </c>
      <c r="J29" s="2">
        <v>2</v>
      </c>
      <c r="K29" s="2">
        <v>2</v>
      </c>
      <c r="L29" s="2">
        <v>2</v>
      </c>
      <c r="M29" s="2">
        <v>3</v>
      </c>
      <c r="N29" s="2">
        <v>4</v>
      </c>
      <c r="O29" s="2">
        <v>2</v>
      </c>
      <c r="P29" s="2">
        <v>2</v>
      </c>
      <c r="Q29" s="2">
        <v>2</v>
      </c>
      <c r="R29" s="2">
        <v>2</v>
      </c>
      <c r="S29" s="2">
        <v>1</v>
      </c>
      <c r="T29" s="2">
        <v>2</v>
      </c>
      <c r="U29" s="2">
        <v>1</v>
      </c>
      <c r="V29" s="2">
        <v>2</v>
      </c>
      <c r="W29" s="2">
        <v>2</v>
      </c>
      <c r="X29" s="2">
        <v>1</v>
      </c>
      <c r="Y29" s="2">
        <v>2</v>
      </c>
      <c r="Z29" s="2">
        <v>2</v>
      </c>
      <c r="AA29" s="2">
        <v>2</v>
      </c>
      <c r="AB29" s="2">
        <v>2</v>
      </c>
      <c r="AC29" s="2">
        <v>2</v>
      </c>
      <c r="AD29" s="2">
        <v>3</v>
      </c>
      <c r="AE29" s="2">
        <v>4</v>
      </c>
      <c r="AF29" s="2">
        <v>4</v>
      </c>
      <c r="AG29" s="2">
        <v>4</v>
      </c>
      <c r="AH29" s="2">
        <v>7</v>
      </c>
      <c r="AI29" s="2">
        <v>5</v>
      </c>
      <c r="AJ29" s="2">
        <v>3</v>
      </c>
      <c r="AK29" s="2">
        <v>4</v>
      </c>
      <c r="AL29" s="2">
        <v>4</v>
      </c>
      <c r="AM29" s="2">
        <v>3</v>
      </c>
      <c r="AN29" s="2">
        <v>3</v>
      </c>
      <c r="AO29" s="2">
        <v>4</v>
      </c>
      <c r="AP29" s="2">
        <v>5</v>
      </c>
      <c r="AQ29" s="2">
        <v>4</v>
      </c>
      <c r="AR29" s="2">
        <v>3</v>
      </c>
      <c r="AS29" s="2">
        <v>0</v>
      </c>
      <c r="AT29" s="2">
        <v>1</v>
      </c>
      <c r="AU29" s="2">
        <v>1</v>
      </c>
      <c r="AV29" s="2">
        <v>2</v>
      </c>
      <c r="AW29" s="2">
        <v>2</v>
      </c>
      <c r="AX29" s="2">
        <v>3</v>
      </c>
      <c r="AY29" s="2">
        <v>2</v>
      </c>
      <c r="AZ29" s="2">
        <v>2</v>
      </c>
      <c r="BA29" s="2">
        <v>3</v>
      </c>
      <c r="BB29" s="2">
        <v>3</v>
      </c>
      <c r="BC29" s="2">
        <v>2</v>
      </c>
      <c r="BD29" s="2">
        <v>3</v>
      </c>
      <c r="BE29" s="2">
        <v>4</v>
      </c>
      <c r="BF29" s="2">
        <v>3</v>
      </c>
      <c r="BG29" s="2">
        <v>2</v>
      </c>
      <c r="BH29" s="2">
        <f t="shared" si="0"/>
        <v>10</v>
      </c>
      <c r="BI29" s="1423">
        <f t="shared" si="1"/>
        <v>12</v>
      </c>
      <c r="BJ29" s="2"/>
      <c r="BK29" s="2"/>
      <c r="BL29" s="2"/>
      <c r="BM29" s="2"/>
      <c r="BN29" s="2"/>
      <c r="BO29" s="2"/>
      <c r="BP29" s="2"/>
      <c r="BQ29" s="2"/>
    </row>
    <row r="30" spans="1:69">
      <c r="A30" s="1368" t="str">
        <f>IF('1'!$A$1=1,B30,C30)</f>
        <v>Freight</v>
      </c>
      <c r="B30" s="1393" t="s">
        <v>487</v>
      </c>
      <c r="C30" s="1393" t="s">
        <v>586</v>
      </c>
      <c r="D30" s="1422">
        <v>29</v>
      </c>
      <c r="E30" s="2">
        <v>37</v>
      </c>
      <c r="F30" s="2">
        <v>40</v>
      </c>
      <c r="G30" s="2">
        <v>45</v>
      </c>
      <c r="H30" s="2">
        <v>46</v>
      </c>
      <c r="I30" s="2">
        <v>57</v>
      </c>
      <c r="J30" s="2">
        <v>56</v>
      </c>
      <c r="K30" s="2">
        <v>61</v>
      </c>
      <c r="L30" s="2">
        <v>54</v>
      </c>
      <c r="M30" s="2">
        <v>60</v>
      </c>
      <c r="N30" s="2">
        <v>65</v>
      </c>
      <c r="O30" s="2">
        <v>64</v>
      </c>
      <c r="P30" s="2">
        <v>53</v>
      </c>
      <c r="Q30" s="2">
        <v>64</v>
      </c>
      <c r="R30" s="2">
        <v>58</v>
      </c>
      <c r="S30" s="2">
        <v>65</v>
      </c>
      <c r="T30" s="2">
        <v>52</v>
      </c>
      <c r="U30" s="2">
        <v>49</v>
      </c>
      <c r="V30" s="2">
        <v>51</v>
      </c>
      <c r="W30" s="2">
        <v>47</v>
      </c>
      <c r="X30" s="2">
        <v>38</v>
      </c>
      <c r="Y30" s="2">
        <v>35</v>
      </c>
      <c r="Z30" s="2">
        <v>37</v>
      </c>
      <c r="AA30" s="2">
        <v>41</v>
      </c>
      <c r="AB30" s="2">
        <v>29</v>
      </c>
      <c r="AC30" s="2">
        <v>38</v>
      </c>
      <c r="AD30" s="2">
        <v>36</v>
      </c>
      <c r="AE30" s="2">
        <v>39</v>
      </c>
      <c r="AF30" s="2">
        <v>30</v>
      </c>
      <c r="AG30" s="2">
        <v>44</v>
      </c>
      <c r="AH30" s="2">
        <v>41</v>
      </c>
      <c r="AI30" s="2">
        <v>41</v>
      </c>
      <c r="AJ30" s="2">
        <v>42</v>
      </c>
      <c r="AK30" s="2">
        <v>45</v>
      </c>
      <c r="AL30" s="2">
        <v>43</v>
      </c>
      <c r="AM30" s="2">
        <v>41</v>
      </c>
      <c r="AN30" s="2">
        <v>42</v>
      </c>
      <c r="AO30" s="2">
        <v>45</v>
      </c>
      <c r="AP30" s="2">
        <v>46</v>
      </c>
      <c r="AQ30" s="2">
        <v>47</v>
      </c>
      <c r="AR30" s="2">
        <v>43</v>
      </c>
      <c r="AS30" s="2">
        <v>41</v>
      </c>
      <c r="AT30" s="2">
        <v>51</v>
      </c>
      <c r="AU30" s="2">
        <v>51</v>
      </c>
      <c r="AV30" s="2">
        <v>51</v>
      </c>
      <c r="AW30" s="2">
        <v>57</v>
      </c>
      <c r="AX30" s="2">
        <v>57</v>
      </c>
      <c r="AY30" s="2">
        <v>53</v>
      </c>
      <c r="AZ30" s="2">
        <v>135</v>
      </c>
      <c r="BA30" s="2">
        <v>152</v>
      </c>
      <c r="BB30" s="2">
        <v>180</v>
      </c>
      <c r="BC30" s="2">
        <v>203</v>
      </c>
      <c r="BD30" s="2">
        <v>86</v>
      </c>
      <c r="BE30" s="2">
        <v>120</v>
      </c>
      <c r="BF30" s="2">
        <v>109</v>
      </c>
      <c r="BG30" s="2">
        <v>114</v>
      </c>
      <c r="BH30" s="2">
        <f t="shared" si="0"/>
        <v>670</v>
      </c>
      <c r="BI30" s="1423">
        <f t="shared" si="1"/>
        <v>429</v>
      </c>
      <c r="BJ30" s="2"/>
      <c r="BK30" s="2"/>
      <c r="BL30" s="2"/>
      <c r="BM30" s="2"/>
      <c r="BN30" s="2"/>
      <c r="BO30" s="2"/>
      <c r="BP30" s="2"/>
      <c r="BQ30" s="2"/>
    </row>
    <row r="31" spans="1:69">
      <c r="A31" s="1368" t="str">
        <f>IF('1'!$A$1=1,B31,C31)</f>
        <v>Other</v>
      </c>
      <c r="B31" s="1393" t="s">
        <v>488</v>
      </c>
      <c r="C31" s="1393" t="s">
        <v>123</v>
      </c>
      <c r="D31" s="1422">
        <v>23</v>
      </c>
      <c r="E31" s="2">
        <v>22</v>
      </c>
      <c r="F31" s="2">
        <v>25</v>
      </c>
      <c r="G31" s="2">
        <v>27</v>
      </c>
      <c r="H31" s="2">
        <v>26</v>
      </c>
      <c r="I31" s="2">
        <v>42</v>
      </c>
      <c r="J31" s="2">
        <v>47</v>
      </c>
      <c r="K31" s="2">
        <v>46</v>
      </c>
      <c r="L31" s="2">
        <v>41</v>
      </c>
      <c r="M31" s="2">
        <v>48</v>
      </c>
      <c r="N31" s="2">
        <v>53</v>
      </c>
      <c r="O31" s="2">
        <v>56</v>
      </c>
      <c r="P31" s="2">
        <v>45</v>
      </c>
      <c r="Q31" s="2">
        <v>81</v>
      </c>
      <c r="R31" s="2">
        <v>48</v>
      </c>
      <c r="S31" s="2">
        <v>54</v>
      </c>
      <c r="T31" s="2">
        <v>38</v>
      </c>
      <c r="U31" s="2">
        <v>41</v>
      </c>
      <c r="V31" s="2">
        <v>141</v>
      </c>
      <c r="W31" s="2">
        <v>34</v>
      </c>
      <c r="X31" s="2">
        <v>23</v>
      </c>
      <c r="Y31" s="2">
        <v>24</v>
      </c>
      <c r="Z31" s="2">
        <v>23</v>
      </c>
      <c r="AA31" s="2">
        <v>20</v>
      </c>
      <c r="AB31" s="2">
        <v>19</v>
      </c>
      <c r="AC31" s="2">
        <v>22</v>
      </c>
      <c r="AD31" s="2">
        <v>22</v>
      </c>
      <c r="AE31" s="2">
        <v>23</v>
      </c>
      <c r="AF31" s="2">
        <v>23</v>
      </c>
      <c r="AG31" s="2">
        <v>23</v>
      </c>
      <c r="AH31" s="2">
        <v>25</v>
      </c>
      <c r="AI31" s="2">
        <v>27</v>
      </c>
      <c r="AJ31" s="2">
        <v>27</v>
      </c>
      <c r="AK31" s="2">
        <v>29</v>
      </c>
      <c r="AL31" s="2">
        <v>31</v>
      </c>
      <c r="AM31" s="2">
        <v>32</v>
      </c>
      <c r="AN31" s="2">
        <v>31</v>
      </c>
      <c r="AO31" s="2">
        <v>34</v>
      </c>
      <c r="AP31" s="2">
        <v>36</v>
      </c>
      <c r="AQ31" s="2">
        <v>41</v>
      </c>
      <c r="AR31" s="2">
        <v>37</v>
      </c>
      <c r="AS31" s="2">
        <v>31</v>
      </c>
      <c r="AT31" s="2">
        <v>37</v>
      </c>
      <c r="AU31" s="2">
        <v>42</v>
      </c>
      <c r="AV31" s="2">
        <v>39</v>
      </c>
      <c r="AW31" s="2">
        <v>45</v>
      </c>
      <c r="AX31" s="2">
        <v>47</v>
      </c>
      <c r="AY31" s="2">
        <v>56</v>
      </c>
      <c r="AZ31" s="2">
        <v>52</v>
      </c>
      <c r="BA31" s="2">
        <v>35</v>
      </c>
      <c r="BB31" s="2">
        <v>50</v>
      </c>
      <c r="BC31" s="2">
        <v>48</v>
      </c>
      <c r="BD31" s="2">
        <v>97</v>
      </c>
      <c r="BE31" s="2">
        <v>56</v>
      </c>
      <c r="BF31" s="2">
        <v>52</v>
      </c>
      <c r="BG31" s="2">
        <v>60</v>
      </c>
      <c r="BH31" s="2">
        <f t="shared" si="0"/>
        <v>185</v>
      </c>
      <c r="BI31" s="1423">
        <f t="shared" si="1"/>
        <v>265</v>
      </c>
      <c r="BJ31" s="2"/>
      <c r="BK31" s="2"/>
      <c r="BL31" s="2"/>
      <c r="BM31" s="2"/>
      <c r="BN31" s="2"/>
      <c r="BO31" s="2"/>
      <c r="BP31" s="2"/>
      <c r="BQ31" s="2"/>
    </row>
    <row r="32" spans="1:69">
      <c r="A32" s="1369" t="str">
        <f>IF('1'!$A$1=1,B32,C32)</f>
        <v>Other modes of transport</v>
      </c>
      <c r="B32" s="1394" t="s">
        <v>493</v>
      </c>
      <c r="C32" s="1394" t="s">
        <v>591</v>
      </c>
      <c r="D32" s="1422">
        <v>1032</v>
      </c>
      <c r="E32" s="2">
        <v>846</v>
      </c>
      <c r="F32" s="2">
        <v>750</v>
      </c>
      <c r="G32" s="2">
        <v>1019</v>
      </c>
      <c r="H32" s="2">
        <v>1125</v>
      </c>
      <c r="I32" s="2">
        <v>1047</v>
      </c>
      <c r="J32" s="2">
        <v>850</v>
      </c>
      <c r="K32" s="2">
        <v>1107</v>
      </c>
      <c r="L32" s="2">
        <v>1036</v>
      </c>
      <c r="M32" s="2">
        <v>890</v>
      </c>
      <c r="N32" s="2">
        <v>828</v>
      </c>
      <c r="O32" s="2">
        <v>952</v>
      </c>
      <c r="P32" s="2">
        <v>865</v>
      </c>
      <c r="Q32" s="2">
        <v>839</v>
      </c>
      <c r="R32" s="2">
        <v>995</v>
      </c>
      <c r="S32" s="2">
        <v>1017</v>
      </c>
      <c r="T32" s="2">
        <v>748</v>
      </c>
      <c r="U32" s="2">
        <v>713</v>
      </c>
      <c r="V32" s="2">
        <v>587</v>
      </c>
      <c r="W32" s="2">
        <v>540</v>
      </c>
      <c r="X32" s="2">
        <v>518</v>
      </c>
      <c r="Y32" s="2">
        <v>653</v>
      </c>
      <c r="Z32" s="2">
        <v>762</v>
      </c>
      <c r="AA32" s="2">
        <v>716</v>
      </c>
      <c r="AB32" s="2">
        <v>698</v>
      </c>
      <c r="AC32" s="2">
        <v>678</v>
      </c>
      <c r="AD32" s="2">
        <v>678</v>
      </c>
      <c r="AE32" s="2">
        <v>873</v>
      </c>
      <c r="AF32" s="2">
        <v>780</v>
      </c>
      <c r="AG32" s="2">
        <v>800</v>
      </c>
      <c r="AH32" s="2">
        <v>877</v>
      </c>
      <c r="AI32" s="2">
        <v>815</v>
      </c>
      <c r="AJ32" s="2">
        <v>713</v>
      </c>
      <c r="AK32" s="2">
        <v>820</v>
      </c>
      <c r="AL32" s="2">
        <v>870</v>
      </c>
      <c r="AM32" s="2">
        <v>826</v>
      </c>
      <c r="AN32" s="2">
        <v>813</v>
      </c>
      <c r="AO32" s="2">
        <v>863</v>
      </c>
      <c r="AP32" s="2">
        <v>766</v>
      </c>
      <c r="AQ32" s="2">
        <v>835</v>
      </c>
      <c r="AR32" s="2">
        <v>656</v>
      </c>
      <c r="AS32" s="2">
        <v>662</v>
      </c>
      <c r="AT32" s="2">
        <v>733</v>
      </c>
      <c r="AU32" s="2">
        <v>738</v>
      </c>
      <c r="AV32" s="2">
        <v>556</v>
      </c>
      <c r="AW32" s="2">
        <v>473</v>
      </c>
      <c r="AX32" s="2">
        <v>504</v>
      </c>
      <c r="AY32" s="2">
        <v>518</v>
      </c>
      <c r="AZ32" s="2">
        <v>442</v>
      </c>
      <c r="BA32" s="2">
        <v>417</v>
      </c>
      <c r="BB32" s="2">
        <v>466</v>
      </c>
      <c r="BC32" s="2">
        <v>467</v>
      </c>
      <c r="BD32" s="2">
        <v>438</v>
      </c>
      <c r="BE32" s="2">
        <v>424</v>
      </c>
      <c r="BF32" s="2">
        <v>492</v>
      </c>
      <c r="BG32" s="2">
        <v>486</v>
      </c>
      <c r="BH32" s="2">
        <f t="shared" si="0"/>
        <v>1792</v>
      </c>
      <c r="BI32" s="1423">
        <f t="shared" si="1"/>
        <v>1840</v>
      </c>
      <c r="BJ32" s="2"/>
      <c r="BK32" s="2"/>
      <c r="BL32" s="2"/>
      <c r="BM32" s="2"/>
      <c r="BN32" s="2"/>
      <c r="BO32" s="2"/>
      <c r="BP32" s="2"/>
      <c r="BQ32" s="2"/>
    </row>
    <row r="33" spans="1:69">
      <c r="A33" s="1368" t="str">
        <f>IF('1'!$A$1=1,B33,C33)</f>
        <v>Passenger</v>
      </c>
      <c r="B33" s="1393" t="s">
        <v>486</v>
      </c>
      <c r="C33" s="1393" t="s">
        <v>585</v>
      </c>
      <c r="D33" s="1422">
        <v>1</v>
      </c>
      <c r="E33" s="2">
        <v>4</v>
      </c>
      <c r="F33" s="2">
        <v>5</v>
      </c>
      <c r="G33" s="2">
        <v>1</v>
      </c>
      <c r="H33" s="2">
        <v>1</v>
      </c>
      <c r="I33" s="2">
        <v>5</v>
      </c>
      <c r="J33" s="2">
        <v>5</v>
      </c>
      <c r="K33" s="2">
        <v>0</v>
      </c>
      <c r="L33" s="2">
        <v>0</v>
      </c>
      <c r="M33" s="2">
        <v>4</v>
      </c>
      <c r="N33" s="2">
        <v>5</v>
      </c>
      <c r="O33" s="2">
        <v>2</v>
      </c>
      <c r="P33" s="2">
        <v>0</v>
      </c>
      <c r="Q33" s="2">
        <v>5</v>
      </c>
      <c r="R33" s="2">
        <v>5</v>
      </c>
      <c r="S33" s="2">
        <v>4</v>
      </c>
      <c r="T33" s="2">
        <v>0</v>
      </c>
      <c r="U33" s="2">
        <v>4</v>
      </c>
      <c r="V33" s="2">
        <v>4</v>
      </c>
      <c r="W33" s="2">
        <v>1</v>
      </c>
      <c r="X33" s="2">
        <v>0</v>
      </c>
      <c r="Y33" s="2">
        <v>1</v>
      </c>
      <c r="Z33" s="2">
        <v>0</v>
      </c>
      <c r="AA33" s="2">
        <v>0</v>
      </c>
      <c r="AB33" s="2">
        <v>0</v>
      </c>
      <c r="AC33" s="2">
        <v>1</v>
      </c>
      <c r="AD33" s="2">
        <v>2</v>
      </c>
      <c r="AE33" s="2">
        <v>0</v>
      </c>
      <c r="AF33" s="2">
        <v>0</v>
      </c>
      <c r="AG33" s="2">
        <v>0</v>
      </c>
      <c r="AH33" s="2">
        <v>0</v>
      </c>
      <c r="AI33" s="2">
        <v>3</v>
      </c>
      <c r="AJ33" s="2">
        <v>0</v>
      </c>
      <c r="AK33" s="2">
        <v>1</v>
      </c>
      <c r="AL33" s="2">
        <v>3</v>
      </c>
      <c r="AM33" s="2">
        <v>1</v>
      </c>
      <c r="AN33" s="2">
        <v>0</v>
      </c>
      <c r="AO33" s="2">
        <v>2</v>
      </c>
      <c r="AP33" s="2">
        <v>3</v>
      </c>
      <c r="AQ33" s="2">
        <v>1</v>
      </c>
      <c r="AR33" s="2">
        <v>0</v>
      </c>
      <c r="AS33" s="2">
        <v>0</v>
      </c>
      <c r="AT33" s="2">
        <v>0</v>
      </c>
      <c r="AU33" s="2">
        <v>0</v>
      </c>
      <c r="AV33" s="2">
        <v>0</v>
      </c>
      <c r="AW33" s="2">
        <v>0</v>
      </c>
      <c r="AX33" s="2">
        <v>0</v>
      </c>
      <c r="AY33" s="2">
        <v>0</v>
      </c>
      <c r="AZ33" s="2">
        <v>0</v>
      </c>
      <c r="BA33" s="2">
        <v>2</v>
      </c>
      <c r="BB33" s="2">
        <v>2</v>
      </c>
      <c r="BC33" s="2">
        <v>0</v>
      </c>
      <c r="BD33" s="2">
        <v>0</v>
      </c>
      <c r="BE33" s="2">
        <v>0</v>
      </c>
      <c r="BF33" s="2">
        <v>1</v>
      </c>
      <c r="BG33" s="2">
        <v>0</v>
      </c>
      <c r="BH33" s="2">
        <f t="shared" si="0"/>
        <v>4</v>
      </c>
      <c r="BI33" s="1423">
        <f t="shared" si="1"/>
        <v>1</v>
      </c>
      <c r="BJ33" s="2"/>
      <c r="BK33" s="2"/>
      <c r="BL33" s="2"/>
      <c r="BM33" s="2"/>
      <c r="BN33" s="2"/>
      <c r="BO33" s="2"/>
      <c r="BP33" s="2"/>
      <c r="BQ33" s="2"/>
    </row>
    <row r="34" spans="1:69">
      <c r="A34" s="1368" t="str">
        <f>IF('1'!$A$1=1,B34,C34)</f>
        <v>Freight</v>
      </c>
      <c r="B34" s="1393" t="s">
        <v>487</v>
      </c>
      <c r="C34" s="1393" t="s">
        <v>586</v>
      </c>
      <c r="D34" s="1422">
        <v>974</v>
      </c>
      <c r="E34" s="2">
        <v>790</v>
      </c>
      <c r="F34" s="2">
        <v>692</v>
      </c>
      <c r="G34" s="2">
        <v>960</v>
      </c>
      <c r="H34" s="2">
        <v>1056</v>
      </c>
      <c r="I34" s="2">
        <v>974</v>
      </c>
      <c r="J34" s="2">
        <v>769</v>
      </c>
      <c r="K34" s="2">
        <v>1002</v>
      </c>
      <c r="L34" s="2">
        <v>937</v>
      </c>
      <c r="M34" s="2">
        <v>776</v>
      </c>
      <c r="N34" s="2">
        <v>731</v>
      </c>
      <c r="O34" s="2">
        <v>842</v>
      </c>
      <c r="P34" s="2">
        <v>785</v>
      </c>
      <c r="Q34" s="2">
        <v>762</v>
      </c>
      <c r="R34" s="2">
        <v>894</v>
      </c>
      <c r="S34" s="2">
        <v>912</v>
      </c>
      <c r="T34" s="2">
        <v>653</v>
      </c>
      <c r="U34" s="2">
        <v>635</v>
      </c>
      <c r="V34" s="2">
        <v>494</v>
      </c>
      <c r="W34" s="2">
        <v>453</v>
      </c>
      <c r="X34" s="2">
        <v>429</v>
      </c>
      <c r="Y34" s="2">
        <v>565</v>
      </c>
      <c r="Z34" s="2">
        <v>668</v>
      </c>
      <c r="AA34" s="2">
        <v>622</v>
      </c>
      <c r="AB34" s="2">
        <v>623</v>
      </c>
      <c r="AC34" s="2">
        <v>612</v>
      </c>
      <c r="AD34" s="2">
        <v>615</v>
      </c>
      <c r="AE34" s="2">
        <v>803</v>
      </c>
      <c r="AF34" s="2">
        <v>718</v>
      </c>
      <c r="AG34" s="2">
        <v>733</v>
      </c>
      <c r="AH34" s="2">
        <v>811</v>
      </c>
      <c r="AI34" s="2">
        <v>750</v>
      </c>
      <c r="AJ34" s="2">
        <v>652</v>
      </c>
      <c r="AK34" s="2">
        <v>760</v>
      </c>
      <c r="AL34" s="2">
        <v>812</v>
      </c>
      <c r="AM34" s="2">
        <v>757</v>
      </c>
      <c r="AN34" s="2">
        <v>749</v>
      </c>
      <c r="AO34" s="2">
        <v>799</v>
      </c>
      <c r="AP34" s="2">
        <v>698</v>
      </c>
      <c r="AQ34" s="2">
        <v>759</v>
      </c>
      <c r="AR34" s="2">
        <v>579</v>
      </c>
      <c r="AS34" s="2">
        <v>594</v>
      </c>
      <c r="AT34" s="2">
        <v>651</v>
      </c>
      <c r="AU34" s="2">
        <v>638</v>
      </c>
      <c r="AV34" s="2">
        <v>475</v>
      </c>
      <c r="AW34" s="2">
        <v>394</v>
      </c>
      <c r="AX34" s="2">
        <v>416</v>
      </c>
      <c r="AY34" s="2">
        <v>398</v>
      </c>
      <c r="AZ34" s="2">
        <v>380</v>
      </c>
      <c r="BA34" s="2">
        <v>387</v>
      </c>
      <c r="BB34" s="2">
        <v>381</v>
      </c>
      <c r="BC34" s="2">
        <v>374</v>
      </c>
      <c r="BD34" s="2">
        <v>368</v>
      </c>
      <c r="BE34" s="2">
        <v>378</v>
      </c>
      <c r="BF34" s="2">
        <v>427</v>
      </c>
      <c r="BG34" s="2">
        <v>406</v>
      </c>
      <c r="BH34" s="2">
        <f t="shared" si="0"/>
        <v>1522</v>
      </c>
      <c r="BI34" s="1423">
        <f t="shared" si="1"/>
        <v>1579</v>
      </c>
      <c r="BJ34" s="2"/>
      <c r="BK34" s="2"/>
      <c r="BL34" s="2"/>
      <c r="BM34" s="2"/>
      <c r="BN34" s="2"/>
      <c r="BO34" s="2"/>
      <c r="BP34" s="2"/>
      <c r="BQ34" s="2"/>
    </row>
    <row r="35" spans="1:69">
      <c r="A35" s="1370" t="str">
        <f>IF('1'!$A$1=1,B35,C35)</f>
        <v xml:space="preserve">                including:</v>
      </c>
      <c r="B35" s="1395" t="s">
        <v>494</v>
      </c>
      <c r="C35" s="1395" t="s">
        <v>613</v>
      </c>
      <c r="D35" s="1424"/>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v>0</v>
      </c>
      <c r="BE35" s="13">
        <v>0</v>
      </c>
      <c r="BF35" s="13">
        <v>0</v>
      </c>
      <c r="BG35" s="13">
        <v>0</v>
      </c>
      <c r="BH35" s="2">
        <f t="shared" si="0"/>
        <v>0</v>
      </c>
      <c r="BI35" s="1423">
        <f t="shared" si="1"/>
        <v>0</v>
      </c>
      <c r="BJ35" s="2"/>
      <c r="BK35" s="2"/>
      <c r="BL35" s="2"/>
      <c r="BM35" s="2"/>
      <c r="BN35" s="2"/>
      <c r="BO35" s="2"/>
      <c r="BP35" s="2"/>
      <c r="BQ35" s="2"/>
    </row>
    <row r="36" spans="1:69">
      <c r="A36" s="1371" t="str">
        <f>IF('1'!$A$1=1,B36,C36)</f>
        <v xml:space="preserve">Pipeline transport </v>
      </c>
      <c r="B36" s="1396" t="s">
        <v>495</v>
      </c>
      <c r="C36" s="1396" t="s">
        <v>592</v>
      </c>
      <c r="D36" s="1422">
        <v>959</v>
      </c>
      <c r="E36" s="2">
        <v>775</v>
      </c>
      <c r="F36" s="2">
        <v>677</v>
      </c>
      <c r="G36" s="2">
        <v>947</v>
      </c>
      <c r="H36" s="2">
        <v>1046</v>
      </c>
      <c r="I36" s="2">
        <v>962</v>
      </c>
      <c r="J36" s="2">
        <v>757</v>
      </c>
      <c r="K36" s="2">
        <v>990</v>
      </c>
      <c r="L36" s="2">
        <v>929</v>
      </c>
      <c r="M36" s="2">
        <v>764</v>
      </c>
      <c r="N36" s="2">
        <v>720</v>
      </c>
      <c r="O36" s="2">
        <v>834</v>
      </c>
      <c r="P36" s="2">
        <v>782</v>
      </c>
      <c r="Q36" s="2">
        <v>759</v>
      </c>
      <c r="R36" s="2">
        <v>889</v>
      </c>
      <c r="S36" s="2">
        <v>906</v>
      </c>
      <c r="T36" s="2">
        <v>647</v>
      </c>
      <c r="U36" s="2">
        <v>629</v>
      </c>
      <c r="V36" s="2">
        <v>487</v>
      </c>
      <c r="W36" s="2">
        <v>446</v>
      </c>
      <c r="X36" s="2">
        <v>423</v>
      </c>
      <c r="Y36" s="2">
        <v>557</v>
      </c>
      <c r="Z36" s="2">
        <v>662</v>
      </c>
      <c r="AA36" s="2">
        <v>616</v>
      </c>
      <c r="AB36" s="2">
        <v>620</v>
      </c>
      <c r="AC36" s="2">
        <v>606</v>
      </c>
      <c r="AD36" s="2">
        <v>607</v>
      </c>
      <c r="AE36" s="2">
        <v>798</v>
      </c>
      <c r="AF36" s="2">
        <v>716</v>
      </c>
      <c r="AG36" s="2">
        <v>732</v>
      </c>
      <c r="AH36" s="2">
        <v>805</v>
      </c>
      <c r="AI36" s="2">
        <v>745</v>
      </c>
      <c r="AJ36" s="2">
        <v>647</v>
      </c>
      <c r="AK36" s="2">
        <v>755</v>
      </c>
      <c r="AL36" s="2">
        <v>805</v>
      </c>
      <c r="AM36" s="2">
        <v>753</v>
      </c>
      <c r="AN36" s="2">
        <v>744</v>
      </c>
      <c r="AO36" s="2">
        <v>795</v>
      </c>
      <c r="AP36" s="2">
        <v>692</v>
      </c>
      <c r="AQ36" s="2">
        <v>754</v>
      </c>
      <c r="AR36" s="2">
        <v>574</v>
      </c>
      <c r="AS36" s="2">
        <v>589</v>
      </c>
      <c r="AT36" s="2">
        <v>647</v>
      </c>
      <c r="AU36" s="2">
        <v>633</v>
      </c>
      <c r="AV36" s="2">
        <v>469</v>
      </c>
      <c r="AW36" s="2">
        <v>389</v>
      </c>
      <c r="AX36" s="2">
        <v>412</v>
      </c>
      <c r="AY36" s="2">
        <v>394</v>
      </c>
      <c r="AZ36" s="2">
        <v>377</v>
      </c>
      <c r="BA36" s="2">
        <v>379</v>
      </c>
      <c r="BB36" s="2">
        <v>366</v>
      </c>
      <c r="BC36" s="2">
        <v>365</v>
      </c>
      <c r="BD36" s="2">
        <v>360</v>
      </c>
      <c r="BE36" s="2">
        <v>369</v>
      </c>
      <c r="BF36" s="2">
        <v>414</v>
      </c>
      <c r="BG36" s="2">
        <v>397</v>
      </c>
      <c r="BH36" s="2">
        <f t="shared" si="0"/>
        <v>1487</v>
      </c>
      <c r="BI36" s="1423">
        <f t="shared" si="1"/>
        <v>1540</v>
      </c>
      <c r="BJ36" s="2"/>
      <c r="BK36" s="2"/>
      <c r="BL36" s="2"/>
      <c r="BM36" s="2"/>
      <c r="BN36" s="2"/>
      <c r="BO36" s="2"/>
      <c r="BP36" s="2"/>
      <c r="BQ36" s="2"/>
    </row>
    <row r="37" spans="1:69">
      <c r="A37" s="1368" t="str">
        <f>IF('1'!$A$1=1,B37,C37)</f>
        <v>Other</v>
      </c>
      <c r="B37" s="1393" t="s">
        <v>488</v>
      </c>
      <c r="C37" s="1393" t="s">
        <v>123</v>
      </c>
      <c r="D37" s="1422">
        <v>57</v>
      </c>
      <c r="E37" s="2">
        <v>52</v>
      </c>
      <c r="F37" s="2">
        <v>53</v>
      </c>
      <c r="G37" s="2">
        <v>58</v>
      </c>
      <c r="H37" s="2">
        <v>68</v>
      </c>
      <c r="I37" s="2">
        <v>68</v>
      </c>
      <c r="J37" s="2">
        <v>76</v>
      </c>
      <c r="K37" s="2">
        <v>105</v>
      </c>
      <c r="L37" s="2">
        <v>99</v>
      </c>
      <c r="M37" s="2">
        <v>110</v>
      </c>
      <c r="N37" s="2">
        <v>92</v>
      </c>
      <c r="O37" s="2">
        <v>108</v>
      </c>
      <c r="P37" s="2">
        <v>80</v>
      </c>
      <c r="Q37" s="2">
        <v>72</v>
      </c>
      <c r="R37" s="2">
        <v>96</v>
      </c>
      <c r="S37" s="2">
        <v>101</v>
      </c>
      <c r="T37" s="2">
        <v>95</v>
      </c>
      <c r="U37" s="2">
        <v>74</v>
      </c>
      <c r="V37" s="2">
        <v>89</v>
      </c>
      <c r="W37" s="2">
        <v>86</v>
      </c>
      <c r="X37" s="2">
        <v>89</v>
      </c>
      <c r="Y37" s="2">
        <v>87</v>
      </c>
      <c r="Z37" s="2">
        <v>94</v>
      </c>
      <c r="AA37" s="2">
        <v>94</v>
      </c>
      <c r="AB37" s="2">
        <v>75</v>
      </c>
      <c r="AC37" s="2">
        <v>65</v>
      </c>
      <c r="AD37" s="2">
        <v>61</v>
      </c>
      <c r="AE37" s="2">
        <v>70</v>
      </c>
      <c r="AF37" s="2">
        <v>62</v>
      </c>
      <c r="AG37" s="2">
        <v>67</v>
      </c>
      <c r="AH37" s="2">
        <v>66</v>
      </c>
      <c r="AI37" s="2">
        <v>62</v>
      </c>
      <c r="AJ37" s="2">
        <v>61</v>
      </c>
      <c r="AK37" s="2">
        <v>59</v>
      </c>
      <c r="AL37" s="2">
        <v>55</v>
      </c>
      <c r="AM37" s="2">
        <v>68</v>
      </c>
      <c r="AN37" s="2">
        <v>64</v>
      </c>
      <c r="AO37" s="2">
        <v>62</v>
      </c>
      <c r="AP37" s="2">
        <v>65</v>
      </c>
      <c r="AQ37" s="2">
        <v>75</v>
      </c>
      <c r="AR37" s="2">
        <v>77</v>
      </c>
      <c r="AS37" s="2">
        <v>68</v>
      </c>
      <c r="AT37" s="2">
        <v>82</v>
      </c>
      <c r="AU37" s="2">
        <v>100</v>
      </c>
      <c r="AV37" s="2">
        <v>81</v>
      </c>
      <c r="AW37" s="2">
        <v>79</v>
      </c>
      <c r="AX37" s="2">
        <v>88</v>
      </c>
      <c r="AY37" s="2">
        <v>120</v>
      </c>
      <c r="AZ37" s="2">
        <v>62</v>
      </c>
      <c r="BA37" s="2">
        <v>28</v>
      </c>
      <c r="BB37" s="2">
        <v>83</v>
      </c>
      <c r="BC37" s="2">
        <v>93</v>
      </c>
      <c r="BD37" s="2">
        <v>70</v>
      </c>
      <c r="BE37" s="2">
        <v>46</v>
      </c>
      <c r="BF37" s="2">
        <v>64</v>
      </c>
      <c r="BG37" s="2">
        <v>80</v>
      </c>
      <c r="BH37" s="2">
        <f t="shared" si="0"/>
        <v>266</v>
      </c>
      <c r="BI37" s="1423">
        <f t="shared" si="1"/>
        <v>260</v>
      </c>
      <c r="BJ37" s="2"/>
      <c r="BK37" s="2"/>
      <c r="BL37" s="2"/>
      <c r="BM37" s="2"/>
      <c r="BN37" s="2"/>
      <c r="BO37" s="2"/>
      <c r="BP37" s="2"/>
      <c r="BQ37" s="2"/>
    </row>
    <row r="38" spans="1:69" ht="26.4">
      <c r="A38" s="1372" t="str">
        <f>IF('1'!$A$1=1,B38,C38)</f>
        <v>Postal and courier services</v>
      </c>
      <c r="B38" s="1397" t="s">
        <v>496</v>
      </c>
      <c r="C38" s="1397" t="s">
        <v>593</v>
      </c>
      <c r="D38" s="1422">
        <v>47</v>
      </c>
      <c r="E38" s="2">
        <v>53</v>
      </c>
      <c r="F38" s="2">
        <v>63</v>
      </c>
      <c r="G38" s="2">
        <v>65</v>
      </c>
      <c r="H38" s="2">
        <v>52</v>
      </c>
      <c r="I38" s="2">
        <v>58</v>
      </c>
      <c r="J38" s="2">
        <v>60</v>
      </c>
      <c r="K38" s="2">
        <v>65</v>
      </c>
      <c r="L38" s="2">
        <v>54</v>
      </c>
      <c r="M38" s="2">
        <v>57</v>
      </c>
      <c r="N38" s="2">
        <v>53</v>
      </c>
      <c r="O38" s="2">
        <v>57</v>
      </c>
      <c r="P38" s="2">
        <v>52</v>
      </c>
      <c r="Q38" s="2">
        <v>57</v>
      </c>
      <c r="R38" s="2">
        <v>49</v>
      </c>
      <c r="S38" s="2">
        <v>56</v>
      </c>
      <c r="T38" s="2">
        <v>42</v>
      </c>
      <c r="U38" s="2">
        <v>46</v>
      </c>
      <c r="V38" s="2">
        <v>41</v>
      </c>
      <c r="W38" s="2">
        <v>31</v>
      </c>
      <c r="X38" s="2">
        <v>25</v>
      </c>
      <c r="Y38" s="2">
        <v>23</v>
      </c>
      <c r="Z38" s="2">
        <v>18</v>
      </c>
      <c r="AA38" s="2">
        <v>18</v>
      </c>
      <c r="AB38" s="2">
        <v>21</v>
      </c>
      <c r="AC38" s="2">
        <v>17</v>
      </c>
      <c r="AD38" s="2">
        <v>17</v>
      </c>
      <c r="AE38" s="2">
        <v>20</v>
      </c>
      <c r="AF38" s="2">
        <v>26</v>
      </c>
      <c r="AG38" s="2">
        <v>21</v>
      </c>
      <c r="AH38" s="2">
        <v>23</v>
      </c>
      <c r="AI38" s="2">
        <v>22</v>
      </c>
      <c r="AJ38" s="2">
        <v>22</v>
      </c>
      <c r="AK38" s="2">
        <v>33</v>
      </c>
      <c r="AL38" s="2">
        <v>42</v>
      </c>
      <c r="AM38" s="2">
        <v>37</v>
      </c>
      <c r="AN38" s="2">
        <v>24</v>
      </c>
      <c r="AO38" s="2">
        <v>27</v>
      </c>
      <c r="AP38" s="2">
        <v>39</v>
      </c>
      <c r="AQ38" s="2">
        <v>31</v>
      </c>
      <c r="AR38" s="2">
        <v>32</v>
      </c>
      <c r="AS38" s="2">
        <v>27</v>
      </c>
      <c r="AT38" s="2">
        <v>51</v>
      </c>
      <c r="AU38" s="2">
        <v>38</v>
      </c>
      <c r="AV38" s="2">
        <v>38</v>
      </c>
      <c r="AW38" s="2">
        <v>40</v>
      </c>
      <c r="AX38" s="2">
        <v>46</v>
      </c>
      <c r="AY38" s="2">
        <v>46</v>
      </c>
      <c r="AZ38" s="2">
        <v>32</v>
      </c>
      <c r="BA38" s="2">
        <v>7</v>
      </c>
      <c r="BB38" s="2">
        <v>9</v>
      </c>
      <c r="BC38" s="2">
        <v>12</v>
      </c>
      <c r="BD38" s="2">
        <v>18</v>
      </c>
      <c r="BE38" s="2">
        <v>14</v>
      </c>
      <c r="BF38" s="2">
        <v>16</v>
      </c>
      <c r="BG38" s="2">
        <v>15</v>
      </c>
      <c r="BH38" s="2">
        <f t="shared" si="0"/>
        <v>60</v>
      </c>
      <c r="BI38" s="1423">
        <f t="shared" si="1"/>
        <v>63</v>
      </c>
      <c r="BJ38" s="2"/>
      <c r="BK38" s="2"/>
      <c r="BL38" s="2"/>
      <c r="BM38" s="2"/>
      <c r="BN38" s="2"/>
      <c r="BO38" s="2"/>
      <c r="BP38" s="2"/>
      <c r="BQ38" s="2"/>
    </row>
    <row r="39" spans="1:69">
      <c r="A39" s="1366" t="str">
        <f>IF('1'!$A$1=1,B39,C39)</f>
        <v>Travel</v>
      </c>
      <c r="B39" s="1391" t="s">
        <v>497</v>
      </c>
      <c r="C39" s="1391" t="s">
        <v>204</v>
      </c>
      <c r="D39" s="1422">
        <v>459</v>
      </c>
      <c r="E39" s="2">
        <v>949</v>
      </c>
      <c r="F39" s="2">
        <v>1797</v>
      </c>
      <c r="G39" s="2">
        <v>583</v>
      </c>
      <c r="H39" s="2">
        <v>511</v>
      </c>
      <c r="I39" s="2">
        <v>1093</v>
      </c>
      <c r="J39" s="2">
        <v>2079</v>
      </c>
      <c r="K39" s="2">
        <v>611</v>
      </c>
      <c r="L39" s="2">
        <v>576</v>
      </c>
      <c r="M39" s="2">
        <v>1219</v>
      </c>
      <c r="N39" s="2">
        <v>2360</v>
      </c>
      <c r="O39" s="2">
        <v>687</v>
      </c>
      <c r="P39" s="2">
        <v>568</v>
      </c>
      <c r="Q39" s="2">
        <v>1249</v>
      </c>
      <c r="R39" s="2">
        <v>2570</v>
      </c>
      <c r="S39" s="2">
        <v>696</v>
      </c>
      <c r="T39" s="2">
        <v>448</v>
      </c>
      <c r="U39" s="2">
        <v>416</v>
      </c>
      <c r="V39" s="2">
        <v>487</v>
      </c>
      <c r="W39" s="2">
        <v>261</v>
      </c>
      <c r="X39" s="2">
        <v>206</v>
      </c>
      <c r="Y39" s="2">
        <v>305</v>
      </c>
      <c r="Z39" s="2">
        <v>382</v>
      </c>
      <c r="AA39" s="2">
        <v>189</v>
      </c>
      <c r="AB39" s="2">
        <v>154</v>
      </c>
      <c r="AC39" s="2">
        <v>285</v>
      </c>
      <c r="AD39" s="2">
        <v>439</v>
      </c>
      <c r="AE39" s="2">
        <v>200</v>
      </c>
      <c r="AF39" s="2">
        <v>171</v>
      </c>
      <c r="AG39" s="2">
        <v>333</v>
      </c>
      <c r="AH39" s="2">
        <v>512</v>
      </c>
      <c r="AI39" s="2">
        <v>245</v>
      </c>
      <c r="AJ39" s="2">
        <v>191</v>
      </c>
      <c r="AK39" s="2">
        <v>391</v>
      </c>
      <c r="AL39" s="2">
        <v>607</v>
      </c>
      <c r="AM39" s="2">
        <v>256</v>
      </c>
      <c r="AN39" s="2">
        <v>208</v>
      </c>
      <c r="AO39" s="2">
        <v>419</v>
      </c>
      <c r="AP39" s="2">
        <v>700</v>
      </c>
      <c r="AQ39" s="2">
        <v>293</v>
      </c>
      <c r="AR39" s="2">
        <v>180</v>
      </c>
      <c r="AS39" s="2">
        <v>17</v>
      </c>
      <c r="AT39" s="2">
        <v>91</v>
      </c>
      <c r="AU39" s="2">
        <v>68</v>
      </c>
      <c r="AV39" s="2">
        <v>121</v>
      </c>
      <c r="AW39" s="2">
        <v>185</v>
      </c>
      <c r="AX39" s="2">
        <v>437</v>
      </c>
      <c r="AY39" s="2">
        <v>207</v>
      </c>
      <c r="AZ39" s="2">
        <v>200</v>
      </c>
      <c r="BA39" s="2">
        <v>162</v>
      </c>
      <c r="BB39" s="2">
        <v>195</v>
      </c>
      <c r="BC39" s="2">
        <v>217</v>
      </c>
      <c r="BD39" s="2">
        <v>178</v>
      </c>
      <c r="BE39" s="2">
        <v>214</v>
      </c>
      <c r="BF39" s="2">
        <v>235</v>
      </c>
      <c r="BG39" s="2">
        <v>230</v>
      </c>
      <c r="BH39" s="2">
        <f t="shared" si="0"/>
        <v>774</v>
      </c>
      <c r="BI39" s="1423">
        <f t="shared" si="1"/>
        <v>857</v>
      </c>
      <c r="BJ39" s="2"/>
      <c r="BK39" s="2"/>
      <c r="BL39" s="2"/>
      <c r="BM39" s="2"/>
      <c r="BN39" s="2"/>
      <c r="BO39" s="2"/>
      <c r="BP39" s="2"/>
      <c r="BQ39" s="2"/>
    </row>
    <row r="40" spans="1:69">
      <c r="A40" s="1373" t="str">
        <f>IF('1'!$A$1=1,B40,C40)</f>
        <v>Business</v>
      </c>
      <c r="B40" s="1398" t="s">
        <v>498</v>
      </c>
      <c r="C40" s="1664" t="s">
        <v>594</v>
      </c>
      <c r="D40" s="1425">
        <v>0</v>
      </c>
      <c r="E40" s="1426">
        <v>0</v>
      </c>
      <c r="F40" s="1426">
        <v>0</v>
      </c>
      <c r="G40" s="1426">
        <v>0</v>
      </c>
      <c r="H40" s="1426">
        <v>0</v>
      </c>
      <c r="I40" s="1426">
        <v>0</v>
      </c>
      <c r="J40" s="1426">
        <v>0</v>
      </c>
      <c r="K40" s="1426">
        <v>0</v>
      </c>
      <c r="L40" s="1426">
        <v>0</v>
      </c>
      <c r="M40" s="1426">
        <v>0</v>
      </c>
      <c r="N40" s="1426">
        <v>0</v>
      </c>
      <c r="O40" s="1426">
        <v>0</v>
      </c>
      <c r="P40" s="1426">
        <v>0</v>
      </c>
      <c r="Q40" s="1426">
        <v>0</v>
      </c>
      <c r="R40" s="1426">
        <v>0</v>
      </c>
      <c r="S40" s="1427">
        <v>0</v>
      </c>
      <c r="T40" s="1427">
        <v>0</v>
      </c>
      <c r="U40" s="1427">
        <v>0</v>
      </c>
      <c r="V40" s="1427">
        <v>0</v>
      </c>
      <c r="W40" s="1427">
        <v>0</v>
      </c>
      <c r="X40" s="1427">
        <v>22</v>
      </c>
      <c r="Y40" s="1427">
        <v>23</v>
      </c>
      <c r="Z40" s="1427">
        <v>21</v>
      </c>
      <c r="AA40" s="1427">
        <v>20</v>
      </c>
      <c r="AB40" s="1427">
        <v>21</v>
      </c>
      <c r="AC40" s="1427">
        <v>27</v>
      </c>
      <c r="AD40" s="1427">
        <v>30</v>
      </c>
      <c r="AE40" s="1427">
        <v>24</v>
      </c>
      <c r="AF40" s="1427">
        <v>23</v>
      </c>
      <c r="AG40" s="1427">
        <v>32</v>
      </c>
      <c r="AH40" s="1427">
        <v>34</v>
      </c>
      <c r="AI40" s="1427">
        <v>31</v>
      </c>
      <c r="AJ40" s="1427">
        <v>31</v>
      </c>
      <c r="AK40" s="1427">
        <v>44</v>
      </c>
      <c r="AL40" s="1427">
        <v>43</v>
      </c>
      <c r="AM40" s="1427">
        <v>30</v>
      </c>
      <c r="AN40" s="1427">
        <v>36</v>
      </c>
      <c r="AO40" s="1427">
        <v>45</v>
      </c>
      <c r="AP40" s="1427">
        <v>50</v>
      </c>
      <c r="AQ40" s="1427">
        <v>39</v>
      </c>
      <c r="AR40" s="1427">
        <v>35</v>
      </c>
      <c r="AS40" s="1427">
        <v>3</v>
      </c>
      <c r="AT40" s="1427">
        <v>8</v>
      </c>
      <c r="AU40" s="1427">
        <v>12</v>
      </c>
      <c r="AV40" s="1427">
        <v>11</v>
      </c>
      <c r="AW40" s="1427">
        <v>15</v>
      </c>
      <c r="AX40" s="1427">
        <v>27</v>
      </c>
      <c r="AY40" s="1427">
        <v>22</v>
      </c>
      <c r="AZ40" s="1427">
        <v>15</v>
      </c>
      <c r="BA40" s="1427">
        <v>14</v>
      </c>
      <c r="BB40" s="1427">
        <v>17</v>
      </c>
      <c r="BC40" s="1427">
        <v>18</v>
      </c>
      <c r="BD40" s="1427">
        <v>14</v>
      </c>
      <c r="BE40" s="1427">
        <v>18</v>
      </c>
      <c r="BF40" s="1427">
        <v>20</v>
      </c>
      <c r="BG40" s="1427">
        <v>19</v>
      </c>
      <c r="BH40" s="2">
        <f t="shared" si="0"/>
        <v>64</v>
      </c>
      <c r="BI40" s="1423">
        <f t="shared" si="1"/>
        <v>71</v>
      </c>
      <c r="BJ40" s="2"/>
      <c r="BK40" s="2"/>
      <c r="BL40" s="2"/>
      <c r="BM40" s="2"/>
      <c r="BN40" s="2"/>
      <c r="BO40" s="2"/>
      <c r="BP40" s="2"/>
      <c r="BQ40" s="2"/>
    </row>
    <row r="41" spans="1:69">
      <c r="A41" s="1373" t="str">
        <f>IF('1'!$A$1=1,B41,C41)</f>
        <v>Personal</v>
      </c>
      <c r="B41" s="1398" t="s">
        <v>499</v>
      </c>
      <c r="C41" s="1398" t="s">
        <v>595</v>
      </c>
      <c r="D41" s="1425">
        <v>0</v>
      </c>
      <c r="E41" s="1426">
        <v>0</v>
      </c>
      <c r="F41" s="1426">
        <v>0</v>
      </c>
      <c r="G41" s="1426">
        <v>0</v>
      </c>
      <c r="H41" s="1426">
        <v>0</v>
      </c>
      <c r="I41" s="1426">
        <v>0</v>
      </c>
      <c r="J41" s="1426">
        <v>0</v>
      </c>
      <c r="K41" s="1426">
        <v>0</v>
      </c>
      <c r="L41" s="1426">
        <v>0</v>
      </c>
      <c r="M41" s="1426">
        <v>0</v>
      </c>
      <c r="N41" s="1426">
        <v>0</v>
      </c>
      <c r="O41" s="1426">
        <v>0</v>
      </c>
      <c r="P41" s="1426">
        <v>0</v>
      </c>
      <c r="Q41" s="1426">
        <v>0</v>
      </c>
      <c r="R41" s="1426">
        <v>0</v>
      </c>
      <c r="S41" s="1427">
        <v>0</v>
      </c>
      <c r="T41" s="1427">
        <v>0</v>
      </c>
      <c r="U41" s="1427">
        <v>0</v>
      </c>
      <c r="V41" s="1427">
        <v>0</v>
      </c>
      <c r="W41" s="1427">
        <v>0</v>
      </c>
      <c r="X41" s="1427">
        <v>184</v>
      </c>
      <c r="Y41" s="1427">
        <v>282</v>
      </c>
      <c r="Z41" s="1427">
        <v>361</v>
      </c>
      <c r="AA41" s="1427">
        <v>169</v>
      </c>
      <c r="AB41" s="1427">
        <v>133</v>
      </c>
      <c r="AC41" s="1427">
        <v>258</v>
      </c>
      <c r="AD41" s="1427">
        <v>409</v>
      </c>
      <c r="AE41" s="1427">
        <v>176</v>
      </c>
      <c r="AF41" s="1427">
        <v>148</v>
      </c>
      <c r="AG41" s="1427">
        <v>301</v>
      </c>
      <c r="AH41" s="1427">
        <v>478</v>
      </c>
      <c r="AI41" s="1427">
        <v>214</v>
      </c>
      <c r="AJ41" s="1427">
        <v>160</v>
      </c>
      <c r="AK41" s="1427">
        <v>347</v>
      </c>
      <c r="AL41" s="1427">
        <v>564</v>
      </c>
      <c r="AM41" s="1427">
        <v>226</v>
      </c>
      <c r="AN41" s="1427">
        <v>172</v>
      </c>
      <c r="AO41" s="1427">
        <v>374</v>
      </c>
      <c r="AP41" s="1427">
        <v>650</v>
      </c>
      <c r="AQ41" s="1427">
        <v>254</v>
      </c>
      <c r="AR41" s="1427">
        <v>145</v>
      </c>
      <c r="AS41" s="1427">
        <v>14</v>
      </c>
      <c r="AT41" s="1427">
        <v>83</v>
      </c>
      <c r="AU41" s="1427">
        <v>56</v>
      </c>
      <c r="AV41" s="1427">
        <v>110</v>
      </c>
      <c r="AW41" s="1427">
        <v>170</v>
      </c>
      <c r="AX41" s="1427">
        <v>410</v>
      </c>
      <c r="AY41" s="1427">
        <v>185</v>
      </c>
      <c r="AZ41" s="1427">
        <v>185</v>
      </c>
      <c r="BA41" s="1427">
        <v>148</v>
      </c>
      <c r="BB41" s="1427">
        <v>178</v>
      </c>
      <c r="BC41" s="1427">
        <v>199</v>
      </c>
      <c r="BD41" s="1427">
        <v>164</v>
      </c>
      <c r="BE41" s="1427">
        <v>196</v>
      </c>
      <c r="BF41" s="1427">
        <v>215</v>
      </c>
      <c r="BG41" s="1427">
        <v>211</v>
      </c>
      <c r="BH41" s="2">
        <f t="shared" si="0"/>
        <v>710</v>
      </c>
      <c r="BI41" s="1423">
        <f t="shared" si="1"/>
        <v>786</v>
      </c>
      <c r="BJ41" s="2"/>
      <c r="BK41" s="2"/>
      <c r="BL41" s="2"/>
      <c r="BM41" s="2"/>
      <c r="BN41" s="2"/>
      <c r="BO41" s="2"/>
      <c r="BP41" s="2"/>
      <c r="BQ41" s="2"/>
    </row>
    <row r="42" spans="1:69">
      <c r="A42" s="1366" t="str">
        <f>IF('1'!$A$1=1,B42,C42)</f>
        <v>Construction</v>
      </c>
      <c r="B42" s="1391" t="s">
        <v>500</v>
      </c>
      <c r="C42" s="1665" t="s">
        <v>596</v>
      </c>
      <c r="D42" s="1422">
        <v>55</v>
      </c>
      <c r="E42" s="2">
        <v>68</v>
      </c>
      <c r="F42" s="2">
        <v>55</v>
      </c>
      <c r="G42" s="2">
        <v>56</v>
      </c>
      <c r="H42" s="2">
        <v>38</v>
      </c>
      <c r="I42" s="2">
        <v>44</v>
      </c>
      <c r="J42" s="2">
        <v>74</v>
      </c>
      <c r="K42" s="2">
        <v>99</v>
      </c>
      <c r="L42" s="2">
        <v>81</v>
      </c>
      <c r="M42" s="2">
        <v>82</v>
      </c>
      <c r="N42" s="2">
        <v>77</v>
      </c>
      <c r="O42" s="2">
        <v>64</v>
      </c>
      <c r="P42" s="2">
        <v>31</v>
      </c>
      <c r="Q42" s="2">
        <v>42</v>
      </c>
      <c r="R42" s="2">
        <v>118</v>
      </c>
      <c r="S42" s="2">
        <v>84</v>
      </c>
      <c r="T42" s="2">
        <v>58</v>
      </c>
      <c r="U42" s="2">
        <v>27</v>
      </c>
      <c r="V42" s="2">
        <v>69</v>
      </c>
      <c r="W42" s="2">
        <v>55</v>
      </c>
      <c r="X42" s="2">
        <v>134</v>
      </c>
      <c r="Y42" s="2">
        <v>69</v>
      </c>
      <c r="Z42" s="2">
        <v>50</v>
      </c>
      <c r="AA42" s="2">
        <v>35</v>
      </c>
      <c r="AB42" s="2">
        <v>42</v>
      </c>
      <c r="AC42" s="2">
        <v>59</v>
      </c>
      <c r="AD42" s="2">
        <v>33</v>
      </c>
      <c r="AE42" s="2">
        <v>48</v>
      </c>
      <c r="AF42" s="2">
        <v>12</v>
      </c>
      <c r="AG42" s="2">
        <v>29</v>
      </c>
      <c r="AH42" s="2">
        <v>27</v>
      </c>
      <c r="AI42" s="2">
        <v>28</v>
      </c>
      <c r="AJ42" s="2">
        <v>15</v>
      </c>
      <c r="AK42" s="2">
        <v>23</v>
      </c>
      <c r="AL42" s="2">
        <v>41</v>
      </c>
      <c r="AM42" s="2">
        <v>74</v>
      </c>
      <c r="AN42" s="2">
        <v>18</v>
      </c>
      <c r="AO42" s="2">
        <v>26</v>
      </c>
      <c r="AP42" s="2">
        <v>36</v>
      </c>
      <c r="AQ42" s="2">
        <v>37</v>
      </c>
      <c r="AR42" s="2">
        <v>20</v>
      </c>
      <c r="AS42" s="2">
        <v>21</v>
      </c>
      <c r="AT42" s="2">
        <v>18</v>
      </c>
      <c r="AU42" s="2">
        <v>34</v>
      </c>
      <c r="AV42" s="2">
        <v>12</v>
      </c>
      <c r="AW42" s="2">
        <v>11</v>
      </c>
      <c r="AX42" s="2">
        <v>15</v>
      </c>
      <c r="AY42" s="2">
        <v>14</v>
      </c>
      <c r="AZ42" s="2">
        <v>10</v>
      </c>
      <c r="BA42" s="2">
        <v>15</v>
      </c>
      <c r="BB42" s="2">
        <v>9</v>
      </c>
      <c r="BC42" s="2">
        <v>25</v>
      </c>
      <c r="BD42" s="2">
        <v>14</v>
      </c>
      <c r="BE42" s="2">
        <v>22</v>
      </c>
      <c r="BF42" s="2">
        <v>6</v>
      </c>
      <c r="BG42" s="2">
        <v>6</v>
      </c>
      <c r="BH42" s="2">
        <f t="shared" si="0"/>
        <v>59</v>
      </c>
      <c r="BI42" s="1423">
        <f t="shared" si="1"/>
        <v>48</v>
      </c>
      <c r="BJ42" s="2"/>
      <c r="BK42" s="2"/>
      <c r="BL42" s="2"/>
      <c r="BM42" s="2"/>
      <c r="BN42" s="2"/>
      <c r="BO42" s="2"/>
      <c r="BP42" s="2"/>
      <c r="BQ42" s="2"/>
    </row>
    <row r="43" spans="1:69" ht="26.4">
      <c r="A43" s="1365" t="str">
        <f>IF('1'!$A$1=1,B43,C43)</f>
        <v>Insurance and pension services</v>
      </c>
      <c r="B43" s="1390" t="s">
        <v>501</v>
      </c>
      <c r="C43" s="1666" t="s">
        <v>597</v>
      </c>
      <c r="D43" s="1422">
        <v>4</v>
      </c>
      <c r="E43" s="2">
        <v>14</v>
      </c>
      <c r="F43" s="2">
        <v>6</v>
      </c>
      <c r="G43" s="2">
        <v>8</v>
      </c>
      <c r="H43" s="2">
        <v>12</v>
      </c>
      <c r="I43" s="2">
        <v>13</v>
      </c>
      <c r="J43" s="2">
        <v>9</v>
      </c>
      <c r="K43" s="2">
        <v>9</v>
      </c>
      <c r="L43" s="2">
        <v>22</v>
      </c>
      <c r="M43" s="2">
        <v>19</v>
      </c>
      <c r="N43" s="2">
        <v>7</v>
      </c>
      <c r="O43" s="2">
        <v>6</v>
      </c>
      <c r="P43" s="2">
        <v>6</v>
      </c>
      <c r="Q43" s="2">
        <v>8</v>
      </c>
      <c r="R43" s="2">
        <v>15</v>
      </c>
      <c r="S43" s="2">
        <v>11</v>
      </c>
      <c r="T43" s="2">
        <v>4</v>
      </c>
      <c r="U43" s="2">
        <v>1</v>
      </c>
      <c r="V43" s="2">
        <v>5</v>
      </c>
      <c r="W43" s="2">
        <v>3</v>
      </c>
      <c r="X43" s="2">
        <v>6</v>
      </c>
      <c r="Y43" s="2">
        <v>3</v>
      </c>
      <c r="Z43" s="2">
        <v>4</v>
      </c>
      <c r="AA43" s="2">
        <v>1</v>
      </c>
      <c r="AB43" s="2">
        <v>14</v>
      </c>
      <c r="AC43" s="2">
        <v>2</v>
      </c>
      <c r="AD43" s="2">
        <v>3</v>
      </c>
      <c r="AE43" s="2">
        <v>5</v>
      </c>
      <c r="AF43" s="2">
        <v>2</v>
      </c>
      <c r="AG43" s="2">
        <v>2</v>
      </c>
      <c r="AH43" s="2">
        <v>3</v>
      </c>
      <c r="AI43" s="2">
        <v>5</v>
      </c>
      <c r="AJ43" s="2">
        <v>6</v>
      </c>
      <c r="AK43" s="2">
        <v>5</v>
      </c>
      <c r="AL43" s="2">
        <v>4</v>
      </c>
      <c r="AM43" s="2">
        <v>4</v>
      </c>
      <c r="AN43" s="2">
        <v>2</v>
      </c>
      <c r="AO43" s="2">
        <v>4</v>
      </c>
      <c r="AP43" s="2">
        <v>3</v>
      </c>
      <c r="AQ43" s="2">
        <v>6</v>
      </c>
      <c r="AR43" s="2">
        <v>3</v>
      </c>
      <c r="AS43" s="2">
        <v>3</v>
      </c>
      <c r="AT43" s="2">
        <v>5</v>
      </c>
      <c r="AU43" s="2">
        <v>4</v>
      </c>
      <c r="AV43" s="2">
        <v>2</v>
      </c>
      <c r="AW43" s="2">
        <v>6</v>
      </c>
      <c r="AX43" s="2">
        <v>5</v>
      </c>
      <c r="AY43" s="2">
        <v>7</v>
      </c>
      <c r="AZ43" s="2">
        <v>4</v>
      </c>
      <c r="BA43" s="2">
        <v>3</v>
      </c>
      <c r="BB43" s="2">
        <v>8</v>
      </c>
      <c r="BC43" s="2">
        <v>5</v>
      </c>
      <c r="BD43" s="2">
        <v>3</v>
      </c>
      <c r="BE43" s="2">
        <v>5</v>
      </c>
      <c r="BF43" s="2">
        <v>3</v>
      </c>
      <c r="BG43" s="2">
        <v>3</v>
      </c>
      <c r="BH43" s="2">
        <f t="shared" si="0"/>
        <v>20</v>
      </c>
      <c r="BI43" s="1423">
        <f t="shared" si="1"/>
        <v>14</v>
      </c>
      <c r="BJ43" s="2"/>
      <c r="BK43" s="2"/>
      <c r="BL43" s="2"/>
      <c r="BM43" s="2"/>
      <c r="BN43" s="2"/>
      <c r="BO43" s="2"/>
      <c r="BP43" s="2"/>
      <c r="BQ43" s="2"/>
    </row>
    <row r="44" spans="1:69">
      <c r="A44" s="1366" t="str">
        <f>IF('1'!$A$1=1,B44,C44)</f>
        <v>Financial services</v>
      </c>
      <c r="B44" s="1391" t="s">
        <v>502</v>
      </c>
      <c r="C44" s="1665" t="s">
        <v>598</v>
      </c>
      <c r="D44" s="1422">
        <v>78</v>
      </c>
      <c r="E44" s="2">
        <v>85</v>
      </c>
      <c r="F44" s="2">
        <v>76</v>
      </c>
      <c r="G44" s="2">
        <v>236</v>
      </c>
      <c r="H44" s="2">
        <v>83</v>
      </c>
      <c r="I44" s="2">
        <v>74</v>
      </c>
      <c r="J44" s="2">
        <v>88</v>
      </c>
      <c r="K44" s="2">
        <v>67</v>
      </c>
      <c r="L44" s="2">
        <v>63</v>
      </c>
      <c r="M44" s="2">
        <v>65</v>
      </c>
      <c r="N44" s="2">
        <v>75</v>
      </c>
      <c r="O44" s="2">
        <v>46</v>
      </c>
      <c r="P44" s="2">
        <v>66</v>
      </c>
      <c r="Q44" s="2">
        <v>85</v>
      </c>
      <c r="R44" s="2">
        <v>121</v>
      </c>
      <c r="S44" s="2">
        <v>77</v>
      </c>
      <c r="T44" s="2">
        <v>60</v>
      </c>
      <c r="U44" s="2">
        <v>53</v>
      </c>
      <c r="V44" s="2">
        <v>52</v>
      </c>
      <c r="W44" s="2">
        <v>56</v>
      </c>
      <c r="X44" s="2">
        <v>40</v>
      </c>
      <c r="Y44" s="2">
        <v>32</v>
      </c>
      <c r="Z44" s="2">
        <v>74</v>
      </c>
      <c r="AA44" s="2">
        <v>44</v>
      </c>
      <c r="AB44" s="2">
        <v>24</v>
      </c>
      <c r="AC44" s="2">
        <v>17</v>
      </c>
      <c r="AD44" s="2">
        <v>20</v>
      </c>
      <c r="AE44" s="2">
        <v>22</v>
      </c>
      <c r="AF44" s="2">
        <v>29</v>
      </c>
      <c r="AG44" s="2">
        <v>31</v>
      </c>
      <c r="AH44" s="2">
        <v>40</v>
      </c>
      <c r="AI44" s="2">
        <v>50</v>
      </c>
      <c r="AJ44" s="2">
        <v>43</v>
      </c>
      <c r="AK44" s="2">
        <v>33</v>
      </c>
      <c r="AL44" s="2">
        <v>35</v>
      </c>
      <c r="AM44" s="2">
        <v>37</v>
      </c>
      <c r="AN44" s="2">
        <v>32</v>
      </c>
      <c r="AO44" s="2">
        <v>40</v>
      </c>
      <c r="AP44" s="2">
        <v>52</v>
      </c>
      <c r="AQ44" s="2">
        <v>41</v>
      </c>
      <c r="AR44" s="2">
        <v>42</v>
      </c>
      <c r="AS44" s="2">
        <v>23</v>
      </c>
      <c r="AT44" s="2">
        <v>32</v>
      </c>
      <c r="AU44" s="2">
        <v>33</v>
      </c>
      <c r="AV44" s="2">
        <v>27</v>
      </c>
      <c r="AW44" s="2">
        <v>23</v>
      </c>
      <c r="AX44" s="2">
        <v>24</v>
      </c>
      <c r="AY44" s="2">
        <v>29</v>
      </c>
      <c r="AZ44" s="2">
        <v>46</v>
      </c>
      <c r="BA44" s="2">
        <v>47</v>
      </c>
      <c r="BB44" s="2">
        <v>39</v>
      </c>
      <c r="BC44" s="2">
        <v>51</v>
      </c>
      <c r="BD44" s="2">
        <v>60</v>
      </c>
      <c r="BE44" s="2">
        <v>37</v>
      </c>
      <c r="BF44" s="2">
        <v>74</v>
      </c>
      <c r="BG44" s="2">
        <v>79</v>
      </c>
      <c r="BH44" s="2">
        <f t="shared" si="0"/>
        <v>183</v>
      </c>
      <c r="BI44" s="1423">
        <f t="shared" si="1"/>
        <v>250</v>
      </c>
      <c r="BJ44" s="2"/>
      <c r="BK44" s="2"/>
      <c r="BL44" s="2"/>
      <c r="BM44" s="2"/>
      <c r="BN44" s="2"/>
      <c r="BO44" s="2"/>
      <c r="BP44" s="2"/>
      <c r="BQ44" s="2"/>
    </row>
    <row r="45" spans="1:69" ht="26.4">
      <c r="A45" s="1374" t="str">
        <f>IF('1'!$A$1=1,B45,C45)</f>
        <v>Explicitly charged and other financial services</v>
      </c>
      <c r="B45" s="1399" t="s">
        <v>503</v>
      </c>
      <c r="C45" s="1667" t="s">
        <v>599</v>
      </c>
      <c r="D45" s="1424">
        <v>0</v>
      </c>
      <c r="E45" s="13">
        <v>0</v>
      </c>
      <c r="F45" s="13">
        <v>0</v>
      </c>
      <c r="G45" s="13">
        <v>0</v>
      </c>
      <c r="H45" s="13">
        <v>0</v>
      </c>
      <c r="I45" s="13">
        <v>0</v>
      </c>
      <c r="J45" s="13">
        <v>0</v>
      </c>
      <c r="K45" s="13">
        <v>0</v>
      </c>
      <c r="L45" s="13">
        <v>0</v>
      </c>
      <c r="M45" s="13">
        <v>0</v>
      </c>
      <c r="N45" s="13">
        <v>0</v>
      </c>
      <c r="O45" s="13">
        <v>0</v>
      </c>
      <c r="P45" s="13">
        <v>0</v>
      </c>
      <c r="Q45" s="13">
        <v>0</v>
      </c>
      <c r="R45" s="13">
        <v>0</v>
      </c>
      <c r="S45" s="13">
        <v>0</v>
      </c>
      <c r="T45" s="13">
        <v>0</v>
      </c>
      <c r="U45" s="13">
        <v>0</v>
      </c>
      <c r="V45" s="13">
        <v>0</v>
      </c>
      <c r="W45" s="13">
        <v>0</v>
      </c>
      <c r="X45" s="13">
        <v>0</v>
      </c>
      <c r="Y45" s="13">
        <v>0</v>
      </c>
      <c r="Z45" s="13">
        <v>0</v>
      </c>
      <c r="AA45" s="13">
        <v>0</v>
      </c>
      <c r="AB45" s="13">
        <v>0</v>
      </c>
      <c r="AC45" s="13">
        <v>0</v>
      </c>
      <c r="AD45" s="13">
        <v>0</v>
      </c>
      <c r="AE45" s="13">
        <v>0</v>
      </c>
      <c r="AF45" s="13">
        <v>12</v>
      </c>
      <c r="AG45" s="13">
        <v>20</v>
      </c>
      <c r="AH45" s="13">
        <v>19</v>
      </c>
      <c r="AI45" s="13">
        <v>23</v>
      </c>
      <c r="AJ45" s="13">
        <v>19</v>
      </c>
      <c r="AK45" s="13">
        <v>29</v>
      </c>
      <c r="AL45" s="13">
        <v>26</v>
      </c>
      <c r="AM45" s="13">
        <v>32</v>
      </c>
      <c r="AN45" s="13">
        <v>27</v>
      </c>
      <c r="AO45" s="13">
        <v>34</v>
      </c>
      <c r="AP45" s="13">
        <v>40</v>
      </c>
      <c r="AQ45" s="13">
        <v>32</v>
      </c>
      <c r="AR45" s="13">
        <v>29</v>
      </c>
      <c r="AS45" s="13">
        <v>18</v>
      </c>
      <c r="AT45" s="13">
        <v>25</v>
      </c>
      <c r="AU45" s="13">
        <v>32</v>
      </c>
      <c r="AV45" s="13">
        <v>24</v>
      </c>
      <c r="AW45" s="13">
        <v>20</v>
      </c>
      <c r="AX45" s="13">
        <v>21</v>
      </c>
      <c r="AY45" s="13">
        <v>26</v>
      </c>
      <c r="AZ45" s="13">
        <v>45</v>
      </c>
      <c r="BA45" s="13">
        <v>46</v>
      </c>
      <c r="BB45" s="13">
        <v>34</v>
      </c>
      <c r="BC45" s="13">
        <v>49</v>
      </c>
      <c r="BD45" s="13">
        <v>58</v>
      </c>
      <c r="BE45" s="13">
        <v>34</v>
      </c>
      <c r="BF45" s="13">
        <v>72</v>
      </c>
      <c r="BG45" s="13">
        <v>74</v>
      </c>
      <c r="BH45" s="2">
        <f t="shared" si="0"/>
        <v>174</v>
      </c>
      <c r="BI45" s="1423">
        <f t="shared" si="1"/>
        <v>238</v>
      </c>
      <c r="BJ45" s="2"/>
      <c r="BK45" s="2"/>
      <c r="BL45" s="2"/>
      <c r="BM45" s="2"/>
      <c r="BN45" s="2"/>
      <c r="BO45" s="2"/>
      <c r="BP45" s="2"/>
      <c r="BQ45" s="2"/>
    </row>
    <row r="46" spans="1:69" ht="26.4">
      <c r="A46" s="1374" t="str">
        <f>IF('1'!$A$1=1,B46,C46)</f>
        <v>Financial intermediation services indirectly measured (FISIM)</v>
      </c>
      <c r="B46" s="1399" t="s">
        <v>504</v>
      </c>
      <c r="C46" s="1399" t="s">
        <v>600</v>
      </c>
      <c r="D46" s="1424">
        <v>0</v>
      </c>
      <c r="E46" s="13">
        <v>0</v>
      </c>
      <c r="F46" s="13">
        <v>0</v>
      </c>
      <c r="G46" s="13">
        <v>0</v>
      </c>
      <c r="H46" s="13">
        <v>0</v>
      </c>
      <c r="I46" s="13">
        <v>0</v>
      </c>
      <c r="J46" s="13">
        <v>0</v>
      </c>
      <c r="K46" s="13">
        <v>0</v>
      </c>
      <c r="L46" s="13">
        <v>0</v>
      </c>
      <c r="M46" s="13">
        <v>0</v>
      </c>
      <c r="N46" s="13">
        <v>0</v>
      </c>
      <c r="O46" s="13">
        <v>0</v>
      </c>
      <c r="P46" s="13">
        <v>0</v>
      </c>
      <c r="Q46" s="13">
        <v>0</v>
      </c>
      <c r="R46" s="13">
        <v>0</v>
      </c>
      <c r="S46" s="13">
        <v>0</v>
      </c>
      <c r="T46" s="13">
        <v>0</v>
      </c>
      <c r="U46" s="13">
        <v>0</v>
      </c>
      <c r="V46" s="13">
        <v>0</v>
      </c>
      <c r="W46" s="13">
        <v>0</v>
      </c>
      <c r="X46" s="13">
        <v>0</v>
      </c>
      <c r="Y46" s="13">
        <v>0</v>
      </c>
      <c r="Z46" s="13">
        <v>0</v>
      </c>
      <c r="AA46" s="13">
        <v>0</v>
      </c>
      <c r="AB46" s="13">
        <v>0</v>
      </c>
      <c r="AC46" s="13">
        <v>0</v>
      </c>
      <c r="AD46" s="13">
        <v>0</v>
      </c>
      <c r="AE46" s="13">
        <v>0</v>
      </c>
      <c r="AF46" s="13">
        <v>17</v>
      </c>
      <c r="AG46" s="13">
        <v>11</v>
      </c>
      <c r="AH46" s="13">
        <v>21</v>
      </c>
      <c r="AI46" s="13">
        <v>27</v>
      </c>
      <c r="AJ46" s="13">
        <v>24</v>
      </c>
      <c r="AK46" s="13">
        <v>4</v>
      </c>
      <c r="AL46" s="13">
        <v>9</v>
      </c>
      <c r="AM46" s="13">
        <v>5</v>
      </c>
      <c r="AN46" s="13">
        <v>5</v>
      </c>
      <c r="AO46" s="13">
        <v>6</v>
      </c>
      <c r="AP46" s="13">
        <v>12</v>
      </c>
      <c r="AQ46" s="13">
        <v>9</v>
      </c>
      <c r="AR46" s="13">
        <v>13</v>
      </c>
      <c r="AS46" s="13">
        <v>5</v>
      </c>
      <c r="AT46" s="13">
        <v>7</v>
      </c>
      <c r="AU46" s="13">
        <v>1</v>
      </c>
      <c r="AV46" s="13">
        <v>3</v>
      </c>
      <c r="AW46" s="13">
        <v>3</v>
      </c>
      <c r="AX46" s="13">
        <v>3</v>
      </c>
      <c r="AY46" s="13">
        <v>3</v>
      </c>
      <c r="AZ46" s="13">
        <v>1</v>
      </c>
      <c r="BA46" s="13">
        <v>1</v>
      </c>
      <c r="BB46" s="13">
        <v>5</v>
      </c>
      <c r="BC46" s="13">
        <v>2</v>
      </c>
      <c r="BD46" s="13">
        <v>2</v>
      </c>
      <c r="BE46" s="13">
        <v>3</v>
      </c>
      <c r="BF46" s="13">
        <v>2</v>
      </c>
      <c r="BG46" s="13">
        <v>5</v>
      </c>
      <c r="BH46" s="2">
        <f t="shared" si="0"/>
        <v>9</v>
      </c>
      <c r="BI46" s="1423">
        <f t="shared" si="1"/>
        <v>12</v>
      </c>
      <c r="BJ46" s="2"/>
      <c r="BK46" s="2"/>
      <c r="BL46" s="2"/>
      <c r="BM46" s="2"/>
      <c r="BN46" s="2"/>
      <c r="BO46" s="2"/>
      <c r="BP46" s="2"/>
      <c r="BQ46" s="2"/>
    </row>
    <row r="47" spans="1:69" ht="39.6">
      <c r="A47" s="1365" t="str">
        <f>IF('1'!$A$1=1,B47,C47)</f>
        <v>Charges for the use of intellectual property n.i.e.</v>
      </c>
      <c r="B47" s="1390" t="s">
        <v>505</v>
      </c>
      <c r="C47" s="1390" t="s">
        <v>601</v>
      </c>
      <c r="D47" s="1422">
        <v>24</v>
      </c>
      <c r="E47" s="2">
        <v>29</v>
      </c>
      <c r="F47" s="2">
        <v>45</v>
      </c>
      <c r="G47" s="2">
        <v>34</v>
      </c>
      <c r="H47" s="2">
        <v>19</v>
      </c>
      <c r="I47" s="2">
        <v>31</v>
      </c>
      <c r="J47" s="2">
        <v>30</v>
      </c>
      <c r="K47" s="2">
        <v>27</v>
      </c>
      <c r="L47" s="2">
        <v>28</v>
      </c>
      <c r="M47" s="2">
        <v>32</v>
      </c>
      <c r="N47" s="2">
        <v>31</v>
      </c>
      <c r="O47" s="2">
        <v>33</v>
      </c>
      <c r="P47" s="2">
        <v>29</v>
      </c>
      <c r="Q47" s="2">
        <v>26</v>
      </c>
      <c r="R47" s="2">
        <v>35</v>
      </c>
      <c r="S47" s="2">
        <v>77</v>
      </c>
      <c r="T47" s="2">
        <v>31</v>
      </c>
      <c r="U47" s="2">
        <v>26</v>
      </c>
      <c r="V47" s="2">
        <v>27</v>
      </c>
      <c r="W47" s="2">
        <v>34</v>
      </c>
      <c r="X47" s="2">
        <v>22</v>
      </c>
      <c r="Y47" s="2">
        <v>23</v>
      </c>
      <c r="Z47" s="2">
        <v>22</v>
      </c>
      <c r="AA47" s="2">
        <v>18</v>
      </c>
      <c r="AB47" s="2">
        <v>19</v>
      </c>
      <c r="AC47" s="2">
        <v>20</v>
      </c>
      <c r="AD47" s="2">
        <v>16</v>
      </c>
      <c r="AE47" s="2">
        <v>18</v>
      </c>
      <c r="AF47" s="2">
        <v>14</v>
      </c>
      <c r="AG47" s="2">
        <v>19</v>
      </c>
      <c r="AH47" s="2">
        <v>19</v>
      </c>
      <c r="AI47" s="2">
        <v>20</v>
      </c>
      <c r="AJ47" s="2">
        <v>24</v>
      </c>
      <c r="AK47" s="2">
        <v>21</v>
      </c>
      <c r="AL47" s="2">
        <v>21</v>
      </c>
      <c r="AM47" s="2">
        <v>26</v>
      </c>
      <c r="AN47" s="2">
        <v>23</v>
      </c>
      <c r="AO47" s="2">
        <v>23</v>
      </c>
      <c r="AP47" s="2">
        <v>21</v>
      </c>
      <c r="AQ47" s="2">
        <v>15</v>
      </c>
      <c r="AR47" s="2">
        <v>23</v>
      </c>
      <c r="AS47" s="2">
        <v>16</v>
      </c>
      <c r="AT47" s="2">
        <v>15</v>
      </c>
      <c r="AU47" s="2">
        <v>20</v>
      </c>
      <c r="AV47" s="2">
        <v>16</v>
      </c>
      <c r="AW47" s="2">
        <v>17</v>
      </c>
      <c r="AX47" s="2">
        <v>15</v>
      </c>
      <c r="AY47" s="2">
        <v>21</v>
      </c>
      <c r="AZ47" s="2">
        <v>14</v>
      </c>
      <c r="BA47" s="2">
        <v>8</v>
      </c>
      <c r="BB47" s="2">
        <v>12</v>
      </c>
      <c r="BC47" s="2">
        <v>17</v>
      </c>
      <c r="BD47" s="2">
        <v>12</v>
      </c>
      <c r="BE47" s="2">
        <v>12</v>
      </c>
      <c r="BF47" s="2">
        <v>15</v>
      </c>
      <c r="BG47" s="2">
        <v>18</v>
      </c>
      <c r="BH47" s="2">
        <f t="shared" si="0"/>
        <v>51</v>
      </c>
      <c r="BI47" s="1423">
        <f t="shared" si="1"/>
        <v>57</v>
      </c>
      <c r="BJ47" s="2"/>
      <c r="BK47" s="2"/>
      <c r="BL47" s="2"/>
      <c r="BM47" s="2"/>
      <c r="BN47" s="2"/>
      <c r="BO47" s="2"/>
      <c r="BP47" s="2"/>
      <c r="BQ47" s="2"/>
    </row>
    <row r="48" spans="1:69" ht="30" customHeight="1">
      <c r="A48" s="1365" t="str">
        <f>IF('1'!$A$1=1,B48,C48)</f>
        <v>Telecommunications, computer, and information services</v>
      </c>
      <c r="B48" s="1390" t="s">
        <v>506</v>
      </c>
      <c r="C48" s="1390" t="s">
        <v>602</v>
      </c>
      <c r="D48" s="1422">
        <v>148</v>
      </c>
      <c r="E48" s="2">
        <v>166</v>
      </c>
      <c r="F48" s="2">
        <v>188</v>
      </c>
      <c r="G48" s="2">
        <v>217</v>
      </c>
      <c r="H48" s="2">
        <v>196</v>
      </c>
      <c r="I48" s="2">
        <v>233</v>
      </c>
      <c r="J48" s="2">
        <v>280</v>
      </c>
      <c r="K48" s="2">
        <v>331</v>
      </c>
      <c r="L48" s="2">
        <v>262</v>
      </c>
      <c r="M48" s="2">
        <v>300</v>
      </c>
      <c r="N48" s="2">
        <v>348</v>
      </c>
      <c r="O48" s="2">
        <v>411</v>
      </c>
      <c r="P48" s="2">
        <v>370</v>
      </c>
      <c r="Q48" s="2">
        <v>408</v>
      </c>
      <c r="R48" s="2">
        <v>461</v>
      </c>
      <c r="S48" s="2">
        <v>543</v>
      </c>
      <c r="T48" s="2">
        <v>458</v>
      </c>
      <c r="U48" s="2">
        <v>460</v>
      </c>
      <c r="V48" s="2">
        <v>501</v>
      </c>
      <c r="W48" s="2">
        <v>623</v>
      </c>
      <c r="X48" s="2">
        <v>496</v>
      </c>
      <c r="Y48" s="2">
        <v>518</v>
      </c>
      <c r="Z48" s="2">
        <v>513</v>
      </c>
      <c r="AA48" s="2">
        <v>578</v>
      </c>
      <c r="AB48" s="2">
        <v>524</v>
      </c>
      <c r="AC48" s="2">
        <v>549</v>
      </c>
      <c r="AD48" s="2">
        <v>599</v>
      </c>
      <c r="AE48" s="2">
        <v>638</v>
      </c>
      <c r="AF48" s="2">
        <v>602</v>
      </c>
      <c r="AG48" s="2">
        <v>667</v>
      </c>
      <c r="AH48" s="2">
        <v>696</v>
      </c>
      <c r="AI48" s="2">
        <v>795</v>
      </c>
      <c r="AJ48" s="2">
        <v>769</v>
      </c>
      <c r="AK48" s="2">
        <v>833</v>
      </c>
      <c r="AL48" s="2">
        <v>897</v>
      </c>
      <c r="AM48" s="2">
        <v>974</v>
      </c>
      <c r="AN48" s="2">
        <v>943</v>
      </c>
      <c r="AO48" s="2">
        <v>1041</v>
      </c>
      <c r="AP48" s="2">
        <v>1098</v>
      </c>
      <c r="AQ48" s="2">
        <v>1249</v>
      </c>
      <c r="AR48" s="2">
        <v>1218</v>
      </c>
      <c r="AS48" s="2">
        <v>1191</v>
      </c>
      <c r="AT48" s="2">
        <v>1297</v>
      </c>
      <c r="AU48" s="2">
        <v>1475</v>
      </c>
      <c r="AV48" s="2">
        <v>1481</v>
      </c>
      <c r="AW48" s="2">
        <v>1641</v>
      </c>
      <c r="AX48" s="2">
        <v>1831</v>
      </c>
      <c r="AY48" s="2">
        <v>2154</v>
      </c>
      <c r="AZ48" s="2">
        <v>2041</v>
      </c>
      <c r="BA48" s="2">
        <v>1787</v>
      </c>
      <c r="BB48" s="2">
        <v>1787</v>
      </c>
      <c r="BC48" s="2">
        <v>1906</v>
      </c>
      <c r="BD48" s="2">
        <v>1716</v>
      </c>
      <c r="BE48" s="2">
        <v>1742</v>
      </c>
      <c r="BF48" s="2">
        <v>1685</v>
      </c>
      <c r="BG48" s="2">
        <v>1741</v>
      </c>
      <c r="BH48" s="2">
        <f t="shared" si="0"/>
        <v>7521</v>
      </c>
      <c r="BI48" s="1423">
        <f t="shared" si="1"/>
        <v>6884</v>
      </c>
      <c r="BJ48" s="2"/>
      <c r="BK48" s="2"/>
      <c r="BL48" s="2"/>
      <c r="BM48" s="2"/>
      <c r="BN48" s="2"/>
      <c r="BO48" s="2"/>
      <c r="BP48" s="2"/>
      <c r="BQ48" s="2"/>
    </row>
    <row r="49" spans="1:69">
      <c r="A49" s="1367" t="str">
        <f>IF('1'!$A$1=1,B49,C49)</f>
        <v>Telecommunications services</v>
      </c>
      <c r="B49" s="1392" t="s">
        <v>507</v>
      </c>
      <c r="C49" s="1668" t="s">
        <v>603</v>
      </c>
      <c r="D49" s="1422">
        <v>60</v>
      </c>
      <c r="E49" s="2">
        <v>67</v>
      </c>
      <c r="F49" s="2">
        <v>80</v>
      </c>
      <c r="G49" s="2">
        <v>83</v>
      </c>
      <c r="H49" s="2">
        <v>66</v>
      </c>
      <c r="I49" s="2">
        <v>72</v>
      </c>
      <c r="J49" s="2">
        <v>94</v>
      </c>
      <c r="K49" s="2">
        <v>110</v>
      </c>
      <c r="L49" s="2">
        <v>66</v>
      </c>
      <c r="M49" s="2">
        <v>63</v>
      </c>
      <c r="N49" s="2">
        <v>92</v>
      </c>
      <c r="O49" s="2">
        <v>108</v>
      </c>
      <c r="P49" s="2">
        <v>76</v>
      </c>
      <c r="Q49" s="2">
        <v>89</v>
      </c>
      <c r="R49" s="2">
        <v>106</v>
      </c>
      <c r="S49" s="2">
        <v>117</v>
      </c>
      <c r="T49" s="2">
        <v>86</v>
      </c>
      <c r="U49" s="2">
        <v>83</v>
      </c>
      <c r="V49" s="2">
        <v>89</v>
      </c>
      <c r="W49" s="2">
        <v>186</v>
      </c>
      <c r="X49" s="2">
        <v>104</v>
      </c>
      <c r="Y49" s="2">
        <v>111</v>
      </c>
      <c r="Z49" s="2">
        <v>96</v>
      </c>
      <c r="AA49" s="2">
        <v>87</v>
      </c>
      <c r="AB49" s="2">
        <v>73</v>
      </c>
      <c r="AC49" s="2">
        <v>74</v>
      </c>
      <c r="AD49" s="2">
        <v>92</v>
      </c>
      <c r="AE49" s="2">
        <v>71</v>
      </c>
      <c r="AF49" s="2">
        <v>61</v>
      </c>
      <c r="AG49" s="2">
        <v>67</v>
      </c>
      <c r="AH49" s="2">
        <v>72</v>
      </c>
      <c r="AI49" s="2">
        <v>56</v>
      </c>
      <c r="AJ49" s="2">
        <v>69</v>
      </c>
      <c r="AK49" s="2">
        <v>58</v>
      </c>
      <c r="AL49" s="2">
        <v>71</v>
      </c>
      <c r="AM49" s="2">
        <v>49</v>
      </c>
      <c r="AN49" s="2">
        <v>37</v>
      </c>
      <c r="AO49" s="2">
        <v>28</v>
      </c>
      <c r="AP49" s="2">
        <v>30</v>
      </c>
      <c r="AQ49" s="2">
        <v>30</v>
      </c>
      <c r="AR49" s="2">
        <v>26</v>
      </c>
      <c r="AS49" s="2">
        <v>23</v>
      </c>
      <c r="AT49" s="2">
        <v>28</v>
      </c>
      <c r="AU49" s="2">
        <v>34</v>
      </c>
      <c r="AV49" s="2">
        <v>27</v>
      </c>
      <c r="AW49" s="2">
        <v>25</v>
      </c>
      <c r="AX49" s="2">
        <v>29</v>
      </c>
      <c r="AY49" s="2">
        <v>35</v>
      </c>
      <c r="AZ49" s="2">
        <v>26</v>
      </c>
      <c r="BA49" s="2">
        <v>37</v>
      </c>
      <c r="BB49" s="2">
        <v>37</v>
      </c>
      <c r="BC49" s="2">
        <v>32</v>
      </c>
      <c r="BD49" s="2">
        <v>31</v>
      </c>
      <c r="BE49" s="2">
        <v>27</v>
      </c>
      <c r="BF49" s="2">
        <v>26</v>
      </c>
      <c r="BG49" s="2">
        <v>23</v>
      </c>
      <c r="BH49" s="2">
        <f t="shared" si="0"/>
        <v>132</v>
      </c>
      <c r="BI49" s="1423">
        <f t="shared" si="1"/>
        <v>107</v>
      </c>
      <c r="BJ49" s="2"/>
      <c r="BK49" s="2"/>
      <c r="BL49" s="2"/>
      <c r="BM49" s="2"/>
      <c r="BN49" s="2"/>
      <c r="BO49" s="2"/>
      <c r="BP49" s="2"/>
      <c r="BQ49" s="2"/>
    </row>
    <row r="50" spans="1:69">
      <c r="A50" s="1367" t="str">
        <f>IF('1'!$A$1=1,B50,C50)</f>
        <v>Computer services</v>
      </c>
      <c r="B50" s="1392" t="s">
        <v>508</v>
      </c>
      <c r="C50" s="1392" t="s">
        <v>386</v>
      </c>
      <c r="D50" s="1422">
        <v>83</v>
      </c>
      <c r="E50" s="2">
        <v>93</v>
      </c>
      <c r="F50" s="2">
        <v>102</v>
      </c>
      <c r="G50" s="2">
        <v>126</v>
      </c>
      <c r="H50" s="2">
        <v>123</v>
      </c>
      <c r="I50" s="2">
        <v>151</v>
      </c>
      <c r="J50" s="2">
        <v>175</v>
      </c>
      <c r="K50" s="2">
        <v>209</v>
      </c>
      <c r="L50" s="2">
        <v>185</v>
      </c>
      <c r="M50" s="2">
        <v>224</v>
      </c>
      <c r="N50" s="2">
        <v>243</v>
      </c>
      <c r="O50" s="2">
        <v>285</v>
      </c>
      <c r="P50" s="2">
        <v>279</v>
      </c>
      <c r="Q50" s="2">
        <v>302</v>
      </c>
      <c r="R50" s="2">
        <v>317</v>
      </c>
      <c r="S50" s="2">
        <v>394</v>
      </c>
      <c r="T50" s="2">
        <v>340</v>
      </c>
      <c r="U50" s="2">
        <v>345</v>
      </c>
      <c r="V50" s="2">
        <v>397</v>
      </c>
      <c r="W50" s="2">
        <v>418</v>
      </c>
      <c r="X50" s="2">
        <v>374</v>
      </c>
      <c r="Y50" s="2">
        <v>401</v>
      </c>
      <c r="Z50" s="2">
        <v>410</v>
      </c>
      <c r="AA50" s="2">
        <v>483</v>
      </c>
      <c r="AB50" s="2">
        <v>445</v>
      </c>
      <c r="AC50" s="2">
        <v>468</v>
      </c>
      <c r="AD50" s="2">
        <v>501</v>
      </c>
      <c r="AE50" s="2">
        <v>561</v>
      </c>
      <c r="AF50" s="2">
        <v>536</v>
      </c>
      <c r="AG50" s="2">
        <v>596</v>
      </c>
      <c r="AH50" s="2">
        <v>619</v>
      </c>
      <c r="AI50" s="2">
        <v>734</v>
      </c>
      <c r="AJ50" s="2">
        <v>694</v>
      </c>
      <c r="AK50" s="2">
        <v>770</v>
      </c>
      <c r="AL50" s="2">
        <v>821</v>
      </c>
      <c r="AM50" s="2">
        <v>919</v>
      </c>
      <c r="AN50" s="2">
        <v>900</v>
      </c>
      <c r="AO50" s="2">
        <v>1007</v>
      </c>
      <c r="AP50" s="2">
        <v>1060</v>
      </c>
      <c r="AQ50" s="2">
        <v>1206</v>
      </c>
      <c r="AR50" s="2">
        <v>1180</v>
      </c>
      <c r="AS50" s="2">
        <v>1159</v>
      </c>
      <c r="AT50" s="2">
        <v>1257</v>
      </c>
      <c r="AU50" s="2">
        <v>1430</v>
      </c>
      <c r="AV50" s="2">
        <v>1444</v>
      </c>
      <c r="AW50" s="2">
        <v>1605</v>
      </c>
      <c r="AX50" s="2">
        <v>1789</v>
      </c>
      <c r="AY50" s="2">
        <v>2105</v>
      </c>
      <c r="AZ50" s="2">
        <v>1999</v>
      </c>
      <c r="BA50" s="2">
        <v>1743</v>
      </c>
      <c r="BB50" s="2">
        <v>1741</v>
      </c>
      <c r="BC50" s="2">
        <v>1866</v>
      </c>
      <c r="BD50" s="2">
        <v>1675</v>
      </c>
      <c r="BE50" s="2">
        <v>1702</v>
      </c>
      <c r="BF50" s="2">
        <v>1646</v>
      </c>
      <c r="BG50" s="2">
        <v>1704</v>
      </c>
      <c r="BH50" s="2">
        <f t="shared" si="0"/>
        <v>7349</v>
      </c>
      <c r="BI50" s="1423">
        <f t="shared" si="1"/>
        <v>6727</v>
      </c>
      <c r="BJ50" s="2"/>
      <c r="BK50" s="2"/>
      <c r="BL50" s="2"/>
      <c r="BM50" s="2"/>
      <c r="BN50" s="2"/>
      <c r="BO50" s="2"/>
      <c r="BP50" s="2"/>
      <c r="BQ50" s="2"/>
    </row>
    <row r="51" spans="1:69">
      <c r="A51" s="1367" t="str">
        <f>IF('1'!$A$1=1,B51,C51)</f>
        <v>Information services</v>
      </c>
      <c r="B51" s="1392" t="s">
        <v>509</v>
      </c>
      <c r="C51" s="1392" t="s">
        <v>604</v>
      </c>
      <c r="D51" s="1422">
        <v>5</v>
      </c>
      <c r="E51" s="2">
        <v>6</v>
      </c>
      <c r="F51" s="2">
        <v>6</v>
      </c>
      <c r="G51" s="2">
        <v>8</v>
      </c>
      <c r="H51" s="2">
        <v>7</v>
      </c>
      <c r="I51" s="2">
        <v>10</v>
      </c>
      <c r="J51" s="2">
        <v>11</v>
      </c>
      <c r="K51" s="2">
        <v>12</v>
      </c>
      <c r="L51" s="2">
        <v>11</v>
      </c>
      <c r="M51" s="2">
        <v>13</v>
      </c>
      <c r="N51" s="2">
        <v>13</v>
      </c>
      <c r="O51" s="2">
        <v>18</v>
      </c>
      <c r="P51" s="2">
        <v>15</v>
      </c>
      <c r="Q51" s="2">
        <v>17</v>
      </c>
      <c r="R51" s="2">
        <v>38</v>
      </c>
      <c r="S51" s="2">
        <v>32</v>
      </c>
      <c r="T51" s="2">
        <v>32</v>
      </c>
      <c r="U51" s="2">
        <v>32</v>
      </c>
      <c r="V51" s="2">
        <v>15</v>
      </c>
      <c r="W51" s="2">
        <v>19</v>
      </c>
      <c r="X51" s="2">
        <v>18</v>
      </c>
      <c r="Y51" s="2">
        <v>6</v>
      </c>
      <c r="Z51" s="2">
        <v>7</v>
      </c>
      <c r="AA51" s="2">
        <v>8</v>
      </c>
      <c r="AB51" s="2">
        <v>6</v>
      </c>
      <c r="AC51" s="2">
        <v>7</v>
      </c>
      <c r="AD51" s="2">
        <v>6</v>
      </c>
      <c r="AE51" s="2">
        <v>6</v>
      </c>
      <c r="AF51" s="2">
        <v>5</v>
      </c>
      <c r="AG51" s="2">
        <v>4</v>
      </c>
      <c r="AH51" s="2">
        <v>5</v>
      </c>
      <c r="AI51" s="2">
        <v>5</v>
      </c>
      <c r="AJ51" s="2">
        <v>6</v>
      </c>
      <c r="AK51" s="2">
        <v>5</v>
      </c>
      <c r="AL51" s="2">
        <v>5</v>
      </c>
      <c r="AM51" s="2">
        <v>6</v>
      </c>
      <c r="AN51" s="2">
        <v>6</v>
      </c>
      <c r="AO51" s="2">
        <v>6</v>
      </c>
      <c r="AP51" s="2">
        <v>8</v>
      </c>
      <c r="AQ51" s="2">
        <v>13</v>
      </c>
      <c r="AR51" s="2">
        <v>12</v>
      </c>
      <c r="AS51" s="2">
        <v>9</v>
      </c>
      <c r="AT51" s="2">
        <v>12</v>
      </c>
      <c r="AU51" s="2">
        <v>11</v>
      </c>
      <c r="AV51" s="2">
        <v>10</v>
      </c>
      <c r="AW51" s="2">
        <v>11</v>
      </c>
      <c r="AX51" s="2">
        <v>13</v>
      </c>
      <c r="AY51" s="2">
        <v>14</v>
      </c>
      <c r="AZ51" s="2">
        <v>16</v>
      </c>
      <c r="BA51" s="2">
        <v>7</v>
      </c>
      <c r="BB51" s="2">
        <v>9</v>
      </c>
      <c r="BC51" s="2">
        <v>8</v>
      </c>
      <c r="BD51" s="2">
        <v>10</v>
      </c>
      <c r="BE51" s="2">
        <v>13</v>
      </c>
      <c r="BF51" s="2">
        <v>13</v>
      </c>
      <c r="BG51" s="2">
        <v>14</v>
      </c>
      <c r="BH51" s="2">
        <f t="shared" si="0"/>
        <v>40</v>
      </c>
      <c r="BI51" s="1423">
        <f t="shared" si="1"/>
        <v>50</v>
      </c>
      <c r="BJ51" s="2"/>
      <c r="BK51" s="2"/>
      <c r="BL51" s="2"/>
      <c r="BM51" s="2"/>
      <c r="BN51" s="2"/>
      <c r="BO51" s="2"/>
      <c r="BP51" s="2"/>
      <c r="BQ51" s="2"/>
    </row>
    <row r="52" spans="1:69">
      <c r="A52" s="1366" t="str">
        <f>IF('1'!$A$1=1,B52,C52)</f>
        <v>Other business services</v>
      </c>
      <c r="B52" s="1391" t="s">
        <v>510</v>
      </c>
      <c r="C52" s="1391" t="s">
        <v>605</v>
      </c>
      <c r="D52" s="1422">
        <v>558</v>
      </c>
      <c r="E52" s="2">
        <v>591</v>
      </c>
      <c r="F52" s="2">
        <v>603</v>
      </c>
      <c r="G52" s="2">
        <v>704</v>
      </c>
      <c r="H52" s="2">
        <v>643</v>
      </c>
      <c r="I52" s="2">
        <v>669</v>
      </c>
      <c r="J52" s="2">
        <v>649</v>
      </c>
      <c r="K52" s="2">
        <v>811</v>
      </c>
      <c r="L52" s="2">
        <v>744</v>
      </c>
      <c r="M52" s="2">
        <v>710</v>
      </c>
      <c r="N52" s="2">
        <v>705</v>
      </c>
      <c r="O52" s="2">
        <v>792</v>
      </c>
      <c r="P52" s="2">
        <v>814</v>
      </c>
      <c r="Q52" s="2">
        <v>753</v>
      </c>
      <c r="R52" s="2">
        <v>792</v>
      </c>
      <c r="S52" s="2">
        <v>880</v>
      </c>
      <c r="T52" s="2">
        <v>725</v>
      </c>
      <c r="U52" s="2">
        <v>578</v>
      </c>
      <c r="V52" s="2">
        <v>585</v>
      </c>
      <c r="W52" s="2">
        <v>607</v>
      </c>
      <c r="X52" s="2">
        <v>475</v>
      </c>
      <c r="Y52" s="2">
        <v>441</v>
      </c>
      <c r="Z52" s="2">
        <v>396</v>
      </c>
      <c r="AA52" s="2">
        <v>495</v>
      </c>
      <c r="AB52" s="2">
        <v>396</v>
      </c>
      <c r="AC52" s="2">
        <v>395</v>
      </c>
      <c r="AD52" s="2">
        <v>411</v>
      </c>
      <c r="AE52" s="2">
        <v>441</v>
      </c>
      <c r="AF52" s="2">
        <v>414</v>
      </c>
      <c r="AG52" s="2">
        <v>485</v>
      </c>
      <c r="AH52" s="2">
        <v>514</v>
      </c>
      <c r="AI52" s="2">
        <v>550</v>
      </c>
      <c r="AJ52" s="2">
        <v>547</v>
      </c>
      <c r="AK52" s="2">
        <v>522</v>
      </c>
      <c r="AL52" s="2">
        <v>549</v>
      </c>
      <c r="AM52" s="2">
        <v>646</v>
      </c>
      <c r="AN52" s="2">
        <v>593</v>
      </c>
      <c r="AO52" s="2">
        <v>605</v>
      </c>
      <c r="AP52" s="2">
        <v>644</v>
      </c>
      <c r="AQ52" s="2">
        <v>754</v>
      </c>
      <c r="AR52" s="2">
        <v>683</v>
      </c>
      <c r="AS52" s="2">
        <v>576</v>
      </c>
      <c r="AT52" s="2">
        <v>639</v>
      </c>
      <c r="AU52" s="2">
        <v>787</v>
      </c>
      <c r="AV52" s="2">
        <v>650</v>
      </c>
      <c r="AW52" s="2">
        <v>746</v>
      </c>
      <c r="AX52" s="2">
        <v>778</v>
      </c>
      <c r="AY52" s="2">
        <v>899</v>
      </c>
      <c r="AZ52" s="2">
        <v>743</v>
      </c>
      <c r="BA52" s="2">
        <v>539</v>
      </c>
      <c r="BB52" s="2">
        <v>563</v>
      </c>
      <c r="BC52" s="2">
        <v>696</v>
      </c>
      <c r="BD52" s="2">
        <v>686</v>
      </c>
      <c r="BE52" s="2">
        <v>730</v>
      </c>
      <c r="BF52" s="2">
        <v>687</v>
      </c>
      <c r="BG52" s="2">
        <v>870</v>
      </c>
      <c r="BH52" s="2">
        <f t="shared" si="0"/>
        <v>2541</v>
      </c>
      <c r="BI52" s="1423">
        <f t="shared" si="1"/>
        <v>2973</v>
      </c>
      <c r="BJ52" s="2"/>
      <c r="BK52" s="2"/>
      <c r="BL52" s="2"/>
      <c r="BM52" s="2"/>
      <c r="BN52" s="2"/>
      <c r="BO52" s="2"/>
      <c r="BP52" s="2"/>
      <c r="BQ52" s="2"/>
    </row>
    <row r="53" spans="1:69" ht="25.8" customHeight="1">
      <c r="A53" s="1372" t="str">
        <f>IF('1'!$A$1=1,B53,C53)</f>
        <v>Research and development services</v>
      </c>
      <c r="B53" s="1397" t="s">
        <v>511</v>
      </c>
      <c r="C53" s="1397" t="s">
        <v>606</v>
      </c>
      <c r="D53" s="1422">
        <v>125</v>
      </c>
      <c r="E53" s="2">
        <v>143</v>
      </c>
      <c r="F53" s="2">
        <v>106</v>
      </c>
      <c r="G53" s="2">
        <v>116</v>
      </c>
      <c r="H53" s="2">
        <v>143</v>
      </c>
      <c r="I53" s="2">
        <v>100</v>
      </c>
      <c r="J53" s="2">
        <v>96</v>
      </c>
      <c r="K53" s="2">
        <v>187</v>
      </c>
      <c r="L53" s="2">
        <v>176</v>
      </c>
      <c r="M53" s="2">
        <v>116</v>
      </c>
      <c r="N53" s="2">
        <v>133</v>
      </c>
      <c r="O53" s="2">
        <v>142</v>
      </c>
      <c r="P53" s="2">
        <v>171</v>
      </c>
      <c r="Q53" s="2">
        <v>103</v>
      </c>
      <c r="R53" s="2">
        <v>154</v>
      </c>
      <c r="S53" s="2">
        <v>153</v>
      </c>
      <c r="T53" s="2">
        <v>148</v>
      </c>
      <c r="U53" s="2">
        <v>86</v>
      </c>
      <c r="V53" s="2">
        <v>102</v>
      </c>
      <c r="W53" s="2">
        <v>104</v>
      </c>
      <c r="X53" s="2">
        <v>104</v>
      </c>
      <c r="Y53" s="2">
        <v>78</v>
      </c>
      <c r="Z53" s="2">
        <v>66</v>
      </c>
      <c r="AA53" s="2">
        <v>101</v>
      </c>
      <c r="AB53" s="2">
        <v>54</v>
      </c>
      <c r="AC53" s="2">
        <v>71</v>
      </c>
      <c r="AD53" s="2">
        <v>64</v>
      </c>
      <c r="AE53" s="2">
        <v>67</v>
      </c>
      <c r="AF53" s="2">
        <v>49</v>
      </c>
      <c r="AG53" s="2">
        <v>74</v>
      </c>
      <c r="AH53" s="2">
        <v>70</v>
      </c>
      <c r="AI53" s="2">
        <v>73</v>
      </c>
      <c r="AJ53" s="2">
        <v>56</v>
      </c>
      <c r="AK53" s="2">
        <v>52</v>
      </c>
      <c r="AL53" s="2">
        <v>54</v>
      </c>
      <c r="AM53" s="2">
        <v>62</v>
      </c>
      <c r="AN53" s="2">
        <v>64</v>
      </c>
      <c r="AO53" s="2">
        <v>65</v>
      </c>
      <c r="AP53" s="2">
        <v>77</v>
      </c>
      <c r="AQ53" s="2">
        <v>92</v>
      </c>
      <c r="AR53" s="2">
        <v>69</v>
      </c>
      <c r="AS53" s="2">
        <v>54</v>
      </c>
      <c r="AT53" s="2">
        <v>70</v>
      </c>
      <c r="AU53" s="2">
        <v>82</v>
      </c>
      <c r="AV53" s="2">
        <v>55</v>
      </c>
      <c r="AW53" s="2">
        <v>63</v>
      </c>
      <c r="AX53" s="2">
        <v>65</v>
      </c>
      <c r="AY53" s="2">
        <v>72</v>
      </c>
      <c r="AZ53" s="2">
        <v>67</v>
      </c>
      <c r="BA53" s="2">
        <v>53</v>
      </c>
      <c r="BB53" s="2">
        <v>46</v>
      </c>
      <c r="BC53" s="2">
        <v>57</v>
      </c>
      <c r="BD53" s="2">
        <v>70</v>
      </c>
      <c r="BE53" s="2">
        <v>68</v>
      </c>
      <c r="BF53" s="2">
        <v>64</v>
      </c>
      <c r="BG53" s="2">
        <v>83</v>
      </c>
      <c r="BH53" s="2">
        <f t="shared" si="0"/>
        <v>223</v>
      </c>
      <c r="BI53" s="1423">
        <f t="shared" si="1"/>
        <v>285</v>
      </c>
      <c r="BJ53" s="2"/>
      <c r="BK53" s="2"/>
      <c r="BL53" s="2"/>
      <c r="BM53" s="2"/>
      <c r="BN53" s="2"/>
      <c r="BO53" s="2"/>
      <c r="BP53" s="2"/>
      <c r="BQ53" s="2"/>
    </row>
    <row r="54" spans="1:69" ht="26.4">
      <c r="A54" s="1372" t="str">
        <f>IF('1'!$A$1=1,B54,C54)</f>
        <v>Professional and management consulting services</v>
      </c>
      <c r="B54" s="1397" t="s">
        <v>512</v>
      </c>
      <c r="C54" s="1669" t="s">
        <v>607</v>
      </c>
      <c r="D54" s="1422">
        <v>114</v>
      </c>
      <c r="E54" s="2">
        <v>123</v>
      </c>
      <c r="F54" s="2">
        <v>128</v>
      </c>
      <c r="G54" s="2">
        <v>165</v>
      </c>
      <c r="H54" s="2">
        <v>147</v>
      </c>
      <c r="I54" s="2">
        <v>169</v>
      </c>
      <c r="J54" s="2">
        <v>150</v>
      </c>
      <c r="K54" s="2">
        <v>176</v>
      </c>
      <c r="L54" s="2">
        <v>181</v>
      </c>
      <c r="M54" s="2">
        <v>180</v>
      </c>
      <c r="N54" s="2">
        <v>169</v>
      </c>
      <c r="O54" s="2">
        <v>223</v>
      </c>
      <c r="P54" s="2">
        <v>196</v>
      </c>
      <c r="Q54" s="2">
        <v>205</v>
      </c>
      <c r="R54" s="2">
        <v>217</v>
      </c>
      <c r="S54" s="2">
        <v>274</v>
      </c>
      <c r="T54" s="2">
        <v>214</v>
      </c>
      <c r="U54" s="2">
        <v>174</v>
      </c>
      <c r="V54" s="2">
        <v>174</v>
      </c>
      <c r="W54" s="2">
        <v>165</v>
      </c>
      <c r="X54" s="2">
        <v>134</v>
      </c>
      <c r="Y54" s="2">
        <v>124</v>
      </c>
      <c r="Z54" s="2">
        <v>117</v>
      </c>
      <c r="AA54" s="2">
        <v>133</v>
      </c>
      <c r="AB54" s="2">
        <v>126</v>
      </c>
      <c r="AC54" s="2">
        <v>113</v>
      </c>
      <c r="AD54" s="2">
        <v>126</v>
      </c>
      <c r="AE54" s="2">
        <v>136</v>
      </c>
      <c r="AF54" s="2">
        <v>138</v>
      </c>
      <c r="AG54" s="2">
        <v>137</v>
      </c>
      <c r="AH54" s="2">
        <v>146</v>
      </c>
      <c r="AI54" s="2">
        <v>171</v>
      </c>
      <c r="AJ54" s="2">
        <v>209</v>
      </c>
      <c r="AK54" s="2">
        <v>195</v>
      </c>
      <c r="AL54" s="2">
        <v>203</v>
      </c>
      <c r="AM54" s="2">
        <v>232</v>
      </c>
      <c r="AN54" s="2">
        <v>215</v>
      </c>
      <c r="AO54" s="2">
        <v>225</v>
      </c>
      <c r="AP54" s="2">
        <v>223</v>
      </c>
      <c r="AQ54" s="2">
        <v>293</v>
      </c>
      <c r="AR54" s="2">
        <v>268</v>
      </c>
      <c r="AS54" s="2">
        <v>229</v>
      </c>
      <c r="AT54" s="2">
        <v>240</v>
      </c>
      <c r="AU54" s="2">
        <v>304</v>
      </c>
      <c r="AV54" s="2">
        <v>269</v>
      </c>
      <c r="AW54" s="2">
        <v>300</v>
      </c>
      <c r="AX54" s="2">
        <v>318</v>
      </c>
      <c r="AY54" s="2">
        <v>362</v>
      </c>
      <c r="AZ54" s="2">
        <v>294</v>
      </c>
      <c r="BA54" s="2">
        <v>203</v>
      </c>
      <c r="BB54" s="2">
        <v>189</v>
      </c>
      <c r="BC54" s="2">
        <v>206</v>
      </c>
      <c r="BD54" s="2">
        <v>196</v>
      </c>
      <c r="BE54" s="2">
        <v>219</v>
      </c>
      <c r="BF54" s="2">
        <v>215</v>
      </c>
      <c r="BG54" s="2">
        <v>259</v>
      </c>
      <c r="BH54" s="2">
        <f t="shared" si="0"/>
        <v>892</v>
      </c>
      <c r="BI54" s="1423">
        <f t="shared" si="1"/>
        <v>889</v>
      </c>
      <c r="BJ54" s="2"/>
      <c r="BK54" s="2"/>
      <c r="BL54" s="2"/>
      <c r="BM54" s="2"/>
      <c r="BN54" s="2"/>
      <c r="BO54" s="2"/>
      <c r="BP54" s="2"/>
      <c r="BQ54" s="2"/>
    </row>
    <row r="55" spans="1:69" ht="26.4">
      <c r="A55" s="1372" t="str">
        <f>IF('1'!$A$1=1,B55,C55)</f>
        <v>Technical, trade-related, and other business services</v>
      </c>
      <c r="B55" s="1397" t="s">
        <v>513</v>
      </c>
      <c r="C55" s="1397" t="s">
        <v>608</v>
      </c>
      <c r="D55" s="1422">
        <v>319</v>
      </c>
      <c r="E55" s="2">
        <v>325</v>
      </c>
      <c r="F55" s="2">
        <v>369</v>
      </c>
      <c r="G55" s="2">
        <v>423</v>
      </c>
      <c r="H55" s="2">
        <v>353</v>
      </c>
      <c r="I55" s="2">
        <v>400</v>
      </c>
      <c r="J55" s="2">
        <v>403</v>
      </c>
      <c r="K55" s="2">
        <v>448</v>
      </c>
      <c r="L55" s="2">
        <v>387</v>
      </c>
      <c r="M55" s="2">
        <v>414</v>
      </c>
      <c r="N55" s="2">
        <v>403</v>
      </c>
      <c r="O55" s="2">
        <v>427</v>
      </c>
      <c r="P55" s="2">
        <v>447</v>
      </c>
      <c r="Q55" s="2">
        <v>445</v>
      </c>
      <c r="R55" s="2">
        <v>421</v>
      </c>
      <c r="S55" s="2">
        <v>453</v>
      </c>
      <c r="T55" s="2">
        <v>363</v>
      </c>
      <c r="U55" s="2">
        <v>318</v>
      </c>
      <c r="V55" s="2">
        <v>309</v>
      </c>
      <c r="W55" s="2">
        <v>338</v>
      </c>
      <c r="X55" s="2">
        <v>237</v>
      </c>
      <c r="Y55" s="2">
        <v>239</v>
      </c>
      <c r="Z55" s="2">
        <v>213</v>
      </c>
      <c r="AA55" s="2">
        <v>261</v>
      </c>
      <c r="AB55" s="2">
        <v>216</v>
      </c>
      <c r="AC55" s="2">
        <v>211</v>
      </c>
      <c r="AD55" s="2">
        <v>221</v>
      </c>
      <c r="AE55" s="2">
        <v>238</v>
      </c>
      <c r="AF55" s="2">
        <v>227</v>
      </c>
      <c r="AG55" s="2">
        <v>274</v>
      </c>
      <c r="AH55" s="2">
        <v>298</v>
      </c>
      <c r="AI55" s="2">
        <v>306</v>
      </c>
      <c r="AJ55" s="2">
        <v>282</v>
      </c>
      <c r="AK55" s="2">
        <v>275</v>
      </c>
      <c r="AL55" s="2">
        <v>292</v>
      </c>
      <c r="AM55" s="2">
        <v>352</v>
      </c>
      <c r="AN55" s="2">
        <v>314</v>
      </c>
      <c r="AO55" s="2">
        <v>315</v>
      </c>
      <c r="AP55" s="2">
        <v>344</v>
      </c>
      <c r="AQ55" s="2">
        <v>369</v>
      </c>
      <c r="AR55" s="2">
        <v>346</v>
      </c>
      <c r="AS55" s="2">
        <v>293</v>
      </c>
      <c r="AT55" s="2">
        <v>329</v>
      </c>
      <c r="AU55" s="2">
        <v>401</v>
      </c>
      <c r="AV55" s="2">
        <v>326</v>
      </c>
      <c r="AW55" s="2">
        <v>383</v>
      </c>
      <c r="AX55" s="2">
        <v>395</v>
      </c>
      <c r="AY55" s="2">
        <v>465</v>
      </c>
      <c r="AZ55" s="2">
        <v>382</v>
      </c>
      <c r="BA55" s="2">
        <v>283</v>
      </c>
      <c r="BB55" s="2">
        <v>328</v>
      </c>
      <c r="BC55" s="2">
        <v>433</v>
      </c>
      <c r="BD55" s="2">
        <v>420</v>
      </c>
      <c r="BE55" s="2">
        <v>443</v>
      </c>
      <c r="BF55" s="2">
        <v>408</v>
      </c>
      <c r="BG55" s="2">
        <v>528</v>
      </c>
      <c r="BH55" s="2">
        <f t="shared" si="0"/>
        <v>1426</v>
      </c>
      <c r="BI55" s="1423">
        <f t="shared" si="1"/>
        <v>1799</v>
      </c>
      <c r="BJ55" s="2"/>
      <c r="BK55" s="2"/>
      <c r="BL55" s="2"/>
      <c r="BM55" s="2"/>
      <c r="BN55" s="2"/>
      <c r="BO55" s="2"/>
      <c r="BP55" s="2"/>
      <c r="BQ55" s="2"/>
    </row>
    <row r="56" spans="1:69" ht="26.4">
      <c r="A56" s="1365" t="str">
        <f>IF('1'!$A$1=1,B56,C56)</f>
        <v>Personal, cultural, and recreational services</v>
      </c>
      <c r="B56" s="1390" t="s">
        <v>514</v>
      </c>
      <c r="C56" s="1390" t="s">
        <v>609</v>
      </c>
      <c r="D56" s="1422">
        <v>20</v>
      </c>
      <c r="E56" s="2">
        <v>29</v>
      </c>
      <c r="F56" s="2">
        <v>32</v>
      </c>
      <c r="G56" s="2">
        <v>32</v>
      </c>
      <c r="H56" s="2">
        <v>18</v>
      </c>
      <c r="I56" s="2">
        <v>24</v>
      </c>
      <c r="J56" s="2">
        <v>25</v>
      </c>
      <c r="K56" s="2">
        <v>26</v>
      </c>
      <c r="L56" s="2">
        <v>19</v>
      </c>
      <c r="M56" s="2">
        <v>24</v>
      </c>
      <c r="N56" s="2">
        <v>29</v>
      </c>
      <c r="O56" s="2">
        <v>47</v>
      </c>
      <c r="P56" s="2">
        <v>25</v>
      </c>
      <c r="Q56" s="2">
        <v>26</v>
      </c>
      <c r="R56" s="2">
        <v>32</v>
      </c>
      <c r="S56" s="2">
        <v>31</v>
      </c>
      <c r="T56" s="2">
        <v>20</v>
      </c>
      <c r="U56" s="2">
        <v>18</v>
      </c>
      <c r="V56" s="2">
        <v>13</v>
      </c>
      <c r="W56" s="2">
        <v>13</v>
      </c>
      <c r="X56" s="2">
        <v>11</v>
      </c>
      <c r="Y56" s="2">
        <v>8</v>
      </c>
      <c r="Z56" s="2">
        <v>9</v>
      </c>
      <c r="AA56" s="2">
        <v>11</v>
      </c>
      <c r="AB56" s="2">
        <v>9</v>
      </c>
      <c r="AC56" s="2">
        <v>7</v>
      </c>
      <c r="AD56" s="2">
        <v>10</v>
      </c>
      <c r="AE56" s="2">
        <v>10</v>
      </c>
      <c r="AF56" s="2">
        <v>9</v>
      </c>
      <c r="AG56" s="2">
        <v>8</v>
      </c>
      <c r="AH56" s="2">
        <v>9</v>
      </c>
      <c r="AI56" s="2">
        <v>11</v>
      </c>
      <c r="AJ56" s="2">
        <v>10</v>
      </c>
      <c r="AK56" s="2">
        <v>13</v>
      </c>
      <c r="AL56" s="2">
        <v>14</v>
      </c>
      <c r="AM56" s="2">
        <v>15</v>
      </c>
      <c r="AN56" s="2">
        <v>13</v>
      </c>
      <c r="AO56" s="2">
        <v>16</v>
      </c>
      <c r="AP56" s="2">
        <v>18</v>
      </c>
      <c r="AQ56" s="2">
        <v>19</v>
      </c>
      <c r="AR56" s="2">
        <v>15</v>
      </c>
      <c r="AS56" s="2">
        <v>12</v>
      </c>
      <c r="AT56" s="2">
        <v>19</v>
      </c>
      <c r="AU56" s="2">
        <v>20</v>
      </c>
      <c r="AV56" s="2">
        <v>20</v>
      </c>
      <c r="AW56" s="2">
        <v>21</v>
      </c>
      <c r="AX56" s="2">
        <v>28</v>
      </c>
      <c r="AY56" s="2">
        <v>25</v>
      </c>
      <c r="AZ56" s="2">
        <v>14</v>
      </c>
      <c r="BA56" s="2">
        <v>12</v>
      </c>
      <c r="BB56" s="2">
        <v>13</v>
      </c>
      <c r="BC56" s="2">
        <v>12</v>
      </c>
      <c r="BD56" s="2">
        <v>13</v>
      </c>
      <c r="BE56" s="2">
        <v>14</v>
      </c>
      <c r="BF56" s="2">
        <v>15</v>
      </c>
      <c r="BG56" s="2">
        <v>19</v>
      </c>
      <c r="BH56" s="2">
        <f t="shared" si="0"/>
        <v>51</v>
      </c>
      <c r="BI56" s="1423">
        <f t="shared" si="1"/>
        <v>61</v>
      </c>
      <c r="BJ56" s="2"/>
      <c r="BK56" s="2"/>
      <c r="BL56" s="2"/>
      <c r="BM56" s="2"/>
      <c r="BN56" s="2"/>
      <c r="BO56" s="2"/>
      <c r="BP56" s="2"/>
      <c r="BQ56" s="2"/>
    </row>
    <row r="57" spans="1:69" ht="26.4">
      <c r="A57" s="1372" t="str">
        <f>IF('1'!$A$1=1,B57,C57)</f>
        <v>Audiovisual and related services</v>
      </c>
      <c r="B57" s="1397" t="s">
        <v>515</v>
      </c>
      <c r="C57" s="1397" t="s">
        <v>610</v>
      </c>
      <c r="D57" s="1422">
        <v>4</v>
      </c>
      <c r="E57" s="2">
        <v>9</v>
      </c>
      <c r="F57" s="2">
        <v>9</v>
      </c>
      <c r="G57" s="2">
        <v>10</v>
      </c>
      <c r="H57" s="2">
        <v>7</v>
      </c>
      <c r="I57" s="2">
        <v>9</v>
      </c>
      <c r="J57" s="2">
        <v>10</v>
      </c>
      <c r="K57" s="2">
        <v>11</v>
      </c>
      <c r="L57" s="2">
        <v>9</v>
      </c>
      <c r="M57" s="2">
        <v>8</v>
      </c>
      <c r="N57" s="2">
        <v>8</v>
      </c>
      <c r="O57" s="2">
        <v>11</v>
      </c>
      <c r="P57" s="2">
        <v>9</v>
      </c>
      <c r="Q57" s="2">
        <v>10</v>
      </c>
      <c r="R57" s="2">
        <v>10</v>
      </c>
      <c r="S57" s="2">
        <v>13</v>
      </c>
      <c r="T57" s="2">
        <v>10</v>
      </c>
      <c r="U57" s="2">
        <v>8</v>
      </c>
      <c r="V57" s="2">
        <v>7</v>
      </c>
      <c r="W57" s="2">
        <v>6</v>
      </c>
      <c r="X57" s="2">
        <v>4</v>
      </c>
      <c r="Y57" s="2">
        <v>4</v>
      </c>
      <c r="Z57" s="2">
        <v>4</v>
      </c>
      <c r="AA57" s="2">
        <v>5</v>
      </c>
      <c r="AB57" s="2">
        <v>4</v>
      </c>
      <c r="AC57" s="2">
        <v>3</v>
      </c>
      <c r="AD57" s="2">
        <v>3</v>
      </c>
      <c r="AE57" s="2">
        <v>4</v>
      </c>
      <c r="AF57" s="2">
        <v>3</v>
      </c>
      <c r="AG57" s="2">
        <v>3</v>
      </c>
      <c r="AH57" s="2">
        <v>3</v>
      </c>
      <c r="AI57" s="2">
        <v>6</v>
      </c>
      <c r="AJ57" s="2">
        <v>5</v>
      </c>
      <c r="AK57" s="2">
        <v>6</v>
      </c>
      <c r="AL57" s="2">
        <v>6</v>
      </c>
      <c r="AM57" s="2">
        <v>8</v>
      </c>
      <c r="AN57" s="2">
        <v>6</v>
      </c>
      <c r="AO57" s="2">
        <v>8</v>
      </c>
      <c r="AP57" s="2">
        <v>8</v>
      </c>
      <c r="AQ57" s="2">
        <v>10</v>
      </c>
      <c r="AR57" s="2">
        <v>8</v>
      </c>
      <c r="AS57" s="2">
        <v>8</v>
      </c>
      <c r="AT57" s="2">
        <v>10</v>
      </c>
      <c r="AU57" s="2">
        <v>12</v>
      </c>
      <c r="AV57" s="2">
        <v>11</v>
      </c>
      <c r="AW57" s="2">
        <v>13</v>
      </c>
      <c r="AX57" s="2">
        <v>16</v>
      </c>
      <c r="AY57" s="2">
        <v>13</v>
      </c>
      <c r="AZ57" s="2">
        <v>6</v>
      </c>
      <c r="BA57" s="2">
        <v>5</v>
      </c>
      <c r="BB57" s="2">
        <v>6</v>
      </c>
      <c r="BC57" s="2">
        <v>5</v>
      </c>
      <c r="BD57" s="2">
        <v>6</v>
      </c>
      <c r="BE57" s="2">
        <v>6</v>
      </c>
      <c r="BF57" s="2">
        <v>6</v>
      </c>
      <c r="BG57" s="2">
        <v>8</v>
      </c>
      <c r="BH57" s="2">
        <f t="shared" si="0"/>
        <v>22</v>
      </c>
      <c r="BI57" s="1423">
        <f t="shared" si="1"/>
        <v>26</v>
      </c>
      <c r="BJ57" s="2"/>
      <c r="BK57" s="2"/>
      <c r="BL57" s="2"/>
      <c r="BM57" s="2"/>
      <c r="BN57" s="2"/>
      <c r="BO57" s="2"/>
      <c r="BP57" s="2"/>
      <c r="BQ57" s="2"/>
    </row>
    <row r="58" spans="1:69" ht="26.4" customHeight="1">
      <c r="A58" s="1372" t="str">
        <f>IF('1'!$A$1=1,B58,C58)</f>
        <v>Other personal, cultural, and recreational services</v>
      </c>
      <c r="B58" s="1397" t="s">
        <v>516</v>
      </c>
      <c r="C58" s="1397" t="s">
        <v>611</v>
      </c>
      <c r="D58" s="1422">
        <v>16</v>
      </c>
      <c r="E58" s="2">
        <v>20</v>
      </c>
      <c r="F58" s="2">
        <v>23</v>
      </c>
      <c r="G58" s="2">
        <v>22</v>
      </c>
      <c r="H58" s="2">
        <v>11</v>
      </c>
      <c r="I58" s="2">
        <v>15</v>
      </c>
      <c r="J58" s="2">
        <v>15</v>
      </c>
      <c r="K58" s="2">
        <v>15</v>
      </c>
      <c r="L58" s="2">
        <v>10</v>
      </c>
      <c r="M58" s="2">
        <v>16</v>
      </c>
      <c r="N58" s="2">
        <v>21</v>
      </c>
      <c r="O58" s="2">
        <v>36</v>
      </c>
      <c r="P58" s="2">
        <v>16</v>
      </c>
      <c r="Q58" s="2">
        <v>16</v>
      </c>
      <c r="R58" s="2">
        <v>22</v>
      </c>
      <c r="S58" s="2">
        <v>18</v>
      </c>
      <c r="T58" s="2">
        <v>10</v>
      </c>
      <c r="U58" s="2">
        <v>10</v>
      </c>
      <c r="V58" s="2">
        <v>6</v>
      </c>
      <c r="W58" s="2">
        <v>7</v>
      </c>
      <c r="X58" s="2">
        <v>7</v>
      </c>
      <c r="Y58" s="2">
        <v>4</v>
      </c>
      <c r="Z58" s="2">
        <v>5</v>
      </c>
      <c r="AA58" s="2">
        <v>6</v>
      </c>
      <c r="AB58" s="2">
        <v>5</v>
      </c>
      <c r="AC58" s="2">
        <v>4</v>
      </c>
      <c r="AD58" s="2">
        <v>7</v>
      </c>
      <c r="AE58" s="2">
        <v>6</v>
      </c>
      <c r="AF58" s="2">
        <v>6</v>
      </c>
      <c r="AG58" s="2">
        <v>5</v>
      </c>
      <c r="AH58" s="2">
        <v>6</v>
      </c>
      <c r="AI58" s="2">
        <v>5</v>
      </c>
      <c r="AJ58" s="2">
        <v>5</v>
      </c>
      <c r="AK58" s="2">
        <v>7</v>
      </c>
      <c r="AL58" s="2">
        <v>8</v>
      </c>
      <c r="AM58" s="2">
        <v>7</v>
      </c>
      <c r="AN58" s="2">
        <v>7</v>
      </c>
      <c r="AO58" s="2">
        <v>8</v>
      </c>
      <c r="AP58" s="2">
        <v>10</v>
      </c>
      <c r="AQ58" s="2">
        <v>9</v>
      </c>
      <c r="AR58" s="2">
        <v>7</v>
      </c>
      <c r="AS58" s="2">
        <v>4</v>
      </c>
      <c r="AT58" s="2">
        <v>9</v>
      </c>
      <c r="AU58" s="2">
        <v>8</v>
      </c>
      <c r="AV58" s="2">
        <v>9</v>
      </c>
      <c r="AW58" s="2">
        <v>8</v>
      </c>
      <c r="AX58" s="2">
        <v>12</v>
      </c>
      <c r="AY58" s="2">
        <v>12</v>
      </c>
      <c r="AZ58" s="2">
        <v>8</v>
      </c>
      <c r="BA58" s="2">
        <v>7</v>
      </c>
      <c r="BB58" s="2">
        <v>7</v>
      </c>
      <c r="BC58" s="2">
        <v>7</v>
      </c>
      <c r="BD58" s="2">
        <v>7</v>
      </c>
      <c r="BE58" s="2">
        <v>8</v>
      </c>
      <c r="BF58" s="2">
        <v>9</v>
      </c>
      <c r="BG58" s="2">
        <v>11</v>
      </c>
      <c r="BH58" s="2">
        <f t="shared" si="0"/>
        <v>29</v>
      </c>
      <c r="BI58" s="1423">
        <f t="shared" si="1"/>
        <v>35</v>
      </c>
      <c r="BJ58" s="2"/>
      <c r="BK58" s="2"/>
      <c r="BL58" s="2"/>
      <c r="BM58" s="2"/>
      <c r="BN58" s="2"/>
      <c r="BO58" s="2"/>
      <c r="BP58" s="2"/>
      <c r="BQ58" s="2"/>
    </row>
    <row r="59" spans="1:69" ht="26.4">
      <c r="A59" s="1375" t="str">
        <f>IF('1'!$A$1=1,B59,C59)</f>
        <v>Government goods and services n.i.e.</v>
      </c>
      <c r="B59" s="1400" t="s">
        <v>517</v>
      </c>
      <c r="C59" s="1670" t="s">
        <v>612</v>
      </c>
      <c r="D59" s="1428">
        <v>171</v>
      </c>
      <c r="E59" s="1157">
        <v>158</v>
      </c>
      <c r="F59" s="1157">
        <v>121</v>
      </c>
      <c r="G59" s="1157">
        <v>148</v>
      </c>
      <c r="H59" s="1157">
        <v>170</v>
      </c>
      <c r="I59" s="1157">
        <v>161</v>
      </c>
      <c r="J59" s="1157">
        <v>137</v>
      </c>
      <c r="K59" s="1157">
        <v>183</v>
      </c>
      <c r="L59" s="1157">
        <v>250</v>
      </c>
      <c r="M59" s="1157">
        <v>155</v>
      </c>
      <c r="N59" s="1157">
        <v>105</v>
      </c>
      <c r="O59" s="1157">
        <v>206</v>
      </c>
      <c r="P59" s="1157">
        <v>285</v>
      </c>
      <c r="Q59" s="1157">
        <v>127</v>
      </c>
      <c r="R59" s="1157">
        <v>125</v>
      </c>
      <c r="S59" s="1157">
        <v>225</v>
      </c>
      <c r="T59" s="1157">
        <v>135</v>
      </c>
      <c r="U59" s="1157">
        <v>45</v>
      </c>
      <c r="V59" s="1157">
        <v>53</v>
      </c>
      <c r="W59" s="1157">
        <v>69</v>
      </c>
      <c r="X59" s="1157">
        <v>61</v>
      </c>
      <c r="Y59" s="1157">
        <v>56</v>
      </c>
      <c r="Z59" s="1157">
        <v>65</v>
      </c>
      <c r="AA59" s="1157">
        <v>58</v>
      </c>
      <c r="AB59" s="1157">
        <v>66</v>
      </c>
      <c r="AC59" s="1157">
        <v>84</v>
      </c>
      <c r="AD59" s="1157">
        <v>79</v>
      </c>
      <c r="AE59" s="1157">
        <v>84</v>
      </c>
      <c r="AF59" s="1157">
        <v>72</v>
      </c>
      <c r="AG59" s="1157">
        <v>72</v>
      </c>
      <c r="AH59" s="1157">
        <v>83</v>
      </c>
      <c r="AI59" s="1157">
        <v>80</v>
      </c>
      <c r="AJ59" s="1157">
        <v>71</v>
      </c>
      <c r="AK59" s="1157">
        <v>74</v>
      </c>
      <c r="AL59" s="1157">
        <v>80</v>
      </c>
      <c r="AM59" s="1157">
        <v>75</v>
      </c>
      <c r="AN59" s="1157">
        <v>74</v>
      </c>
      <c r="AO59" s="1157">
        <v>90</v>
      </c>
      <c r="AP59" s="1157">
        <v>56</v>
      </c>
      <c r="AQ59" s="1157">
        <v>91</v>
      </c>
      <c r="AR59" s="1157">
        <v>66</v>
      </c>
      <c r="AS59" s="1157">
        <v>67</v>
      </c>
      <c r="AT59" s="1157">
        <v>72</v>
      </c>
      <c r="AU59" s="1157">
        <v>80</v>
      </c>
      <c r="AV59" s="1157">
        <v>60</v>
      </c>
      <c r="AW59" s="1157">
        <v>68</v>
      </c>
      <c r="AX59" s="1157">
        <v>80</v>
      </c>
      <c r="AY59" s="1157">
        <v>114</v>
      </c>
      <c r="AZ59" s="1157">
        <v>98</v>
      </c>
      <c r="BA59" s="1157">
        <v>125</v>
      </c>
      <c r="BB59" s="1157">
        <v>101</v>
      </c>
      <c r="BC59" s="1157">
        <v>156</v>
      </c>
      <c r="BD59" s="1157">
        <v>134</v>
      </c>
      <c r="BE59" s="1157">
        <v>134</v>
      </c>
      <c r="BF59" s="1157">
        <v>178</v>
      </c>
      <c r="BG59" s="1157">
        <v>215</v>
      </c>
      <c r="BH59" s="1157">
        <f t="shared" si="0"/>
        <v>480</v>
      </c>
      <c r="BI59" s="1429">
        <f t="shared" si="1"/>
        <v>661</v>
      </c>
      <c r="BJ59" s="2"/>
      <c r="BK59" s="2"/>
      <c r="BL59" s="2"/>
      <c r="BM59" s="2"/>
      <c r="BN59" s="2"/>
      <c r="BO59" s="2"/>
      <c r="BP59" s="2"/>
      <c r="BQ59" s="2"/>
    </row>
    <row r="60" spans="1:69">
      <c r="A60" s="1487" t="str">
        <f>IF('1'!$A$1=1,B60,C60)</f>
        <v>Note:</v>
      </c>
      <c r="B60" s="1487" t="s">
        <v>416</v>
      </c>
      <c r="C60" s="1487" t="s">
        <v>417</v>
      </c>
    </row>
    <row r="61" spans="1:69">
      <c r="A61" s="726" t="str">
        <f>IF('1'!$A$1=1,B61,C61)</f>
        <v>Since 2014, data exclude the temporarily occupied by the russian federation territories of Ukraine.</v>
      </c>
      <c r="B61" s="726" t="s">
        <v>617</v>
      </c>
      <c r="C61" s="726" t="s">
        <v>618</v>
      </c>
    </row>
  </sheetData>
  <mergeCells count="3">
    <mergeCell ref="A5:A6"/>
    <mergeCell ref="BH5:BH6"/>
    <mergeCell ref="BI5:BI6"/>
  </mergeCells>
  <hyperlinks>
    <hyperlink ref="A1" location="'1'!A1" display="до змісту"/>
    <hyperlink ref="BT1" location="'1'!A1" display="до змісту"/>
  </hyperlinks>
  <printOptions horizontalCentered="1" verticalCentered="1"/>
  <pageMargins left="0.15748031496062992" right="0.19685039370078741" top="0.27559055118110237" bottom="0.27559055118110237" header="0.15748031496062992" footer="0.15748031496062992"/>
  <pageSetup paperSize="9" scale="55"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D61"/>
  <sheetViews>
    <sheetView zoomScale="63" zoomScaleNormal="63" workbookViewId="0">
      <selection activeCell="O14" sqref="O14"/>
    </sheetView>
  </sheetViews>
  <sheetFormatPr defaultColWidth="8.77734375" defaultRowHeight="13.2" outlineLevelCol="2"/>
  <cols>
    <col min="1" max="1" width="47.33203125" style="1310" customWidth="1"/>
    <col min="2" max="3" width="47.5546875" style="1310" hidden="1" customWidth="1" outlineLevel="2"/>
    <col min="4" max="4" width="5.5546875" style="1310" hidden="1" customWidth="1" outlineLevel="1" collapsed="1"/>
    <col min="5" max="23" width="5.5546875" style="1310" hidden="1" customWidth="1" outlineLevel="1"/>
    <col min="24" max="29" width="5.6640625" style="1310" hidden="1" customWidth="1" outlineLevel="1"/>
    <col min="30" max="30" width="7.21875" style="1310" hidden="1" customWidth="1" outlineLevel="1"/>
    <col min="31" max="32" width="5.6640625" style="1310" hidden="1" customWidth="1" outlineLevel="1"/>
    <col min="33" max="34" width="7.21875" style="1310" hidden="1" customWidth="1" outlineLevel="1"/>
    <col min="35" max="36" width="5.6640625" style="1310" hidden="1" customWidth="1" outlineLevel="1"/>
    <col min="37" max="38" width="7.21875" style="1310" hidden="1" customWidth="1" outlineLevel="1"/>
    <col min="39" max="39" width="5.6640625" style="1310" hidden="1" customWidth="1" outlineLevel="1"/>
    <col min="40" max="40" width="5.6640625" style="1310" bestFit="1" customWidth="1" collapsed="1"/>
    <col min="41" max="43" width="7.21875" style="1310" bestFit="1" customWidth="1"/>
    <col min="44" max="50" width="5.6640625" style="1310" bestFit="1" customWidth="1"/>
    <col min="51" max="57" width="7.21875" style="1310" bestFit="1" customWidth="1"/>
    <col min="58" max="59" width="7.21875" style="1310" customWidth="1"/>
    <col min="60" max="60" width="7" style="1310" customWidth="1"/>
    <col min="61" max="61" width="6.77734375" style="1310" customWidth="1"/>
    <col min="62" max="67" width="8.77734375" style="1310"/>
    <col min="68" max="108" width="8.77734375" style="1046"/>
    <col min="109" max="16384" width="8.77734375" style="1310"/>
  </cols>
  <sheetData>
    <row r="1" spans="1:108">
      <c r="A1" s="212" t="str">
        <f>IF('1'!$A$1=1,BQ1,BR1)</f>
        <v>to title</v>
      </c>
      <c r="B1" s="212"/>
      <c r="C1" s="212"/>
      <c r="BQ1" s="1046" t="s">
        <v>298</v>
      </c>
      <c r="BR1" s="1492" t="s">
        <v>299</v>
      </c>
      <c r="BU1" s="1470" t="s">
        <v>477</v>
      </c>
      <c r="BZ1" s="1471" t="s">
        <v>474</v>
      </c>
      <c r="CF1" s="1046" t="s">
        <v>290</v>
      </c>
      <c r="CG1" s="1046" t="s">
        <v>292</v>
      </c>
      <c r="CM1" s="1044" t="s">
        <v>291</v>
      </c>
      <c r="CO1" s="1044" t="s">
        <v>293</v>
      </c>
    </row>
    <row r="2" spans="1:108" s="1528" customFormat="1">
      <c r="A2" s="1311" t="str">
        <f>IF('1'!$A$1=1,BU1,BZ1)</f>
        <v>2.2 Dynamics of Imports by types of Services</v>
      </c>
      <c r="B2" s="1310"/>
      <c r="C2" s="1311"/>
      <c r="BP2" s="1529"/>
      <c r="BQ2" s="1529"/>
      <c r="BR2" s="1529"/>
      <c r="BS2" s="1529"/>
      <c r="BT2" s="1529"/>
      <c r="BU2" s="1529"/>
      <c r="BV2" s="1529"/>
      <c r="BW2" s="1529"/>
      <c r="BX2" s="1529"/>
      <c r="BY2" s="1529"/>
      <c r="BZ2" s="1529"/>
      <c r="CA2" s="1529"/>
      <c r="CB2" s="1529"/>
      <c r="CC2" s="1529"/>
      <c r="CD2" s="1529"/>
      <c r="CE2" s="1529"/>
      <c r="CF2" s="1529"/>
      <c r="CG2" s="1529"/>
      <c r="CH2" s="1529"/>
      <c r="CI2" s="1529"/>
      <c r="CJ2" s="1529"/>
      <c r="CK2" s="1529"/>
      <c r="CL2" s="1529"/>
      <c r="CM2" s="1529"/>
      <c r="CN2" s="1529"/>
      <c r="CO2" s="1529"/>
      <c r="CP2" s="1529"/>
      <c r="CQ2" s="1529"/>
      <c r="CR2" s="1529"/>
      <c r="CS2" s="1529"/>
      <c r="CT2" s="1529"/>
      <c r="CU2" s="1529"/>
      <c r="CV2" s="1529"/>
      <c r="CW2" s="1529"/>
      <c r="CX2" s="1529"/>
      <c r="CY2" s="1529"/>
      <c r="CZ2" s="1529"/>
      <c r="DA2" s="1529"/>
      <c r="DB2" s="1529"/>
      <c r="DC2" s="1529"/>
      <c r="DD2" s="1529"/>
    </row>
    <row r="3" spans="1:108">
      <c r="A3" s="1310" t="str">
        <f>IF('1'!$A$1=1,CF1,CG1)</f>
        <v>according to BPM6 methodology</v>
      </c>
      <c r="D3" s="1312"/>
      <c r="E3" s="1312"/>
      <c r="F3" s="1312"/>
      <c r="G3" s="1312"/>
      <c r="H3" s="1312"/>
      <c r="I3" s="1312"/>
      <c r="J3" s="1312"/>
      <c r="K3" s="1312"/>
      <c r="L3" s="1312"/>
      <c r="M3" s="1312"/>
      <c r="N3" s="1312"/>
      <c r="O3" s="1312"/>
      <c r="P3" s="1312"/>
      <c r="Q3" s="1312"/>
      <c r="R3" s="1312"/>
      <c r="S3" s="1312"/>
      <c r="T3" s="1312"/>
      <c r="U3" s="1312"/>
      <c r="V3" s="1312"/>
      <c r="W3" s="1312"/>
      <c r="X3" s="1312"/>
      <c r="Y3" s="1312"/>
      <c r="Z3" s="1312"/>
      <c r="AA3" s="1312"/>
      <c r="AB3" s="1312"/>
      <c r="AC3" s="1312"/>
      <c r="AD3" s="1312"/>
      <c r="AE3" s="1312"/>
      <c r="AF3" s="1312"/>
      <c r="AG3" s="1312"/>
      <c r="AH3" s="1312"/>
      <c r="AI3" s="1312"/>
      <c r="AJ3" s="1312"/>
      <c r="AK3" s="1312"/>
      <c r="AL3" s="1312"/>
      <c r="AM3" s="1312"/>
      <c r="AN3" s="1312"/>
      <c r="AO3" s="1312"/>
      <c r="AP3" s="1312"/>
      <c r="AQ3" s="1312"/>
      <c r="AR3" s="1312"/>
      <c r="AS3" s="1312"/>
      <c r="AT3" s="1312"/>
      <c r="AU3" s="1312"/>
      <c r="AV3" s="1312"/>
      <c r="AW3" s="1312"/>
      <c r="AX3" s="1312"/>
      <c r="AY3" s="1312"/>
      <c r="AZ3" s="1312"/>
      <c r="BA3" s="1312"/>
      <c r="BB3" s="1312"/>
      <c r="BC3" s="1312"/>
      <c r="BD3" s="1312"/>
      <c r="BE3" s="1312"/>
      <c r="BF3" s="1312"/>
      <c r="BG3" s="1312"/>
      <c r="BH3" s="1312"/>
      <c r="BI3" s="1312"/>
    </row>
    <row r="4" spans="1:108">
      <c r="A4" s="1313" t="str">
        <f>IF('1'!$A$1=1,CM1,CO1)</f>
        <v>Million USD</v>
      </c>
      <c r="B4" s="1313"/>
      <c r="C4" s="1313"/>
      <c r="D4" s="1312"/>
      <c r="E4" s="1312"/>
      <c r="F4" s="1312"/>
      <c r="G4" s="1312"/>
      <c r="H4" s="1312"/>
      <c r="I4" s="1312"/>
      <c r="J4" s="1312"/>
      <c r="K4" s="1312"/>
      <c r="L4" s="1312"/>
      <c r="M4" s="1312"/>
      <c r="N4" s="1312"/>
      <c r="O4" s="1312"/>
      <c r="P4" s="1312"/>
      <c r="Q4" s="1312"/>
      <c r="R4" s="1312"/>
      <c r="S4" s="1312"/>
      <c r="T4" s="1312"/>
      <c r="U4" s="1312"/>
      <c r="V4" s="1312"/>
      <c r="W4" s="1312"/>
      <c r="X4" s="1312"/>
      <c r="Y4" s="1312"/>
      <c r="Z4" s="1312"/>
      <c r="AA4" s="1312"/>
      <c r="AB4" s="1312"/>
      <c r="AC4" s="1312"/>
      <c r="AD4" s="1312"/>
      <c r="AE4" s="1312"/>
      <c r="AF4" s="1312"/>
      <c r="AG4" s="1312"/>
      <c r="AH4" s="1312"/>
      <c r="AI4" s="1312"/>
      <c r="AJ4" s="1312"/>
      <c r="AK4" s="1312"/>
      <c r="AL4" s="1312"/>
      <c r="AM4" s="1312"/>
      <c r="AN4" s="1312"/>
      <c r="AO4" s="1312"/>
      <c r="AP4" s="1312"/>
      <c r="AQ4" s="1312"/>
      <c r="AR4" s="1312"/>
      <c r="AS4" s="1312"/>
      <c r="AT4" s="1312"/>
      <c r="AU4" s="1312"/>
      <c r="AV4" s="1312"/>
      <c r="AW4" s="1312"/>
      <c r="AX4" s="1312"/>
      <c r="AY4" s="1312"/>
      <c r="AZ4" s="1312"/>
      <c r="BA4" s="1312"/>
      <c r="BB4" s="1312"/>
      <c r="BC4" s="1312"/>
      <c r="BD4" s="1312"/>
      <c r="BE4" s="1312"/>
      <c r="BF4" s="1312"/>
      <c r="BG4" s="1312"/>
      <c r="BH4" s="1312"/>
      <c r="BI4" s="1312"/>
    </row>
    <row r="5" spans="1:108">
      <c r="A5" s="1783" t="str">
        <f>IF('1'!$A$1=1,B6,C6)</f>
        <v>Description</v>
      </c>
      <c r="B5" s="1360"/>
      <c r="C5" s="1314"/>
      <c r="D5" s="1315">
        <v>2010</v>
      </c>
      <c r="E5" s="1316"/>
      <c r="F5" s="1316"/>
      <c r="G5" s="1317"/>
      <c r="H5" s="1316">
        <v>2011</v>
      </c>
      <c r="I5" s="1316"/>
      <c r="J5" s="1316"/>
      <c r="K5" s="1316"/>
      <c r="L5" s="1316">
        <v>2012</v>
      </c>
      <c r="M5" s="1316"/>
      <c r="N5" s="1316"/>
      <c r="O5" s="1316"/>
      <c r="P5" s="1316">
        <v>2013</v>
      </c>
      <c r="Q5" s="1316"/>
      <c r="R5" s="1316"/>
      <c r="S5" s="1316"/>
      <c r="T5" s="1315">
        <v>2014</v>
      </c>
      <c r="U5" s="1316"/>
      <c r="V5" s="1316"/>
      <c r="W5" s="1317"/>
      <c r="X5" s="1316">
        <v>2015</v>
      </c>
      <c r="Y5" s="1316"/>
      <c r="Z5" s="1316"/>
      <c r="AA5" s="1316"/>
      <c r="AB5" s="1315">
        <v>2016</v>
      </c>
      <c r="AC5" s="1316"/>
      <c r="AD5" s="1316"/>
      <c r="AE5" s="1317"/>
      <c r="AF5" s="1315">
        <v>2017</v>
      </c>
      <c r="AG5" s="1316"/>
      <c r="AH5" s="1316"/>
      <c r="AI5" s="1317"/>
      <c r="AJ5" s="1316">
        <v>2018</v>
      </c>
      <c r="AK5" s="1316"/>
      <c r="AL5" s="1316"/>
      <c r="AM5" s="1316"/>
      <c r="AN5" s="1318">
        <v>2019</v>
      </c>
      <c r="AO5" s="1318"/>
      <c r="AP5" s="1318"/>
      <c r="AQ5" s="1318"/>
      <c r="AR5" s="1318">
        <v>2020</v>
      </c>
      <c r="AS5" s="1318"/>
      <c r="AT5" s="1318"/>
      <c r="AU5" s="1318"/>
      <c r="AV5" s="1318">
        <v>2021</v>
      </c>
      <c r="AW5" s="1318"/>
      <c r="AX5" s="1318"/>
      <c r="AY5" s="1318"/>
      <c r="AZ5" s="1318">
        <v>2022</v>
      </c>
      <c r="BA5" s="1318"/>
      <c r="BB5" s="1318"/>
      <c r="BC5" s="1318"/>
      <c r="BD5" s="1318">
        <v>2023</v>
      </c>
      <c r="BE5" s="1319"/>
      <c r="BF5" s="1319"/>
      <c r="BG5" s="1319"/>
      <c r="BH5" s="1761">
        <v>2022</v>
      </c>
      <c r="BI5" s="1769">
        <v>2023</v>
      </c>
    </row>
    <row r="6" spans="1:108">
      <c r="A6" s="1784"/>
      <c r="B6" s="1419" t="s">
        <v>478</v>
      </c>
      <c r="C6" s="1433" t="s">
        <v>119</v>
      </c>
      <c r="D6" s="1318" t="s">
        <v>479</v>
      </c>
      <c r="E6" s="1318" t="s">
        <v>420</v>
      </c>
      <c r="F6" s="1318" t="s">
        <v>186</v>
      </c>
      <c r="G6" s="1318" t="s">
        <v>187</v>
      </c>
      <c r="H6" s="1318" t="s">
        <v>479</v>
      </c>
      <c r="I6" s="1318" t="s">
        <v>420</v>
      </c>
      <c r="J6" s="1318" t="s">
        <v>186</v>
      </c>
      <c r="K6" s="1318" t="s">
        <v>187</v>
      </c>
      <c r="L6" s="1318" t="s">
        <v>479</v>
      </c>
      <c r="M6" s="1318" t="s">
        <v>420</v>
      </c>
      <c r="N6" s="1318" t="s">
        <v>186</v>
      </c>
      <c r="O6" s="1318" t="s">
        <v>187</v>
      </c>
      <c r="P6" s="1318" t="s">
        <v>479</v>
      </c>
      <c r="Q6" s="1318" t="s">
        <v>420</v>
      </c>
      <c r="R6" s="1318" t="s">
        <v>186</v>
      </c>
      <c r="S6" s="1315" t="s">
        <v>187</v>
      </c>
      <c r="T6" s="1318" t="s">
        <v>479</v>
      </c>
      <c r="U6" s="1318" t="s">
        <v>420</v>
      </c>
      <c r="V6" s="1318" t="s">
        <v>186</v>
      </c>
      <c r="W6" s="1318" t="s">
        <v>187</v>
      </c>
      <c r="X6" s="1317" t="s">
        <v>479</v>
      </c>
      <c r="Y6" s="1318" t="s">
        <v>420</v>
      </c>
      <c r="Z6" s="1318" t="s">
        <v>186</v>
      </c>
      <c r="AA6" s="1315" t="s">
        <v>187</v>
      </c>
      <c r="AB6" s="1318" t="s">
        <v>479</v>
      </c>
      <c r="AC6" s="1318" t="s">
        <v>420</v>
      </c>
      <c r="AD6" s="1318" t="s">
        <v>186</v>
      </c>
      <c r="AE6" s="1318" t="s">
        <v>187</v>
      </c>
      <c r="AF6" s="1318" t="s">
        <v>479</v>
      </c>
      <c r="AG6" s="1318" t="s">
        <v>420</v>
      </c>
      <c r="AH6" s="1318" t="s">
        <v>186</v>
      </c>
      <c r="AI6" s="1318" t="s">
        <v>187</v>
      </c>
      <c r="AJ6" s="1317" t="s">
        <v>479</v>
      </c>
      <c r="AK6" s="1318" t="s">
        <v>420</v>
      </c>
      <c r="AL6" s="1315" t="s">
        <v>186</v>
      </c>
      <c r="AM6" s="1315" t="s">
        <v>187</v>
      </c>
      <c r="AN6" s="1318" t="s">
        <v>479</v>
      </c>
      <c r="AO6" s="1318" t="s">
        <v>420</v>
      </c>
      <c r="AP6" s="1318" t="s">
        <v>186</v>
      </c>
      <c r="AQ6" s="1318" t="s">
        <v>187</v>
      </c>
      <c r="AR6" s="1318" t="s">
        <v>479</v>
      </c>
      <c r="AS6" s="1318" t="s">
        <v>420</v>
      </c>
      <c r="AT6" s="1318" t="s">
        <v>480</v>
      </c>
      <c r="AU6" s="1318" t="s">
        <v>187</v>
      </c>
      <c r="AV6" s="1318" t="s">
        <v>479</v>
      </c>
      <c r="AW6" s="1318" t="s">
        <v>420</v>
      </c>
      <c r="AX6" s="1318" t="s">
        <v>480</v>
      </c>
      <c r="AY6" s="1318" t="s">
        <v>187</v>
      </c>
      <c r="AZ6" s="1318" t="s">
        <v>479</v>
      </c>
      <c r="BA6" s="1318" t="s">
        <v>420</v>
      </c>
      <c r="BB6" s="1318" t="s">
        <v>480</v>
      </c>
      <c r="BC6" s="1318" t="s">
        <v>187</v>
      </c>
      <c r="BD6" s="1318" t="s">
        <v>479</v>
      </c>
      <c r="BE6" s="1432" t="s">
        <v>420</v>
      </c>
      <c r="BF6" s="1432" t="s">
        <v>480</v>
      </c>
      <c r="BG6" s="1318" t="s">
        <v>187</v>
      </c>
      <c r="BH6" s="1785" t="s">
        <v>433</v>
      </c>
      <c r="BI6" s="1786" t="s">
        <v>433</v>
      </c>
    </row>
    <row r="7" spans="1:108">
      <c r="A7" s="1420"/>
      <c r="B7" s="1420"/>
      <c r="C7" s="1361"/>
      <c r="D7" s="1442"/>
      <c r="E7" s="1443"/>
      <c r="F7" s="1443"/>
      <c r="G7" s="1443"/>
      <c r="H7" s="1443"/>
      <c r="I7" s="1443"/>
      <c r="J7" s="1443"/>
      <c r="K7" s="1443"/>
      <c r="L7" s="1443"/>
      <c r="M7" s="1443"/>
      <c r="N7" s="1443"/>
      <c r="O7" s="1443"/>
      <c r="P7" s="1443"/>
      <c r="Q7" s="1443"/>
      <c r="R7" s="1443"/>
      <c r="S7" s="1443"/>
      <c r="T7" s="1443"/>
      <c r="U7" s="1443"/>
      <c r="V7" s="1443"/>
      <c r="W7" s="1443"/>
      <c r="X7" s="1443"/>
      <c r="Y7" s="1443"/>
      <c r="Z7" s="1443"/>
      <c r="AA7" s="1443"/>
      <c r="AB7" s="1442"/>
      <c r="AC7" s="1443"/>
      <c r="AD7" s="1443"/>
      <c r="AE7" s="1443"/>
      <c r="AF7" s="1443"/>
      <c r="AG7" s="1443"/>
      <c r="AH7" s="1443"/>
      <c r="AI7" s="1443"/>
      <c r="AJ7" s="1443"/>
      <c r="AK7" s="1443"/>
      <c r="AL7" s="1443"/>
      <c r="AM7" s="1443"/>
      <c r="AN7" s="1443"/>
      <c r="AO7" s="1443"/>
      <c r="AP7" s="1443"/>
      <c r="AQ7" s="1443"/>
      <c r="AR7" s="1443"/>
      <c r="AS7" s="1443"/>
      <c r="AT7" s="1443"/>
      <c r="AU7" s="1443"/>
      <c r="AV7" s="1443"/>
      <c r="AW7" s="1443"/>
      <c r="AX7" s="1443"/>
      <c r="AY7" s="1443"/>
      <c r="AZ7" s="1443"/>
      <c r="BA7" s="1443"/>
      <c r="BB7" s="1443"/>
      <c r="BC7" s="1443"/>
      <c r="BD7" s="1443"/>
      <c r="BE7" s="1443"/>
      <c r="BF7" s="1443"/>
      <c r="BG7" s="1443"/>
      <c r="BH7" s="1443"/>
      <c r="BI7" s="1444"/>
    </row>
    <row r="8" spans="1:108">
      <c r="A8" s="1364" t="str">
        <f>IF('1'!$A$1=1,B8,C8)</f>
        <v>Services</v>
      </c>
      <c r="B8" s="1377" t="s">
        <v>481</v>
      </c>
      <c r="C8" s="1402" t="s">
        <v>580</v>
      </c>
      <c r="D8" s="1473">
        <v>2677</v>
      </c>
      <c r="E8" s="1474">
        <v>2971</v>
      </c>
      <c r="F8" s="1474">
        <v>3493</v>
      </c>
      <c r="G8" s="1474">
        <v>3571</v>
      </c>
      <c r="H8" s="1474">
        <v>2881</v>
      </c>
      <c r="I8" s="1474">
        <v>3304</v>
      </c>
      <c r="J8" s="1474">
        <v>3748</v>
      </c>
      <c r="K8" s="1474">
        <v>3450</v>
      </c>
      <c r="L8" s="1474">
        <v>3143</v>
      </c>
      <c r="M8" s="1474">
        <v>3680</v>
      </c>
      <c r="N8" s="1474">
        <v>4087</v>
      </c>
      <c r="O8" s="1474">
        <v>3679</v>
      </c>
      <c r="P8" s="1474">
        <v>3365</v>
      </c>
      <c r="Q8" s="1474">
        <v>3911</v>
      </c>
      <c r="R8" s="1474">
        <v>4519</v>
      </c>
      <c r="S8" s="1474">
        <v>4324</v>
      </c>
      <c r="T8" s="1474">
        <v>3137</v>
      </c>
      <c r="U8" s="1474">
        <v>3227</v>
      </c>
      <c r="V8" s="1474">
        <v>3254</v>
      </c>
      <c r="W8" s="1474">
        <v>2744</v>
      </c>
      <c r="X8" s="1474">
        <v>2511</v>
      </c>
      <c r="Y8" s="1474">
        <v>2836</v>
      </c>
      <c r="Z8" s="1474">
        <v>3135</v>
      </c>
      <c r="AA8" s="1474">
        <v>2867</v>
      </c>
      <c r="AB8" s="1473">
        <v>2629</v>
      </c>
      <c r="AC8" s="1474">
        <v>2934</v>
      </c>
      <c r="AD8" s="1474">
        <v>3452</v>
      </c>
      <c r="AE8" s="1474">
        <v>2944</v>
      </c>
      <c r="AF8" s="1474">
        <v>2946</v>
      </c>
      <c r="AG8" s="1474">
        <v>3311</v>
      </c>
      <c r="AH8" s="1474">
        <v>3728</v>
      </c>
      <c r="AI8" s="1474">
        <v>3339</v>
      </c>
      <c r="AJ8" s="1474">
        <v>3230</v>
      </c>
      <c r="AK8" s="1474">
        <v>3632</v>
      </c>
      <c r="AL8" s="1474">
        <v>4036</v>
      </c>
      <c r="AM8" s="1474">
        <v>3602</v>
      </c>
      <c r="AN8" s="1474">
        <v>3458</v>
      </c>
      <c r="AO8" s="1474">
        <v>4022</v>
      </c>
      <c r="AP8" s="1474">
        <v>4398</v>
      </c>
      <c r="AQ8" s="1474">
        <v>3837</v>
      </c>
      <c r="AR8" s="1474">
        <v>3417</v>
      </c>
      <c r="AS8" s="1474">
        <v>2004</v>
      </c>
      <c r="AT8" s="1474">
        <v>2882</v>
      </c>
      <c r="AU8" s="1474">
        <v>2861</v>
      </c>
      <c r="AV8" s="1474">
        <v>2898</v>
      </c>
      <c r="AW8" s="1474">
        <v>3397</v>
      </c>
      <c r="AX8" s="1474">
        <v>4071</v>
      </c>
      <c r="AY8" s="1474">
        <v>4054</v>
      </c>
      <c r="AZ8" s="1474">
        <v>5138</v>
      </c>
      <c r="BA8" s="1474">
        <v>7064</v>
      </c>
      <c r="BB8" s="1474">
        <v>7384</v>
      </c>
      <c r="BC8" s="1474">
        <v>8117</v>
      </c>
      <c r="BD8" s="1474">
        <v>7535</v>
      </c>
      <c r="BE8" s="1474">
        <v>5701</v>
      </c>
      <c r="BF8" s="1474">
        <v>5779</v>
      </c>
      <c r="BG8" s="1474">
        <v>6000</v>
      </c>
      <c r="BH8" s="1474">
        <f>AZ8+BA8+BB8+BC8</f>
        <v>27703</v>
      </c>
      <c r="BI8" s="1475">
        <f>BD8+BE8+BF8+BG8</f>
        <v>25015</v>
      </c>
    </row>
    <row r="9" spans="1:108" ht="28.05" customHeight="1">
      <c r="A9" s="1434" t="str">
        <f>IF('1'!$A$1=1,B9,C9)</f>
        <v>Manufacturing services on physical inputs owned by others</v>
      </c>
      <c r="B9" s="1378" t="s">
        <v>482</v>
      </c>
      <c r="C9" s="1403" t="s">
        <v>581</v>
      </c>
      <c r="D9" s="1422">
        <v>1</v>
      </c>
      <c r="E9" s="2">
        <v>1</v>
      </c>
      <c r="F9" s="2">
        <v>1</v>
      </c>
      <c r="G9" s="2">
        <v>2</v>
      </c>
      <c r="H9" s="2">
        <v>2</v>
      </c>
      <c r="I9" s="2">
        <v>3</v>
      </c>
      <c r="J9" s="2">
        <v>1</v>
      </c>
      <c r="K9" s="2">
        <v>2</v>
      </c>
      <c r="L9" s="2">
        <v>2</v>
      </c>
      <c r="M9" s="2">
        <v>2</v>
      </c>
      <c r="N9" s="2">
        <v>2</v>
      </c>
      <c r="O9" s="2">
        <v>4</v>
      </c>
      <c r="P9" s="2">
        <v>3</v>
      </c>
      <c r="Q9" s="2">
        <v>2</v>
      </c>
      <c r="R9" s="2">
        <v>3</v>
      </c>
      <c r="S9" s="2">
        <v>3</v>
      </c>
      <c r="T9" s="2">
        <v>4</v>
      </c>
      <c r="U9" s="2">
        <v>3</v>
      </c>
      <c r="V9" s="2">
        <v>3</v>
      </c>
      <c r="W9" s="2">
        <v>19</v>
      </c>
      <c r="X9" s="2">
        <v>16</v>
      </c>
      <c r="Y9" s="2">
        <v>25</v>
      </c>
      <c r="Z9" s="2">
        <v>16</v>
      </c>
      <c r="AA9" s="2">
        <v>6</v>
      </c>
      <c r="AB9" s="1422">
        <v>1</v>
      </c>
      <c r="AC9" s="2">
        <v>1</v>
      </c>
      <c r="AD9" s="2">
        <v>1</v>
      </c>
      <c r="AE9" s="2">
        <v>2</v>
      </c>
      <c r="AF9" s="2">
        <v>1</v>
      </c>
      <c r="AG9" s="2">
        <v>0</v>
      </c>
      <c r="AH9" s="2">
        <v>0</v>
      </c>
      <c r="AI9" s="2">
        <v>1</v>
      </c>
      <c r="AJ9" s="2">
        <v>0</v>
      </c>
      <c r="AK9" s="2">
        <v>0</v>
      </c>
      <c r="AL9" s="2">
        <v>1</v>
      </c>
      <c r="AM9" s="2">
        <v>1</v>
      </c>
      <c r="AN9" s="2">
        <v>1</v>
      </c>
      <c r="AO9" s="2">
        <v>0</v>
      </c>
      <c r="AP9" s="2">
        <v>0</v>
      </c>
      <c r="AQ9" s="2">
        <v>1</v>
      </c>
      <c r="AR9" s="2">
        <v>0</v>
      </c>
      <c r="AS9" s="2">
        <v>1</v>
      </c>
      <c r="AT9" s="2">
        <v>1</v>
      </c>
      <c r="AU9" s="2">
        <v>0</v>
      </c>
      <c r="AV9" s="2">
        <v>2</v>
      </c>
      <c r="AW9" s="2">
        <v>2</v>
      </c>
      <c r="AX9" s="2">
        <v>3</v>
      </c>
      <c r="AY9" s="2">
        <v>3</v>
      </c>
      <c r="AZ9" s="2">
        <v>1</v>
      </c>
      <c r="BA9" s="2">
        <v>0</v>
      </c>
      <c r="BB9" s="2">
        <v>0</v>
      </c>
      <c r="BC9" s="2">
        <v>3</v>
      </c>
      <c r="BD9" s="2">
        <v>1</v>
      </c>
      <c r="BE9" s="2">
        <v>5</v>
      </c>
      <c r="BF9" s="2">
        <v>3</v>
      </c>
      <c r="BG9" s="2">
        <v>3</v>
      </c>
      <c r="BH9" s="2">
        <f>AZ9+BA9+BB9+BC9</f>
        <v>4</v>
      </c>
      <c r="BI9" s="1423">
        <f>BD9+BE9+BF9+BG9</f>
        <v>12</v>
      </c>
    </row>
    <row r="10" spans="1:108" ht="43.8" customHeight="1">
      <c r="A10" s="1434" t="str">
        <f>IF('1'!$A$1=1,B10,C10)</f>
        <v>Maintenance and repair services n.i.e.</v>
      </c>
      <c r="B10" s="1378" t="s">
        <v>483</v>
      </c>
      <c r="C10" s="1403" t="s">
        <v>582</v>
      </c>
      <c r="D10" s="1422">
        <v>10</v>
      </c>
      <c r="E10" s="2">
        <v>5</v>
      </c>
      <c r="F10" s="2">
        <v>10</v>
      </c>
      <c r="G10" s="2">
        <v>22</v>
      </c>
      <c r="H10" s="2">
        <v>6</v>
      </c>
      <c r="I10" s="2">
        <v>4</v>
      </c>
      <c r="J10" s="2">
        <v>8</v>
      </c>
      <c r="K10" s="2">
        <v>26</v>
      </c>
      <c r="L10" s="2">
        <v>12</v>
      </c>
      <c r="M10" s="2">
        <v>11</v>
      </c>
      <c r="N10" s="2">
        <v>12</v>
      </c>
      <c r="O10" s="2">
        <v>13</v>
      </c>
      <c r="P10" s="2">
        <v>25</v>
      </c>
      <c r="Q10" s="2">
        <v>31</v>
      </c>
      <c r="R10" s="2">
        <v>28</v>
      </c>
      <c r="S10" s="2">
        <v>40</v>
      </c>
      <c r="T10" s="2">
        <v>29</v>
      </c>
      <c r="U10" s="2">
        <v>29</v>
      </c>
      <c r="V10" s="2">
        <v>28</v>
      </c>
      <c r="W10" s="2">
        <v>21</v>
      </c>
      <c r="X10" s="2">
        <v>16</v>
      </c>
      <c r="Y10" s="2">
        <v>17</v>
      </c>
      <c r="Z10" s="2">
        <v>19</v>
      </c>
      <c r="AA10" s="2">
        <v>34</v>
      </c>
      <c r="AB10" s="1422">
        <v>9</v>
      </c>
      <c r="AC10" s="2">
        <v>17</v>
      </c>
      <c r="AD10" s="2">
        <v>45</v>
      </c>
      <c r="AE10" s="2">
        <v>21</v>
      </c>
      <c r="AF10" s="2">
        <v>16</v>
      </c>
      <c r="AG10" s="2">
        <v>18</v>
      </c>
      <c r="AH10" s="2">
        <v>16</v>
      </c>
      <c r="AI10" s="2">
        <v>21</v>
      </c>
      <c r="AJ10" s="2">
        <v>15</v>
      </c>
      <c r="AK10" s="2">
        <v>27</v>
      </c>
      <c r="AL10" s="2">
        <v>17</v>
      </c>
      <c r="AM10" s="2">
        <v>25</v>
      </c>
      <c r="AN10" s="2">
        <v>21</v>
      </c>
      <c r="AO10" s="2">
        <v>18</v>
      </c>
      <c r="AP10" s="2">
        <v>23</v>
      </c>
      <c r="AQ10" s="2">
        <v>23</v>
      </c>
      <c r="AR10" s="2">
        <v>15</v>
      </c>
      <c r="AS10" s="2">
        <v>12</v>
      </c>
      <c r="AT10" s="2">
        <v>14</v>
      </c>
      <c r="AU10" s="2">
        <v>20</v>
      </c>
      <c r="AV10" s="2">
        <v>13</v>
      </c>
      <c r="AW10" s="2">
        <v>16</v>
      </c>
      <c r="AX10" s="2">
        <v>19</v>
      </c>
      <c r="AY10" s="2">
        <v>29</v>
      </c>
      <c r="AZ10" s="2">
        <v>22</v>
      </c>
      <c r="BA10" s="2">
        <v>14</v>
      </c>
      <c r="BB10" s="2">
        <v>17</v>
      </c>
      <c r="BC10" s="2">
        <v>14</v>
      </c>
      <c r="BD10" s="2">
        <v>56</v>
      </c>
      <c r="BE10" s="2">
        <v>34</v>
      </c>
      <c r="BF10" s="2">
        <v>36</v>
      </c>
      <c r="BG10" s="2">
        <v>54</v>
      </c>
      <c r="BH10" s="2">
        <f t="shared" ref="BH10:BH59" si="0">AZ10+BA10+BB10+BC10</f>
        <v>67</v>
      </c>
      <c r="BI10" s="1423">
        <f t="shared" ref="BI10:BI58" si="1">BD10+BE10+BF10+BG10</f>
        <v>180</v>
      </c>
    </row>
    <row r="11" spans="1:108">
      <c r="A11" s="1364" t="str">
        <f>IF('1'!$A$1=1,B11,C11)</f>
        <v>Transport</v>
      </c>
      <c r="B11" s="1379" t="s">
        <v>484</v>
      </c>
      <c r="C11" s="1404" t="s">
        <v>583</v>
      </c>
      <c r="D11" s="1422">
        <v>777</v>
      </c>
      <c r="E11" s="2">
        <v>937</v>
      </c>
      <c r="F11" s="2">
        <v>1121</v>
      </c>
      <c r="G11" s="2">
        <v>1248</v>
      </c>
      <c r="H11" s="2">
        <v>708</v>
      </c>
      <c r="I11" s="2">
        <v>908</v>
      </c>
      <c r="J11" s="2">
        <v>1032</v>
      </c>
      <c r="K11" s="2">
        <v>1074</v>
      </c>
      <c r="L11" s="2">
        <v>831</v>
      </c>
      <c r="M11" s="2">
        <v>1074</v>
      </c>
      <c r="N11" s="2">
        <v>1065</v>
      </c>
      <c r="O11" s="2">
        <v>1066</v>
      </c>
      <c r="P11" s="2">
        <v>852</v>
      </c>
      <c r="Q11" s="2">
        <v>993</v>
      </c>
      <c r="R11" s="2">
        <v>1137</v>
      </c>
      <c r="S11" s="2">
        <v>1059</v>
      </c>
      <c r="T11" s="2">
        <v>696</v>
      </c>
      <c r="U11" s="2">
        <v>694</v>
      </c>
      <c r="V11" s="2">
        <v>695</v>
      </c>
      <c r="W11" s="2">
        <v>642</v>
      </c>
      <c r="X11" s="2">
        <v>469</v>
      </c>
      <c r="Y11" s="2">
        <v>480</v>
      </c>
      <c r="Z11" s="2">
        <v>508</v>
      </c>
      <c r="AA11" s="2">
        <v>490</v>
      </c>
      <c r="AB11" s="1422">
        <v>412</v>
      </c>
      <c r="AC11" s="2">
        <v>435</v>
      </c>
      <c r="AD11" s="2">
        <v>559</v>
      </c>
      <c r="AE11" s="2">
        <v>528</v>
      </c>
      <c r="AF11" s="2">
        <v>463</v>
      </c>
      <c r="AG11" s="2">
        <v>518</v>
      </c>
      <c r="AH11" s="2">
        <v>565</v>
      </c>
      <c r="AI11" s="2">
        <v>563</v>
      </c>
      <c r="AJ11" s="2">
        <v>495</v>
      </c>
      <c r="AK11" s="2">
        <v>544</v>
      </c>
      <c r="AL11" s="2">
        <v>602</v>
      </c>
      <c r="AM11" s="2">
        <v>596</v>
      </c>
      <c r="AN11" s="2">
        <v>561</v>
      </c>
      <c r="AO11" s="2">
        <v>600</v>
      </c>
      <c r="AP11" s="2">
        <v>684</v>
      </c>
      <c r="AQ11" s="2">
        <v>671</v>
      </c>
      <c r="AR11" s="2">
        <v>534</v>
      </c>
      <c r="AS11" s="2">
        <v>372</v>
      </c>
      <c r="AT11" s="2">
        <v>467</v>
      </c>
      <c r="AU11" s="2">
        <v>547</v>
      </c>
      <c r="AV11" s="2">
        <v>526</v>
      </c>
      <c r="AW11" s="2">
        <v>617</v>
      </c>
      <c r="AX11" s="2">
        <v>793</v>
      </c>
      <c r="AY11" s="2">
        <v>898</v>
      </c>
      <c r="AZ11" s="2">
        <v>672</v>
      </c>
      <c r="BA11" s="2">
        <v>477</v>
      </c>
      <c r="BB11" s="2">
        <v>616</v>
      </c>
      <c r="BC11" s="2">
        <v>717</v>
      </c>
      <c r="BD11" s="2">
        <v>753</v>
      </c>
      <c r="BE11" s="2">
        <v>709</v>
      </c>
      <c r="BF11" s="2">
        <v>745</v>
      </c>
      <c r="BG11" s="2">
        <v>831</v>
      </c>
      <c r="BH11" s="2">
        <f t="shared" si="0"/>
        <v>2482</v>
      </c>
      <c r="BI11" s="1423">
        <f t="shared" si="1"/>
        <v>3038</v>
      </c>
    </row>
    <row r="12" spans="1:108">
      <c r="A12" s="1435" t="str">
        <f>IF('1'!$A$1=1,B12,C12)</f>
        <v>For all modes of transport</v>
      </c>
      <c r="B12" s="1380" t="s">
        <v>485</v>
      </c>
      <c r="C12" s="1405" t="s">
        <v>584</v>
      </c>
      <c r="D12" s="1424"/>
      <c r="E12" s="13"/>
      <c r="F12" s="13"/>
      <c r="G12" s="13"/>
      <c r="H12" s="13"/>
      <c r="I12" s="13"/>
      <c r="J12" s="13"/>
      <c r="K12" s="13"/>
      <c r="L12" s="13"/>
      <c r="M12" s="13"/>
      <c r="N12" s="13"/>
      <c r="O12" s="13"/>
      <c r="P12" s="13"/>
      <c r="Q12" s="13"/>
      <c r="R12" s="13"/>
      <c r="S12" s="13"/>
      <c r="T12" s="13"/>
      <c r="U12" s="13"/>
      <c r="V12" s="13"/>
      <c r="W12" s="13"/>
      <c r="X12" s="13"/>
      <c r="Y12" s="13"/>
      <c r="Z12" s="13"/>
      <c r="AA12" s="13"/>
      <c r="AB12" s="1424"/>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v>701</v>
      </c>
      <c r="BE12" s="13">
        <v>655</v>
      </c>
      <c r="BF12" s="13">
        <v>696</v>
      </c>
      <c r="BG12" s="13">
        <v>762</v>
      </c>
      <c r="BH12" s="2">
        <f t="shared" si="0"/>
        <v>0</v>
      </c>
      <c r="BI12" s="1423">
        <f t="shared" si="1"/>
        <v>2814</v>
      </c>
    </row>
    <row r="13" spans="1:108">
      <c r="A13" s="1436" t="str">
        <f>IF('1'!$A$1=1,B13,C13)</f>
        <v>Passenger</v>
      </c>
      <c r="B13" s="1381" t="s">
        <v>486</v>
      </c>
      <c r="C13" s="1406" t="s">
        <v>585</v>
      </c>
      <c r="D13" s="1422">
        <v>69</v>
      </c>
      <c r="E13" s="2">
        <v>76</v>
      </c>
      <c r="F13" s="2">
        <v>136</v>
      </c>
      <c r="G13" s="2">
        <v>111</v>
      </c>
      <c r="H13" s="2">
        <v>62</v>
      </c>
      <c r="I13" s="2">
        <v>95</v>
      </c>
      <c r="J13" s="2">
        <v>126</v>
      </c>
      <c r="K13" s="2">
        <v>85</v>
      </c>
      <c r="L13" s="2">
        <v>72</v>
      </c>
      <c r="M13" s="2">
        <v>109</v>
      </c>
      <c r="N13" s="2">
        <v>132</v>
      </c>
      <c r="O13" s="2">
        <v>119</v>
      </c>
      <c r="P13" s="2">
        <v>113</v>
      </c>
      <c r="Q13" s="2">
        <v>150</v>
      </c>
      <c r="R13" s="2">
        <v>155</v>
      </c>
      <c r="S13" s="2">
        <v>119</v>
      </c>
      <c r="T13" s="2">
        <v>106</v>
      </c>
      <c r="U13" s="2">
        <v>118</v>
      </c>
      <c r="V13" s="2">
        <v>100</v>
      </c>
      <c r="W13" s="2">
        <v>85</v>
      </c>
      <c r="X13" s="2">
        <v>60</v>
      </c>
      <c r="Y13" s="2">
        <v>83</v>
      </c>
      <c r="Z13" s="2">
        <v>85</v>
      </c>
      <c r="AA13" s="2">
        <v>79</v>
      </c>
      <c r="AB13" s="1422">
        <v>73</v>
      </c>
      <c r="AC13" s="2">
        <v>79</v>
      </c>
      <c r="AD13" s="2">
        <v>96</v>
      </c>
      <c r="AE13" s="2">
        <v>88</v>
      </c>
      <c r="AF13" s="2">
        <v>73</v>
      </c>
      <c r="AG13" s="2">
        <v>108</v>
      </c>
      <c r="AH13" s="2">
        <v>121</v>
      </c>
      <c r="AI13" s="2">
        <v>113</v>
      </c>
      <c r="AJ13" s="2">
        <v>90</v>
      </c>
      <c r="AK13" s="2">
        <v>107</v>
      </c>
      <c r="AL13" s="2">
        <v>105</v>
      </c>
      <c r="AM13" s="2">
        <v>86</v>
      </c>
      <c r="AN13" s="2">
        <v>85</v>
      </c>
      <c r="AO13" s="2">
        <v>95</v>
      </c>
      <c r="AP13" s="2">
        <v>106</v>
      </c>
      <c r="AQ13" s="2">
        <v>104</v>
      </c>
      <c r="AR13" s="2">
        <v>67</v>
      </c>
      <c r="AS13" s="2">
        <v>12</v>
      </c>
      <c r="AT13" s="2">
        <v>25</v>
      </c>
      <c r="AU13" s="2">
        <v>28</v>
      </c>
      <c r="AV13" s="2">
        <v>31</v>
      </c>
      <c r="AW13" s="2">
        <v>40</v>
      </c>
      <c r="AX13" s="2">
        <v>55</v>
      </c>
      <c r="AY13" s="2">
        <v>66</v>
      </c>
      <c r="AZ13" s="2">
        <v>31</v>
      </c>
      <c r="BA13" s="2">
        <v>4</v>
      </c>
      <c r="BB13" s="2">
        <v>14</v>
      </c>
      <c r="BC13" s="2">
        <v>22</v>
      </c>
      <c r="BD13" s="2">
        <v>23</v>
      </c>
      <c r="BE13" s="2">
        <v>25</v>
      </c>
      <c r="BF13" s="2">
        <v>32</v>
      </c>
      <c r="BG13" s="2">
        <v>17</v>
      </c>
      <c r="BH13" s="2">
        <f t="shared" si="0"/>
        <v>71</v>
      </c>
      <c r="BI13" s="1423">
        <f t="shared" si="1"/>
        <v>97</v>
      </c>
    </row>
    <row r="14" spans="1:108">
      <c r="A14" s="1436" t="str">
        <f>IF('1'!$A$1=1,B14,C14)</f>
        <v>Freight</v>
      </c>
      <c r="B14" s="1381" t="s">
        <v>487</v>
      </c>
      <c r="C14" s="1406" t="s">
        <v>586</v>
      </c>
      <c r="D14" s="1422">
        <v>530</v>
      </c>
      <c r="E14" s="2">
        <v>634</v>
      </c>
      <c r="F14" s="2">
        <v>756</v>
      </c>
      <c r="G14" s="2">
        <v>879</v>
      </c>
      <c r="H14" s="2">
        <v>416</v>
      </c>
      <c r="I14" s="2">
        <v>527</v>
      </c>
      <c r="J14" s="2">
        <v>580</v>
      </c>
      <c r="K14" s="2">
        <v>623</v>
      </c>
      <c r="L14" s="2">
        <v>503</v>
      </c>
      <c r="M14" s="2">
        <v>625</v>
      </c>
      <c r="N14" s="2">
        <v>603</v>
      </c>
      <c r="O14" s="2">
        <v>652</v>
      </c>
      <c r="P14" s="2">
        <v>495</v>
      </c>
      <c r="Q14" s="2">
        <v>485</v>
      </c>
      <c r="R14" s="2">
        <v>569</v>
      </c>
      <c r="S14" s="2">
        <v>562</v>
      </c>
      <c r="T14" s="2">
        <v>354</v>
      </c>
      <c r="U14" s="2">
        <v>384</v>
      </c>
      <c r="V14" s="2">
        <v>364</v>
      </c>
      <c r="W14" s="2">
        <v>374</v>
      </c>
      <c r="X14" s="2">
        <v>269</v>
      </c>
      <c r="Y14" s="2">
        <v>241</v>
      </c>
      <c r="Z14" s="2">
        <v>257</v>
      </c>
      <c r="AA14" s="2">
        <v>268</v>
      </c>
      <c r="AB14" s="1422">
        <v>215</v>
      </c>
      <c r="AC14" s="2">
        <v>214</v>
      </c>
      <c r="AD14" s="2">
        <v>281</v>
      </c>
      <c r="AE14" s="2">
        <v>294</v>
      </c>
      <c r="AF14" s="2">
        <v>235</v>
      </c>
      <c r="AG14" s="2">
        <v>242</v>
      </c>
      <c r="AH14" s="2">
        <v>258</v>
      </c>
      <c r="AI14" s="2">
        <v>284</v>
      </c>
      <c r="AJ14" s="2">
        <v>245</v>
      </c>
      <c r="AK14" s="2">
        <v>255</v>
      </c>
      <c r="AL14" s="2">
        <v>291</v>
      </c>
      <c r="AM14" s="2">
        <v>317</v>
      </c>
      <c r="AN14" s="2">
        <v>294</v>
      </c>
      <c r="AO14" s="2">
        <v>292</v>
      </c>
      <c r="AP14" s="2">
        <v>339</v>
      </c>
      <c r="AQ14" s="2">
        <v>360</v>
      </c>
      <c r="AR14" s="2">
        <v>304</v>
      </c>
      <c r="AS14" s="2">
        <v>251</v>
      </c>
      <c r="AT14" s="2">
        <v>304</v>
      </c>
      <c r="AU14" s="2">
        <v>363</v>
      </c>
      <c r="AV14" s="2">
        <v>341</v>
      </c>
      <c r="AW14" s="2">
        <v>378</v>
      </c>
      <c r="AX14" s="2">
        <v>467</v>
      </c>
      <c r="AY14" s="2">
        <v>551</v>
      </c>
      <c r="AZ14" s="2">
        <v>448</v>
      </c>
      <c r="BA14" s="2">
        <v>362</v>
      </c>
      <c r="BB14" s="2">
        <v>462</v>
      </c>
      <c r="BC14" s="2">
        <v>522</v>
      </c>
      <c r="BD14" s="2">
        <v>510</v>
      </c>
      <c r="BE14" s="2">
        <v>471</v>
      </c>
      <c r="BF14" s="2">
        <v>505</v>
      </c>
      <c r="BG14" s="2">
        <v>546</v>
      </c>
      <c r="BH14" s="2">
        <f t="shared" si="0"/>
        <v>1794</v>
      </c>
      <c r="BI14" s="1423">
        <f t="shared" si="1"/>
        <v>2032</v>
      </c>
    </row>
    <row r="15" spans="1:108">
      <c r="A15" s="1436" t="str">
        <f>IF('1'!$A$1=1,B15,C15)</f>
        <v>Other</v>
      </c>
      <c r="B15" s="1381" t="s">
        <v>488</v>
      </c>
      <c r="C15" s="1406" t="s">
        <v>123</v>
      </c>
      <c r="D15" s="1422">
        <v>178</v>
      </c>
      <c r="E15" s="2">
        <v>226</v>
      </c>
      <c r="F15" s="2">
        <v>229</v>
      </c>
      <c r="G15" s="2">
        <v>255</v>
      </c>
      <c r="H15" s="2">
        <v>230</v>
      </c>
      <c r="I15" s="2">
        <v>285</v>
      </c>
      <c r="J15" s="2">
        <v>325</v>
      </c>
      <c r="K15" s="2">
        <v>365</v>
      </c>
      <c r="L15" s="2">
        <v>256</v>
      </c>
      <c r="M15" s="2">
        <v>339</v>
      </c>
      <c r="N15" s="2">
        <v>329</v>
      </c>
      <c r="O15" s="2">
        <v>294</v>
      </c>
      <c r="P15" s="2">
        <v>240</v>
      </c>
      <c r="Q15" s="2">
        <v>354</v>
      </c>
      <c r="R15" s="2">
        <v>409</v>
      </c>
      <c r="S15" s="2">
        <v>374</v>
      </c>
      <c r="T15" s="2">
        <v>233</v>
      </c>
      <c r="U15" s="2">
        <v>189</v>
      </c>
      <c r="V15" s="2">
        <v>227</v>
      </c>
      <c r="W15" s="2">
        <v>181</v>
      </c>
      <c r="X15" s="2">
        <v>138</v>
      </c>
      <c r="Y15" s="2">
        <v>154</v>
      </c>
      <c r="Z15" s="2">
        <v>165</v>
      </c>
      <c r="AA15" s="2">
        <v>142</v>
      </c>
      <c r="AB15" s="1422">
        <v>121</v>
      </c>
      <c r="AC15" s="2">
        <v>141</v>
      </c>
      <c r="AD15" s="2">
        <v>181</v>
      </c>
      <c r="AE15" s="2">
        <v>144</v>
      </c>
      <c r="AF15" s="2">
        <v>154</v>
      </c>
      <c r="AG15" s="2">
        <v>166</v>
      </c>
      <c r="AH15" s="2">
        <v>184</v>
      </c>
      <c r="AI15" s="2">
        <v>161</v>
      </c>
      <c r="AJ15" s="2">
        <v>156</v>
      </c>
      <c r="AK15" s="2">
        <v>178</v>
      </c>
      <c r="AL15" s="2">
        <v>200</v>
      </c>
      <c r="AM15" s="2">
        <v>189</v>
      </c>
      <c r="AN15" s="2">
        <v>178</v>
      </c>
      <c r="AO15" s="2">
        <v>207</v>
      </c>
      <c r="AP15" s="2">
        <v>234</v>
      </c>
      <c r="AQ15" s="2">
        <v>203</v>
      </c>
      <c r="AR15" s="2">
        <v>158</v>
      </c>
      <c r="AS15" s="2">
        <v>101</v>
      </c>
      <c r="AT15" s="2">
        <v>130</v>
      </c>
      <c r="AU15" s="2">
        <v>149</v>
      </c>
      <c r="AV15" s="2">
        <v>145</v>
      </c>
      <c r="AW15" s="2">
        <v>186</v>
      </c>
      <c r="AX15" s="2">
        <v>258</v>
      </c>
      <c r="AY15" s="2">
        <v>260</v>
      </c>
      <c r="AZ15" s="2">
        <v>175</v>
      </c>
      <c r="BA15" s="2">
        <v>105</v>
      </c>
      <c r="BB15" s="2">
        <v>136</v>
      </c>
      <c r="BC15" s="2">
        <v>172</v>
      </c>
      <c r="BD15" s="2">
        <v>168</v>
      </c>
      <c r="BE15" s="2">
        <v>159</v>
      </c>
      <c r="BF15" s="2">
        <v>159</v>
      </c>
      <c r="BG15" s="2">
        <v>199</v>
      </c>
      <c r="BH15" s="2">
        <f t="shared" si="0"/>
        <v>588</v>
      </c>
      <c r="BI15" s="1423">
        <f t="shared" si="1"/>
        <v>685</v>
      </c>
    </row>
    <row r="16" spans="1:108">
      <c r="A16" s="1364" t="str">
        <f>IF('1'!$A$1=1,B16,C16)</f>
        <v>Sea transport</v>
      </c>
      <c r="B16" s="1382" t="s">
        <v>489</v>
      </c>
      <c r="C16" s="1407" t="s">
        <v>587</v>
      </c>
      <c r="D16" s="1422">
        <v>183</v>
      </c>
      <c r="E16" s="2">
        <v>199</v>
      </c>
      <c r="F16" s="2">
        <v>235</v>
      </c>
      <c r="G16" s="2">
        <v>348</v>
      </c>
      <c r="H16" s="2">
        <v>173</v>
      </c>
      <c r="I16" s="2">
        <v>142</v>
      </c>
      <c r="J16" s="2">
        <v>158</v>
      </c>
      <c r="K16" s="2">
        <v>198</v>
      </c>
      <c r="L16" s="2">
        <v>153</v>
      </c>
      <c r="M16" s="2">
        <v>188</v>
      </c>
      <c r="N16" s="2">
        <v>214</v>
      </c>
      <c r="O16" s="2">
        <v>241</v>
      </c>
      <c r="P16" s="2">
        <v>179</v>
      </c>
      <c r="Q16" s="2">
        <v>219</v>
      </c>
      <c r="R16" s="2">
        <v>208</v>
      </c>
      <c r="S16" s="2">
        <v>193</v>
      </c>
      <c r="T16" s="2">
        <v>118</v>
      </c>
      <c r="U16" s="2">
        <v>136</v>
      </c>
      <c r="V16" s="2">
        <v>149</v>
      </c>
      <c r="W16" s="2">
        <v>149</v>
      </c>
      <c r="X16" s="2">
        <v>100</v>
      </c>
      <c r="Y16" s="2">
        <v>104</v>
      </c>
      <c r="Z16" s="2">
        <v>106</v>
      </c>
      <c r="AA16" s="2">
        <v>92</v>
      </c>
      <c r="AB16" s="1422">
        <v>86</v>
      </c>
      <c r="AC16" s="2">
        <v>84</v>
      </c>
      <c r="AD16" s="2">
        <v>123</v>
      </c>
      <c r="AE16" s="2">
        <v>124</v>
      </c>
      <c r="AF16" s="2">
        <v>96</v>
      </c>
      <c r="AG16" s="2">
        <v>106</v>
      </c>
      <c r="AH16" s="2">
        <v>109</v>
      </c>
      <c r="AI16" s="2">
        <v>132</v>
      </c>
      <c r="AJ16" s="2">
        <v>120</v>
      </c>
      <c r="AK16" s="2">
        <v>134</v>
      </c>
      <c r="AL16" s="2">
        <v>149</v>
      </c>
      <c r="AM16" s="2">
        <v>174</v>
      </c>
      <c r="AN16" s="2">
        <v>181</v>
      </c>
      <c r="AO16" s="2">
        <v>205</v>
      </c>
      <c r="AP16" s="2">
        <v>216</v>
      </c>
      <c r="AQ16" s="2">
        <v>224</v>
      </c>
      <c r="AR16" s="2">
        <v>219</v>
      </c>
      <c r="AS16" s="2">
        <v>169</v>
      </c>
      <c r="AT16" s="2">
        <v>204</v>
      </c>
      <c r="AU16" s="2">
        <v>246</v>
      </c>
      <c r="AV16" s="2">
        <v>258</v>
      </c>
      <c r="AW16" s="2">
        <v>280</v>
      </c>
      <c r="AX16" s="2">
        <v>381</v>
      </c>
      <c r="AY16" s="2">
        <v>441</v>
      </c>
      <c r="AZ16" s="2">
        <v>362</v>
      </c>
      <c r="BA16" s="2">
        <v>277</v>
      </c>
      <c r="BB16" s="2">
        <v>292</v>
      </c>
      <c r="BC16" s="2">
        <v>331</v>
      </c>
      <c r="BD16" s="2">
        <v>326</v>
      </c>
      <c r="BE16" s="2">
        <v>336</v>
      </c>
      <c r="BF16" s="2">
        <v>300</v>
      </c>
      <c r="BG16" s="2">
        <v>352</v>
      </c>
      <c r="BH16" s="2">
        <f t="shared" si="0"/>
        <v>1262</v>
      </c>
      <c r="BI16" s="1423">
        <f t="shared" si="1"/>
        <v>1314</v>
      </c>
    </row>
    <row r="17" spans="1:61">
      <c r="A17" s="1436" t="str">
        <f>IF('1'!$A$1=1,B17,C17)</f>
        <v>Passenger</v>
      </c>
      <c r="B17" s="1381" t="s">
        <v>486</v>
      </c>
      <c r="C17" s="1406" t="s">
        <v>585</v>
      </c>
      <c r="D17" s="1422">
        <v>0</v>
      </c>
      <c r="E17" s="2">
        <v>0</v>
      </c>
      <c r="F17" s="2">
        <v>0</v>
      </c>
      <c r="G17" s="2">
        <v>0</v>
      </c>
      <c r="H17" s="2">
        <v>0</v>
      </c>
      <c r="I17" s="2">
        <v>0</v>
      </c>
      <c r="J17" s="2">
        <v>0</v>
      </c>
      <c r="K17" s="2">
        <v>0</v>
      </c>
      <c r="L17" s="2">
        <v>0</v>
      </c>
      <c r="M17" s="2">
        <v>0</v>
      </c>
      <c r="N17" s="2">
        <v>1</v>
      </c>
      <c r="O17" s="2">
        <v>0</v>
      </c>
      <c r="P17" s="2">
        <v>0</v>
      </c>
      <c r="Q17" s="2">
        <v>0</v>
      </c>
      <c r="R17" s="2">
        <v>1</v>
      </c>
      <c r="S17" s="2">
        <v>1</v>
      </c>
      <c r="T17" s="2">
        <v>0</v>
      </c>
      <c r="U17" s="2">
        <v>0</v>
      </c>
      <c r="V17" s="2">
        <v>0</v>
      </c>
      <c r="W17" s="2">
        <v>0</v>
      </c>
      <c r="X17" s="2">
        <v>0</v>
      </c>
      <c r="Y17" s="2">
        <v>0</v>
      </c>
      <c r="Z17" s="2">
        <v>0</v>
      </c>
      <c r="AA17" s="2">
        <v>1</v>
      </c>
      <c r="AB17" s="1422">
        <v>1</v>
      </c>
      <c r="AC17" s="2">
        <v>0</v>
      </c>
      <c r="AD17" s="2">
        <v>0</v>
      </c>
      <c r="AE17" s="2">
        <v>1</v>
      </c>
      <c r="AF17" s="2">
        <v>1</v>
      </c>
      <c r="AG17" s="2">
        <v>0</v>
      </c>
      <c r="AH17" s="2">
        <v>0</v>
      </c>
      <c r="AI17" s="2">
        <v>0</v>
      </c>
      <c r="AJ17" s="2">
        <v>0</v>
      </c>
      <c r="AK17" s="2">
        <v>0</v>
      </c>
      <c r="AL17" s="2">
        <v>0</v>
      </c>
      <c r="AM17" s="2">
        <v>0</v>
      </c>
      <c r="AN17" s="2">
        <v>0</v>
      </c>
      <c r="AO17" s="2">
        <v>0</v>
      </c>
      <c r="AP17" s="2">
        <v>0</v>
      </c>
      <c r="AQ17" s="2">
        <v>1</v>
      </c>
      <c r="AR17" s="2">
        <v>0</v>
      </c>
      <c r="AS17" s="2">
        <v>0</v>
      </c>
      <c r="AT17" s="2">
        <v>0</v>
      </c>
      <c r="AU17" s="2">
        <v>0</v>
      </c>
      <c r="AV17" s="2">
        <v>0</v>
      </c>
      <c r="AW17" s="2">
        <v>0</v>
      </c>
      <c r="AX17" s="2">
        <v>1</v>
      </c>
      <c r="AY17" s="2">
        <v>0</v>
      </c>
      <c r="AZ17" s="2">
        <v>0</v>
      </c>
      <c r="BA17" s="2">
        <v>0</v>
      </c>
      <c r="BB17" s="2">
        <v>0</v>
      </c>
      <c r="BC17" s="2">
        <v>0</v>
      </c>
      <c r="BD17" s="2">
        <v>0</v>
      </c>
      <c r="BE17" s="2">
        <v>0</v>
      </c>
      <c r="BF17" s="2">
        <v>0</v>
      </c>
      <c r="BG17" s="2">
        <v>0</v>
      </c>
      <c r="BH17" s="2">
        <f t="shared" si="0"/>
        <v>0</v>
      </c>
      <c r="BI17" s="1423">
        <f t="shared" si="1"/>
        <v>0</v>
      </c>
    </row>
    <row r="18" spans="1:61">
      <c r="A18" s="1436" t="str">
        <f>IF('1'!$A$1=1,B18,C18)</f>
        <v>Freight</v>
      </c>
      <c r="B18" s="1381" t="s">
        <v>487</v>
      </c>
      <c r="C18" s="1406" t="s">
        <v>586</v>
      </c>
      <c r="D18" s="1422">
        <v>154</v>
      </c>
      <c r="E18" s="2">
        <v>173</v>
      </c>
      <c r="F18" s="2">
        <v>203</v>
      </c>
      <c r="G18" s="2">
        <v>320</v>
      </c>
      <c r="H18" s="2">
        <v>149</v>
      </c>
      <c r="I18" s="2">
        <v>125</v>
      </c>
      <c r="J18" s="2">
        <v>140</v>
      </c>
      <c r="K18" s="2">
        <v>123</v>
      </c>
      <c r="L18" s="2">
        <v>134</v>
      </c>
      <c r="M18" s="2">
        <v>168</v>
      </c>
      <c r="N18" s="2">
        <v>177</v>
      </c>
      <c r="O18" s="2">
        <v>217</v>
      </c>
      <c r="P18" s="2">
        <v>152</v>
      </c>
      <c r="Q18" s="2">
        <v>133</v>
      </c>
      <c r="R18" s="2">
        <v>146</v>
      </c>
      <c r="S18" s="2">
        <v>148</v>
      </c>
      <c r="T18" s="2">
        <v>88</v>
      </c>
      <c r="U18" s="2">
        <v>106</v>
      </c>
      <c r="V18" s="2">
        <v>123</v>
      </c>
      <c r="W18" s="2">
        <v>125</v>
      </c>
      <c r="X18" s="2">
        <v>80</v>
      </c>
      <c r="Y18" s="2">
        <v>89</v>
      </c>
      <c r="Z18" s="2">
        <v>93</v>
      </c>
      <c r="AA18" s="2">
        <v>78</v>
      </c>
      <c r="AB18" s="1422">
        <v>71</v>
      </c>
      <c r="AC18" s="2">
        <v>67</v>
      </c>
      <c r="AD18" s="2">
        <v>104</v>
      </c>
      <c r="AE18" s="2">
        <v>106</v>
      </c>
      <c r="AF18" s="2">
        <v>74</v>
      </c>
      <c r="AG18" s="2">
        <v>82</v>
      </c>
      <c r="AH18" s="2">
        <v>85</v>
      </c>
      <c r="AI18" s="2">
        <v>106</v>
      </c>
      <c r="AJ18" s="2">
        <v>99</v>
      </c>
      <c r="AK18" s="2">
        <v>109</v>
      </c>
      <c r="AL18" s="2">
        <v>126</v>
      </c>
      <c r="AM18" s="2">
        <v>143</v>
      </c>
      <c r="AN18" s="2">
        <v>149</v>
      </c>
      <c r="AO18" s="2">
        <v>173</v>
      </c>
      <c r="AP18" s="2">
        <v>183</v>
      </c>
      <c r="AQ18" s="2">
        <v>185</v>
      </c>
      <c r="AR18" s="2">
        <v>188</v>
      </c>
      <c r="AS18" s="2">
        <v>141</v>
      </c>
      <c r="AT18" s="2">
        <v>170</v>
      </c>
      <c r="AU18" s="2">
        <v>205</v>
      </c>
      <c r="AV18" s="2">
        <v>219</v>
      </c>
      <c r="AW18" s="2">
        <v>237</v>
      </c>
      <c r="AX18" s="2">
        <v>315</v>
      </c>
      <c r="AY18" s="2">
        <v>357</v>
      </c>
      <c r="AZ18" s="2">
        <v>298</v>
      </c>
      <c r="BA18" s="2">
        <v>238</v>
      </c>
      <c r="BB18" s="2">
        <v>248</v>
      </c>
      <c r="BC18" s="2">
        <v>273</v>
      </c>
      <c r="BD18" s="2">
        <v>272</v>
      </c>
      <c r="BE18" s="2">
        <v>289</v>
      </c>
      <c r="BF18" s="2">
        <v>266</v>
      </c>
      <c r="BG18" s="2">
        <v>305</v>
      </c>
      <c r="BH18" s="2">
        <f t="shared" si="0"/>
        <v>1057</v>
      </c>
      <c r="BI18" s="1423">
        <f t="shared" si="1"/>
        <v>1132</v>
      </c>
    </row>
    <row r="19" spans="1:61">
      <c r="A19" s="1436" t="str">
        <f>IF('1'!$A$1=1,B19,C19)</f>
        <v>Other</v>
      </c>
      <c r="B19" s="1381" t="s">
        <v>488</v>
      </c>
      <c r="C19" s="1406" t="s">
        <v>123</v>
      </c>
      <c r="D19" s="1422">
        <v>29</v>
      </c>
      <c r="E19" s="2">
        <v>26</v>
      </c>
      <c r="F19" s="2">
        <v>32</v>
      </c>
      <c r="G19" s="2">
        <v>28</v>
      </c>
      <c r="H19" s="2">
        <v>24</v>
      </c>
      <c r="I19" s="2">
        <v>17</v>
      </c>
      <c r="J19" s="2">
        <v>18</v>
      </c>
      <c r="K19" s="2">
        <v>75</v>
      </c>
      <c r="L19" s="2">
        <v>19</v>
      </c>
      <c r="M19" s="2">
        <v>20</v>
      </c>
      <c r="N19" s="2">
        <v>36</v>
      </c>
      <c r="O19" s="2">
        <v>24</v>
      </c>
      <c r="P19" s="2">
        <v>27</v>
      </c>
      <c r="Q19" s="2">
        <v>86</v>
      </c>
      <c r="R19" s="2">
        <v>61</v>
      </c>
      <c r="S19" s="2">
        <v>44</v>
      </c>
      <c r="T19" s="2">
        <v>30</v>
      </c>
      <c r="U19" s="2">
        <v>30</v>
      </c>
      <c r="V19" s="2">
        <v>26</v>
      </c>
      <c r="W19" s="2">
        <v>24</v>
      </c>
      <c r="X19" s="2">
        <v>20</v>
      </c>
      <c r="Y19" s="2">
        <v>15</v>
      </c>
      <c r="Z19" s="2">
        <v>13</v>
      </c>
      <c r="AA19" s="2">
        <v>13</v>
      </c>
      <c r="AB19" s="1422">
        <v>14</v>
      </c>
      <c r="AC19" s="2">
        <v>17</v>
      </c>
      <c r="AD19" s="2">
        <v>19</v>
      </c>
      <c r="AE19" s="2">
        <v>17</v>
      </c>
      <c r="AF19" s="2">
        <v>21</v>
      </c>
      <c r="AG19" s="2">
        <v>24</v>
      </c>
      <c r="AH19" s="2">
        <v>24</v>
      </c>
      <c r="AI19" s="2">
        <v>26</v>
      </c>
      <c r="AJ19" s="2">
        <v>21</v>
      </c>
      <c r="AK19" s="2">
        <v>25</v>
      </c>
      <c r="AL19" s="2">
        <v>23</v>
      </c>
      <c r="AM19" s="2">
        <v>31</v>
      </c>
      <c r="AN19" s="2">
        <v>32</v>
      </c>
      <c r="AO19" s="2">
        <v>32</v>
      </c>
      <c r="AP19" s="2">
        <v>33</v>
      </c>
      <c r="AQ19" s="2">
        <v>38</v>
      </c>
      <c r="AR19" s="2">
        <v>31</v>
      </c>
      <c r="AS19" s="2">
        <v>28</v>
      </c>
      <c r="AT19" s="2">
        <v>34</v>
      </c>
      <c r="AU19" s="2">
        <v>41</v>
      </c>
      <c r="AV19" s="2">
        <v>39</v>
      </c>
      <c r="AW19" s="2">
        <v>43</v>
      </c>
      <c r="AX19" s="2">
        <v>65</v>
      </c>
      <c r="AY19" s="2">
        <v>84</v>
      </c>
      <c r="AZ19" s="2">
        <v>64</v>
      </c>
      <c r="BA19" s="2">
        <v>39</v>
      </c>
      <c r="BB19" s="2">
        <v>44</v>
      </c>
      <c r="BC19" s="2">
        <v>58</v>
      </c>
      <c r="BD19" s="2">
        <v>54</v>
      </c>
      <c r="BE19" s="2">
        <v>47</v>
      </c>
      <c r="BF19" s="2">
        <v>34</v>
      </c>
      <c r="BG19" s="2">
        <v>47</v>
      </c>
      <c r="BH19" s="2">
        <f t="shared" si="0"/>
        <v>205</v>
      </c>
      <c r="BI19" s="1423">
        <f t="shared" si="1"/>
        <v>182</v>
      </c>
    </row>
    <row r="20" spans="1:61">
      <c r="A20" s="1364" t="str">
        <f>IF('1'!$A$1=1,B20,C20)</f>
        <v>Air transport</v>
      </c>
      <c r="B20" s="1382" t="s">
        <v>490</v>
      </c>
      <c r="C20" s="1407" t="s">
        <v>588</v>
      </c>
      <c r="D20" s="1422">
        <v>166</v>
      </c>
      <c r="E20" s="2">
        <v>244</v>
      </c>
      <c r="F20" s="2">
        <v>250</v>
      </c>
      <c r="G20" s="2">
        <v>292</v>
      </c>
      <c r="H20" s="2">
        <v>169</v>
      </c>
      <c r="I20" s="2">
        <v>238</v>
      </c>
      <c r="J20" s="2">
        <v>259</v>
      </c>
      <c r="K20" s="2">
        <v>244</v>
      </c>
      <c r="L20" s="2">
        <v>193</v>
      </c>
      <c r="M20" s="2">
        <v>252</v>
      </c>
      <c r="N20" s="2">
        <v>246</v>
      </c>
      <c r="O20" s="2">
        <v>300</v>
      </c>
      <c r="P20" s="2">
        <v>250</v>
      </c>
      <c r="Q20" s="2">
        <v>286</v>
      </c>
      <c r="R20" s="2">
        <v>339</v>
      </c>
      <c r="S20" s="2">
        <v>316</v>
      </c>
      <c r="T20" s="2">
        <v>201</v>
      </c>
      <c r="U20" s="2">
        <v>191</v>
      </c>
      <c r="V20" s="2">
        <v>207</v>
      </c>
      <c r="W20" s="2">
        <v>173</v>
      </c>
      <c r="X20" s="2">
        <v>130</v>
      </c>
      <c r="Y20" s="2">
        <v>168</v>
      </c>
      <c r="Z20" s="2">
        <v>171</v>
      </c>
      <c r="AA20" s="2">
        <v>156</v>
      </c>
      <c r="AB20" s="1422">
        <v>143</v>
      </c>
      <c r="AC20" s="2">
        <v>149</v>
      </c>
      <c r="AD20" s="2">
        <v>195</v>
      </c>
      <c r="AE20" s="2">
        <v>172</v>
      </c>
      <c r="AF20" s="2">
        <v>160</v>
      </c>
      <c r="AG20" s="2">
        <v>185</v>
      </c>
      <c r="AH20" s="2">
        <v>221</v>
      </c>
      <c r="AI20" s="2">
        <v>177</v>
      </c>
      <c r="AJ20" s="2">
        <v>165</v>
      </c>
      <c r="AK20" s="2">
        <v>203</v>
      </c>
      <c r="AL20" s="2">
        <v>212</v>
      </c>
      <c r="AM20" s="2">
        <v>195</v>
      </c>
      <c r="AN20" s="2">
        <v>180</v>
      </c>
      <c r="AO20" s="2">
        <v>210</v>
      </c>
      <c r="AP20" s="2">
        <v>255</v>
      </c>
      <c r="AQ20" s="2">
        <v>209</v>
      </c>
      <c r="AR20" s="2">
        <v>154</v>
      </c>
      <c r="AS20" s="2">
        <v>50</v>
      </c>
      <c r="AT20" s="2">
        <v>83</v>
      </c>
      <c r="AU20" s="2">
        <v>87</v>
      </c>
      <c r="AV20" s="2">
        <v>102</v>
      </c>
      <c r="AW20" s="2">
        <v>153</v>
      </c>
      <c r="AX20" s="2">
        <v>191</v>
      </c>
      <c r="AY20" s="2">
        <v>198</v>
      </c>
      <c r="AZ20" s="2">
        <v>126</v>
      </c>
      <c r="BA20" s="2">
        <v>43</v>
      </c>
      <c r="BB20" s="2">
        <v>41</v>
      </c>
      <c r="BC20" s="2">
        <v>66</v>
      </c>
      <c r="BD20" s="2">
        <v>64</v>
      </c>
      <c r="BE20" s="2">
        <v>56</v>
      </c>
      <c r="BF20" s="2">
        <v>65</v>
      </c>
      <c r="BG20" s="2">
        <v>57</v>
      </c>
      <c r="BH20" s="2">
        <f t="shared" si="0"/>
        <v>276</v>
      </c>
      <c r="BI20" s="1423">
        <f t="shared" si="1"/>
        <v>242</v>
      </c>
    </row>
    <row r="21" spans="1:61">
      <c r="A21" s="1436" t="str">
        <f>IF('1'!$A$1=1,B21,C21)</f>
        <v>Passenger</v>
      </c>
      <c r="B21" s="1381" t="s">
        <v>486</v>
      </c>
      <c r="C21" s="1406" t="s">
        <v>585</v>
      </c>
      <c r="D21" s="1422">
        <v>43</v>
      </c>
      <c r="E21" s="2">
        <v>44</v>
      </c>
      <c r="F21" s="2">
        <v>59</v>
      </c>
      <c r="G21" s="2">
        <v>54</v>
      </c>
      <c r="H21" s="2">
        <v>31</v>
      </c>
      <c r="I21" s="2">
        <v>37</v>
      </c>
      <c r="J21" s="2">
        <v>45</v>
      </c>
      <c r="K21" s="2">
        <v>45</v>
      </c>
      <c r="L21" s="2">
        <v>40</v>
      </c>
      <c r="M21" s="2">
        <v>52</v>
      </c>
      <c r="N21" s="2">
        <v>58</v>
      </c>
      <c r="O21" s="2">
        <v>78</v>
      </c>
      <c r="P21" s="2">
        <v>77</v>
      </c>
      <c r="Q21" s="2">
        <v>91</v>
      </c>
      <c r="R21" s="2">
        <v>80</v>
      </c>
      <c r="S21" s="2">
        <v>79</v>
      </c>
      <c r="T21" s="2">
        <v>76</v>
      </c>
      <c r="U21" s="2">
        <v>89</v>
      </c>
      <c r="V21" s="2">
        <v>68</v>
      </c>
      <c r="W21" s="2">
        <v>64</v>
      </c>
      <c r="X21" s="2">
        <v>47</v>
      </c>
      <c r="Y21" s="2">
        <v>67</v>
      </c>
      <c r="Z21" s="2">
        <v>67</v>
      </c>
      <c r="AA21" s="2">
        <v>64</v>
      </c>
      <c r="AB21" s="1422">
        <v>61</v>
      </c>
      <c r="AC21" s="2">
        <v>64</v>
      </c>
      <c r="AD21" s="2">
        <v>80</v>
      </c>
      <c r="AE21" s="2">
        <v>76</v>
      </c>
      <c r="AF21" s="2">
        <v>62</v>
      </c>
      <c r="AG21" s="2">
        <v>93</v>
      </c>
      <c r="AH21" s="2">
        <v>105</v>
      </c>
      <c r="AI21" s="2">
        <v>102</v>
      </c>
      <c r="AJ21" s="2">
        <v>81</v>
      </c>
      <c r="AK21" s="2">
        <v>92</v>
      </c>
      <c r="AL21" s="2">
        <v>89</v>
      </c>
      <c r="AM21" s="2">
        <v>83</v>
      </c>
      <c r="AN21" s="2">
        <v>76</v>
      </c>
      <c r="AO21" s="2">
        <v>82</v>
      </c>
      <c r="AP21" s="2">
        <v>91</v>
      </c>
      <c r="AQ21" s="2">
        <v>91</v>
      </c>
      <c r="AR21" s="2">
        <v>60</v>
      </c>
      <c r="AS21" s="2">
        <v>11</v>
      </c>
      <c r="AT21" s="2">
        <v>24</v>
      </c>
      <c r="AU21" s="2">
        <v>27</v>
      </c>
      <c r="AV21" s="2">
        <v>30</v>
      </c>
      <c r="AW21" s="2">
        <v>39</v>
      </c>
      <c r="AX21" s="2">
        <v>53</v>
      </c>
      <c r="AY21" s="2">
        <v>64</v>
      </c>
      <c r="AZ21" s="2">
        <v>30</v>
      </c>
      <c r="BA21" s="2">
        <v>2</v>
      </c>
      <c r="BB21" s="2">
        <v>4</v>
      </c>
      <c r="BC21" s="2">
        <v>16</v>
      </c>
      <c r="BD21" s="2">
        <v>17</v>
      </c>
      <c r="BE21" s="2">
        <v>18</v>
      </c>
      <c r="BF21" s="2">
        <v>21</v>
      </c>
      <c r="BG21" s="2">
        <v>15</v>
      </c>
      <c r="BH21" s="2">
        <f t="shared" si="0"/>
        <v>52</v>
      </c>
      <c r="BI21" s="1423">
        <f t="shared" si="1"/>
        <v>71</v>
      </c>
    </row>
    <row r="22" spans="1:61">
      <c r="A22" s="1436" t="str">
        <f>IF('1'!$A$1=1,B22,C22)</f>
        <v>Freight</v>
      </c>
      <c r="B22" s="1381" t="s">
        <v>487</v>
      </c>
      <c r="C22" s="1406" t="s">
        <v>586</v>
      </c>
      <c r="D22" s="1422">
        <v>48</v>
      </c>
      <c r="E22" s="2">
        <v>67</v>
      </c>
      <c r="F22" s="2">
        <v>69</v>
      </c>
      <c r="G22" s="2">
        <v>106</v>
      </c>
      <c r="H22" s="2">
        <v>31</v>
      </c>
      <c r="I22" s="2">
        <v>45</v>
      </c>
      <c r="J22" s="2">
        <v>39</v>
      </c>
      <c r="K22" s="2">
        <v>40</v>
      </c>
      <c r="L22" s="2">
        <v>31</v>
      </c>
      <c r="M22" s="2">
        <v>44</v>
      </c>
      <c r="N22" s="2">
        <v>28</v>
      </c>
      <c r="O22" s="2">
        <v>77</v>
      </c>
      <c r="P22" s="2">
        <v>48</v>
      </c>
      <c r="Q22" s="2">
        <v>40</v>
      </c>
      <c r="R22" s="2">
        <v>44</v>
      </c>
      <c r="S22" s="2">
        <v>44</v>
      </c>
      <c r="T22" s="2">
        <v>23</v>
      </c>
      <c r="U22" s="2">
        <v>20</v>
      </c>
      <c r="V22" s="2">
        <v>29</v>
      </c>
      <c r="W22" s="2">
        <v>24</v>
      </c>
      <c r="X22" s="2">
        <v>15</v>
      </c>
      <c r="Y22" s="2">
        <v>16</v>
      </c>
      <c r="Z22" s="2">
        <v>11</v>
      </c>
      <c r="AA22" s="2">
        <v>22</v>
      </c>
      <c r="AB22" s="1422">
        <v>20</v>
      </c>
      <c r="AC22" s="2">
        <v>19</v>
      </c>
      <c r="AD22" s="2">
        <v>29</v>
      </c>
      <c r="AE22" s="2">
        <v>28</v>
      </c>
      <c r="AF22" s="2">
        <v>30</v>
      </c>
      <c r="AG22" s="2">
        <v>20</v>
      </c>
      <c r="AH22" s="2">
        <v>29</v>
      </c>
      <c r="AI22" s="2">
        <v>12</v>
      </c>
      <c r="AJ22" s="2">
        <v>15</v>
      </c>
      <c r="AK22" s="2">
        <v>24</v>
      </c>
      <c r="AL22" s="2">
        <v>16</v>
      </c>
      <c r="AM22" s="2">
        <v>22</v>
      </c>
      <c r="AN22" s="2">
        <v>20</v>
      </c>
      <c r="AO22" s="2">
        <v>18</v>
      </c>
      <c r="AP22" s="2">
        <v>27</v>
      </c>
      <c r="AQ22" s="2">
        <v>21</v>
      </c>
      <c r="AR22" s="2">
        <v>19</v>
      </c>
      <c r="AS22" s="2">
        <v>21</v>
      </c>
      <c r="AT22" s="2">
        <v>22</v>
      </c>
      <c r="AU22" s="2">
        <v>28</v>
      </c>
      <c r="AV22" s="2">
        <v>37</v>
      </c>
      <c r="AW22" s="2">
        <v>44</v>
      </c>
      <c r="AX22" s="2">
        <v>39</v>
      </c>
      <c r="AY22" s="2">
        <v>60</v>
      </c>
      <c r="AZ22" s="2">
        <v>63</v>
      </c>
      <c r="BA22" s="2">
        <v>35</v>
      </c>
      <c r="BB22" s="2">
        <v>29</v>
      </c>
      <c r="BC22" s="2">
        <v>36</v>
      </c>
      <c r="BD22" s="2">
        <v>37</v>
      </c>
      <c r="BE22" s="2">
        <v>27</v>
      </c>
      <c r="BF22" s="2">
        <v>34</v>
      </c>
      <c r="BG22" s="2">
        <v>29</v>
      </c>
      <c r="BH22" s="2">
        <f t="shared" si="0"/>
        <v>163</v>
      </c>
      <c r="BI22" s="1423">
        <f t="shared" si="1"/>
        <v>127</v>
      </c>
    </row>
    <row r="23" spans="1:61">
      <c r="A23" s="1436" t="str">
        <f>IF('1'!$A$1=1,B23,C23)</f>
        <v>Other</v>
      </c>
      <c r="B23" s="1381" t="s">
        <v>488</v>
      </c>
      <c r="C23" s="1406" t="s">
        <v>123</v>
      </c>
      <c r="D23" s="1422">
        <v>75</v>
      </c>
      <c r="E23" s="2">
        <v>133</v>
      </c>
      <c r="F23" s="2">
        <v>122</v>
      </c>
      <c r="G23" s="2">
        <v>132</v>
      </c>
      <c r="H23" s="2">
        <v>107</v>
      </c>
      <c r="I23" s="2">
        <v>156</v>
      </c>
      <c r="J23" s="2">
        <v>175</v>
      </c>
      <c r="K23" s="2">
        <v>159</v>
      </c>
      <c r="L23" s="2">
        <v>122</v>
      </c>
      <c r="M23" s="2">
        <v>156</v>
      </c>
      <c r="N23" s="2">
        <v>160</v>
      </c>
      <c r="O23" s="2">
        <v>145</v>
      </c>
      <c r="P23" s="2">
        <v>125</v>
      </c>
      <c r="Q23" s="2">
        <v>155</v>
      </c>
      <c r="R23" s="2">
        <v>215</v>
      </c>
      <c r="S23" s="2">
        <v>193</v>
      </c>
      <c r="T23" s="2">
        <v>102</v>
      </c>
      <c r="U23" s="2">
        <v>82</v>
      </c>
      <c r="V23" s="2">
        <v>110</v>
      </c>
      <c r="W23" s="2">
        <v>85</v>
      </c>
      <c r="X23" s="2">
        <v>68</v>
      </c>
      <c r="Y23" s="2">
        <v>85</v>
      </c>
      <c r="Z23" s="2">
        <v>93</v>
      </c>
      <c r="AA23" s="2">
        <v>70</v>
      </c>
      <c r="AB23" s="1422">
        <v>62</v>
      </c>
      <c r="AC23" s="2">
        <v>66</v>
      </c>
      <c r="AD23" s="2">
        <v>86</v>
      </c>
      <c r="AE23" s="2">
        <v>68</v>
      </c>
      <c r="AF23" s="2">
        <v>68</v>
      </c>
      <c r="AG23" s="2">
        <v>72</v>
      </c>
      <c r="AH23" s="2">
        <v>87</v>
      </c>
      <c r="AI23" s="2">
        <v>63</v>
      </c>
      <c r="AJ23" s="2">
        <v>69</v>
      </c>
      <c r="AK23" s="2">
        <v>87</v>
      </c>
      <c r="AL23" s="2">
        <v>107</v>
      </c>
      <c r="AM23" s="2">
        <v>90</v>
      </c>
      <c r="AN23" s="2">
        <v>84</v>
      </c>
      <c r="AO23" s="2">
        <v>110</v>
      </c>
      <c r="AP23" s="2">
        <v>137</v>
      </c>
      <c r="AQ23" s="2">
        <v>97</v>
      </c>
      <c r="AR23" s="2">
        <v>75</v>
      </c>
      <c r="AS23" s="2">
        <v>18</v>
      </c>
      <c r="AT23" s="2">
        <v>37</v>
      </c>
      <c r="AU23" s="2">
        <v>32</v>
      </c>
      <c r="AV23" s="2">
        <v>35</v>
      </c>
      <c r="AW23" s="2">
        <v>70</v>
      </c>
      <c r="AX23" s="2">
        <v>99</v>
      </c>
      <c r="AY23" s="2">
        <v>74</v>
      </c>
      <c r="AZ23" s="2">
        <v>33</v>
      </c>
      <c r="BA23" s="2">
        <v>6</v>
      </c>
      <c r="BB23" s="2">
        <v>8</v>
      </c>
      <c r="BC23" s="2">
        <v>14</v>
      </c>
      <c r="BD23" s="2">
        <v>10</v>
      </c>
      <c r="BE23" s="2">
        <v>11</v>
      </c>
      <c r="BF23" s="2">
        <v>10</v>
      </c>
      <c r="BG23" s="2">
        <v>13</v>
      </c>
      <c r="BH23" s="2">
        <f t="shared" si="0"/>
        <v>61</v>
      </c>
      <c r="BI23" s="1423">
        <f t="shared" si="1"/>
        <v>44</v>
      </c>
    </row>
    <row r="24" spans="1:61">
      <c r="A24" s="1364" t="str">
        <f>IF('1'!$A$1=1,B24,C24)</f>
        <v xml:space="preserve">Rail transport </v>
      </c>
      <c r="B24" s="1382" t="s">
        <v>491</v>
      </c>
      <c r="C24" s="1407" t="s">
        <v>589</v>
      </c>
      <c r="D24" s="1422">
        <v>288</v>
      </c>
      <c r="E24" s="2">
        <v>347</v>
      </c>
      <c r="F24" s="2">
        <v>446</v>
      </c>
      <c r="G24" s="2">
        <v>406</v>
      </c>
      <c r="H24" s="2">
        <v>253</v>
      </c>
      <c r="I24" s="2">
        <v>331</v>
      </c>
      <c r="J24" s="2">
        <v>401</v>
      </c>
      <c r="K24" s="2">
        <v>394</v>
      </c>
      <c r="L24" s="2">
        <v>351</v>
      </c>
      <c r="M24" s="2">
        <v>434</v>
      </c>
      <c r="N24" s="2">
        <v>404</v>
      </c>
      <c r="O24" s="2">
        <v>320</v>
      </c>
      <c r="P24" s="2">
        <v>280</v>
      </c>
      <c r="Q24" s="2">
        <v>349</v>
      </c>
      <c r="R24" s="2">
        <v>422</v>
      </c>
      <c r="S24" s="2">
        <v>380</v>
      </c>
      <c r="T24" s="2">
        <v>284</v>
      </c>
      <c r="U24" s="2">
        <v>256</v>
      </c>
      <c r="V24" s="2">
        <v>237</v>
      </c>
      <c r="W24" s="2">
        <v>223</v>
      </c>
      <c r="X24" s="2">
        <v>146</v>
      </c>
      <c r="Y24" s="2">
        <v>101</v>
      </c>
      <c r="Z24" s="2">
        <v>118</v>
      </c>
      <c r="AA24" s="2">
        <v>119</v>
      </c>
      <c r="AB24" s="1422">
        <v>80</v>
      </c>
      <c r="AC24" s="2">
        <v>93</v>
      </c>
      <c r="AD24" s="2">
        <v>129</v>
      </c>
      <c r="AE24" s="2">
        <v>120</v>
      </c>
      <c r="AF24" s="2">
        <v>127</v>
      </c>
      <c r="AG24" s="2">
        <v>106</v>
      </c>
      <c r="AH24" s="2">
        <v>124</v>
      </c>
      <c r="AI24" s="2">
        <v>138</v>
      </c>
      <c r="AJ24" s="2">
        <v>130</v>
      </c>
      <c r="AK24" s="2">
        <v>121</v>
      </c>
      <c r="AL24" s="2">
        <v>143</v>
      </c>
      <c r="AM24" s="2">
        <v>138</v>
      </c>
      <c r="AN24" s="2">
        <v>121</v>
      </c>
      <c r="AO24" s="2">
        <v>110</v>
      </c>
      <c r="AP24" s="2">
        <v>111</v>
      </c>
      <c r="AQ24" s="2">
        <v>128</v>
      </c>
      <c r="AR24" s="2">
        <v>89</v>
      </c>
      <c r="AS24" s="2">
        <v>76</v>
      </c>
      <c r="AT24" s="2">
        <v>84</v>
      </c>
      <c r="AU24" s="2">
        <v>96</v>
      </c>
      <c r="AV24" s="2">
        <v>82</v>
      </c>
      <c r="AW24" s="2">
        <v>92</v>
      </c>
      <c r="AX24" s="2">
        <v>119</v>
      </c>
      <c r="AY24" s="2">
        <v>136</v>
      </c>
      <c r="AZ24" s="2">
        <v>87</v>
      </c>
      <c r="BA24" s="2">
        <v>45</v>
      </c>
      <c r="BB24" s="2">
        <v>67</v>
      </c>
      <c r="BC24" s="2">
        <v>91</v>
      </c>
      <c r="BD24" s="2">
        <v>90</v>
      </c>
      <c r="BE24" s="2">
        <v>62</v>
      </c>
      <c r="BF24" s="2">
        <v>102</v>
      </c>
      <c r="BG24" s="2">
        <v>117</v>
      </c>
      <c r="BH24" s="2">
        <f t="shared" si="0"/>
        <v>290</v>
      </c>
      <c r="BI24" s="1423">
        <f t="shared" si="1"/>
        <v>371</v>
      </c>
    </row>
    <row r="25" spans="1:61">
      <c r="A25" s="1436" t="str">
        <f>IF('1'!$A$1=1,B25,C25)</f>
        <v>Passenger</v>
      </c>
      <c r="B25" s="1381" t="s">
        <v>486</v>
      </c>
      <c r="C25" s="1406" t="s">
        <v>585</v>
      </c>
      <c r="D25" s="1422">
        <v>25</v>
      </c>
      <c r="E25" s="2">
        <v>31</v>
      </c>
      <c r="F25" s="2">
        <v>76</v>
      </c>
      <c r="G25" s="2">
        <v>55</v>
      </c>
      <c r="H25" s="2">
        <v>30</v>
      </c>
      <c r="I25" s="2">
        <v>57</v>
      </c>
      <c r="J25" s="2">
        <v>79</v>
      </c>
      <c r="K25" s="2">
        <v>38</v>
      </c>
      <c r="L25" s="2">
        <v>31</v>
      </c>
      <c r="M25" s="2">
        <v>55</v>
      </c>
      <c r="N25" s="2">
        <v>71</v>
      </c>
      <c r="O25" s="2">
        <v>40</v>
      </c>
      <c r="P25" s="2">
        <v>34</v>
      </c>
      <c r="Q25" s="2">
        <v>57</v>
      </c>
      <c r="R25" s="2">
        <v>72</v>
      </c>
      <c r="S25" s="2">
        <v>38</v>
      </c>
      <c r="T25" s="2">
        <v>29</v>
      </c>
      <c r="U25" s="2">
        <v>28</v>
      </c>
      <c r="V25" s="2">
        <v>31</v>
      </c>
      <c r="W25" s="2">
        <v>20</v>
      </c>
      <c r="X25" s="2">
        <v>12</v>
      </c>
      <c r="Y25" s="2">
        <v>15</v>
      </c>
      <c r="Z25" s="2">
        <v>17</v>
      </c>
      <c r="AA25" s="2">
        <v>13</v>
      </c>
      <c r="AB25" s="1422">
        <v>10</v>
      </c>
      <c r="AC25" s="2">
        <v>14</v>
      </c>
      <c r="AD25" s="2">
        <v>15</v>
      </c>
      <c r="AE25" s="2">
        <v>10</v>
      </c>
      <c r="AF25" s="2">
        <v>9</v>
      </c>
      <c r="AG25" s="2">
        <v>13</v>
      </c>
      <c r="AH25" s="2">
        <v>14</v>
      </c>
      <c r="AI25" s="2">
        <v>10</v>
      </c>
      <c r="AJ25" s="2">
        <v>8</v>
      </c>
      <c r="AK25" s="2">
        <v>13</v>
      </c>
      <c r="AL25" s="2">
        <v>14</v>
      </c>
      <c r="AM25" s="2">
        <v>1</v>
      </c>
      <c r="AN25" s="2">
        <v>7</v>
      </c>
      <c r="AO25" s="2">
        <v>11</v>
      </c>
      <c r="AP25" s="2">
        <v>12</v>
      </c>
      <c r="AQ25" s="2">
        <v>9</v>
      </c>
      <c r="AR25" s="2">
        <v>5</v>
      </c>
      <c r="AS25" s="2">
        <v>0</v>
      </c>
      <c r="AT25" s="2">
        <v>0</v>
      </c>
      <c r="AU25" s="2">
        <v>0</v>
      </c>
      <c r="AV25" s="2">
        <v>0</v>
      </c>
      <c r="AW25" s="2">
        <v>0</v>
      </c>
      <c r="AX25" s="2">
        <v>0</v>
      </c>
      <c r="AY25" s="2">
        <v>0</v>
      </c>
      <c r="AZ25" s="2">
        <v>0</v>
      </c>
      <c r="BA25" s="2">
        <v>1</v>
      </c>
      <c r="BB25" s="2">
        <v>1</v>
      </c>
      <c r="BC25" s="2">
        <v>1</v>
      </c>
      <c r="BD25" s="2">
        <v>0</v>
      </c>
      <c r="BE25" s="2">
        <v>0</v>
      </c>
      <c r="BF25" s="2">
        <v>0</v>
      </c>
      <c r="BG25" s="2">
        <v>0</v>
      </c>
      <c r="BH25" s="2">
        <f t="shared" si="0"/>
        <v>3</v>
      </c>
      <c r="BI25" s="1423">
        <f t="shared" si="1"/>
        <v>0</v>
      </c>
    </row>
    <row r="26" spans="1:61">
      <c r="A26" s="1436" t="str">
        <f>IF('1'!$A$1=1,B26,C26)</f>
        <v>Freight</v>
      </c>
      <c r="B26" s="1381" t="s">
        <v>487</v>
      </c>
      <c r="C26" s="1406" t="s">
        <v>586</v>
      </c>
      <c r="D26" s="1422">
        <v>203</v>
      </c>
      <c r="E26" s="2">
        <v>263</v>
      </c>
      <c r="F26" s="2">
        <v>311</v>
      </c>
      <c r="G26" s="2">
        <v>285</v>
      </c>
      <c r="H26" s="2">
        <v>158</v>
      </c>
      <c r="I26" s="2">
        <v>192</v>
      </c>
      <c r="J26" s="2">
        <v>223</v>
      </c>
      <c r="K26" s="2">
        <v>256</v>
      </c>
      <c r="L26" s="2">
        <v>235</v>
      </c>
      <c r="M26" s="2">
        <v>251</v>
      </c>
      <c r="N26" s="2">
        <v>237</v>
      </c>
      <c r="O26" s="2">
        <v>193</v>
      </c>
      <c r="P26" s="2">
        <v>185</v>
      </c>
      <c r="Q26" s="2">
        <v>207</v>
      </c>
      <c r="R26" s="2">
        <v>248</v>
      </c>
      <c r="S26" s="2">
        <v>239</v>
      </c>
      <c r="T26" s="2">
        <v>182</v>
      </c>
      <c r="U26" s="2">
        <v>174</v>
      </c>
      <c r="V26" s="2">
        <v>138</v>
      </c>
      <c r="W26" s="2">
        <v>155</v>
      </c>
      <c r="X26" s="2">
        <v>102</v>
      </c>
      <c r="Y26" s="2">
        <v>51</v>
      </c>
      <c r="Z26" s="2">
        <v>59</v>
      </c>
      <c r="AA26" s="2">
        <v>65</v>
      </c>
      <c r="AB26" s="1422">
        <v>41</v>
      </c>
      <c r="AC26" s="2">
        <v>42</v>
      </c>
      <c r="AD26" s="2">
        <v>74</v>
      </c>
      <c r="AE26" s="2">
        <v>80</v>
      </c>
      <c r="AF26" s="2">
        <v>81</v>
      </c>
      <c r="AG26" s="2">
        <v>57</v>
      </c>
      <c r="AH26" s="2">
        <v>69</v>
      </c>
      <c r="AI26" s="2">
        <v>85</v>
      </c>
      <c r="AJ26" s="2">
        <v>80</v>
      </c>
      <c r="AK26" s="2">
        <v>70</v>
      </c>
      <c r="AL26" s="2">
        <v>90</v>
      </c>
      <c r="AM26" s="2">
        <v>94</v>
      </c>
      <c r="AN26" s="2">
        <v>76</v>
      </c>
      <c r="AO26" s="2">
        <v>63</v>
      </c>
      <c r="AP26" s="2">
        <v>67</v>
      </c>
      <c r="AQ26" s="2">
        <v>85</v>
      </c>
      <c r="AR26" s="2">
        <v>64</v>
      </c>
      <c r="AS26" s="2">
        <v>54</v>
      </c>
      <c r="AT26" s="2">
        <v>57</v>
      </c>
      <c r="AU26" s="2">
        <v>59</v>
      </c>
      <c r="AV26" s="2">
        <v>46</v>
      </c>
      <c r="AW26" s="2">
        <v>59</v>
      </c>
      <c r="AX26" s="2">
        <v>68</v>
      </c>
      <c r="AY26" s="2">
        <v>76</v>
      </c>
      <c r="AZ26" s="2">
        <v>51</v>
      </c>
      <c r="BA26" s="2">
        <v>33</v>
      </c>
      <c r="BB26" s="2">
        <v>47</v>
      </c>
      <c r="BC26" s="2">
        <v>65</v>
      </c>
      <c r="BD26" s="2">
        <v>61</v>
      </c>
      <c r="BE26" s="2">
        <v>39</v>
      </c>
      <c r="BF26" s="2">
        <v>68</v>
      </c>
      <c r="BG26" s="2">
        <v>78</v>
      </c>
      <c r="BH26" s="2">
        <f t="shared" si="0"/>
        <v>196</v>
      </c>
      <c r="BI26" s="1423">
        <f t="shared" si="1"/>
        <v>246</v>
      </c>
    </row>
    <row r="27" spans="1:61">
      <c r="A27" s="1436" t="str">
        <f>IF('1'!$A$1=1,B27,C27)</f>
        <v>Other</v>
      </c>
      <c r="B27" s="1381" t="s">
        <v>488</v>
      </c>
      <c r="C27" s="1406" t="s">
        <v>123</v>
      </c>
      <c r="D27" s="1422">
        <v>60</v>
      </c>
      <c r="E27" s="2">
        <v>53</v>
      </c>
      <c r="F27" s="2">
        <v>59</v>
      </c>
      <c r="G27" s="2">
        <v>66</v>
      </c>
      <c r="H27" s="2">
        <v>65</v>
      </c>
      <c r="I27" s="2">
        <v>82</v>
      </c>
      <c r="J27" s="2">
        <v>99</v>
      </c>
      <c r="K27" s="2">
        <v>100</v>
      </c>
      <c r="L27" s="2">
        <v>85</v>
      </c>
      <c r="M27" s="2">
        <v>128</v>
      </c>
      <c r="N27" s="2">
        <v>96</v>
      </c>
      <c r="O27" s="2">
        <v>87</v>
      </c>
      <c r="P27" s="2">
        <v>61</v>
      </c>
      <c r="Q27" s="2">
        <v>85</v>
      </c>
      <c r="R27" s="2">
        <v>102</v>
      </c>
      <c r="S27" s="2">
        <v>103</v>
      </c>
      <c r="T27" s="2">
        <v>73</v>
      </c>
      <c r="U27" s="2">
        <v>54</v>
      </c>
      <c r="V27" s="2">
        <v>68</v>
      </c>
      <c r="W27" s="2">
        <v>48</v>
      </c>
      <c r="X27" s="2">
        <v>32</v>
      </c>
      <c r="Y27" s="2">
        <v>35</v>
      </c>
      <c r="Z27" s="2">
        <v>42</v>
      </c>
      <c r="AA27" s="2">
        <v>41</v>
      </c>
      <c r="AB27" s="1422">
        <v>29</v>
      </c>
      <c r="AC27" s="2">
        <v>37</v>
      </c>
      <c r="AD27" s="2">
        <v>40</v>
      </c>
      <c r="AE27" s="2">
        <v>30</v>
      </c>
      <c r="AF27" s="2">
        <v>37</v>
      </c>
      <c r="AG27" s="2">
        <v>36</v>
      </c>
      <c r="AH27" s="2">
        <v>41</v>
      </c>
      <c r="AI27" s="2">
        <v>43</v>
      </c>
      <c r="AJ27" s="2">
        <v>42</v>
      </c>
      <c r="AK27" s="2">
        <v>38</v>
      </c>
      <c r="AL27" s="2">
        <v>39</v>
      </c>
      <c r="AM27" s="2">
        <v>43</v>
      </c>
      <c r="AN27" s="2">
        <v>38</v>
      </c>
      <c r="AO27" s="2">
        <v>36</v>
      </c>
      <c r="AP27" s="2">
        <v>32</v>
      </c>
      <c r="AQ27" s="2">
        <v>34</v>
      </c>
      <c r="AR27" s="2">
        <v>20</v>
      </c>
      <c r="AS27" s="2">
        <v>22</v>
      </c>
      <c r="AT27" s="2">
        <v>27</v>
      </c>
      <c r="AU27" s="2">
        <v>37</v>
      </c>
      <c r="AV27" s="2">
        <v>36</v>
      </c>
      <c r="AW27" s="2">
        <v>33</v>
      </c>
      <c r="AX27" s="2">
        <v>51</v>
      </c>
      <c r="AY27" s="2">
        <v>60</v>
      </c>
      <c r="AZ27" s="2">
        <v>36</v>
      </c>
      <c r="BA27" s="2">
        <v>11</v>
      </c>
      <c r="BB27" s="2">
        <v>19</v>
      </c>
      <c r="BC27" s="2">
        <v>25</v>
      </c>
      <c r="BD27" s="2">
        <v>29</v>
      </c>
      <c r="BE27" s="2">
        <v>23</v>
      </c>
      <c r="BF27" s="2">
        <v>34</v>
      </c>
      <c r="BG27" s="2">
        <v>39</v>
      </c>
      <c r="BH27" s="2">
        <f t="shared" si="0"/>
        <v>91</v>
      </c>
      <c r="BI27" s="1423">
        <f t="shared" si="1"/>
        <v>125</v>
      </c>
    </row>
    <row r="28" spans="1:61">
      <c r="A28" s="1364" t="str">
        <f>IF('1'!$A$1=1,B28,C28)</f>
        <v xml:space="preserve">Road transport </v>
      </c>
      <c r="B28" s="1382" t="s">
        <v>492</v>
      </c>
      <c r="C28" s="1407" t="s">
        <v>590</v>
      </c>
      <c r="D28" s="1422">
        <v>137</v>
      </c>
      <c r="E28" s="2">
        <v>143</v>
      </c>
      <c r="F28" s="2">
        <v>188</v>
      </c>
      <c r="G28" s="2">
        <v>186</v>
      </c>
      <c r="H28" s="2">
        <v>94</v>
      </c>
      <c r="I28" s="2">
        <v>129</v>
      </c>
      <c r="J28" s="2">
        <v>141</v>
      </c>
      <c r="K28" s="2">
        <v>160</v>
      </c>
      <c r="L28" s="2">
        <v>124</v>
      </c>
      <c r="M28" s="2">
        <v>187</v>
      </c>
      <c r="N28" s="2">
        <v>188</v>
      </c>
      <c r="O28" s="2">
        <v>195</v>
      </c>
      <c r="P28" s="2">
        <v>135</v>
      </c>
      <c r="Q28" s="2">
        <v>131</v>
      </c>
      <c r="R28" s="2">
        <v>158</v>
      </c>
      <c r="S28" s="2">
        <v>158</v>
      </c>
      <c r="T28" s="2">
        <v>84</v>
      </c>
      <c r="U28" s="2">
        <v>82</v>
      </c>
      <c r="V28" s="2">
        <v>72</v>
      </c>
      <c r="W28" s="2">
        <v>72</v>
      </c>
      <c r="X28" s="2">
        <v>60</v>
      </c>
      <c r="Y28" s="2">
        <v>70</v>
      </c>
      <c r="Z28" s="2">
        <v>79</v>
      </c>
      <c r="AA28" s="2">
        <v>93</v>
      </c>
      <c r="AB28" s="1422">
        <v>71</v>
      </c>
      <c r="AC28" s="2">
        <v>79</v>
      </c>
      <c r="AD28" s="2">
        <v>66</v>
      </c>
      <c r="AE28" s="2">
        <v>68</v>
      </c>
      <c r="AF28" s="2">
        <v>38</v>
      </c>
      <c r="AG28" s="2">
        <v>77</v>
      </c>
      <c r="AH28" s="2">
        <v>67</v>
      </c>
      <c r="AI28" s="2">
        <v>74</v>
      </c>
      <c r="AJ28" s="2">
        <v>46</v>
      </c>
      <c r="AK28" s="2">
        <v>48</v>
      </c>
      <c r="AL28" s="2">
        <v>54</v>
      </c>
      <c r="AM28" s="2">
        <v>54</v>
      </c>
      <c r="AN28" s="2">
        <v>47</v>
      </c>
      <c r="AO28" s="2">
        <v>48</v>
      </c>
      <c r="AP28" s="2">
        <v>63</v>
      </c>
      <c r="AQ28" s="2">
        <v>73</v>
      </c>
      <c r="AR28" s="2">
        <v>52</v>
      </c>
      <c r="AS28" s="2">
        <v>52</v>
      </c>
      <c r="AT28" s="2">
        <v>77</v>
      </c>
      <c r="AU28" s="2">
        <v>94</v>
      </c>
      <c r="AV28" s="2">
        <v>59</v>
      </c>
      <c r="AW28" s="2">
        <v>61</v>
      </c>
      <c r="AX28" s="2">
        <v>71</v>
      </c>
      <c r="AY28" s="2">
        <v>83</v>
      </c>
      <c r="AZ28" s="2">
        <v>52</v>
      </c>
      <c r="BA28" s="2">
        <v>84</v>
      </c>
      <c r="BB28" s="2">
        <v>180</v>
      </c>
      <c r="BC28" s="2">
        <v>193</v>
      </c>
      <c r="BD28" s="2">
        <v>186</v>
      </c>
      <c r="BE28" s="2">
        <v>160</v>
      </c>
      <c r="BF28" s="2">
        <v>188</v>
      </c>
      <c r="BG28" s="2">
        <v>180</v>
      </c>
      <c r="BH28" s="2">
        <f t="shared" si="0"/>
        <v>509</v>
      </c>
      <c r="BI28" s="1423">
        <f t="shared" si="1"/>
        <v>714</v>
      </c>
    </row>
    <row r="29" spans="1:61">
      <c r="A29" s="1436" t="str">
        <f>IF('1'!$A$1=1,B29,C29)</f>
        <v>Passenger</v>
      </c>
      <c r="B29" s="1381" t="s">
        <v>486</v>
      </c>
      <c r="C29" s="1406" t="s">
        <v>585</v>
      </c>
      <c r="D29" s="1422">
        <v>1</v>
      </c>
      <c r="E29" s="2">
        <v>1</v>
      </c>
      <c r="F29" s="2">
        <v>1</v>
      </c>
      <c r="G29" s="2">
        <v>2</v>
      </c>
      <c r="H29" s="2">
        <v>1</v>
      </c>
      <c r="I29" s="2">
        <v>1</v>
      </c>
      <c r="J29" s="2">
        <v>2</v>
      </c>
      <c r="K29" s="2">
        <v>2</v>
      </c>
      <c r="L29" s="2">
        <v>1</v>
      </c>
      <c r="M29" s="2">
        <v>2</v>
      </c>
      <c r="N29" s="2">
        <v>2</v>
      </c>
      <c r="O29" s="2">
        <v>1</v>
      </c>
      <c r="P29" s="2">
        <v>2</v>
      </c>
      <c r="Q29" s="2">
        <v>2</v>
      </c>
      <c r="R29" s="2">
        <v>2</v>
      </c>
      <c r="S29" s="2">
        <v>1</v>
      </c>
      <c r="T29" s="2">
        <v>1</v>
      </c>
      <c r="U29" s="2">
        <v>1</v>
      </c>
      <c r="V29" s="2">
        <v>1</v>
      </c>
      <c r="W29" s="2">
        <v>1</v>
      </c>
      <c r="X29" s="2">
        <v>1</v>
      </c>
      <c r="Y29" s="2">
        <v>1</v>
      </c>
      <c r="Z29" s="2">
        <v>1</v>
      </c>
      <c r="AA29" s="2">
        <v>1</v>
      </c>
      <c r="AB29" s="1422">
        <v>1</v>
      </c>
      <c r="AC29" s="2">
        <v>1</v>
      </c>
      <c r="AD29" s="2">
        <v>1</v>
      </c>
      <c r="AE29" s="2">
        <v>1</v>
      </c>
      <c r="AF29" s="2">
        <v>1</v>
      </c>
      <c r="AG29" s="2">
        <v>2</v>
      </c>
      <c r="AH29" s="2">
        <v>2</v>
      </c>
      <c r="AI29" s="2">
        <v>1</v>
      </c>
      <c r="AJ29" s="2">
        <v>1</v>
      </c>
      <c r="AK29" s="2">
        <v>2</v>
      </c>
      <c r="AL29" s="2">
        <v>2</v>
      </c>
      <c r="AM29" s="2">
        <v>2</v>
      </c>
      <c r="AN29" s="2">
        <v>2</v>
      </c>
      <c r="AO29" s="2">
        <v>2</v>
      </c>
      <c r="AP29" s="2">
        <v>3</v>
      </c>
      <c r="AQ29" s="2">
        <v>3</v>
      </c>
      <c r="AR29" s="2">
        <v>2</v>
      </c>
      <c r="AS29" s="2">
        <v>1</v>
      </c>
      <c r="AT29" s="2">
        <v>1</v>
      </c>
      <c r="AU29" s="2">
        <v>1</v>
      </c>
      <c r="AV29" s="2">
        <v>1</v>
      </c>
      <c r="AW29" s="2">
        <v>1</v>
      </c>
      <c r="AX29" s="2">
        <v>1</v>
      </c>
      <c r="AY29" s="2">
        <v>2</v>
      </c>
      <c r="AZ29" s="2">
        <v>1</v>
      </c>
      <c r="BA29" s="2">
        <v>1</v>
      </c>
      <c r="BB29" s="2">
        <v>9</v>
      </c>
      <c r="BC29" s="2">
        <v>5</v>
      </c>
      <c r="BD29" s="2">
        <v>6</v>
      </c>
      <c r="BE29" s="2">
        <v>7</v>
      </c>
      <c r="BF29" s="2">
        <v>11</v>
      </c>
      <c r="BG29" s="2">
        <v>2</v>
      </c>
      <c r="BH29" s="2">
        <f t="shared" si="0"/>
        <v>16</v>
      </c>
      <c r="BI29" s="1423">
        <f t="shared" si="1"/>
        <v>26</v>
      </c>
    </row>
    <row r="30" spans="1:61">
      <c r="A30" s="1436" t="str">
        <f>IF('1'!$A$1=1,B30,C30)</f>
        <v>Freight</v>
      </c>
      <c r="B30" s="1381" t="s">
        <v>487</v>
      </c>
      <c r="C30" s="1406" t="s">
        <v>586</v>
      </c>
      <c r="D30" s="1422">
        <v>125</v>
      </c>
      <c r="E30" s="2">
        <v>131</v>
      </c>
      <c r="F30" s="2">
        <v>173</v>
      </c>
      <c r="G30" s="2">
        <v>168</v>
      </c>
      <c r="H30" s="2">
        <v>78</v>
      </c>
      <c r="I30" s="2">
        <v>106</v>
      </c>
      <c r="J30" s="2">
        <v>115</v>
      </c>
      <c r="K30" s="2">
        <v>135</v>
      </c>
      <c r="L30" s="2">
        <v>103</v>
      </c>
      <c r="M30" s="2">
        <v>162</v>
      </c>
      <c r="N30" s="2">
        <v>161</v>
      </c>
      <c r="O30" s="2">
        <v>164</v>
      </c>
      <c r="P30" s="2">
        <v>110</v>
      </c>
      <c r="Q30" s="2">
        <v>105</v>
      </c>
      <c r="R30" s="2">
        <v>130</v>
      </c>
      <c r="S30" s="2">
        <v>129</v>
      </c>
      <c r="T30" s="2">
        <v>60</v>
      </c>
      <c r="U30" s="2">
        <v>63</v>
      </c>
      <c r="V30" s="2">
        <v>57</v>
      </c>
      <c r="W30" s="2">
        <v>56</v>
      </c>
      <c r="X30" s="2">
        <v>48</v>
      </c>
      <c r="Y30" s="2">
        <v>59</v>
      </c>
      <c r="Z30" s="2">
        <v>68</v>
      </c>
      <c r="AA30" s="2">
        <v>81</v>
      </c>
      <c r="AB30" s="1422">
        <v>61</v>
      </c>
      <c r="AC30" s="2">
        <v>67</v>
      </c>
      <c r="AD30" s="2">
        <v>52</v>
      </c>
      <c r="AE30" s="2">
        <v>56</v>
      </c>
      <c r="AF30" s="2">
        <v>28</v>
      </c>
      <c r="AG30" s="2">
        <v>65</v>
      </c>
      <c r="AH30" s="2">
        <v>55</v>
      </c>
      <c r="AI30" s="2">
        <v>61</v>
      </c>
      <c r="AJ30" s="2">
        <v>32</v>
      </c>
      <c r="AK30" s="2">
        <v>32</v>
      </c>
      <c r="AL30" s="2">
        <v>38</v>
      </c>
      <c r="AM30" s="2">
        <v>39</v>
      </c>
      <c r="AN30" s="2">
        <v>32</v>
      </c>
      <c r="AO30" s="2">
        <v>31</v>
      </c>
      <c r="AP30" s="2">
        <v>43</v>
      </c>
      <c r="AQ30" s="2">
        <v>52</v>
      </c>
      <c r="AR30" s="2">
        <v>33</v>
      </c>
      <c r="AS30" s="2">
        <v>35</v>
      </c>
      <c r="AT30" s="2">
        <v>55</v>
      </c>
      <c r="AU30" s="2">
        <v>71</v>
      </c>
      <c r="AV30" s="2">
        <v>38</v>
      </c>
      <c r="AW30" s="2">
        <v>36</v>
      </c>
      <c r="AX30" s="2">
        <v>45</v>
      </c>
      <c r="AY30" s="2">
        <v>58</v>
      </c>
      <c r="AZ30" s="2">
        <v>36</v>
      </c>
      <c r="BA30" s="2">
        <v>55</v>
      </c>
      <c r="BB30" s="2">
        <v>135</v>
      </c>
      <c r="BC30" s="2">
        <v>146</v>
      </c>
      <c r="BD30" s="2">
        <v>137</v>
      </c>
      <c r="BE30" s="2">
        <v>109</v>
      </c>
      <c r="BF30" s="2">
        <v>135</v>
      </c>
      <c r="BG30" s="2">
        <v>132</v>
      </c>
      <c r="BH30" s="2">
        <f t="shared" si="0"/>
        <v>372</v>
      </c>
      <c r="BI30" s="1423">
        <f t="shared" si="1"/>
        <v>513</v>
      </c>
    </row>
    <row r="31" spans="1:61">
      <c r="A31" s="1436" t="str">
        <f>IF('1'!$A$1=1,B31,C31)</f>
        <v>Other</v>
      </c>
      <c r="B31" s="1381" t="s">
        <v>488</v>
      </c>
      <c r="C31" s="1406" t="s">
        <v>123</v>
      </c>
      <c r="D31" s="1422">
        <v>11</v>
      </c>
      <c r="E31" s="2">
        <v>11</v>
      </c>
      <c r="F31" s="2">
        <v>14</v>
      </c>
      <c r="G31" s="2">
        <v>16</v>
      </c>
      <c r="H31" s="2">
        <v>15</v>
      </c>
      <c r="I31" s="2">
        <v>22</v>
      </c>
      <c r="J31" s="2">
        <v>24</v>
      </c>
      <c r="K31" s="2">
        <v>23</v>
      </c>
      <c r="L31" s="2">
        <v>20</v>
      </c>
      <c r="M31" s="2">
        <v>23</v>
      </c>
      <c r="N31" s="2">
        <v>25</v>
      </c>
      <c r="O31" s="2">
        <v>30</v>
      </c>
      <c r="P31" s="2">
        <v>23</v>
      </c>
      <c r="Q31" s="2">
        <v>24</v>
      </c>
      <c r="R31" s="2">
        <v>26</v>
      </c>
      <c r="S31" s="2">
        <v>28</v>
      </c>
      <c r="T31" s="2">
        <v>23</v>
      </c>
      <c r="U31" s="2">
        <v>18</v>
      </c>
      <c r="V31" s="2">
        <v>14</v>
      </c>
      <c r="W31" s="2">
        <v>15</v>
      </c>
      <c r="X31" s="2">
        <v>11</v>
      </c>
      <c r="Y31" s="2">
        <v>10</v>
      </c>
      <c r="Z31" s="2">
        <v>10</v>
      </c>
      <c r="AA31" s="2">
        <v>11</v>
      </c>
      <c r="AB31" s="1422">
        <v>9</v>
      </c>
      <c r="AC31" s="2">
        <v>11</v>
      </c>
      <c r="AD31" s="2">
        <v>13</v>
      </c>
      <c r="AE31" s="2">
        <v>11</v>
      </c>
      <c r="AF31" s="2">
        <v>9</v>
      </c>
      <c r="AG31" s="2">
        <v>10</v>
      </c>
      <c r="AH31" s="2">
        <v>10</v>
      </c>
      <c r="AI31" s="2">
        <v>12</v>
      </c>
      <c r="AJ31" s="2">
        <v>13</v>
      </c>
      <c r="AK31" s="2">
        <v>14</v>
      </c>
      <c r="AL31" s="2">
        <v>14</v>
      </c>
      <c r="AM31" s="2">
        <v>13</v>
      </c>
      <c r="AN31" s="2">
        <v>13</v>
      </c>
      <c r="AO31" s="2">
        <v>15</v>
      </c>
      <c r="AP31" s="2">
        <v>17</v>
      </c>
      <c r="AQ31" s="2">
        <v>18</v>
      </c>
      <c r="AR31" s="2">
        <v>17</v>
      </c>
      <c r="AS31" s="2">
        <v>16</v>
      </c>
      <c r="AT31" s="2">
        <v>21</v>
      </c>
      <c r="AU31" s="2">
        <v>22</v>
      </c>
      <c r="AV31" s="2">
        <v>20</v>
      </c>
      <c r="AW31" s="2">
        <v>24</v>
      </c>
      <c r="AX31" s="2">
        <v>25</v>
      </c>
      <c r="AY31" s="2">
        <v>23</v>
      </c>
      <c r="AZ31" s="2">
        <v>15</v>
      </c>
      <c r="BA31" s="2">
        <v>28</v>
      </c>
      <c r="BB31" s="2">
        <v>36</v>
      </c>
      <c r="BC31" s="2">
        <v>42</v>
      </c>
      <c r="BD31" s="2">
        <v>43</v>
      </c>
      <c r="BE31" s="2">
        <v>44</v>
      </c>
      <c r="BF31" s="2">
        <v>42</v>
      </c>
      <c r="BG31" s="2">
        <v>46</v>
      </c>
      <c r="BH31" s="2">
        <f t="shared" si="0"/>
        <v>121</v>
      </c>
      <c r="BI31" s="1423">
        <f t="shared" si="1"/>
        <v>175</v>
      </c>
    </row>
    <row r="32" spans="1:61">
      <c r="A32" s="1364" t="str">
        <f>IF('1'!$A$1=1,B32,C32)</f>
        <v>Other modes of transport</v>
      </c>
      <c r="B32" s="1382" t="s">
        <v>493</v>
      </c>
      <c r="C32" s="1407" t="s">
        <v>591</v>
      </c>
      <c r="D32" s="1422">
        <v>3</v>
      </c>
      <c r="E32" s="2">
        <v>3</v>
      </c>
      <c r="F32" s="2">
        <v>2</v>
      </c>
      <c r="G32" s="2">
        <v>13</v>
      </c>
      <c r="H32" s="2">
        <v>19</v>
      </c>
      <c r="I32" s="2">
        <v>67</v>
      </c>
      <c r="J32" s="2">
        <v>72</v>
      </c>
      <c r="K32" s="2">
        <v>77</v>
      </c>
      <c r="L32" s="2">
        <v>10</v>
      </c>
      <c r="M32" s="2">
        <v>12</v>
      </c>
      <c r="N32" s="2">
        <v>12</v>
      </c>
      <c r="O32" s="2">
        <v>9</v>
      </c>
      <c r="P32" s="2">
        <v>4</v>
      </c>
      <c r="Q32" s="2">
        <v>4</v>
      </c>
      <c r="R32" s="2">
        <v>6</v>
      </c>
      <c r="S32" s="2">
        <v>8</v>
      </c>
      <c r="T32" s="2">
        <v>6</v>
      </c>
      <c r="U32" s="2">
        <v>26</v>
      </c>
      <c r="V32" s="2">
        <v>26</v>
      </c>
      <c r="W32" s="2">
        <v>23</v>
      </c>
      <c r="X32" s="2">
        <v>31</v>
      </c>
      <c r="Y32" s="2">
        <v>35</v>
      </c>
      <c r="Z32" s="2">
        <v>33</v>
      </c>
      <c r="AA32" s="2">
        <v>29</v>
      </c>
      <c r="AB32" s="1422">
        <v>29</v>
      </c>
      <c r="AC32" s="2">
        <v>29</v>
      </c>
      <c r="AD32" s="2">
        <v>45</v>
      </c>
      <c r="AE32" s="2">
        <v>42</v>
      </c>
      <c r="AF32" s="2">
        <v>41</v>
      </c>
      <c r="AG32" s="2">
        <v>42</v>
      </c>
      <c r="AH32" s="2">
        <v>42</v>
      </c>
      <c r="AI32" s="2">
        <v>37</v>
      </c>
      <c r="AJ32" s="2">
        <v>30</v>
      </c>
      <c r="AK32" s="2">
        <v>34</v>
      </c>
      <c r="AL32" s="2">
        <v>38</v>
      </c>
      <c r="AM32" s="2">
        <v>31</v>
      </c>
      <c r="AN32" s="2">
        <v>28</v>
      </c>
      <c r="AO32" s="2">
        <v>21</v>
      </c>
      <c r="AP32" s="2">
        <v>34</v>
      </c>
      <c r="AQ32" s="2">
        <v>33</v>
      </c>
      <c r="AR32" s="2">
        <v>15</v>
      </c>
      <c r="AS32" s="2">
        <v>17</v>
      </c>
      <c r="AT32" s="2">
        <v>11</v>
      </c>
      <c r="AU32" s="2">
        <v>17</v>
      </c>
      <c r="AV32" s="2">
        <v>16</v>
      </c>
      <c r="AW32" s="2">
        <v>18</v>
      </c>
      <c r="AX32" s="2">
        <v>18</v>
      </c>
      <c r="AY32" s="2">
        <v>19</v>
      </c>
      <c r="AZ32" s="2">
        <v>27</v>
      </c>
      <c r="BA32" s="2">
        <v>22</v>
      </c>
      <c r="BB32" s="2">
        <v>32</v>
      </c>
      <c r="BC32" s="2">
        <v>35</v>
      </c>
      <c r="BD32" s="2">
        <v>35</v>
      </c>
      <c r="BE32" s="2">
        <v>41</v>
      </c>
      <c r="BF32" s="2">
        <v>41</v>
      </c>
      <c r="BG32" s="2">
        <v>56</v>
      </c>
      <c r="BH32" s="2">
        <f t="shared" si="0"/>
        <v>116</v>
      </c>
      <c r="BI32" s="1423">
        <f t="shared" si="1"/>
        <v>173</v>
      </c>
    </row>
    <row r="33" spans="1:61">
      <c r="A33" s="1436" t="str">
        <f>IF('1'!$A$1=1,B33,C33)</f>
        <v>Passenger</v>
      </c>
      <c r="B33" s="1381" t="s">
        <v>486</v>
      </c>
      <c r="C33" s="1406" t="s">
        <v>585</v>
      </c>
      <c r="D33" s="1422">
        <v>0</v>
      </c>
      <c r="E33" s="2">
        <v>0</v>
      </c>
      <c r="F33" s="2">
        <v>0</v>
      </c>
      <c r="G33" s="2">
        <v>0</v>
      </c>
      <c r="H33" s="2">
        <v>0</v>
      </c>
      <c r="I33" s="2">
        <v>0</v>
      </c>
      <c r="J33" s="2">
        <v>0</v>
      </c>
      <c r="K33" s="2">
        <v>0</v>
      </c>
      <c r="L33" s="2">
        <v>0</v>
      </c>
      <c r="M33" s="2">
        <v>0</v>
      </c>
      <c r="N33" s="2">
        <v>0</v>
      </c>
      <c r="O33" s="2">
        <v>0</v>
      </c>
      <c r="P33" s="2">
        <v>0</v>
      </c>
      <c r="Q33" s="2">
        <v>0</v>
      </c>
      <c r="R33" s="2">
        <v>0</v>
      </c>
      <c r="S33" s="2">
        <v>0</v>
      </c>
      <c r="T33" s="2">
        <v>0</v>
      </c>
      <c r="U33" s="2">
        <v>0</v>
      </c>
      <c r="V33" s="2">
        <v>0</v>
      </c>
      <c r="W33" s="2">
        <v>0</v>
      </c>
      <c r="X33" s="2">
        <v>0</v>
      </c>
      <c r="Y33" s="2">
        <v>0</v>
      </c>
      <c r="Z33" s="2">
        <v>0</v>
      </c>
      <c r="AA33" s="2">
        <v>0</v>
      </c>
      <c r="AB33" s="1422">
        <v>0</v>
      </c>
      <c r="AC33" s="2">
        <v>0</v>
      </c>
      <c r="AD33" s="2">
        <v>0</v>
      </c>
      <c r="AE33" s="2">
        <v>0</v>
      </c>
      <c r="AF33" s="2">
        <v>0</v>
      </c>
      <c r="AG33" s="2">
        <v>0</v>
      </c>
      <c r="AH33" s="2">
        <v>0</v>
      </c>
      <c r="AI33" s="2">
        <v>0</v>
      </c>
      <c r="AJ33" s="2">
        <v>0</v>
      </c>
      <c r="AK33" s="2">
        <v>0</v>
      </c>
      <c r="AL33" s="2">
        <v>0</v>
      </c>
      <c r="AM33" s="2">
        <v>0</v>
      </c>
      <c r="AN33" s="2">
        <v>0</v>
      </c>
      <c r="AO33" s="2">
        <v>0</v>
      </c>
      <c r="AP33" s="2">
        <v>0</v>
      </c>
      <c r="AQ33" s="2">
        <v>0</v>
      </c>
      <c r="AR33" s="2">
        <v>0</v>
      </c>
      <c r="AS33" s="2">
        <v>0</v>
      </c>
      <c r="AT33" s="2">
        <v>0</v>
      </c>
      <c r="AU33" s="2">
        <v>0</v>
      </c>
      <c r="AV33" s="2">
        <v>0</v>
      </c>
      <c r="AW33" s="2">
        <v>0</v>
      </c>
      <c r="AX33" s="2">
        <v>0</v>
      </c>
      <c r="AY33" s="2">
        <v>0</v>
      </c>
      <c r="AZ33" s="2">
        <v>0</v>
      </c>
      <c r="BA33" s="2">
        <v>0</v>
      </c>
      <c r="BB33" s="2">
        <v>0</v>
      </c>
      <c r="BC33" s="2">
        <v>0</v>
      </c>
      <c r="BD33" s="2">
        <v>0</v>
      </c>
      <c r="BE33" s="2">
        <v>0</v>
      </c>
      <c r="BF33" s="2">
        <v>0</v>
      </c>
      <c r="BG33" s="2">
        <v>0</v>
      </c>
      <c r="BH33" s="2">
        <f t="shared" si="0"/>
        <v>0</v>
      </c>
      <c r="BI33" s="1423">
        <f t="shared" si="1"/>
        <v>0</v>
      </c>
    </row>
    <row r="34" spans="1:61">
      <c r="A34" s="1436" t="str">
        <f>IF('1'!$A$1=1,B34,C34)</f>
        <v>Freight</v>
      </c>
      <c r="B34" s="1381" t="s">
        <v>487</v>
      </c>
      <c r="C34" s="1406" t="s">
        <v>586</v>
      </c>
      <c r="D34" s="1422">
        <v>0</v>
      </c>
      <c r="E34" s="2">
        <v>0</v>
      </c>
      <c r="F34" s="2">
        <v>0</v>
      </c>
      <c r="G34" s="2">
        <v>0</v>
      </c>
      <c r="H34" s="2">
        <v>0</v>
      </c>
      <c r="I34" s="2">
        <v>59</v>
      </c>
      <c r="J34" s="2">
        <v>63</v>
      </c>
      <c r="K34" s="2">
        <v>69</v>
      </c>
      <c r="L34" s="2">
        <v>0</v>
      </c>
      <c r="M34" s="2">
        <v>0</v>
      </c>
      <c r="N34" s="2">
        <v>0</v>
      </c>
      <c r="O34" s="2">
        <v>1</v>
      </c>
      <c r="P34" s="2">
        <v>0</v>
      </c>
      <c r="Q34" s="2">
        <v>0</v>
      </c>
      <c r="R34" s="2">
        <v>1</v>
      </c>
      <c r="S34" s="2">
        <v>2</v>
      </c>
      <c r="T34" s="2">
        <v>1</v>
      </c>
      <c r="U34" s="2">
        <v>21</v>
      </c>
      <c r="V34" s="2">
        <v>17</v>
      </c>
      <c r="W34" s="2">
        <v>14</v>
      </c>
      <c r="X34" s="2">
        <v>24</v>
      </c>
      <c r="Y34" s="2">
        <v>26</v>
      </c>
      <c r="Z34" s="2">
        <v>26</v>
      </c>
      <c r="AA34" s="2">
        <v>22</v>
      </c>
      <c r="AB34" s="1422">
        <v>22</v>
      </c>
      <c r="AC34" s="2">
        <v>19</v>
      </c>
      <c r="AD34" s="2">
        <v>22</v>
      </c>
      <c r="AE34" s="2">
        <v>24</v>
      </c>
      <c r="AF34" s="2">
        <v>22</v>
      </c>
      <c r="AG34" s="2">
        <v>18</v>
      </c>
      <c r="AH34" s="2">
        <v>20</v>
      </c>
      <c r="AI34" s="2">
        <v>20</v>
      </c>
      <c r="AJ34" s="2">
        <v>19</v>
      </c>
      <c r="AK34" s="2">
        <v>20</v>
      </c>
      <c r="AL34" s="2">
        <v>21</v>
      </c>
      <c r="AM34" s="2">
        <v>19</v>
      </c>
      <c r="AN34" s="2">
        <v>17</v>
      </c>
      <c r="AO34" s="2">
        <v>7</v>
      </c>
      <c r="AP34" s="2">
        <v>19</v>
      </c>
      <c r="AQ34" s="2">
        <v>17</v>
      </c>
      <c r="AR34" s="2">
        <v>0</v>
      </c>
      <c r="AS34" s="2">
        <v>0</v>
      </c>
      <c r="AT34" s="2">
        <v>0</v>
      </c>
      <c r="AU34" s="2">
        <v>0</v>
      </c>
      <c r="AV34" s="2">
        <v>1</v>
      </c>
      <c r="AW34" s="2">
        <v>2</v>
      </c>
      <c r="AX34" s="2">
        <v>0</v>
      </c>
      <c r="AY34" s="2">
        <v>0</v>
      </c>
      <c r="AZ34" s="2">
        <v>0</v>
      </c>
      <c r="BA34" s="2">
        <v>1</v>
      </c>
      <c r="BB34" s="2">
        <v>3</v>
      </c>
      <c r="BC34" s="2">
        <v>2</v>
      </c>
      <c r="BD34" s="2">
        <v>3</v>
      </c>
      <c r="BE34" s="2">
        <v>7</v>
      </c>
      <c r="BF34" s="2">
        <v>2</v>
      </c>
      <c r="BG34" s="2">
        <v>2</v>
      </c>
      <c r="BH34" s="2">
        <f t="shared" si="0"/>
        <v>6</v>
      </c>
      <c r="BI34" s="1423">
        <f t="shared" si="1"/>
        <v>14</v>
      </c>
    </row>
    <row r="35" spans="1:61">
      <c r="A35" s="1437" t="str">
        <f>IF('1'!$A$1=1,B35,C35)</f>
        <v xml:space="preserve">                including:</v>
      </c>
      <c r="B35" s="1383" t="s">
        <v>494</v>
      </c>
      <c r="C35" s="1408" t="s">
        <v>613</v>
      </c>
      <c r="D35" s="1424"/>
      <c r="E35" s="13"/>
      <c r="F35" s="13"/>
      <c r="G35" s="13"/>
      <c r="H35" s="13"/>
      <c r="I35" s="13"/>
      <c r="J35" s="13"/>
      <c r="K35" s="13"/>
      <c r="L35" s="13"/>
      <c r="M35" s="13"/>
      <c r="N35" s="13"/>
      <c r="O35" s="13"/>
      <c r="P35" s="13"/>
      <c r="Q35" s="13"/>
      <c r="R35" s="13"/>
      <c r="S35" s="13"/>
      <c r="T35" s="13"/>
      <c r="U35" s="13"/>
      <c r="V35" s="13"/>
      <c r="W35" s="13"/>
      <c r="X35" s="13"/>
      <c r="Y35" s="13"/>
      <c r="Z35" s="13"/>
      <c r="AA35" s="13"/>
      <c r="AB35" s="1424"/>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v>0</v>
      </c>
      <c r="BE35" s="13">
        <v>0</v>
      </c>
      <c r="BF35" s="13">
        <v>0</v>
      </c>
      <c r="BG35" s="13">
        <v>0</v>
      </c>
      <c r="BH35" s="2">
        <f t="shared" si="0"/>
        <v>0</v>
      </c>
      <c r="BI35" s="1423">
        <f t="shared" si="1"/>
        <v>0</v>
      </c>
    </row>
    <row r="36" spans="1:61">
      <c r="A36" s="1364" t="str">
        <f>IF('1'!$A$1=1,B36,C36)</f>
        <v xml:space="preserve">Pipeline transport </v>
      </c>
      <c r="B36" s="1384" t="s">
        <v>495</v>
      </c>
      <c r="C36" s="1409" t="s">
        <v>592</v>
      </c>
      <c r="D36" s="1422">
        <v>0</v>
      </c>
      <c r="E36" s="2">
        <v>0</v>
      </c>
      <c r="F36" s="2">
        <v>0</v>
      </c>
      <c r="G36" s="2">
        <v>0</v>
      </c>
      <c r="H36" s="2">
        <v>0</v>
      </c>
      <c r="I36" s="2">
        <v>59</v>
      </c>
      <c r="J36" s="2">
        <v>63</v>
      </c>
      <c r="K36" s="2">
        <v>69</v>
      </c>
      <c r="L36" s="2">
        <v>0</v>
      </c>
      <c r="M36" s="2">
        <v>0</v>
      </c>
      <c r="N36" s="2">
        <v>0</v>
      </c>
      <c r="O36" s="2">
        <v>1</v>
      </c>
      <c r="P36" s="2">
        <v>0</v>
      </c>
      <c r="Q36" s="2">
        <v>0</v>
      </c>
      <c r="R36" s="2">
        <v>1</v>
      </c>
      <c r="S36" s="2">
        <v>2</v>
      </c>
      <c r="T36" s="2">
        <v>1</v>
      </c>
      <c r="U36" s="2">
        <v>21</v>
      </c>
      <c r="V36" s="2">
        <v>17</v>
      </c>
      <c r="W36" s="2">
        <v>14</v>
      </c>
      <c r="X36" s="2">
        <v>24</v>
      </c>
      <c r="Y36" s="2">
        <v>26</v>
      </c>
      <c r="Z36" s="2">
        <v>26</v>
      </c>
      <c r="AA36" s="2">
        <v>22</v>
      </c>
      <c r="AB36" s="1422">
        <v>22</v>
      </c>
      <c r="AC36" s="2">
        <v>19</v>
      </c>
      <c r="AD36" s="2">
        <v>22</v>
      </c>
      <c r="AE36" s="2">
        <v>24</v>
      </c>
      <c r="AF36" s="2">
        <v>22</v>
      </c>
      <c r="AG36" s="2">
        <v>18</v>
      </c>
      <c r="AH36" s="2">
        <v>20</v>
      </c>
      <c r="AI36" s="2">
        <v>20</v>
      </c>
      <c r="AJ36" s="2">
        <v>19</v>
      </c>
      <c r="AK36" s="2">
        <v>20</v>
      </c>
      <c r="AL36" s="2">
        <v>21</v>
      </c>
      <c r="AM36" s="2">
        <v>19</v>
      </c>
      <c r="AN36" s="2">
        <v>17</v>
      </c>
      <c r="AO36" s="2">
        <v>7</v>
      </c>
      <c r="AP36" s="2">
        <v>19</v>
      </c>
      <c r="AQ36" s="2">
        <v>17</v>
      </c>
      <c r="AR36" s="2">
        <v>0</v>
      </c>
      <c r="AS36" s="2">
        <v>0</v>
      </c>
      <c r="AT36" s="2">
        <v>0</v>
      </c>
      <c r="AU36" s="2">
        <v>0</v>
      </c>
      <c r="AV36" s="2">
        <v>1</v>
      </c>
      <c r="AW36" s="2">
        <v>0</v>
      </c>
      <c r="AX36" s="2">
        <v>0</v>
      </c>
      <c r="AY36" s="2">
        <v>0</v>
      </c>
      <c r="AZ36" s="2">
        <v>0</v>
      </c>
      <c r="BA36" s="2">
        <v>0</v>
      </c>
      <c r="BB36" s="2">
        <v>0</v>
      </c>
      <c r="BC36" s="2">
        <v>0</v>
      </c>
      <c r="BD36" s="2">
        <v>0</v>
      </c>
      <c r="BE36" s="2">
        <v>0</v>
      </c>
      <c r="BF36" s="2">
        <v>0</v>
      </c>
      <c r="BG36" s="2">
        <v>0</v>
      </c>
      <c r="BH36" s="2">
        <f t="shared" si="0"/>
        <v>0</v>
      </c>
      <c r="BI36" s="1423">
        <f t="shared" si="1"/>
        <v>0</v>
      </c>
    </row>
    <row r="37" spans="1:61">
      <c r="A37" s="1436" t="str">
        <f>IF('1'!$A$1=1,B37,C37)</f>
        <v>Other</v>
      </c>
      <c r="B37" s="1381" t="s">
        <v>488</v>
      </c>
      <c r="C37" s="1406" t="s">
        <v>123</v>
      </c>
      <c r="D37" s="1422">
        <v>3</v>
      </c>
      <c r="E37" s="2">
        <v>3</v>
      </c>
      <c r="F37" s="2">
        <v>2</v>
      </c>
      <c r="G37" s="2">
        <v>13</v>
      </c>
      <c r="H37" s="2">
        <v>19</v>
      </c>
      <c r="I37" s="2">
        <v>8</v>
      </c>
      <c r="J37" s="2">
        <v>9</v>
      </c>
      <c r="K37" s="2">
        <v>8</v>
      </c>
      <c r="L37" s="2">
        <v>10</v>
      </c>
      <c r="M37" s="2">
        <v>12</v>
      </c>
      <c r="N37" s="2">
        <v>12</v>
      </c>
      <c r="O37" s="2">
        <v>8</v>
      </c>
      <c r="P37" s="2">
        <v>4</v>
      </c>
      <c r="Q37" s="2">
        <v>4</v>
      </c>
      <c r="R37" s="2">
        <v>5</v>
      </c>
      <c r="S37" s="2">
        <v>6</v>
      </c>
      <c r="T37" s="2">
        <v>5</v>
      </c>
      <c r="U37" s="2">
        <v>5</v>
      </c>
      <c r="V37" s="2">
        <v>9</v>
      </c>
      <c r="W37" s="2">
        <v>9</v>
      </c>
      <c r="X37" s="2">
        <v>7</v>
      </c>
      <c r="Y37" s="2">
        <v>9</v>
      </c>
      <c r="Z37" s="2">
        <v>7</v>
      </c>
      <c r="AA37" s="2">
        <v>7</v>
      </c>
      <c r="AB37" s="1422">
        <v>7</v>
      </c>
      <c r="AC37" s="2">
        <v>10</v>
      </c>
      <c r="AD37" s="2">
        <v>23</v>
      </c>
      <c r="AE37" s="2">
        <v>18</v>
      </c>
      <c r="AF37" s="2">
        <v>19</v>
      </c>
      <c r="AG37" s="2">
        <v>24</v>
      </c>
      <c r="AH37" s="2">
        <v>22</v>
      </c>
      <c r="AI37" s="2">
        <v>17</v>
      </c>
      <c r="AJ37" s="2">
        <v>11</v>
      </c>
      <c r="AK37" s="2">
        <v>14</v>
      </c>
      <c r="AL37" s="2">
        <v>17</v>
      </c>
      <c r="AM37" s="2">
        <v>12</v>
      </c>
      <c r="AN37" s="2">
        <v>11</v>
      </c>
      <c r="AO37" s="2">
        <v>14</v>
      </c>
      <c r="AP37" s="2">
        <v>15</v>
      </c>
      <c r="AQ37" s="2">
        <v>16</v>
      </c>
      <c r="AR37" s="2">
        <v>15</v>
      </c>
      <c r="AS37" s="2">
        <v>17</v>
      </c>
      <c r="AT37" s="2">
        <v>11</v>
      </c>
      <c r="AU37" s="2">
        <v>17</v>
      </c>
      <c r="AV37" s="2">
        <v>15</v>
      </c>
      <c r="AW37" s="2">
        <v>16</v>
      </c>
      <c r="AX37" s="2">
        <v>18</v>
      </c>
      <c r="AY37" s="2">
        <v>19</v>
      </c>
      <c r="AZ37" s="2">
        <v>27</v>
      </c>
      <c r="BA37" s="2">
        <v>21</v>
      </c>
      <c r="BB37" s="2">
        <v>29</v>
      </c>
      <c r="BC37" s="2">
        <v>33</v>
      </c>
      <c r="BD37" s="2">
        <v>32</v>
      </c>
      <c r="BE37" s="2">
        <v>34</v>
      </c>
      <c r="BF37" s="2">
        <v>39</v>
      </c>
      <c r="BG37" s="2">
        <v>54</v>
      </c>
      <c r="BH37" s="2">
        <f t="shared" si="0"/>
        <v>110</v>
      </c>
      <c r="BI37" s="1423">
        <f t="shared" si="1"/>
        <v>159</v>
      </c>
    </row>
    <row r="38" spans="1:61" ht="26.4">
      <c r="A38" s="1434" t="str">
        <f>IF('1'!$A$1=1,B38,C38)</f>
        <v>Postal and courier services</v>
      </c>
      <c r="B38" s="1385" t="s">
        <v>496</v>
      </c>
      <c r="C38" s="1410" t="s">
        <v>593</v>
      </c>
      <c r="D38" s="1422">
        <v>0</v>
      </c>
      <c r="E38" s="2">
        <v>1</v>
      </c>
      <c r="F38" s="2">
        <v>0</v>
      </c>
      <c r="G38" s="2">
        <v>3</v>
      </c>
      <c r="H38" s="2">
        <v>0</v>
      </c>
      <c r="I38" s="2">
        <v>1</v>
      </c>
      <c r="J38" s="2">
        <v>1</v>
      </c>
      <c r="K38" s="2">
        <v>1</v>
      </c>
      <c r="L38" s="2">
        <v>0</v>
      </c>
      <c r="M38" s="2">
        <v>1</v>
      </c>
      <c r="N38" s="2">
        <v>1</v>
      </c>
      <c r="O38" s="2">
        <v>1</v>
      </c>
      <c r="P38" s="2">
        <v>4</v>
      </c>
      <c r="Q38" s="2">
        <v>4</v>
      </c>
      <c r="R38" s="2">
        <v>4</v>
      </c>
      <c r="S38" s="2">
        <v>4</v>
      </c>
      <c r="T38" s="2">
        <v>3</v>
      </c>
      <c r="U38" s="2">
        <v>3</v>
      </c>
      <c r="V38" s="2">
        <v>4</v>
      </c>
      <c r="W38" s="2">
        <v>2</v>
      </c>
      <c r="X38" s="2">
        <v>2</v>
      </c>
      <c r="Y38" s="2">
        <v>2</v>
      </c>
      <c r="Z38" s="2">
        <v>1</v>
      </c>
      <c r="AA38" s="2">
        <v>1</v>
      </c>
      <c r="AB38" s="1422">
        <v>3</v>
      </c>
      <c r="AC38" s="2">
        <v>1</v>
      </c>
      <c r="AD38" s="2">
        <v>1</v>
      </c>
      <c r="AE38" s="2">
        <v>2</v>
      </c>
      <c r="AF38" s="2">
        <v>1</v>
      </c>
      <c r="AG38" s="2">
        <v>2</v>
      </c>
      <c r="AH38" s="2">
        <v>2</v>
      </c>
      <c r="AI38" s="2">
        <v>5</v>
      </c>
      <c r="AJ38" s="2">
        <v>4</v>
      </c>
      <c r="AK38" s="2">
        <v>4</v>
      </c>
      <c r="AL38" s="2">
        <v>6</v>
      </c>
      <c r="AM38" s="2">
        <v>4</v>
      </c>
      <c r="AN38" s="2">
        <v>4</v>
      </c>
      <c r="AO38" s="2">
        <v>6</v>
      </c>
      <c r="AP38" s="2">
        <v>5</v>
      </c>
      <c r="AQ38" s="2">
        <v>4</v>
      </c>
      <c r="AR38" s="2">
        <v>5</v>
      </c>
      <c r="AS38" s="2">
        <v>8</v>
      </c>
      <c r="AT38" s="2">
        <v>8</v>
      </c>
      <c r="AU38" s="2">
        <v>7</v>
      </c>
      <c r="AV38" s="2">
        <v>9</v>
      </c>
      <c r="AW38" s="2">
        <v>13</v>
      </c>
      <c r="AX38" s="2">
        <v>13</v>
      </c>
      <c r="AY38" s="2">
        <v>21</v>
      </c>
      <c r="AZ38" s="2">
        <v>18</v>
      </c>
      <c r="BA38" s="2">
        <v>6</v>
      </c>
      <c r="BB38" s="2">
        <v>4</v>
      </c>
      <c r="BC38" s="2">
        <v>1</v>
      </c>
      <c r="BD38" s="2">
        <v>52</v>
      </c>
      <c r="BE38" s="2">
        <v>54</v>
      </c>
      <c r="BF38" s="2">
        <v>49</v>
      </c>
      <c r="BG38" s="2">
        <v>69</v>
      </c>
      <c r="BH38" s="2">
        <f t="shared" si="0"/>
        <v>29</v>
      </c>
      <c r="BI38" s="1423">
        <f t="shared" si="1"/>
        <v>224</v>
      </c>
    </row>
    <row r="39" spans="1:61">
      <c r="A39" s="1364" t="str">
        <f>IF('1'!$A$1=1,B39,C39)</f>
        <v>Travel</v>
      </c>
      <c r="B39" s="1379" t="s">
        <v>497</v>
      </c>
      <c r="C39" s="1404" t="s">
        <v>204</v>
      </c>
      <c r="D39" s="1422">
        <v>771</v>
      </c>
      <c r="E39" s="2">
        <v>949</v>
      </c>
      <c r="F39" s="2">
        <v>1164</v>
      </c>
      <c r="G39" s="2">
        <v>858</v>
      </c>
      <c r="H39" s="2">
        <v>917</v>
      </c>
      <c r="I39" s="2">
        <v>1153</v>
      </c>
      <c r="J39" s="2">
        <v>1435</v>
      </c>
      <c r="K39" s="2">
        <v>956</v>
      </c>
      <c r="L39" s="2">
        <v>1070</v>
      </c>
      <c r="M39" s="2">
        <v>1339</v>
      </c>
      <c r="N39" s="2">
        <v>1559</v>
      </c>
      <c r="O39" s="2">
        <v>1136</v>
      </c>
      <c r="P39" s="2">
        <v>1242</v>
      </c>
      <c r="Q39" s="2">
        <v>1485</v>
      </c>
      <c r="R39" s="2">
        <v>1727</v>
      </c>
      <c r="S39" s="2">
        <v>1309</v>
      </c>
      <c r="T39" s="2">
        <v>1262</v>
      </c>
      <c r="U39" s="2">
        <v>1349</v>
      </c>
      <c r="V39" s="2">
        <v>1420</v>
      </c>
      <c r="W39" s="2">
        <v>1030</v>
      </c>
      <c r="X39" s="2">
        <v>1112</v>
      </c>
      <c r="Y39" s="2">
        <v>1335</v>
      </c>
      <c r="Z39" s="2">
        <v>1485</v>
      </c>
      <c r="AA39" s="2">
        <v>1169</v>
      </c>
      <c r="AB39" s="1422">
        <v>1298</v>
      </c>
      <c r="AC39" s="2">
        <v>1584</v>
      </c>
      <c r="AD39" s="2">
        <v>1735</v>
      </c>
      <c r="AE39" s="2">
        <v>1353</v>
      </c>
      <c r="AF39" s="2">
        <v>1528</v>
      </c>
      <c r="AG39" s="2">
        <v>1871</v>
      </c>
      <c r="AH39" s="2">
        <v>2098</v>
      </c>
      <c r="AI39" s="2">
        <v>1624</v>
      </c>
      <c r="AJ39" s="2">
        <v>1790</v>
      </c>
      <c r="AK39" s="2">
        <v>2066</v>
      </c>
      <c r="AL39" s="2">
        <v>2234</v>
      </c>
      <c r="AM39" s="2">
        <v>1809</v>
      </c>
      <c r="AN39" s="2">
        <v>1833</v>
      </c>
      <c r="AO39" s="2">
        <v>2238</v>
      </c>
      <c r="AP39" s="2">
        <v>2477</v>
      </c>
      <c r="AQ39" s="2">
        <v>1969</v>
      </c>
      <c r="AR39" s="2">
        <v>1746</v>
      </c>
      <c r="AS39" s="2">
        <v>668</v>
      </c>
      <c r="AT39" s="2">
        <v>1228</v>
      </c>
      <c r="AU39" s="2">
        <v>1049</v>
      </c>
      <c r="AV39" s="2">
        <v>1211</v>
      </c>
      <c r="AW39" s="2">
        <v>1515</v>
      </c>
      <c r="AX39" s="2">
        <v>1924</v>
      </c>
      <c r="AY39" s="2">
        <v>1601</v>
      </c>
      <c r="AZ39" s="2">
        <v>3137</v>
      </c>
      <c r="BA39" s="2">
        <v>5494</v>
      </c>
      <c r="BB39" s="2">
        <v>5411</v>
      </c>
      <c r="BC39" s="2">
        <v>5717</v>
      </c>
      <c r="BD39" s="2">
        <v>5568</v>
      </c>
      <c r="BE39" s="2">
        <v>3959</v>
      </c>
      <c r="BF39" s="2">
        <v>3896</v>
      </c>
      <c r="BG39" s="2">
        <v>3832</v>
      </c>
      <c r="BH39" s="2">
        <f t="shared" si="0"/>
        <v>19759</v>
      </c>
      <c r="BI39" s="1423">
        <f t="shared" si="1"/>
        <v>17255</v>
      </c>
    </row>
    <row r="40" spans="1:61">
      <c r="A40" s="1438" t="str">
        <f>IF('1'!$A$1=1,B40,C40)</f>
        <v>Business</v>
      </c>
      <c r="B40" s="1386" t="s">
        <v>498</v>
      </c>
      <c r="C40" s="1411" t="s">
        <v>594</v>
      </c>
      <c r="D40" s="1445">
        <v>0</v>
      </c>
      <c r="E40" s="1427">
        <v>0</v>
      </c>
      <c r="F40" s="1427">
        <v>0</v>
      </c>
      <c r="G40" s="1427">
        <v>0</v>
      </c>
      <c r="H40" s="1427">
        <v>0</v>
      </c>
      <c r="I40" s="1427">
        <v>0</v>
      </c>
      <c r="J40" s="1427">
        <v>0</v>
      </c>
      <c r="K40" s="1427">
        <v>0</v>
      </c>
      <c r="L40" s="1427">
        <v>0</v>
      </c>
      <c r="M40" s="1427">
        <v>0</v>
      </c>
      <c r="N40" s="1427">
        <v>0</v>
      </c>
      <c r="O40" s="1427">
        <v>0</v>
      </c>
      <c r="P40" s="1427">
        <v>0</v>
      </c>
      <c r="Q40" s="1427">
        <v>0</v>
      </c>
      <c r="R40" s="1427">
        <v>0</v>
      </c>
      <c r="S40" s="1427">
        <v>0</v>
      </c>
      <c r="T40" s="1427">
        <v>0</v>
      </c>
      <c r="U40" s="1427">
        <v>0</v>
      </c>
      <c r="V40" s="1427">
        <v>0</v>
      </c>
      <c r="W40" s="1427">
        <v>0</v>
      </c>
      <c r="X40" s="1427">
        <v>439</v>
      </c>
      <c r="Y40" s="1427">
        <v>537</v>
      </c>
      <c r="Z40" s="1427">
        <v>541</v>
      </c>
      <c r="AA40" s="1427">
        <v>467</v>
      </c>
      <c r="AB40" s="1445">
        <v>537</v>
      </c>
      <c r="AC40" s="1427">
        <v>654</v>
      </c>
      <c r="AD40" s="1427">
        <v>675</v>
      </c>
      <c r="AE40" s="1427">
        <v>600</v>
      </c>
      <c r="AF40" s="1427">
        <v>687</v>
      </c>
      <c r="AG40" s="1427">
        <v>845</v>
      </c>
      <c r="AH40" s="1427">
        <v>895</v>
      </c>
      <c r="AI40" s="1427">
        <v>841</v>
      </c>
      <c r="AJ40" s="1427">
        <v>911</v>
      </c>
      <c r="AK40" s="1427">
        <v>990</v>
      </c>
      <c r="AL40" s="1427">
        <v>1066</v>
      </c>
      <c r="AM40" s="1427">
        <v>975</v>
      </c>
      <c r="AN40" s="1427">
        <v>994</v>
      </c>
      <c r="AO40" s="1427">
        <v>1107</v>
      </c>
      <c r="AP40" s="1427">
        <v>1148</v>
      </c>
      <c r="AQ40" s="1427">
        <v>1032</v>
      </c>
      <c r="AR40" s="1427">
        <v>963</v>
      </c>
      <c r="AS40" s="1427">
        <v>597</v>
      </c>
      <c r="AT40" s="1427">
        <v>754</v>
      </c>
      <c r="AU40" s="1427">
        <v>777</v>
      </c>
      <c r="AV40" s="1427">
        <v>852</v>
      </c>
      <c r="AW40" s="1427">
        <v>887</v>
      </c>
      <c r="AX40" s="1427">
        <v>952</v>
      </c>
      <c r="AY40" s="1427">
        <v>1038</v>
      </c>
      <c r="AZ40" s="1427">
        <v>1462</v>
      </c>
      <c r="BA40" s="1427">
        <v>1137</v>
      </c>
      <c r="BB40" s="1427">
        <v>1045</v>
      </c>
      <c r="BC40" s="1427">
        <v>1270</v>
      </c>
      <c r="BD40" s="1427">
        <v>1234</v>
      </c>
      <c r="BE40" s="1427">
        <v>907</v>
      </c>
      <c r="BF40" s="1427">
        <v>894</v>
      </c>
      <c r="BG40" s="1427">
        <v>881</v>
      </c>
      <c r="BH40" s="2">
        <f t="shared" si="0"/>
        <v>4914</v>
      </c>
      <c r="BI40" s="1423">
        <f t="shared" si="1"/>
        <v>3916</v>
      </c>
    </row>
    <row r="41" spans="1:61">
      <c r="A41" s="1438" t="str">
        <f>IF('1'!$A$1=1,B41,C41)</f>
        <v>Personal</v>
      </c>
      <c r="B41" s="1386" t="s">
        <v>499</v>
      </c>
      <c r="C41" s="1412" t="s">
        <v>595</v>
      </c>
      <c r="D41" s="1445">
        <v>0</v>
      </c>
      <c r="E41" s="1427">
        <v>0</v>
      </c>
      <c r="F41" s="1427">
        <v>0</v>
      </c>
      <c r="G41" s="1427">
        <v>0</v>
      </c>
      <c r="H41" s="1427">
        <v>0</v>
      </c>
      <c r="I41" s="1427">
        <v>0</v>
      </c>
      <c r="J41" s="1427">
        <v>0</v>
      </c>
      <c r="K41" s="1427">
        <v>0</v>
      </c>
      <c r="L41" s="1427">
        <v>0</v>
      </c>
      <c r="M41" s="1427">
        <v>0</v>
      </c>
      <c r="N41" s="1427">
        <v>0</v>
      </c>
      <c r="O41" s="1427">
        <v>0</v>
      </c>
      <c r="P41" s="1427">
        <v>0</v>
      </c>
      <c r="Q41" s="1427">
        <v>0</v>
      </c>
      <c r="R41" s="1427">
        <v>0</v>
      </c>
      <c r="S41" s="1427">
        <v>0</v>
      </c>
      <c r="T41" s="1427">
        <v>0</v>
      </c>
      <c r="U41" s="1427">
        <v>0</v>
      </c>
      <c r="V41" s="1427">
        <v>0</v>
      </c>
      <c r="W41" s="1427">
        <v>0</v>
      </c>
      <c r="X41" s="1427">
        <v>673</v>
      </c>
      <c r="Y41" s="1427">
        <v>798</v>
      </c>
      <c r="Z41" s="1427">
        <v>944</v>
      </c>
      <c r="AA41" s="1427">
        <v>702</v>
      </c>
      <c r="AB41" s="1445">
        <v>761</v>
      </c>
      <c r="AC41" s="1427">
        <v>930</v>
      </c>
      <c r="AD41" s="1427">
        <v>1060</v>
      </c>
      <c r="AE41" s="1427">
        <v>753</v>
      </c>
      <c r="AF41" s="1427">
        <v>841</v>
      </c>
      <c r="AG41" s="1427">
        <v>1026</v>
      </c>
      <c r="AH41" s="1427">
        <v>1203</v>
      </c>
      <c r="AI41" s="1427">
        <v>783</v>
      </c>
      <c r="AJ41" s="1427">
        <v>879</v>
      </c>
      <c r="AK41" s="1427">
        <v>1076</v>
      </c>
      <c r="AL41" s="1427">
        <v>1168</v>
      </c>
      <c r="AM41" s="1427">
        <v>834</v>
      </c>
      <c r="AN41" s="1427">
        <v>839</v>
      </c>
      <c r="AO41" s="1427">
        <v>1131</v>
      </c>
      <c r="AP41" s="1427">
        <v>1329</v>
      </c>
      <c r="AQ41" s="1427">
        <v>937</v>
      </c>
      <c r="AR41" s="1427">
        <v>783</v>
      </c>
      <c r="AS41" s="1427">
        <v>71</v>
      </c>
      <c r="AT41" s="1427">
        <v>474</v>
      </c>
      <c r="AU41" s="1427">
        <v>272</v>
      </c>
      <c r="AV41" s="1427">
        <v>359</v>
      </c>
      <c r="AW41" s="1427">
        <v>628</v>
      </c>
      <c r="AX41" s="1427">
        <v>972</v>
      </c>
      <c r="AY41" s="1427">
        <v>563</v>
      </c>
      <c r="AZ41" s="1427">
        <v>1675</v>
      </c>
      <c r="BA41" s="1427">
        <v>4357</v>
      </c>
      <c r="BB41" s="1427">
        <v>4366</v>
      </c>
      <c r="BC41" s="1427">
        <v>4447</v>
      </c>
      <c r="BD41" s="1427">
        <v>4334</v>
      </c>
      <c r="BE41" s="1427">
        <v>3052</v>
      </c>
      <c r="BF41" s="1427">
        <v>3002</v>
      </c>
      <c r="BG41" s="1427">
        <v>2951</v>
      </c>
      <c r="BH41" s="2">
        <f t="shared" si="0"/>
        <v>14845</v>
      </c>
      <c r="BI41" s="1423">
        <f t="shared" si="1"/>
        <v>13339</v>
      </c>
    </row>
    <row r="42" spans="1:61">
      <c r="A42" s="1439" t="str">
        <f>IF('1'!$A$1=1,B42,C42)</f>
        <v>Construction</v>
      </c>
      <c r="B42" s="1379" t="s">
        <v>500</v>
      </c>
      <c r="C42" s="1413" t="s">
        <v>596</v>
      </c>
      <c r="D42" s="1422">
        <v>39</v>
      </c>
      <c r="E42" s="2">
        <v>16</v>
      </c>
      <c r="F42" s="2">
        <v>24</v>
      </c>
      <c r="G42" s="2">
        <v>66</v>
      </c>
      <c r="H42" s="2">
        <v>26</v>
      </c>
      <c r="I42" s="2">
        <v>30</v>
      </c>
      <c r="J42" s="2">
        <v>51</v>
      </c>
      <c r="K42" s="2">
        <v>49</v>
      </c>
      <c r="L42" s="2">
        <v>70</v>
      </c>
      <c r="M42" s="2">
        <v>32</v>
      </c>
      <c r="N42" s="2">
        <v>186</v>
      </c>
      <c r="O42" s="2">
        <v>57</v>
      </c>
      <c r="P42" s="2">
        <v>55</v>
      </c>
      <c r="Q42" s="2">
        <v>65</v>
      </c>
      <c r="R42" s="2">
        <v>75</v>
      </c>
      <c r="S42" s="2">
        <v>25</v>
      </c>
      <c r="T42" s="2">
        <v>29</v>
      </c>
      <c r="U42" s="2">
        <v>5</v>
      </c>
      <c r="V42" s="2">
        <v>22</v>
      </c>
      <c r="W42" s="2">
        <v>4</v>
      </c>
      <c r="X42" s="2">
        <v>8</v>
      </c>
      <c r="Y42" s="2">
        <v>4</v>
      </c>
      <c r="Z42" s="2">
        <v>3</v>
      </c>
      <c r="AA42" s="2">
        <v>2</v>
      </c>
      <c r="AB42" s="1422">
        <v>1</v>
      </c>
      <c r="AC42" s="2">
        <v>4</v>
      </c>
      <c r="AD42" s="2">
        <v>11</v>
      </c>
      <c r="AE42" s="2">
        <v>28</v>
      </c>
      <c r="AF42" s="2">
        <v>1</v>
      </c>
      <c r="AG42" s="2">
        <v>5</v>
      </c>
      <c r="AH42" s="2">
        <v>12</v>
      </c>
      <c r="AI42" s="2">
        <v>41</v>
      </c>
      <c r="AJ42" s="2">
        <v>6</v>
      </c>
      <c r="AK42" s="2">
        <v>7</v>
      </c>
      <c r="AL42" s="2">
        <v>17</v>
      </c>
      <c r="AM42" s="2">
        <v>24</v>
      </c>
      <c r="AN42" s="2">
        <v>11</v>
      </c>
      <c r="AO42" s="2">
        <v>20</v>
      </c>
      <c r="AP42" s="2">
        <v>21</v>
      </c>
      <c r="AQ42" s="2">
        <v>25</v>
      </c>
      <c r="AR42" s="2">
        <v>19</v>
      </c>
      <c r="AS42" s="2">
        <v>11</v>
      </c>
      <c r="AT42" s="2">
        <v>14</v>
      </c>
      <c r="AU42" s="2">
        <v>14</v>
      </c>
      <c r="AV42" s="2">
        <v>9</v>
      </c>
      <c r="AW42" s="2">
        <v>10</v>
      </c>
      <c r="AX42" s="2">
        <v>12</v>
      </c>
      <c r="AY42" s="2">
        <v>17</v>
      </c>
      <c r="AZ42" s="2">
        <v>10</v>
      </c>
      <c r="BA42" s="2">
        <v>3</v>
      </c>
      <c r="BB42" s="2">
        <v>2</v>
      </c>
      <c r="BC42" s="2">
        <v>10</v>
      </c>
      <c r="BD42" s="2">
        <v>4</v>
      </c>
      <c r="BE42" s="2">
        <v>5</v>
      </c>
      <c r="BF42" s="2">
        <v>11</v>
      </c>
      <c r="BG42" s="2">
        <v>4</v>
      </c>
      <c r="BH42" s="2">
        <f t="shared" si="0"/>
        <v>25</v>
      </c>
      <c r="BI42" s="1423">
        <f t="shared" si="1"/>
        <v>24</v>
      </c>
    </row>
    <row r="43" spans="1:61" ht="26.4">
      <c r="A43" s="1434" t="str">
        <f>IF('1'!$A$1=1,B43,C43)</f>
        <v>Insurance and pension services</v>
      </c>
      <c r="B43" s="1378" t="s">
        <v>501</v>
      </c>
      <c r="C43" s="1414" t="s">
        <v>597</v>
      </c>
      <c r="D43" s="1422">
        <v>12</v>
      </c>
      <c r="E43" s="2">
        <v>28</v>
      </c>
      <c r="F43" s="2">
        <v>29</v>
      </c>
      <c r="G43" s="2">
        <v>18</v>
      </c>
      <c r="H43" s="2">
        <v>25</v>
      </c>
      <c r="I43" s="2">
        <v>18</v>
      </c>
      <c r="J43" s="2">
        <v>18</v>
      </c>
      <c r="K43" s="2">
        <v>25</v>
      </c>
      <c r="L43" s="2">
        <v>19</v>
      </c>
      <c r="M43" s="2">
        <v>42</v>
      </c>
      <c r="N43" s="2">
        <v>41</v>
      </c>
      <c r="O43" s="2">
        <v>27</v>
      </c>
      <c r="P43" s="2">
        <v>32</v>
      </c>
      <c r="Q43" s="2">
        <v>35</v>
      </c>
      <c r="R43" s="2">
        <v>48</v>
      </c>
      <c r="S43" s="2">
        <v>36</v>
      </c>
      <c r="T43" s="2">
        <v>30</v>
      </c>
      <c r="U43" s="2">
        <v>21</v>
      </c>
      <c r="V43" s="2">
        <v>27</v>
      </c>
      <c r="W43" s="2">
        <v>14</v>
      </c>
      <c r="X43" s="2">
        <v>10</v>
      </c>
      <c r="Y43" s="2">
        <v>25</v>
      </c>
      <c r="Z43" s="2">
        <v>18</v>
      </c>
      <c r="AA43" s="2">
        <v>14</v>
      </c>
      <c r="AB43" s="1422">
        <v>24</v>
      </c>
      <c r="AC43" s="2">
        <v>19</v>
      </c>
      <c r="AD43" s="2">
        <v>30</v>
      </c>
      <c r="AE43" s="2">
        <v>22</v>
      </c>
      <c r="AF43" s="2">
        <v>20</v>
      </c>
      <c r="AG43" s="2">
        <v>22</v>
      </c>
      <c r="AH43" s="2">
        <v>18</v>
      </c>
      <c r="AI43" s="2">
        <v>17</v>
      </c>
      <c r="AJ43" s="2">
        <v>15</v>
      </c>
      <c r="AK43" s="2">
        <v>21</v>
      </c>
      <c r="AL43" s="2">
        <v>16</v>
      </c>
      <c r="AM43" s="2">
        <v>16</v>
      </c>
      <c r="AN43" s="2">
        <v>17</v>
      </c>
      <c r="AO43" s="2">
        <v>23</v>
      </c>
      <c r="AP43" s="2">
        <v>21</v>
      </c>
      <c r="AQ43" s="2">
        <v>10</v>
      </c>
      <c r="AR43" s="2">
        <v>15</v>
      </c>
      <c r="AS43" s="2">
        <v>16</v>
      </c>
      <c r="AT43" s="2">
        <v>18</v>
      </c>
      <c r="AU43" s="2">
        <v>17</v>
      </c>
      <c r="AV43" s="2">
        <v>16</v>
      </c>
      <c r="AW43" s="2">
        <v>24</v>
      </c>
      <c r="AX43" s="2">
        <v>21</v>
      </c>
      <c r="AY43" s="2">
        <v>22</v>
      </c>
      <c r="AZ43" s="2">
        <v>25</v>
      </c>
      <c r="BA43" s="2">
        <v>17</v>
      </c>
      <c r="BB43" s="2">
        <v>9</v>
      </c>
      <c r="BC43" s="2">
        <v>7</v>
      </c>
      <c r="BD43" s="2">
        <v>22</v>
      </c>
      <c r="BE43" s="2">
        <v>14</v>
      </c>
      <c r="BF43" s="2">
        <v>12</v>
      </c>
      <c r="BG43" s="2">
        <v>7</v>
      </c>
      <c r="BH43" s="2">
        <f t="shared" si="0"/>
        <v>58</v>
      </c>
      <c r="BI43" s="1423">
        <f t="shared" si="1"/>
        <v>55</v>
      </c>
    </row>
    <row r="44" spans="1:61">
      <c r="A44" s="1364" t="str">
        <f>IF('1'!$A$1=1,B44,C44)</f>
        <v>Financial services</v>
      </c>
      <c r="B44" s="1379" t="s">
        <v>502</v>
      </c>
      <c r="C44" s="1413" t="s">
        <v>598</v>
      </c>
      <c r="D44" s="1422">
        <v>229</v>
      </c>
      <c r="E44" s="2">
        <v>284</v>
      </c>
      <c r="F44" s="2">
        <v>268</v>
      </c>
      <c r="G44" s="2">
        <v>305</v>
      </c>
      <c r="H44" s="2">
        <v>233</v>
      </c>
      <c r="I44" s="2">
        <v>288</v>
      </c>
      <c r="J44" s="2">
        <v>242</v>
      </c>
      <c r="K44" s="2">
        <v>191</v>
      </c>
      <c r="L44" s="2">
        <v>219</v>
      </c>
      <c r="M44" s="2">
        <v>257</v>
      </c>
      <c r="N44" s="2">
        <v>215</v>
      </c>
      <c r="O44" s="2">
        <v>261</v>
      </c>
      <c r="P44" s="2">
        <v>172</v>
      </c>
      <c r="Q44" s="2">
        <v>281</v>
      </c>
      <c r="R44" s="2">
        <v>309</v>
      </c>
      <c r="S44" s="2">
        <v>249</v>
      </c>
      <c r="T44" s="2">
        <v>226</v>
      </c>
      <c r="U44" s="2">
        <v>216</v>
      </c>
      <c r="V44" s="2">
        <v>191</v>
      </c>
      <c r="W44" s="2">
        <v>168</v>
      </c>
      <c r="X44" s="2">
        <v>197</v>
      </c>
      <c r="Y44" s="2">
        <v>184</v>
      </c>
      <c r="Z44" s="2">
        <v>271</v>
      </c>
      <c r="AA44" s="2">
        <v>222</v>
      </c>
      <c r="AB44" s="1422">
        <v>180</v>
      </c>
      <c r="AC44" s="2">
        <v>98</v>
      </c>
      <c r="AD44" s="2">
        <v>187</v>
      </c>
      <c r="AE44" s="2">
        <v>96</v>
      </c>
      <c r="AF44" s="2">
        <v>178</v>
      </c>
      <c r="AG44" s="2">
        <v>120</v>
      </c>
      <c r="AH44" s="2">
        <v>186</v>
      </c>
      <c r="AI44" s="2">
        <v>117</v>
      </c>
      <c r="AJ44" s="2">
        <v>135</v>
      </c>
      <c r="AK44" s="2">
        <v>77</v>
      </c>
      <c r="AL44" s="2">
        <v>181</v>
      </c>
      <c r="AM44" s="2">
        <v>136</v>
      </c>
      <c r="AN44" s="2">
        <v>155</v>
      </c>
      <c r="AO44" s="2">
        <v>132</v>
      </c>
      <c r="AP44" s="2">
        <v>166</v>
      </c>
      <c r="AQ44" s="2">
        <v>128</v>
      </c>
      <c r="AR44" s="2">
        <v>166</v>
      </c>
      <c r="AS44" s="2">
        <v>137</v>
      </c>
      <c r="AT44" s="2">
        <v>172</v>
      </c>
      <c r="AU44" s="2">
        <v>161</v>
      </c>
      <c r="AV44" s="2">
        <v>173</v>
      </c>
      <c r="AW44" s="2">
        <v>160</v>
      </c>
      <c r="AX44" s="2">
        <v>200</v>
      </c>
      <c r="AY44" s="2">
        <v>173</v>
      </c>
      <c r="AZ44" s="2">
        <v>244</v>
      </c>
      <c r="BA44" s="2">
        <v>199</v>
      </c>
      <c r="BB44" s="2">
        <v>177</v>
      </c>
      <c r="BC44" s="2">
        <v>130</v>
      </c>
      <c r="BD44" s="2">
        <v>195</v>
      </c>
      <c r="BE44" s="2">
        <v>101</v>
      </c>
      <c r="BF44" s="2">
        <v>119</v>
      </c>
      <c r="BG44" s="2">
        <v>124</v>
      </c>
      <c r="BH44" s="2">
        <f t="shared" si="0"/>
        <v>750</v>
      </c>
      <c r="BI44" s="1423">
        <f t="shared" si="1"/>
        <v>539</v>
      </c>
    </row>
    <row r="45" spans="1:61" ht="26.4">
      <c r="A45" s="1452" t="str">
        <f>IF('1'!$A$1=1,B45,C45)</f>
        <v>Explicitly charged and other financial services</v>
      </c>
      <c r="B45" s="1387" t="s">
        <v>503</v>
      </c>
      <c r="C45" s="1415" t="s">
        <v>599</v>
      </c>
      <c r="D45" s="1424">
        <v>0</v>
      </c>
      <c r="E45" s="13">
        <v>0</v>
      </c>
      <c r="F45" s="13">
        <v>0</v>
      </c>
      <c r="G45" s="13">
        <v>0</v>
      </c>
      <c r="H45" s="13">
        <v>0</v>
      </c>
      <c r="I45" s="13">
        <v>0</v>
      </c>
      <c r="J45" s="13">
        <v>0</v>
      </c>
      <c r="K45" s="13">
        <v>0</v>
      </c>
      <c r="L45" s="13">
        <v>0</v>
      </c>
      <c r="M45" s="13">
        <v>0</v>
      </c>
      <c r="N45" s="13">
        <v>0</v>
      </c>
      <c r="O45" s="13">
        <v>0</v>
      </c>
      <c r="P45" s="13">
        <v>0</v>
      </c>
      <c r="Q45" s="13">
        <v>0</v>
      </c>
      <c r="R45" s="13">
        <v>0</v>
      </c>
      <c r="S45" s="13">
        <v>0</v>
      </c>
      <c r="T45" s="13">
        <v>0</v>
      </c>
      <c r="U45" s="13">
        <v>0</v>
      </c>
      <c r="V45" s="13">
        <v>0</v>
      </c>
      <c r="W45" s="13">
        <v>0</v>
      </c>
      <c r="X45" s="13">
        <v>0</v>
      </c>
      <c r="Y45" s="13">
        <v>0</v>
      </c>
      <c r="Z45" s="13">
        <v>0</v>
      </c>
      <c r="AA45" s="13">
        <v>0</v>
      </c>
      <c r="AB45" s="1424">
        <v>0</v>
      </c>
      <c r="AC45" s="13">
        <v>0</v>
      </c>
      <c r="AD45" s="13">
        <v>0</v>
      </c>
      <c r="AE45" s="13">
        <v>0</v>
      </c>
      <c r="AF45" s="13">
        <v>133</v>
      </c>
      <c r="AG45" s="13">
        <v>74</v>
      </c>
      <c r="AH45" s="13">
        <v>140</v>
      </c>
      <c r="AI45" s="13">
        <v>78</v>
      </c>
      <c r="AJ45" s="13">
        <v>117</v>
      </c>
      <c r="AK45" s="13">
        <v>64</v>
      </c>
      <c r="AL45" s="13">
        <v>169</v>
      </c>
      <c r="AM45" s="13">
        <v>126</v>
      </c>
      <c r="AN45" s="13">
        <v>141</v>
      </c>
      <c r="AO45" s="13">
        <v>112</v>
      </c>
      <c r="AP45" s="13">
        <v>142</v>
      </c>
      <c r="AQ45" s="13">
        <v>101</v>
      </c>
      <c r="AR45" s="13">
        <v>135</v>
      </c>
      <c r="AS45" s="13">
        <v>98</v>
      </c>
      <c r="AT45" s="13">
        <v>128</v>
      </c>
      <c r="AU45" s="13">
        <v>111</v>
      </c>
      <c r="AV45" s="13">
        <v>126</v>
      </c>
      <c r="AW45" s="13">
        <v>114</v>
      </c>
      <c r="AX45" s="13">
        <v>149</v>
      </c>
      <c r="AY45" s="13">
        <v>121</v>
      </c>
      <c r="AZ45" s="13">
        <v>180</v>
      </c>
      <c r="BA45" s="13">
        <v>142</v>
      </c>
      <c r="BB45" s="13">
        <v>139</v>
      </c>
      <c r="BC45" s="13">
        <v>111</v>
      </c>
      <c r="BD45" s="13">
        <v>182</v>
      </c>
      <c r="BE45" s="13">
        <v>92</v>
      </c>
      <c r="BF45" s="13">
        <v>111</v>
      </c>
      <c r="BG45" s="13">
        <v>116</v>
      </c>
      <c r="BH45" s="2">
        <f t="shared" si="0"/>
        <v>572</v>
      </c>
      <c r="BI45" s="1423">
        <f t="shared" si="1"/>
        <v>501</v>
      </c>
    </row>
    <row r="46" spans="1:61" ht="26.4">
      <c r="A46" s="1452" t="str">
        <f>IF('1'!$A$1=1,B46,C46)</f>
        <v>Financial intermediation services indirectly measured (FISIM)</v>
      </c>
      <c r="B46" s="1387" t="s">
        <v>504</v>
      </c>
      <c r="C46" s="1416" t="s">
        <v>600</v>
      </c>
      <c r="D46" s="1424">
        <v>0</v>
      </c>
      <c r="E46" s="13">
        <v>0</v>
      </c>
      <c r="F46" s="13">
        <v>0</v>
      </c>
      <c r="G46" s="13">
        <v>0</v>
      </c>
      <c r="H46" s="13">
        <v>0</v>
      </c>
      <c r="I46" s="13">
        <v>0</v>
      </c>
      <c r="J46" s="13">
        <v>0</v>
      </c>
      <c r="K46" s="13">
        <v>0</v>
      </c>
      <c r="L46" s="13">
        <v>0</v>
      </c>
      <c r="M46" s="13">
        <v>0</v>
      </c>
      <c r="N46" s="13">
        <v>0</v>
      </c>
      <c r="O46" s="13">
        <v>0</v>
      </c>
      <c r="P46" s="13">
        <v>0</v>
      </c>
      <c r="Q46" s="13">
        <v>0</v>
      </c>
      <c r="R46" s="13">
        <v>0</v>
      </c>
      <c r="S46" s="13">
        <v>0</v>
      </c>
      <c r="T46" s="13">
        <v>0</v>
      </c>
      <c r="U46" s="13">
        <v>0</v>
      </c>
      <c r="V46" s="13">
        <v>0</v>
      </c>
      <c r="W46" s="13">
        <v>0</v>
      </c>
      <c r="X46" s="13">
        <v>0</v>
      </c>
      <c r="Y46" s="13">
        <v>0</v>
      </c>
      <c r="Z46" s="13">
        <v>0</v>
      </c>
      <c r="AA46" s="13">
        <v>0</v>
      </c>
      <c r="AB46" s="1424">
        <v>0</v>
      </c>
      <c r="AC46" s="13">
        <v>0</v>
      </c>
      <c r="AD46" s="13">
        <v>0</v>
      </c>
      <c r="AE46" s="13">
        <v>0</v>
      </c>
      <c r="AF46" s="13">
        <v>45</v>
      </c>
      <c r="AG46" s="13">
        <v>46</v>
      </c>
      <c r="AH46" s="13">
        <v>46</v>
      </c>
      <c r="AI46" s="13">
        <v>39</v>
      </c>
      <c r="AJ46" s="13">
        <v>18</v>
      </c>
      <c r="AK46" s="13">
        <v>13</v>
      </c>
      <c r="AL46" s="13">
        <v>12</v>
      </c>
      <c r="AM46" s="13">
        <v>10</v>
      </c>
      <c r="AN46" s="13">
        <v>14</v>
      </c>
      <c r="AO46" s="13">
        <v>20</v>
      </c>
      <c r="AP46" s="13">
        <v>24</v>
      </c>
      <c r="AQ46" s="13">
        <v>27</v>
      </c>
      <c r="AR46" s="13">
        <v>31</v>
      </c>
      <c r="AS46" s="13">
        <v>39</v>
      </c>
      <c r="AT46" s="13">
        <v>44</v>
      </c>
      <c r="AU46" s="13">
        <v>50</v>
      </c>
      <c r="AV46" s="13">
        <v>47</v>
      </c>
      <c r="AW46" s="13">
        <v>46</v>
      </c>
      <c r="AX46" s="13">
        <v>51</v>
      </c>
      <c r="AY46" s="13">
        <v>52</v>
      </c>
      <c r="AZ46" s="13">
        <v>64</v>
      </c>
      <c r="BA46" s="13">
        <v>57</v>
      </c>
      <c r="BB46" s="13">
        <v>38</v>
      </c>
      <c r="BC46" s="13">
        <v>19</v>
      </c>
      <c r="BD46" s="13">
        <v>17</v>
      </c>
      <c r="BE46" s="13">
        <v>13</v>
      </c>
      <c r="BF46" s="13">
        <v>11</v>
      </c>
      <c r="BG46" s="13">
        <v>8</v>
      </c>
      <c r="BH46" s="2">
        <f t="shared" si="0"/>
        <v>178</v>
      </c>
      <c r="BI46" s="1423">
        <f t="shared" si="1"/>
        <v>49</v>
      </c>
    </row>
    <row r="47" spans="1:61" ht="39.6">
      <c r="A47" s="1434" t="str">
        <f>IF('1'!$A$1=1,B47,C47)</f>
        <v>Charges for the use of intellectual property n.i.e.</v>
      </c>
      <c r="B47" s="1378" t="s">
        <v>505</v>
      </c>
      <c r="C47" s="1403" t="s">
        <v>601</v>
      </c>
      <c r="D47" s="1422">
        <v>167</v>
      </c>
      <c r="E47" s="2">
        <v>141</v>
      </c>
      <c r="F47" s="2">
        <v>202</v>
      </c>
      <c r="G47" s="2">
        <v>234</v>
      </c>
      <c r="H47" s="2">
        <v>190</v>
      </c>
      <c r="I47" s="2">
        <v>179</v>
      </c>
      <c r="J47" s="2">
        <v>184</v>
      </c>
      <c r="K47" s="2">
        <v>193</v>
      </c>
      <c r="L47" s="2">
        <v>182</v>
      </c>
      <c r="M47" s="2">
        <v>131</v>
      </c>
      <c r="N47" s="2">
        <v>213</v>
      </c>
      <c r="O47" s="2">
        <v>201</v>
      </c>
      <c r="P47" s="2">
        <v>214</v>
      </c>
      <c r="Q47" s="2">
        <v>169</v>
      </c>
      <c r="R47" s="2">
        <v>226</v>
      </c>
      <c r="S47" s="2">
        <v>463</v>
      </c>
      <c r="T47" s="2">
        <v>124</v>
      </c>
      <c r="U47" s="2">
        <v>175</v>
      </c>
      <c r="V47" s="2">
        <v>137</v>
      </c>
      <c r="W47" s="2">
        <v>116</v>
      </c>
      <c r="X47" s="2">
        <v>62</v>
      </c>
      <c r="Y47" s="2">
        <v>81</v>
      </c>
      <c r="Z47" s="2">
        <v>93</v>
      </c>
      <c r="AA47" s="2">
        <v>122</v>
      </c>
      <c r="AB47" s="1422">
        <v>86</v>
      </c>
      <c r="AC47" s="2">
        <v>77</v>
      </c>
      <c r="AD47" s="2">
        <v>94</v>
      </c>
      <c r="AE47" s="2">
        <v>101</v>
      </c>
      <c r="AF47" s="2">
        <v>100</v>
      </c>
      <c r="AG47" s="2">
        <v>89</v>
      </c>
      <c r="AH47" s="2">
        <v>107</v>
      </c>
      <c r="AI47" s="2">
        <v>134</v>
      </c>
      <c r="AJ47" s="2">
        <v>126</v>
      </c>
      <c r="AK47" s="2">
        <v>106</v>
      </c>
      <c r="AL47" s="2">
        <v>215</v>
      </c>
      <c r="AM47" s="2">
        <v>145</v>
      </c>
      <c r="AN47" s="2">
        <v>126</v>
      </c>
      <c r="AO47" s="2">
        <v>164</v>
      </c>
      <c r="AP47" s="2">
        <v>142</v>
      </c>
      <c r="AQ47" s="2">
        <v>174</v>
      </c>
      <c r="AR47" s="2">
        <v>113</v>
      </c>
      <c r="AS47" s="2">
        <v>82</v>
      </c>
      <c r="AT47" s="2">
        <v>132</v>
      </c>
      <c r="AU47" s="2">
        <v>168</v>
      </c>
      <c r="AV47" s="2">
        <v>122</v>
      </c>
      <c r="AW47" s="2">
        <v>213</v>
      </c>
      <c r="AX47" s="2">
        <v>172</v>
      </c>
      <c r="AY47" s="2">
        <v>228</v>
      </c>
      <c r="AZ47" s="2">
        <v>86</v>
      </c>
      <c r="BA47" s="2">
        <v>72</v>
      </c>
      <c r="BB47" s="2">
        <v>62</v>
      </c>
      <c r="BC47" s="2">
        <v>129</v>
      </c>
      <c r="BD47" s="2">
        <v>88</v>
      </c>
      <c r="BE47" s="2">
        <v>79</v>
      </c>
      <c r="BF47" s="2">
        <v>106</v>
      </c>
      <c r="BG47" s="2">
        <v>128</v>
      </c>
      <c r="BH47" s="2">
        <f t="shared" si="0"/>
        <v>349</v>
      </c>
      <c r="BI47" s="1423">
        <f t="shared" si="1"/>
        <v>401</v>
      </c>
    </row>
    <row r="48" spans="1:61" ht="26.4">
      <c r="A48" s="1434" t="str">
        <f>IF('1'!$A$1=1,B48,C48)</f>
        <v>Telecommunications, computer, and information services</v>
      </c>
      <c r="B48" s="1378" t="s">
        <v>506</v>
      </c>
      <c r="C48" s="1403" t="s">
        <v>602</v>
      </c>
      <c r="D48" s="1422">
        <v>85</v>
      </c>
      <c r="E48" s="2">
        <v>79</v>
      </c>
      <c r="F48" s="2">
        <v>95</v>
      </c>
      <c r="G48" s="2">
        <v>110</v>
      </c>
      <c r="H48" s="2">
        <v>90</v>
      </c>
      <c r="I48" s="2">
        <v>115</v>
      </c>
      <c r="J48" s="2">
        <v>95</v>
      </c>
      <c r="K48" s="2">
        <v>137</v>
      </c>
      <c r="L48" s="2">
        <v>109</v>
      </c>
      <c r="M48" s="2">
        <v>119</v>
      </c>
      <c r="N48" s="2">
        <v>140</v>
      </c>
      <c r="O48" s="2">
        <v>151</v>
      </c>
      <c r="P48" s="2">
        <v>130</v>
      </c>
      <c r="Q48" s="2">
        <v>159</v>
      </c>
      <c r="R48" s="2">
        <v>194</v>
      </c>
      <c r="S48" s="2">
        <v>280</v>
      </c>
      <c r="T48" s="2">
        <v>131</v>
      </c>
      <c r="U48" s="2">
        <v>128</v>
      </c>
      <c r="V48" s="2">
        <v>133</v>
      </c>
      <c r="W48" s="2">
        <v>190</v>
      </c>
      <c r="X48" s="2">
        <v>152</v>
      </c>
      <c r="Y48" s="2">
        <v>168</v>
      </c>
      <c r="Z48" s="2">
        <v>154</v>
      </c>
      <c r="AA48" s="2">
        <v>153</v>
      </c>
      <c r="AB48" s="1422">
        <v>125</v>
      </c>
      <c r="AC48" s="2">
        <v>113</v>
      </c>
      <c r="AD48" s="2">
        <v>123</v>
      </c>
      <c r="AE48" s="2">
        <v>134</v>
      </c>
      <c r="AF48" s="2">
        <v>130</v>
      </c>
      <c r="AG48" s="2">
        <v>115</v>
      </c>
      <c r="AH48" s="2">
        <v>119</v>
      </c>
      <c r="AI48" s="2">
        <v>144</v>
      </c>
      <c r="AJ48" s="2">
        <v>128</v>
      </c>
      <c r="AK48" s="2">
        <v>157</v>
      </c>
      <c r="AL48" s="2">
        <v>147</v>
      </c>
      <c r="AM48" s="2">
        <v>186</v>
      </c>
      <c r="AN48" s="2">
        <v>163</v>
      </c>
      <c r="AO48" s="2">
        <v>157</v>
      </c>
      <c r="AP48" s="2">
        <v>188</v>
      </c>
      <c r="AQ48" s="2">
        <v>193</v>
      </c>
      <c r="AR48" s="2">
        <v>192</v>
      </c>
      <c r="AS48" s="2">
        <v>140</v>
      </c>
      <c r="AT48" s="2">
        <v>206</v>
      </c>
      <c r="AU48" s="2">
        <v>210</v>
      </c>
      <c r="AV48" s="2">
        <v>214</v>
      </c>
      <c r="AW48" s="2">
        <v>200</v>
      </c>
      <c r="AX48" s="2">
        <v>227</v>
      </c>
      <c r="AY48" s="2">
        <v>293</v>
      </c>
      <c r="AZ48" s="2">
        <v>172</v>
      </c>
      <c r="BA48" s="2">
        <v>103</v>
      </c>
      <c r="BB48" s="2">
        <v>183</v>
      </c>
      <c r="BC48" s="2">
        <v>232</v>
      </c>
      <c r="BD48" s="2">
        <v>259</v>
      </c>
      <c r="BE48" s="2">
        <v>201</v>
      </c>
      <c r="BF48" s="2">
        <v>211</v>
      </c>
      <c r="BG48" s="2">
        <v>281</v>
      </c>
      <c r="BH48" s="2">
        <f t="shared" si="0"/>
        <v>690</v>
      </c>
      <c r="BI48" s="1423">
        <f t="shared" si="1"/>
        <v>952</v>
      </c>
    </row>
    <row r="49" spans="1:61">
      <c r="A49" s="1435" t="str">
        <f>IF('1'!$A$1=1,B49,C49)</f>
        <v>Telecommunications services</v>
      </c>
      <c r="B49" s="1380" t="s">
        <v>507</v>
      </c>
      <c r="C49" s="1417" t="s">
        <v>603</v>
      </c>
      <c r="D49" s="1422">
        <v>31</v>
      </c>
      <c r="E49" s="2">
        <v>32</v>
      </c>
      <c r="F49" s="2">
        <v>30</v>
      </c>
      <c r="G49" s="2">
        <v>29</v>
      </c>
      <c r="H49" s="2">
        <v>34</v>
      </c>
      <c r="I49" s="2">
        <v>42</v>
      </c>
      <c r="J49" s="2">
        <v>35</v>
      </c>
      <c r="K49" s="2">
        <v>30</v>
      </c>
      <c r="L49" s="2">
        <v>28</v>
      </c>
      <c r="M49" s="2">
        <v>46</v>
      </c>
      <c r="N49" s="2">
        <v>34</v>
      </c>
      <c r="O49" s="2">
        <v>40</v>
      </c>
      <c r="P49" s="2">
        <v>46</v>
      </c>
      <c r="Q49" s="2">
        <v>55</v>
      </c>
      <c r="R49" s="2">
        <v>89</v>
      </c>
      <c r="S49" s="2">
        <v>128</v>
      </c>
      <c r="T49" s="2">
        <v>38</v>
      </c>
      <c r="U49" s="2">
        <v>35</v>
      </c>
      <c r="V49" s="2">
        <v>41</v>
      </c>
      <c r="W49" s="2">
        <v>98</v>
      </c>
      <c r="X49" s="2">
        <v>59</v>
      </c>
      <c r="Y49" s="2">
        <v>98</v>
      </c>
      <c r="Z49" s="2">
        <v>58</v>
      </c>
      <c r="AA49" s="2">
        <v>62</v>
      </c>
      <c r="AB49" s="1422">
        <v>37</v>
      </c>
      <c r="AC49" s="2">
        <v>38</v>
      </c>
      <c r="AD49" s="2">
        <v>36</v>
      </c>
      <c r="AE49" s="2">
        <v>39</v>
      </c>
      <c r="AF49" s="2">
        <v>37</v>
      </c>
      <c r="AG49" s="2">
        <v>38</v>
      </c>
      <c r="AH49" s="2">
        <v>29</v>
      </c>
      <c r="AI49" s="2">
        <v>31</v>
      </c>
      <c r="AJ49" s="2">
        <v>23</v>
      </c>
      <c r="AK49" s="2">
        <v>30</v>
      </c>
      <c r="AL49" s="2">
        <v>31</v>
      </c>
      <c r="AM49" s="2">
        <v>28</v>
      </c>
      <c r="AN49" s="2">
        <v>21</v>
      </c>
      <c r="AO49" s="2">
        <v>19</v>
      </c>
      <c r="AP49" s="2">
        <v>27</v>
      </c>
      <c r="AQ49" s="2">
        <v>30</v>
      </c>
      <c r="AR49" s="2">
        <v>25</v>
      </c>
      <c r="AS49" s="2">
        <v>17</v>
      </c>
      <c r="AT49" s="2">
        <v>19</v>
      </c>
      <c r="AU49" s="2">
        <v>25</v>
      </c>
      <c r="AV49" s="2">
        <v>25</v>
      </c>
      <c r="AW49" s="2">
        <v>29</v>
      </c>
      <c r="AX49" s="2">
        <v>24</v>
      </c>
      <c r="AY49" s="2">
        <v>29</v>
      </c>
      <c r="AZ49" s="2">
        <v>20</v>
      </c>
      <c r="BA49" s="2">
        <v>13</v>
      </c>
      <c r="BB49" s="2">
        <v>51</v>
      </c>
      <c r="BC49" s="2">
        <v>36</v>
      </c>
      <c r="BD49" s="2">
        <v>59</v>
      </c>
      <c r="BE49" s="2">
        <v>35</v>
      </c>
      <c r="BF49" s="2">
        <v>29</v>
      </c>
      <c r="BG49" s="2">
        <v>23</v>
      </c>
      <c r="BH49" s="2">
        <f t="shared" si="0"/>
        <v>120</v>
      </c>
      <c r="BI49" s="1423">
        <f t="shared" si="1"/>
        <v>146</v>
      </c>
    </row>
    <row r="50" spans="1:61">
      <c r="A50" s="1435" t="str">
        <f>IF('1'!$A$1=1,B50,C50)</f>
        <v>Computer services</v>
      </c>
      <c r="B50" s="1380" t="s">
        <v>508</v>
      </c>
      <c r="C50" s="1405" t="s">
        <v>386</v>
      </c>
      <c r="D50" s="1422">
        <v>46</v>
      </c>
      <c r="E50" s="2">
        <v>40</v>
      </c>
      <c r="F50" s="2">
        <v>55</v>
      </c>
      <c r="G50" s="2">
        <v>69</v>
      </c>
      <c r="H50" s="2">
        <v>46</v>
      </c>
      <c r="I50" s="2">
        <v>63</v>
      </c>
      <c r="J50" s="2">
        <v>52</v>
      </c>
      <c r="K50" s="2">
        <v>94</v>
      </c>
      <c r="L50" s="2">
        <v>72</v>
      </c>
      <c r="M50" s="2">
        <v>64</v>
      </c>
      <c r="N50" s="2">
        <v>98</v>
      </c>
      <c r="O50" s="2">
        <v>100</v>
      </c>
      <c r="P50" s="2">
        <v>74</v>
      </c>
      <c r="Q50" s="2">
        <v>92</v>
      </c>
      <c r="R50" s="2">
        <v>95</v>
      </c>
      <c r="S50" s="2">
        <v>137</v>
      </c>
      <c r="T50" s="2">
        <v>83</v>
      </c>
      <c r="U50" s="2">
        <v>86</v>
      </c>
      <c r="V50" s="2">
        <v>83</v>
      </c>
      <c r="W50" s="2">
        <v>85</v>
      </c>
      <c r="X50" s="2">
        <v>87</v>
      </c>
      <c r="Y50" s="2">
        <v>65</v>
      </c>
      <c r="Z50" s="2">
        <v>91</v>
      </c>
      <c r="AA50" s="2">
        <v>84</v>
      </c>
      <c r="AB50" s="1422">
        <v>83</v>
      </c>
      <c r="AC50" s="2">
        <v>70</v>
      </c>
      <c r="AD50" s="2">
        <v>80</v>
      </c>
      <c r="AE50" s="2">
        <v>90</v>
      </c>
      <c r="AF50" s="2">
        <v>88</v>
      </c>
      <c r="AG50" s="2">
        <v>73</v>
      </c>
      <c r="AH50" s="2">
        <v>85</v>
      </c>
      <c r="AI50" s="2">
        <v>108</v>
      </c>
      <c r="AJ50" s="2">
        <v>98</v>
      </c>
      <c r="AK50" s="2">
        <v>119</v>
      </c>
      <c r="AL50" s="2">
        <v>111</v>
      </c>
      <c r="AM50" s="2">
        <v>152</v>
      </c>
      <c r="AN50" s="2">
        <v>136</v>
      </c>
      <c r="AO50" s="2">
        <v>133</v>
      </c>
      <c r="AP50" s="2">
        <v>155</v>
      </c>
      <c r="AQ50" s="2">
        <v>155</v>
      </c>
      <c r="AR50" s="2">
        <v>161</v>
      </c>
      <c r="AS50" s="2">
        <v>119</v>
      </c>
      <c r="AT50" s="2">
        <v>182</v>
      </c>
      <c r="AU50" s="2">
        <v>178</v>
      </c>
      <c r="AV50" s="2">
        <v>181</v>
      </c>
      <c r="AW50" s="2">
        <v>163</v>
      </c>
      <c r="AX50" s="2">
        <v>196</v>
      </c>
      <c r="AY50" s="2">
        <v>255</v>
      </c>
      <c r="AZ50" s="2">
        <v>147</v>
      </c>
      <c r="BA50" s="2">
        <v>88</v>
      </c>
      <c r="BB50" s="2">
        <v>130</v>
      </c>
      <c r="BC50" s="2">
        <v>192</v>
      </c>
      <c r="BD50" s="2">
        <v>196</v>
      </c>
      <c r="BE50" s="2">
        <v>161</v>
      </c>
      <c r="BF50" s="2">
        <v>177</v>
      </c>
      <c r="BG50" s="2">
        <v>252</v>
      </c>
      <c r="BH50" s="2">
        <f t="shared" si="0"/>
        <v>557</v>
      </c>
      <c r="BI50" s="1423">
        <f t="shared" si="1"/>
        <v>786</v>
      </c>
    </row>
    <row r="51" spans="1:61">
      <c r="A51" s="1435" t="str">
        <f>IF('1'!$A$1=1,B51,C51)</f>
        <v>Information services</v>
      </c>
      <c r="B51" s="1380" t="s">
        <v>509</v>
      </c>
      <c r="C51" s="1405" t="s">
        <v>604</v>
      </c>
      <c r="D51" s="1422">
        <v>8</v>
      </c>
      <c r="E51" s="2">
        <v>7</v>
      </c>
      <c r="F51" s="2">
        <v>10</v>
      </c>
      <c r="G51" s="2">
        <v>12</v>
      </c>
      <c r="H51" s="2">
        <v>10</v>
      </c>
      <c r="I51" s="2">
        <v>10</v>
      </c>
      <c r="J51" s="2">
        <v>8</v>
      </c>
      <c r="K51" s="2">
        <v>13</v>
      </c>
      <c r="L51" s="2">
        <v>9</v>
      </c>
      <c r="M51" s="2">
        <v>9</v>
      </c>
      <c r="N51" s="2">
        <v>8</v>
      </c>
      <c r="O51" s="2">
        <v>11</v>
      </c>
      <c r="P51" s="2">
        <v>10</v>
      </c>
      <c r="Q51" s="2">
        <v>12</v>
      </c>
      <c r="R51" s="2">
        <v>10</v>
      </c>
      <c r="S51" s="2">
        <v>15</v>
      </c>
      <c r="T51" s="2">
        <v>10</v>
      </c>
      <c r="U51" s="2">
        <v>7</v>
      </c>
      <c r="V51" s="2">
        <v>9</v>
      </c>
      <c r="W51" s="2">
        <v>7</v>
      </c>
      <c r="X51" s="2">
        <v>6</v>
      </c>
      <c r="Y51" s="2">
        <v>5</v>
      </c>
      <c r="Z51" s="2">
        <v>5</v>
      </c>
      <c r="AA51" s="2">
        <v>7</v>
      </c>
      <c r="AB51" s="1422">
        <v>5</v>
      </c>
      <c r="AC51" s="2">
        <v>5</v>
      </c>
      <c r="AD51" s="2">
        <v>7</v>
      </c>
      <c r="AE51" s="2">
        <v>5</v>
      </c>
      <c r="AF51" s="2">
        <v>5</v>
      </c>
      <c r="AG51" s="2">
        <v>4</v>
      </c>
      <c r="AH51" s="2">
        <v>5</v>
      </c>
      <c r="AI51" s="2">
        <v>5</v>
      </c>
      <c r="AJ51" s="2">
        <v>7</v>
      </c>
      <c r="AK51" s="2">
        <v>8</v>
      </c>
      <c r="AL51" s="2">
        <v>5</v>
      </c>
      <c r="AM51" s="2">
        <v>6</v>
      </c>
      <c r="AN51" s="2">
        <v>6</v>
      </c>
      <c r="AO51" s="2">
        <v>5</v>
      </c>
      <c r="AP51" s="2">
        <v>6</v>
      </c>
      <c r="AQ51" s="2">
        <v>8</v>
      </c>
      <c r="AR51" s="2">
        <v>6</v>
      </c>
      <c r="AS51" s="2">
        <v>4</v>
      </c>
      <c r="AT51" s="2">
        <v>5</v>
      </c>
      <c r="AU51" s="2">
        <v>7</v>
      </c>
      <c r="AV51" s="2">
        <v>8</v>
      </c>
      <c r="AW51" s="2">
        <v>8</v>
      </c>
      <c r="AX51" s="2">
        <v>7</v>
      </c>
      <c r="AY51" s="2">
        <v>9</v>
      </c>
      <c r="AZ51" s="2">
        <v>5</v>
      </c>
      <c r="BA51" s="2">
        <v>2</v>
      </c>
      <c r="BB51" s="2">
        <v>2</v>
      </c>
      <c r="BC51" s="2">
        <v>4</v>
      </c>
      <c r="BD51" s="2">
        <v>4</v>
      </c>
      <c r="BE51" s="2">
        <v>5</v>
      </c>
      <c r="BF51" s="2">
        <v>5</v>
      </c>
      <c r="BG51" s="2">
        <v>6</v>
      </c>
      <c r="BH51" s="2">
        <f t="shared" si="0"/>
        <v>13</v>
      </c>
      <c r="BI51" s="1423">
        <f t="shared" si="1"/>
        <v>20</v>
      </c>
    </row>
    <row r="52" spans="1:61">
      <c r="A52" s="1364" t="str">
        <f>IF('1'!$A$1=1,B52,C52)</f>
        <v>Other business services</v>
      </c>
      <c r="B52" s="1379" t="s">
        <v>510</v>
      </c>
      <c r="C52" s="1404" t="s">
        <v>605</v>
      </c>
      <c r="D52" s="1422">
        <v>387</v>
      </c>
      <c r="E52" s="2">
        <v>370</v>
      </c>
      <c r="F52" s="2">
        <v>397</v>
      </c>
      <c r="G52" s="2">
        <v>506</v>
      </c>
      <c r="H52" s="2">
        <v>490</v>
      </c>
      <c r="I52" s="2">
        <v>406</v>
      </c>
      <c r="J52" s="2">
        <v>473</v>
      </c>
      <c r="K52" s="2">
        <v>542</v>
      </c>
      <c r="L52" s="2">
        <v>430</v>
      </c>
      <c r="M52" s="2">
        <v>465</v>
      </c>
      <c r="N52" s="2">
        <v>437</v>
      </c>
      <c r="O52" s="2">
        <v>561</v>
      </c>
      <c r="P52" s="2">
        <v>455</v>
      </c>
      <c r="Q52" s="2">
        <v>490</v>
      </c>
      <c r="R52" s="2">
        <v>525</v>
      </c>
      <c r="S52" s="2">
        <v>586</v>
      </c>
      <c r="T52" s="2">
        <v>416</v>
      </c>
      <c r="U52" s="2">
        <v>400</v>
      </c>
      <c r="V52" s="2">
        <v>396</v>
      </c>
      <c r="W52" s="2">
        <v>315</v>
      </c>
      <c r="X52" s="2">
        <v>213</v>
      </c>
      <c r="Y52" s="2">
        <v>255</v>
      </c>
      <c r="Z52" s="2">
        <v>302</v>
      </c>
      <c r="AA52" s="2">
        <v>362</v>
      </c>
      <c r="AB52" s="1422">
        <v>221</v>
      </c>
      <c r="AC52" s="2">
        <v>298</v>
      </c>
      <c r="AD52" s="2">
        <v>375</v>
      </c>
      <c r="AE52" s="2">
        <v>365</v>
      </c>
      <c r="AF52" s="2">
        <v>262</v>
      </c>
      <c r="AG52" s="2">
        <v>294</v>
      </c>
      <c r="AH52" s="2">
        <v>349</v>
      </c>
      <c r="AI52" s="2">
        <v>420</v>
      </c>
      <c r="AJ52" s="2">
        <v>327</v>
      </c>
      <c r="AK52" s="2">
        <v>422</v>
      </c>
      <c r="AL52" s="2">
        <v>413</v>
      </c>
      <c r="AM52" s="2">
        <v>458</v>
      </c>
      <c r="AN52" s="2">
        <v>337</v>
      </c>
      <c r="AO52" s="2">
        <v>441</v>
      </c>
      <c r="AP52" s="2">
        <v>441</v>
      </c>
      <c r="AQ52" s="2">
        <v>402</v>
      </c>
      <c r="AR52" s="2">
        <v>327</v>
      </c>
      <c r="AS52" s="2">
        <v>256</v>
      </c>
      <c r="AT52" s="2">
        <v>358</v>
      </c>
      <c r="AU52" s="2">
        <v>398</v>
      </c>
      <c r="AV52" s="2">
        <v>332</v>
      </c>
      <c r="AW52" s="2">
        <v>348</v>
      </c>
      <c r="AX52" s="2">
        <v>413</v>
      </c>
      <c r="AY52" s="2">
        <v>495</v>
      </c>
      <c r="AZ52" s="2">
        <v>302</v>
      </c>
      <c r="BA52" s="2">
        <v>88</v>
      </c>
      <c r="BB52" s="2">
        <v>130</v>
      </c>
      <c r="BC52" s="2">
        <v>191</v>
      </c>
      <c r="BD52" s="2">
        <v>166</v>
      </c>
      <c r="BE52" s="2">
        <v>159</v>
      </c>
      <c r="BF52" s="2">
        <v>201</v>
      </c>
      <c r="BG52" s="2">
        <v>247</v>
      </c>
      <c r="BH52" s="2">
        <f t="shared" si="0"/>
        <v>711</v>
      </c>
      <c r="BI52" s="1423">
        <f t="shared" si="1"/>
        <v>773</v>
      </c>
    </row>
    <row r="53" spans="1:61" ht="26.4">
      <c r="A53" s="1434" t="str">
        <f>IF('1'!$A$1=1,B53,C53)</f>
        <v>Research and development services</v>
      </c>
      <c r="B53" s="1385" t="s">
        <v>511</v>
      </c>
      <c r="C53" s="1410" t="s">
        <v>606</v>
      </c>
      <c r="D53" s="1422">
        <v>50</v>
      </c>
      <c r="E53" s="2">
        <v>36</v>
      </c>
      <c r="F53" s="2">
        <v>32</v>
      </c>
      <c r="G53" s="2">
        <v>49</v>
      </c>
      <c r="H53" s="2">
        <v>43</v>
      </c>
      <c r="I53" s="2">
        <v>29</v>
      </c>
      <c r="J53" s="2">
        <v>44</v>
      </c>
      <c r="K53" s="2">
        <v>56</v>
      </c>
      <c r="L53" s="2">
        <v>45</v>
      </c>
      <c r="M53" s="2">
        <v>39</v>
      </c>
      <c r="N53" s="2">
        <v>35</v>
      </c>
      <c r="O53" s="2">
        <v>47</v>
      </c>
      <c r="P53" s="2">
        <v>51</v>
      </c>
      <c r="Q53" s="2">
        <v>31</v>
      </c>
      <c r="R53" s="2">
        <v>35</v>
      </c>
      <c r="S53" s="2">
        <v>32</v>
      </c>
      <c r="T53" s="2">
        <v>25</v>
      </c>
      <c r="U53" s="2">
        <v>20</v>
      </c>
      <c r="V53" s="2">
        <v>30</v>
      </c>
      <c r="W53" s="2">
        <v>14</v>
      </c>
      <c r="X53" s="2">
        <v>6</v>
      </c>
      <c r="Y53" s="2">
        <v>8</v>
      </c>
      <c r="Z53" s="2">
        <v>6</v>
      </c>
      <c r="AA53" s="2">
        <v>12</v>
      </c>
      <c r="AB53" s="1422">
        <v>10</v>
      </c>
      <c r="AC53" s="2">
        <v>16</v>
      </c>
      <c r="AD53" s="2">
        <v>11</v>
      </c>
      <c r="AE53" s="2">
        <v>20</v>
      </c>
      <c r="AF53" s="2">
        <v>9</v>
      </c>
      <c r="AG53" s="2">
        <v>17</v>
      </c>
      <c r="AH53" s="2">
        <v>24</v>
      </c>
      <c r="AI53" s="2">
        <v>20</v>
      </c>
      <c r="AJ53" s="2">
        <v>13</v>
      </c>
      <c r="AK53" s="2">
        <v>14</v>
      </c>
      <c r="AL53" s="2">
        <v>24</v>
      </c>
      <c r="AM53" s="2">
        <v>22</v>
      </c>
      <c r="AN53" s="2">
        <v>16</v>
      </c>
      <c r="AO53" s="2">
        <v>16</v>
      </c>
      <c r="AP53" s="2">
        <v>12</v>
      </c>
      <c r="AQ53" s="2">
        <v>15</v>
      </c>
      <c r="AR53" s="2">
        <v>9</v>
      </c>
      <c r="AS53" s="2">
        <v>8</v>
      </c>
      <c r="AT53" s="2">
        <v>7</v>
      </c>
      <c r="AU53" s="2">
        <v>21</v>
      </c>
      <c r="AV53" s="2">
        <v>11</v>
      </c>
      <c r="AW53" s="2">
        <v>8</v>
      </c>
      <c r="AX53" s="2">
        <v>9</v>
      </c>
      <c r="AY53" s="2">
        <v>16</v>
      </c>
      <c r="AZ53" s="2">
        <v>10</v>
      </c>
      <c r="BA53" s="2">
        <v>4</v>
      </c>
      <c r="BB53" s="2">
        <v>4</v>
      </c>
      <c r="BC53" s="2">
        <v>6</v>
      </c>
      <c r="BD53" s="2">
        <v>14</v>
      </c>
      <c r="BE53" s="2">
        <v>5</v>
      </c>
      <c r="BF53" s="2">
        <v>4</v>
      </c>
      <c r="BG53" s="2">
        <v>7</v>
      </c>
      <c r="BH53" s="2">
        <f t="shared" si="0"/>
        <v>24</v>
      </c>
      <c r="BI53" s="1423">
        <f t="shared" si="1"/>
        <v>30</v>
      </c>
    </row>
    <row r="54" spans="1:61" ht="26.4">
      <c r="A54" s="1434" t="str">
        <f>IF('1'!$A$1=1,B54,C54)</f>
        <v>Professional and management consulting services</v>
      </c>
      <c r="B54" s="1385" t="s">
        <v>512</v>
      </c>
      <c r="C54" s="1418" t="s">
        <v>607</v>
      </c>
      <c r="D54" s="1422">
        <v>155</v>
      </c>
      <c r="E54" s="2">
        <v>135</v>
      </c>
      <c r="F54" s="2">
        <v>142</v>
      </c>
      <c r="G54" s="2">
        <v>186</v>
      </c>
      <c r="H54" s="2">
        <v>147</v>
      </c>
      <c r="I54" s="2">
        <v>173</v>
      </c>
      <c r="J54" s="2">
        <v>145</v>
      </c>
      <c r="K54" s="2">
        <v>164</v>
      </c>
      <c r="L54" s="2">
        <v>137</v>
      </c>
      <c r="M54" s="2">
        <v>162</v>
      </c>
      <c r="N54" s="2">
        <v>145</v>
      </c>
      <c r="O54" s="2">
        <v>174</v>
      </c>
      <c r="P54" s="2">
        <v>153</v>
      </c>
      <c r="Q54" s="2">
        <v>155</v>
      </c>
      <c r="R54" s="2">
        <v>159</v>
      </c>
      <c r="S54" s="2">
        <v>165</v>
      </c>
      <c r="T54" s="2">
        <v>130</v>
      </c>
      <c r="U54" s="2">
        <v>129</v>
      </c>
      <c r="V54" s="2">
        <v>104</v>
      </c>
      <c r="W54" s="2">
        <v>90</v>
      </c>
      <c r="X54" s="2">
        <v>70</v>
      </c>
      <c r="Y54" s="2">
        <v>82</v>
      </c>
      <c r="Z54" s="2">
        <v>90</v>
      </c>
      <c r="AA54" s="2">
        <v>133</v>
      </c>
      <c r="AB54" s="1422">
        <v>61</v>
      </c>
      <c r="AC54" s="2">
        <v>98</v>
      </c>
      <c r="AD54" s="2">
        <v>119</v>
      </c>
      <c r="AE54" s="2">
        <v>122</v>
      </c>
      <c r="AF54" s="2">
        <v>91</v>
      </c>
      <c r="AG54" s="2">
        <v>75</v>
      </c>
      <c r="AH54" s="2">
        <v>101</v>
      </c>
      <c r="AI54" s="2">
        <v>170</v>
      </c>
      <c r="AJ54" s="2">
        <v>101</v>
      </c>
      <c r="AK54" s="2">
        <v>150</v>
      </c>
      <c r="AL54" s="2">
        <v>129</v>
      </c>
      <c r="AM54" s="2">
        <v>161</v>
      </c>
      <c r="AN54" s="2">
        <v>100</v>
      </c>
      <c r="AO54" s="2">
        <v>142</v>
      </c>
      <c r="AP54" s="2">
        <v>120</v>
      </c>
      <c r="AQ54" s="2">
        <v>129</v>
      </c>
      <c r="AR54" s="2">
        <v>128</v>
      </c>
      <c r="AS54" s="2">
        <v>136</v>
      </c>
      <c r="AT54" s="2">
        <v>176</v>
      </c>
      <c r="AU54" s="2">
        <v>207</v>
      </c>
      <c r="AV54" s="2">
        <v>170</v>
      </c>
      <c r="AW54" s="2">
        <v>160</v>
      </c>
      <c r="AX54" s="2">
        <v>160</v>
      </c>
      <c r="AY54" s="2">
        <v>243</v>
      </c>
      <c r="AZ54" s="2">
        <v>192</v>
      </c>
      <c r="BA54" s="2">
        <v>58</v>
      </c>
      <c r="BB54" s="2">
        <v>67</v>
      </c>
      <c r="BC54" s="2">
        <v>114</v>
      </c>
      <c r="BD54" s="2">
        <v>84</v>
      </c>
      <c r="BE54" s="2">
        <v>91</v>
      </c>
      <c r="BF54" s="2">
        <v>117</v>
      </c>
      <c r="BG54" s="2">
        <v>141</v>
      </c>
      <c r="BH54" s="2">
        <f t="shared" si="0"/>
        <v>431</v>
      </c>
      <c r="BI54" s="1423">
        <f t="shared" si="1"/>
        <v>433</v>
      </c>
    </row>
    <row r="55" spans="1:61" ht="26.4">
      <c r="A55" s="1434" t="str">
        <f>IF('1'!$A$1=1,B55,C55)</f>
        <v>Technical, trade-related, and other business services</v>
      </c>
      <c r="B55" s="1385" t="s">
        <v>513</v>
      </c>
      <c r="C55" s="1410" t="s">
        <v>608</v>
      </c>
      <c r="D55" s="1422">
        <v>182</v>
      </c>
      <c r="E55" s="2">
        <v>199</v>
      </c>
      <c r="F55" s="2">
        <v>223</v>
      </c>
      <c r="G55" s="2">
        <v>271</v>
      </c>
      <c r="H55" s="2">
        <v>300</v>
      </c>
      <c r="I55" s="2">
        <v>204</v>
      </c>
      <c r="J55" s="2">
        <v>284</v>
      </c>
      <c r="K55" s="2">
        <v>322</v>
      </c>
      <c r="L55" s="2">
        <v>248</v>
      </c>
      <c r="M55" s="2">
        <v>264</v>
      </c>
      <c r="N55" s="2">
        <v>257</v>
      </c>
      <c r="O55" s="2">
        <v>340</v>
      </c>
      <c r="P55" s="2">
        <v>251</v>
      </c>
      <c r="Q55" s="2">
        <v>304</v>
      </c>
      <c r="R55" s="2">
        <v>331</v>
      </c>
      <c r="S55" s="2">
        <v>389</v>
      </c>
      <c r="T55" s="2">
        <v>261</v>
      </c>
      <c r="U55" s="2">
        <v>251</v>
      </c>
      <c r="V55" s="2">
        <v>262</v>
      </c>
      <c r="W55" s="2">
        <v>211</v>
      </c>
      <c r="X55" s="2">
        <v>137</v>
      </c>
      <c r="Y55" s="2">
        <v>165</v>
      </c>
      <c r="Z55" s="2">
        <v>206</v>
      </c>
      <c r="AA55" s="2">
        <v>217</v>
      </c>
      <c r="AB55" s="1422">
        <v>150</v>
      </c>
      <c r="AC55" s="2">
        <v>184</v>
      </c>
      <c r="AD55" s="2">
        <v>245</v>
      </c>
      <c r="AE55" s="2">
        <v>223</v>
      </c>
      <c r="AF55" s="2">
        <v>162</v>
      </c>
      <c r="AG55" s="2">
        <v>202</v>
      </c>
      <c r="AH55" s="2">
        <v>224</v>
      </c>
      <c r="AI55" s="2">
        <v>230</v>
      </c>
      <c r="AJ55" s="2">
        <v>213</v>
      </c>
      <c r="AK55" s="2">
        <v>258</v>
      </c>
      <c r="AL55" s="2">
        <v>260</v>
      </c>
      <c r="AM55" s="2">
        <v>275</v>
      </c>
      <c r="AN55" s="2">
        <v>221</v>
      </c>
      <c r="AO55" s="2">
        <v>283</v>
      </c>
      <c r="AP55" s="2">
        <v>309</v>
      </c>
      <c r="AQ55" s="2">
        <v>258</v>
      </c>
      <c r="AR55" s="2">
        <v>190</v>
      </c>
      <c r="AS55" s="2">
        <v>112</v>
      </c>
      <c r="AT55" s="2">
        <v>175</v>
      </c>
      <c r="AU55" s="2">
        <v>170</v>
      </c>
      <c r="AV55" s="2">
        <v>151</v>
      </c>
      <c r="AW55" s="2">
        <v>180</v>
      </c>
      <c r="AX55" s="2">
        <v>244</v>
      </c>
      <c r="AY55" s="2">
        <v>236</v>
      </c>
      <c r="AZ55" s="2">
        <v>100</v>
      </c>
      <c r="BA55" s="2">
        <v>26</v>
      </c>
      <c r="BB55" s="2">
        <v>59</v>
      </c>
      <c r="BC55" s="2">
        <v>71</v>
      </c>
      <c r="BD55" s="2">
        <v>68</v>
      </c>
      <c r="BE55" s="2">
        <v>63</v>
      </c>
      <c r="BF55" s="2">
        <v>80</v>
      </c>
      <c r="BG55" s="2">
        <v>99</v>
      </c>
      <c r="BH55" s="2">
        <f t="shared" si="0"/>
        <v>256</v>
      </c>
      <c r="BI55" s="1423">
        <f t="shared" si="1"/>
        <v>310</v>
      </c>
    </row>
    <row r="56" spans="1:61" ht="26.4">
      <c r="A56" s="1434" t="str">
        <f>IF('1'!$A$1=1,B56,C56)</f>
        <v>Personal, cultural, and recreational services</v>
      </c>
      <c r="B56" s="1378" t="s">
        <v>514</v>
      </c>
      <c r="C56" s="1403" t="s">
        <v>609</v>
      </c>
      <c r="D56" s="1422">
        <v>69</v>
      </c>
      <c r="E56" s="2">
        <v>39</v>
      </c>
      <c r="F56" s="2">
        <v>47</v>
      </c>
      <c r="G56" s="2">
        <v>66</v>
      </c>
      <c r="H56" s="2">
        <v>53</v>
      </c>
      <c r="I56" s="2">
        <v>42</v>
      </c>
      <c r="J56" s="2">
        <v>44</v>
      </c>
      <c r="K56" s="2">
        <v>95</v>
      </c>
      <c r="L56" s="2">
        <v>59</v>
      </c>
      <c r="M56" s="2">
        <v>60</v>
      </c>
      <c r="N56" s="2">
        <v>69</v>
      </c>
      <c r="O56" s="2">
        <v>43</v>
      </c>
      <c r="P56" s="2">
        <v>48</v>
      </c>
      <c r="Q56" s="2">
        <v>50</v>
      </c>
      <c r="R56" s="2">
        <v>103</v>
      </c>
      <c r="S56" s="2">
        <v>125</v>
      </c>
      <c r="T56" s="2">
        <v>25</v>
      </c>
      <c r="U56" s="2">
        <v>35</v>
      </c>
      <c r="V56" s="2">
        <v>39</v>
      </c>
      <c r="W56" s="2">
        <v>65</v>
      </c>
      <c r="X56" s="2">
        <v>18</v>
      </c>
      <c r="Y56" s="2">
        <v>21</v>
      </c>
      <c r="Z56" s="2">
        <v>28</v>
      </c>
      <c r="AA56" s="2">
        <v>46</v>
      </c>
      <c r="AB56" s="1422">
        <v>19</v>
      </c>
      <c r="AC56" s="2">
        <v>25</v>
      </c>
      <c r="AD56" s="2">
        <v>21</v>
      </c>
      <c r="AE56" s="2">
        <v>27</v>
      </c>
      <c r="AF56" s="2">
        <v>25</v>
      </c>
      <c r="AG56" s="2">
        <v>24</v>
      </c>
      <c r="AH56" s="2">
        <v>29</v>
      </c>
      <c r="AI56" s="2">
        <v>26</v>
      </c>
      <c r="AJ56" s="2">
        <v>22</v>
      </c>
      <c r="AK56" s="2">
        <v>29</v>
      </c>
      <c r="AL56" s="2">
        <v>23</v>
      </c>
      <c r="AM56" s="2">
        <v>32</v>
      </c>
      <c r="AN56" s="2">
        <v>28</v>
      </c>
      <c r="AO56" s="2">
        <v>27</v>
      </c>
      <c r="AP56" s="2">
        <v>32</v>
      </c>
      <c r="AQ56" s="2">
        <v>40</v>
      </c>
      <c r="AR56" s="2">
        <v>32</v>
      </c>
      <c r="AS56" s="2">
        <v>28</v>
      </c>
      <c r="AT56" s="2">
        <v>21</v>
      </c>
      <c r="AU56" s="2">
        <v>28</v>
      </c>
      <c r="AV56" s="2">
        <v>26</v>
      </c>
      <c r="AW56" s="2">
        <v>29</v>
      </c>
      <c r="AX56" s="2">
        <v>31</v>
      </c>
      <c r="AY56" s="2">
        <v>32</v>
      </c>
      <c r="AZ56" s="2">
        <v>14</v>
      </c>
      <c r="BA56" s="2">
        <v>2</v>
      </c>
      <c r="BB56" s="2">
        <v>3</v>
      </c>
      <c r="BC56" s="2">
        <v>4</v>
      </c>
      <c r="BD56" s="2">
        <v>3</v>
      </c>
      <c r="BE56" s="2">
        <v>3</v>
      </c>
      <c r="BF56" s="2">
        <v>3</v>
      </c>
      <c r="BG56" s="2">
        <v>5</v>
      </c>
      <c r="BH56" s="2">
        <f t="shared" si="0"/>
        <v>23</v>
      </c>
      <c r="BI56" s="1423">
        <f t="shared" si="1"/>
        <v>14</v>
      </c>
    </row>
    <row r="57" spans="1:61" ht="26.4">
      <c r="A57" s="1434" t="str">
        <f>IF('1'!$A$1=1,B57,C57)</f>
        <v>Audiovisual and related services</v>
      </c>
      <c r="B57" s="1385" t="s">
        <v>515</v>
      </c>
      <c r="C57" s="1410" t="s">
        <v>610</v>
      </c>
      <c r="D57" s="1422">
        <v>50</v>
      </c>
      <c r="E57" s="2">
        <v>22</v>
      </c>
      <c r="F57" s="2">
        <v>30</v>
      </c>
      <c r="G57" s="2">
        <v>50</v>
      </c>
      <c r="H57" s="2">
        <v>41</v>
      </c>
      <c r="I57" s="2">
        <v>27</v>
      </c>
      <c r="J57" s="2">
        <v>31</v>
      </c>
      <c r="K57" s="2">
        <v>73</v>
      </c>
      <c r="L57" s="2">
        <v>33</v>
      </c>
      <c r="M57" s="2">
        <v>46</v>
      </c>
      <c r="N57" s="2">
        <v>43</v>
      </c>
      <c r="O57" s="2">
        <v>28</v>
      </c>
      <c r="P57" s="2">
        <v>33</v>
      </c>
      <c r="Q57" s="2">
        <v>35</v>
      </c>
      <c r="R57" s="2">
        <v>87</v>
      </c>
      <c r="S57" s="2">
        <v>107</v>
      </c>
      <c r="T57" s="2">
        <v>13</v>
      </c>
      <c r="U57" s="2">
        <v>17</v>
      </c>
      <c r="V57" s="2">
        <v>23</v>
      </c>
      <c r="W57" s="2">
        <v>35</v>
      </c>
      <c r="X57" s="2">
        <v>12</v>
      </c>
      <c r="Y57" s="2">
        <v>14</v>
      </c>
      <c r="Z57" s="2">
        <v>18</v>
      </c>
      <c r="AA57" s="2">
        <v>38</v>
      </c>
      <c r="AB57" s="1422">
        <v>14</v>
      </c>
      <c r="AC57" s="2">
        <v>11</v>
      </c>
      <c r="AD57" s="2">
        <v>15</v>
      </c>
      <c r="AE57" s="2">
        <v>15</v>
      </c>
      <c r="AF57" s="2">
        <v>16</v>
      </c>
      <c r="AG57" s="2">
        <v>12</v>
      </c>
      <c r="AH57" s="2">
        <v>10</v>
      </c>
      <c r="AI57" s="2">
        <v>16</v>
      </c>
      <c r="AJ57" s="2">
        <v>7</v>
      </c>
      <c r="AK57" s="2">
        <v>11</v>
      </c>
      <c r="AL57" s="2">
        <v>13</v>
      </c>
      <c r="AM57" s="2">
        <v>15</v>
      </c>
      <c r="AN57" s="2">
        <v>11</v>
      </c>
      <c r="AO57" s="2">
        <v>8</v>
      </c>
      <c r="AP57" s="2">
        <v>11</v>
      </c>
      <c r="AQ57" s="2">
        <v>18</v>
      </c>
      <c r="AR57" s="2">
        <v>9</v>
      </c>
      <c r="AS57" s="2">
        <v>6</v>
      </c>
      <c r="AT57" s="2">
        <v>9</v>
      </c>
      <c r="AU57" s="2">
        <v>14</v>
      </c>
      <c r="AV57" s="2">
        <v>14</v>
      </c>
      <c r="AW57" s="2">
        <v>14</v>
      </c>
      <c r="AX57" s="2">
        <v>17</v>
      </c>
      <c r="AY57" s="2">
        <v>14</v>
      </c>
      <c r="AZ57" s="2">
        <v>7</v>
      </c>
      <c r="BA57" s="2">
        <v>0</v>
      </c>
      <c r="BB57" s="2">
        <v>0</v>
      </c>
      <c r="BC57" s="2">
        <v>2</v>
      </c>
      <c r="BD57" s="2">
        <v>0</v>
      </c>
      <c r="BE57" s="2">
        <v>1</v>
      </c>
      <c r="BF57" s="2">
        <v>0</v>
      </c>
      <c r="BG57" s="2">
        <v>2</v>
      </c>
      <c r="BH57" s="2">
        <f t="shared" si="0"/>
        <v>9</v>
      </c>
      <c r="BI57" s="1423">
        <f t="shared" si="1"/>
        <v>3</v>
      </c>
    </row>
    <row r="58" spans="1:61" ht="26.4">
      <c r="A58" s="1434" t="str">
        <f>IF('1'!$A$1=1,B58,C58)</f>
        <v>Other personal, cultural, and recreational services</v>
      </c>
      <c r="B58" s="1385" t="s">
        <v>516</v>
      </c>
      <c r="C58" s="1410" t="s">
        <v>611</v>
      </c>
      <c r="D58" s="1422">
        <v>19</v>
      </c>
      <c r="E58" s="2">
        <v>17</v>
      </c>
      <c r="F58" s="2">
        <v>17</v>
      </c>
      <c r="G58" s="2">
        <v>16</v>
      </c>
      <c r="H58" s="2">
        <v>12</v>
      </c>
      <c r="I58" s="2">
        <v>15</v>
      </c>
      <c r="J58" s="2">
        <v>13</v>
      </c>
      <c r="K58" s="2">
        <v>22</v>
      </c>
      <c r="L58" s="2">
        <v>26</v>
      </c>
      <c r="M58" s="2">
        <v>14</v>
      </c>
      <c r="N58" s="2">
        <v>26</v>
      </c>
      <c r="O58" s="2">
        <v>15</v>
      </c>
      <c r="P58" s="2">
        <v>15</v>
      </c>
      <c r="Q58" s="2">
        <v>15</v>
      </c>
      <c r="R58" s="2">
        <v>16</v>
      </c>
      <c r="S58" s="2">
        <v>18</v>
      </c>
      <c r="T58" s="2">
        <v>12</v>
      </c>
      <c r="U58" s="2">
        <v>18</v>
      </c>
      <c r="V58" s="2">
        <v>16</v>
      </c>
      <c r="W58" s="2">
        <v>30</v>
      </c>
      <c r="X58" s="2">
        <v>6</v>
      </c>
      <c r="Y58" s="2">
        <v>7</v>
      </c>
      <c r="Z58" s="2">
        <v>10</v>
      </c>
      <c r="AA58" s="2">
        <v>8</v>
      </c>
      <c r="AB58" s="1422">
        <v>5</v>
      </c>
      <c r="AC58" s="2">
        <v>14</v>
      </c>
      <c r="AD58" s="2">
        <v>6</v>
      </c>
      <c r="AE58" s="2">
        <v>12</v>
      </c>
      <c r="AF58" s="2">
        <v>9</v>
      </c>
      <c r="AG58" s="2">
        <v>12</v>
      </c>
      <c r="AH58" s="2">
        <v>19</v>
      </c>
      <c r="AI58" s="2">
        <v>10</v>
      </c>
      <c r="AJ58" s="2">
        <v>15</v>
      </c>
      <c r="AK58" s="2">
        <v>18</v>
      </c>
      <c r="AL58" s="2">
        <v>10</v>
      </c>
      <c r="AM58" s="2">
        <v>17</v>
      </c>
      <c r="AN58" s="2">
        <v>17</v>
      </c>
      <c r="AO58" s="2">
        <v>19</v>
      </c>
      <c r="AP58" s="2">
        <v>21</v>
      </c>
      <c r="AQ58" s="2">
        <v>22</v>
      </c>
      <c r="AR58" s="2">
        <v>23</v>
      </c>
      <c r="AS58" s="2">
        <v>22</v>
      </c>
      <c r="AT58" s="2">
        <v>12</v>
      </c>
      <c r="AU58" s="2">
        <v>14</v>
      </c>
      <c r="AV58" s="2">
        <v>12</v>
      </c>
      <c r="AW58" s="2">
        <v>15</v>
      </c>
      <c r="AX58" s="2">
        <v>14</v>
      </c>
      <c r="AY58" s="2">
        <v>18</v>
      </c>
      <c r="AZ58" s="2">
        <v>7</v>
      </c>
      <c r="BA58" s="2">
        <v>2</v>
      </c>
      <c r="BB58" s="2">
        <v>3</v>
      </c>
      <c r="BC58" s="2">
        <v>2</v>
      </c>
      <c r="BD58" s="2">
        <v>3</v>
      </c>
      <c r="BE58" s="2">
        <v>2</v>
      </c>
      <c r="BF58" s="2">
        <v>3</v>
      </c>
      <c r="BG58" s="2">
        <v>3</v>
      </c>
      <c r="BH58" s="2">
        <f t="shared" si="0"/>
        <v>14</v>
      </c>
      <c r="BI58" s="1423">
        <f t="shared" si="1"/>
        <v>11</v>
      </c>
    </row>
    <row r="59" spans="1:61" ht="26.4">
      <c r="A59" s="1440" t="str">
        <f>IF('1'!$A$1=1,B59,C59)</f>
        <v>Government goods and services n.i.e.</v>
      </c>
      <c r="B59" s="1388" t="s">
        <v>517</v>
      </c>
      <c r="C59" s="1441" t="s">
        <v>612</v>
      </c>
      <c r="D59" s="1428">
        <v>130</v>
      </c>
      <c r="E59" s="1157">
        <v>122</v>
      </c>
      <c r="F59" s="1157">
        <v>135</v>
      </c>
      <c r="G59" s="1157">
        <v>136</v>
      </c>
      <c r="H59" s="1157">
        <v>141</v>
      </c>
      <c r="I59" s="1157">
        <v>158</v>
      </c>
      <c r="J59" s="1157">
        <v>165</v>
      </c>
      <c r="K59" s="1157">
        <v>160</v>
      </c>
      <c r="L59" s="1157">
        <v>140</v>
      </c>
      <c r="M59" s="1157">
        <v>148</v>
      </c>
      <c r="N59" s="1157">
        <v>148</v>
      </c>
      <c r="O59" s="1157">
        <v>159</v>
      </c>
      <c r="P59" s="1157">
        <v>137</v>
      </c>
      <c r="Q59" s="1157">
        <v>151</v>
      </c>
      <c r="R59" s="1157">
        <v>144</v>
      </c>
      <c r="S59" s="1157">
        <v>149</v>
      </c>
      <c r="T59" s="1157">
        <v>165</v>
      </c>
      <c r="U59" s="1157">
        <v>172</v>
      </c>
      <c r="V59" s="1157">
        <v>163</v>
      </c>
      <c r="W59" s="1157">
        <v>160</v>
      </c>
      <c r="X59" s="1157">
        <v>238</v>
      </c>
      <c r="Y59" s="1157">
        <v>241</v>
      </c>
      <c r="Z59" s="1157">
        <v>238</v>
      </c>
      <c r="AA59" s="1157">
        <v>247</v>
      </c>
      <c r="AB59" s="1428">
        <v>253</v>
      </c>
      <c r="AC59" s="1157">
        <v>263</v>
      </c>
      <c r="AD59" s="1157">
        <v>271</v>
      </c>
      <c r="AE59" s="1157">
        <v>267</v>
      </c>
      <c r="AF59" s="1157">
        <v>222</v>
      </c>
      <c r="AG59" s="1157">
        <v>235</v>
      </c>
      <c r="AH59" s="1157">
        <v>229</v>
      </c>
      <c r="AI59" s="1157">
        <v>231</v>
      </c>
      <c r="AJ59" s="1157">
        <v>171</v>
      </c>
      <c r="AK59" s="1157">
        <v>176</v>
      </c>
      <c r="AL59" s="1157">
        <v>170</v>
      </c>
      <c r="AM59" s="1157">
        <v>174</v>
      </c>
      <c r="AN59" s="1157">
        <v>205</v>
      </c>
      <c r="AO59" s="1157">
        <v>202</v>
      </c>
      <c r="AP59" s="1157">
        <v>203</v>
      </c>
      <c r="AQ59" s="1157">
        <v>201</v>
      </c>
      <c r="AR59" s="1157">
        <v>258</v>
      </c>
      <c r="AS59" s="1157">
        <v>281</v>
      </c>
      <c r="AT59" s="1157">
        <v>251</v>
      </c>
      <c r="AU59" s="1157">
        <v>249</v>
      </c>
      <c r="AV59" s="1157">
        <v>254</v>
      </c>
      <c r="AW59" s="1157">
        <v>263</v>
      </c>
      <c r="AX59" s="1157">
        <v>256</v>
      </c>
      <c r="AY59" s="1157">
        <v>263</v>
      </c>
      <c r="AZ59" s="1157">
        <v>453</v>
      </c>
      <c r="BA59" s="1157">
        <v>595</v>
      </c>
      <c r="BB59" s="1157">
        <v>774</v>
      </c>
      <c r="BC59" s="1157">
        <v>963</v>
      </c>
      <c r="BD59" s="1157">
        <v>420</v>
      </c>
      <c r="BE59" s="1157">
        <v>432</v>
      </c>
      <c r="BF59" s="1157">
        <v>436</v>
      </c>
      <c r="BG59" s="1157">
        <v>484</v>
      </c>
      <c r="BH59" s="1157">
        <f t="shared" si="0"/>
        <v>2785</v>
      </c>
      <c r="BI59" s="1429">
        <f>BD59+BE59+BF59+BG59</f>
        <v>1772</v>
      </c>
    </row>
    <row r="60" spans="1:61">
      <c r="A60" s="1486" t="str">
        <f>IF('1'!$A$1=1,B60,C60)</f>
        <v>Note:</v>
      </c>
      <c r="B60" s="1310" t="s">
        <v>416</v>
      </c>
      <c r="C60" s="1310" t="s">
        <v>417</v>
      </c>
    </row>
    <row r="61" spans="1:61">
      <c r="A61" s="1488" t="str">
        <f>IF('1'!$A$1=1,B61,C61)</f>
        <v>Since 2014, data exclude the temporarily occupied by the russian federation territories of Ukraine.</v>
      </c>
      <c r="B61" s="1310" t="s">
        <v>617</v>
      </c>
      <c r="C61" s="1310" t="s">
        <v>618</v>
      </c>
    </row>
  </sheetData>
  <mergeCells count="3">
    <mergeCell ref="A5:A6"/>
    <mergeCell ref="BH5:BH6"/>
    <mergeCell ref="BI5:BI6"/>
  </mergeCells>
  <hyperlinks>
    <hyperlink ref="BR1" location="'1'!A1" display="до змісту"/>
    <hyperlink ref="A1" location="'1'!A1" display="до змісту"/>
  </hyperlinks>
  <printOptions horizontalCentered="1" verticalCentered="1"/>
  <pageMargins left="0.23622047244094491" right="0.15748031496062992" top="0.23622047244094491" bottom="0.31496062992125984" header="0.31496062992125984" footer="0.15748031496062992"/>
  <pageSetup paperSize="9" scale="54"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P55"/>
  <sheetViews>
    <sheetView zoomScale="69" zoomScaleNormal="69" workbookViewId="0">
      <selection activeCell="BJ30" sqref="BJ30"/>
    </sheetView>
  </sheetViews>
  <sheetFormatPr defaultColWidth="8.77734375" defaultRowHeight="13.2" outlineLevelCol="2"/>
  <cols>
    <col min="1" max="1" width="32.33203125" style="502" customWidth="1"/>
    <col min="2" max="2" width="31.21875" style="502" hidden="1" customWidth="1" outlineLevel="2"/>
    <col min="3" max="3" width="29.5546875" style="502" hidden="1" customWidth="1" outlineLevel="2"/>
    <col min="4" max="4" width="5.109375" style="502" hidden="1" customWidth="1" outlineLevel="1" collapsed="1"/>
    <col min="5" max="19" width="5.109375" style="502" hidden="1" customWidth="1" outlineLevel="1"/>
    <col min="20" max="22" width="6.33203125" style="502" hidden="1" customWidth="1" outlineLevel="1"/>
    <col min="23" max="23" width="5.109375" style="502" hidden="1" customWidth="1" outlineLevel="1"/>
    <col min="24" max="28" width="6.33203125" style="502" hidden="1" customWidth="1" outlineLevel="1"/>
    <col min="29" max="29" width="5.88671875" style="502" hidden="1" customWidth="1" outlineLevel="1"/>
    <col min="30" max="31" width="5.6640625" style="502" hidden="1" customWidth="1" outlineLevel="1"/>
    <col min="32" max="32" width="6" style="502" hidden="1" customWidth="1" outlineLevel="1"/>
    <col min="33" max="34" width="5.5546875" style="502" hidden="1" customWidth="1" outlineLevel="1"/>
    <col min="35" max="35" width="5.6640625" style="502" hidden="1" customWidth="1" outlineLevel="1"/>
    <col min="36" max="36" width="5.6640625" style="502" customWidth="1" collapsed="1"/>
    <col min="37" max="37" width="5.6640625" style="502" customWidth="1"/>
    <col min="38" max="38" width="5.88671875" style="502" customWidth="1"/>
    <col min="39" max="39" width="6" style="502" customWidth="1"/>
    <col min="40" max="41" width="5.6640625" style="502" customWidth="1"/>
    <col min="42" max="42" width="5.5546875" style="502" bestFit="1" customWidth="1"/>
    <col min="43" max="43" width="5.88671875" style="502" customWidth="1"/>
    <col min="44" max="44" width="5.5546875" style="502" customWidth="1"/>
    <col min="45" max="46" width="5.88671875" style="502" customWidth="1"/>
    <col min="47" max="48" width="5.6640625" style="502" customWidth="1"/>
    <col min="49" max="49" width="6.21875" style="502" customWidth="1"/>
    <col min="50" max="50" width="5.88671875" style="502" customWidth="1"/>
    <col min="51" max="51" width="6" style="502" customWidth="1"/>
    <col min="52" max="52" width="5.6640625" style="502" customWidth="1"/>
    <col min="53" max="55" width="6" style="502" customWidth="1"/>
    <col min="56" max="56" width="7.21875" style="502" customWidth="1"/>
    <col min="57" max="57" width="8.109375" style="502" customWidth="1"/>
    <col min="58" max="67" width="8.77734375" style="502"/>
    <col min="68" max="94" width="8.77734375" style="20"/>
    <col min="95" max="16384" width="8.77734375" style="502"/>
  </cols>
  <sheetData>
    <row r="1" spans="1:94">
      <c r="A1" s="1334" t="str">
        <f>IF('1'!$A$1=1,BQ1,BR1)</f>
        <v>to title</v>
      </c>
      <c r="X1" s="1324"/>
      <c r="Y1" s="1324"/>
      <c r="Z1" s="1324"/>
      <c r="AA1" s="1324"/>
      <c r="AB1" s="1324"/>
      <c r="AC1" s="1324"/>
      <c r="AD1" s="1324"/>
      <c r="AE1" s="1324"/>
      <c r="AF1" s="1324"/>
      <c r="AG1" s="1324"/>
      <c r="AH1" s="1324"/>
      <c r="AI1" s="1324"/>
      <c r="AJ1" s="1324"/>
      <c r="AK1" s="1324"/>
      <c r="AL1" s="1324"/>
      <c r="AM1" s="1324"/>
      <c r="AN1" s="1324"/>
      <c r="AO1" s="1324"/>
      <c r="AP1" s="1324"/>
      <c r="AQ1" s="1324"/>
      <c r="AR1" s="1324"/>
      <c r="AS1" s="1324"/>
      <c r="AT1" s="1324"/>
      <c r="AU1" s="1324"/>
      <c r="AV1" s="1324"/>
      <c r="AW1" s="1324"/>
      <c r="AX1" s="1324"/>
      <c r="AY1" s="1324"/>
      <c r="AZ1" s="1324"/>
      <c r="BA1" s="1324"/>
      <c r="BB1" s="1324"/>
      <c r="BC1" s="1324"/>
      <c r="BD1" s="1324"/>
      <c r="BE1" s="1324"/>
      <c r="BQ1" s="1046" t="s">
        <v>298</v>
      </c>
      <c r="BR1" s="1492" t="s">
        <v>299</v>
      </c>
      <c r="BT1" s="1470" t="s">
        <v>522</v>
      </c>
      <c r="CC1" s="1471" t="s">
        <v>614</v>
      </c>
      <c r="CM1" s="1044" t="s">
        <v>291</v>
      </c>
      <c r="CN1" s="1044" t="s">
        <v>293</v>
      </c>
    </row>
    <row r="2" spans="1:94" s="1526" customFormat="1">
      <c r="A2" s="1320" t="str">
        <f>IF('1'!$A$1=1,BT1,CC1)</f>
        <v>2.3 Dynamics of Exports of Computer Services by top partner country</v>
      </c>
      <c r="B2" s="1321"/>
      <c r="C2" s="1320"/>
      <c r="D2" s="1320"/>
      <c r="E2" s="1320"/>
      <c r="F2" s="1320"/>
      <c r="G2" s="1320"/>
      <c r="H2" s="1320"/>
      <c r="I2" s="1320"/>
      <c r="J2" s="1320"/>
      <c r="K2" s="1320"/>
      <c r="L2" s="1320"/>
      <c r="M2" s="1320"/>
      <c r="N2" s="1320"/>
      <c r="O2" s="1320"/>
      <c r="P2" s="1320"/>
      <c r="Q2" s="1320"/>
      <c r="R2" s="1320"/>
      <c r="S2" s="1320"/>
      <c r="BP2" s="1527"/>
      <c r="BQ2" s="1527"/>
      <c r="BR2" s="1527"/>
      <c r="BS2" s="1527"/>
      <c r="BT2" s="1527"/>
      <c r="BU2" s="1527"/>
      <c r="BV2" s="1527"/>
      <c r="BW2" s="1527"/>
      <c r="BX2" s="1527"/>
      <c r="BY2" s="1527"/>
      <c r="BZ2" s="1527"/>
      <c r="CA2" s="1527"/>
      <c r="CB2" s="1527"/>
      <c r="CC2" s="1527"/>
      <c r="CD2" s="1527"/>
      <c r="CE2" s="1527"/>
      <c r="CF2" s="1527"/>
      <c r="CG2" s="1527"/>
      <c r="CH2" s="1527"/>
      <c r="CI2" s="1527"/>
      <c r="CJ2" s="1527"/>
      <c r="CK2" s="1527"/>
      <c r="CL2" s="1527"/>
      <c r="CM2" s="1527"/>
      <c r="CN2" s="1527"/>
      <c r="CO2" s="1527"/>
      <c r="CP2" s="1527"/>
    </row>
    <row r="3" spans="1:94" ht="11.4" customHeight="1">
      <c r="A3" s="1321"/>
      <c r="B3" s="1321"/>
      <c r="C3" s="1321"/>
      <c r="D3" s="1321"/>
      <c r="E3" s="1321"/>
      <c r="F3" s="1321"/>
      <c r="G3" s="1321"/>
      <c r="H3" s="1321"/>
      <c r="I3" s="1321"/>
      <c r="J3" s="1321"/>
      <c r="K3" s="1321"/>
      <c r="L3" s="1321"/>
      <c r="M3" s="1321"/>
      <c r="N3" s="1321"/>
      <c r="O3" s="1321"/>
      <c r="P3" s="1321"/>
      <c r="Q3" s="1321"/>
      <c r="R3" s="1321"/>
      <c r="S3" s="1321"/>
      <c r="T3" s="1324"/>
      <c r="U3" s="1324"/>
      <c r="V3" s="1324"/>
      <c r="W3" s="1324"/>
      <c r="X3" s="1324"/>
      <c r="Y3" s="1324"/>
      <c r="Z3" s="1324"/>
      <c r="AA3" s="1324"/>
      <c r="AB3" s="1324"/>
      <c r="AC3" s="1324"/>
      <c r="AD3" s="1324"/>
      <c r="AE3" s="1324"/>
      <c r="AF3" s="1324"/>
      <c r="AG3" s="1324"/>
      <c r="AH3" s="1324"/>
      <c r="AI3" s="1324"/>
      <c r="AJ3" s="1324"/>
      <c r="AK3" s="1324"/>
      <c r="AL3" s="1324"/>
      <c r="AM3" s="1324"/>
      <c r="AN3" s="1324"/>
      <c r="AO3" s="1324"/>
      <c r="AP3" s="1324"/>
      <c r="AQ3" s="1324"/>
      <c r="AR3" s="1324"/>
      <c r="AS3" s="1324"/>
      <c r="AT3" s="1324"/>
      <c r="AU3" s="1324"/>
      <c r="AV3" s="1324"/>
      <c r="AW3" s="1324"/>
      <c r="AX3" s="1324"/>
      <c r="AY3" s="1324"/>
      <c r="AZ3" s="1324"/>
      <c r="BA3" s="1324"/>
      <c r="BB3" s="1324"/>
      <c r="BC3" s="1324"/>
      <c r="BD3" s="1324"/>
      <c r="BE3" s="1324"/>
    </row>
    <row r="4" spans="1:94" ht="13.05" customHeight="1">
      <c r="A4" s="1456" t="str">
        <f>IF('1'!$A$1=1,CM1,CN1)</f>
        <v>Million USD</v>
      </c>
      <c r="B4" s="1322"/>
      <c r="C4" s="1322"/>
      <c r="D4" s="1322"/>
      <c r="E4" s="1322"/>
      <c r="F4" s="1322"/>
      <c r="G4" s="1322"/>
      <c r="H4" s="1322"/>
      <c r="I4" s="1322"/>
      <c r="J4" s="1322"/>
      <c r="K4" s="1322"/>
      <c r="L4" s="1322"/>
      <c r="M4" s="1322"/>
      <c r="N4" s="1322"/>
      <c r="O4" s="1322"/>
      <c r="P4" s="1322"/>
      <c r="Q4" s="1322"/>
      <c r="R4" s="1322"/>
      <c r="S4" s="1322"/>
      <c r="T4" s="1324"/>
      <c r="U4" s="1324"/>
      <c r="V4" s="1324"/>
      <c r="W4" s="1324"/>
      <c r="X4" s="1324"/>
      <c r="Y4" s="1324"/>
      <c r="Z4" s="1324"/>
      <c r="AA4" s="1324"/>
      <c r="AB4" s="1324"/>
      <c r="AC4" s="1324"/>
      <c r="AD4" s="1324"/>
      <c r="AE4" s="1324"/>
      <c r="AF4" s="1324"/>
      <c r="AG4" s="1324"/>
      <c r="AH4" s="1324"/>
      <c r="AI4" s="1324"/>
      <c r="AJ4" s="1324"/>
      <c r="AK4" s="1324"/>
      <c r="AL4" s="1324"/>
      <c r="AM4" s="1324"/>
      <c r="AN4" s="1324"/>
      <c r="AO4" s="1324"/>
      <c r="AP4" s="1324"/>
      <c r="AQ4" s="1324"/>
      <c r="AR4" s="1324"/>
      <c r="AS4" s="1324"/>
      <c r="AT4" s="1324"/>
      <c r="AU4" s="1324"/>
      <c r="AV4" s="1324"/>
      <c r="AW4" s="1324"/>
      <c r="AX4" s="1324"/>
      <c r="AY4" s="1324"/>
      <c r="AZ4" s="1324"/>
      <c r="BA4" s="1324"/>
      <c r="BB4" s="1324"/>
      <c r="BC4" s="1324"/>
      <c r="BD4" s="1324"/>
      <c r="BE4" s="1324"/>
    </row>
    <row r="5" spans="1:94">
      <c r="A5" s="1319"/>
      <c r="B5" s="1316"/>
      <c r="C5" s="1316"/>
      <c r="D5" s="1316">
        <v>2011</v>
      </c>
      <c r="E5" s="1316"/>
      <c r="F5" s="1316"/>
      <c r="G5" s="1316"/>
      <c r="H5" s="1316">
        <v>2012</v>
      </c>
      <c r="I5" s="1316"/>
      <c r="J5" s="1316"/>
      <c r="K5" s="1316"/>
      <c r="L5" s="1316">
        <v>2013</v>
      </c>
      <c r="M5" s="1316"/>
      <c r="N5" s="1316"/>
      <c r="O5" s="1316"/>
      <c r="P5" s="1315">
        <v>2014</v>
      </c>
      <c r="Q5" s="1316"/>
      <c r="R5" s="1316"/>
      <c r="S5" s="1317"/>
      <c r="T5" s="1316">
        <v>2015</v>
      </c>
      <c r="U5" s="1316"/>
      <c r="V5" s="1316"/>
      <c r="W5" s="1316"/>
      <c r="X5" s="1315">
        <v>2016</v>
      </c>
      <c r="Y5" s="1316"/>
      <c r="Z5" s="1316"/>
      <c r="AA5" s="1317"/>
      <c r="AB5" s="1315">
        <v>2017</v>
      </c>
      <c r="AC5" s="1316"/>
      <c r="AD5" s="1316"/>
      <c r="AE5" s="1317"/>
      <c r="AF5" s="1316">
        <v>2018</v>
      </c>
      <c r="AG5" s="1316"/>
      <c r="AH5" s="1316"/>
      <c r="AI5" s="1316"/>
      <c r="AJ5" s="1318">
        <v>2019</v>
      </c>
      <c r="AK5" s="1318"/>
      <c r="AL5" s="1318"/>
      <c r="AM5" s="1318"/>
      <c r="AN5" s="1318">
        <v>2020</v>
      </c>
      <c r="AO5" s="1318"/>
      <c r="AP5" s="1318"/>
      <c r="AQ5" s="1318"/>
      <c r="AR5" s="1318">
        <v>2021</v>
      </c>
      <c r="AS5" s="1318"/>
      <c r="AT5" s="1318"/>
      <c r="AU5" s="1318"/>
      <c r="AV5" s="1318">
        <v>2022</v>
      </c>
      <c r="AW5" s="1318"/>
      <c r="AX5" s="1318"/>
      <c r="AY5" s="1318"/>
      <c r="AZ5" s="1318">
        <v>2023</v>
      </c>
      <c r="BA5" s="1319"/>
      <c r="BB5" s="1319"/>
      <c r="BC5" s="1319"/>
      <c r="BD5" s="1761">
        <v>2022</v>
      </c>
      <c r="BE5" s="1769">
        <v>2023</v>
      </c>
    </row>
    <row r="6" spans="1:94" ht="20.55" customHeight="1">
      <c r="A6" s="1342"/>
      <c r="B6" s="1317"/>
      <c r="C6" s="1318"/>
      <c r="D6" s="1319" t="s">
        <v>479</v>
      </c>
      <c r="E6" s="1319" t="s">
        <v>420</v>
      </c>
      <c r="F6" s="1319" t="s">
        <v>186</v>
      </c>
      <c r="G6" s="1319" t="s">
        <v>187</v>
      </c>
      <c r="H6" s="1319" t="s">
        <v>479</v>
      </c>
      <c r="I6" s="1319" t="s">
        <v>420</v>
      </c>
      <c r="J6" s="1319" t="s">
        <v>186</v>
      </c>
      <c r="K6" s="1319" t="s">
        <v>187</v>
      </c>
      <c r="L6" s="1319" t="s">
        <v>479</v>
      </c>
      <c r="M6" s="1319" t="s">
        <v>420</v>
      </c>
      <c r="N6" s="1319" t="s">
        <v>186</v>
      </c>
      <c r="O6" s="1604" t="s">
        <v>187</v>
      </c>
      <c r="P6" s="1319" t="s">
        <v>479</v>
      </c>
      <c r="Q6" s="1319" t="s">
        <v>420</v>
      </c>
      <c r="R6" s="1319" t="s">
        <v>186</v>
      </c>
      <c r="S6" s="1319" t="s">
        <v>187</v>
      </c>
      <c r="T6" s="1603" t="s">
        <v>479</v>
      </c>
      <c r="U6" s="1319" t="s">
        <v>420</v>
      </c>
      <c r="V6" s="1319" t="s">
        <v>186</v>
      </c>
      <c r="W6" s="1604" t="s">
        <v>187</v>
      </c>
      <c r="X6" s="1319" t="s">
        <v>479</v>
      </c>
      <c r="Y6" s="1319" t="s">
        <v>420</v>
      </c>
      <c r="Z6" s="1319" t="s">
        <v>186</v>
      </c>
      <c r="AA6" s="1319" t="s">
        <v>187</v>
      </c>
      <c r="AB6" s="1319" t="s">
        <v>479</v>
      </c>
      <c r="AC6" s="1319" t="s">
        <v>420</v>
      </c>
      <c r="AD6" s="1319" t="s">
        <v>186</v>
      </c>
      <c r="AE6" s="1319" t="s">
        <v>187</v>
      </c>
      <c r="AF6" s="1603" t="s">
        <v>479</v>
      </c>
      <c r="AG6" s="1319" t="s">
        <v>420</v>
      </c>
      <c r="AH6" s="1604" t="s">
        <v>186</v>
      </c>
      <c r="AI6" s="1604" t="s">
        <v>187</v>
      </c>
      <c r="AJ6" s="1319" t="s">
        <v>479</v>
      </c>
      <c r="AK6" s="1319" t="s">
        <v>420</v>
      </c>
      <c r="AL6" s="1319" t="s">
        <v>186</v>
      </c>
      <c r="AM6" s="1319" t="s">
        <v>187</v>
      </c>
      <c r="AN6" s="1319" t="s">
        <v>479</v>
      </c>
      <c r="AO6" s="1319" t="s">
        <v>420</v>
      </c>
      <c r="AP6" s="1319" t="s">
        <v>480</v>
      </c>
      <c r="AQ6" s="1319" t="s">
        <v>187</v>
      </c>
      <c r="AR6" s="1319" t="s">
        <v>479</v>
      </c>
      <c r="AS6" s="1319" t="s">
        <v>420</v>
      </c>
      <c r="AT6" s="1319" t="s">
        <v>480</v>
      </c>
      <c r="AU6" s="1319" t="s">
        <v>187</v>
      </c>
      <c r="AV6" s="1319" t="s">
        <v>479</v>
      </c>
      <c r="AW6" s="1319" t="s">
        <v>420</v>
      </c>
      <c r="AX6" s="1319" t="s">
        <v>480</v>
      </c>
      <c r="AY6" s="1319" t="s">
        <v>187</v>
      </c>
      <c r="AZ6" s="1319" t="s">
        <v>479</v>
      </c>
      <c r="BA6" s="1314" t="s">
        <v>420</v>
      </c>
      <c r="BB6" s="1314" t="s">
        <v>285</v>
      </c>
      <c r="BC6" s="1314" t="s">
        <v>187</v>
      </c>
      <c r="BD6" s="1785" t="s">
        <v>433</v>
      </c>
      <c r="BE6" s="1786" t="s">
        <v>433</v>
      </c>
    </row>
    <row r="7" spans="1:94" s="1195" customFormat="1" ht="22.5" customHeight="1">
      <c r="A7" s="1329" t="str">
        <f>IF('1'!$A$1=1,B7,C7)</f>
        <v>Services, total</v>
      </c>
      <c r="B7" s="1446" t="s">
        <v>518</v>
      </c>
      <c r="C7" s="1447" t="s">
        <v>566</v>
      </c>
      <c r="D7" s="1348">
        <v>4495</v>
      </c>
      <c r="E7" s="1351">
        <v>5186</v>
      </c>
      <c r="F7" s="1351">
        <v>6271</v>
      </c>
      <c r="G7" s="1351">
        <v>5317</v>
      </c>
      <c r="H7" s="1351">
        <v>5007</v>
      </c>
      <c r="I7" s="1351">
        <v>5377</v>
      </c>
      <c r="J7" s="1351">
        <v>6448</v>
      </c>
      <c r="K7" s="1351">
        <v>5257</v>
      </c>
      <c r="L7" s="1351">
        <v>4714</v>
      </c>
      <c r="M7" s="1351">
        <v>5415</v>
      </c>
      <c r="N7" s="1351">
        <v>7094</v>
      </c>
      <c r="O7" s="1351">
        <v>5390</v>
      </c>
      <c r="P7" s="1351">
        <v>4074</v>
      </c>
      <c r="Q7" s="1351">
        <v>3670</v>
      </c>
      <c r="R7" s="1351">
        <v>3710</v>
      </c>
      <c r="S7" s="1351">
        <v>3430</v>
      </c>
      <c r="T7" s="1351">
        <v>2998</v>
      </c>
      <c r="U7" s="1351">
        <v>3091</v>
      </c>
      <c r="V7" s="1351">
        <v>3245</v>
      </c>
      <c r="W7" s="1351">
        <v>3108</v>
      </c>
      <c r="X7" s="1351">
        <v>2781</v>
      </c>
      <c r="Y7" s="1351">
        <v>3037</v>
      </c>
      <c r="Z7" s="1351">
        <v>3282</v>
      </c>
      <c r="AA7" s="1351">
        <v>3348</v>
      </c>
      <c r="AB7" s="1351">
        <v>3075</v>
      </c>
      <c r="AC7" s="1351">
        <v>3535</v>
      </c>
      <c r="AD7" s="1351">
        <v>3892</v>
      </c>
      <c r="AE7" s="1351">
        <v>3741</v>
      </c>
      <c r="AF7" s="1351">
        <v>3433</v>
      </c>
      <c r="AG7" s="1351">
        <v>3905</v>
      </c>
      <c r="AH7" s="1351">
        <v>4326</v>
      </c>
      <c r="AI7" s="1351">
        <v>4172</v>
      </c>
      <c r="AJ7" s="1351">
        <v>3838</v>
      </c>
      <c r="AK7" s="1351">
        <v>4331</v>
      </c>
      <c r="AL7" s="1351">
        <v>4685</v>
      </c>
      <c r="AM7" s="1351">
        <v>4611</v>
      </c>
      <c r="AN7" s="1351">
        <v>4003</v>
      </c>
      <c r="AO7" s="1351">
        <v>3387</v>
      </c>
      <c r="AP7" s="1351">
        <v>3893</v>
      </c>
      <c r="AQ7" s="1351">
        <v>4281</v>
      </c>
      <c r="AR7" s="1351">
        <v>3868</v>
      </c>
      <c r="AS7" s="1351">
        <v>4284</v>
      </c>
      <c r="AT7" s="1351">
        <v>4875</v>
      </c>
      <c r="AU7" s="1351">
        <v>5364</v>
      </c>
      <c r="AV7" s="1351">
        <v>4634</v>
      </c>
      <c r="AW7" s="1351">
        <v>3741</v>
      </c>
      <c r="AX7" s="1351">
        <v>3895</v>
      </c>
      <c r="AY7" s="1351">
        <v>4348</v>
      </c>
      <c r="AZ7" s="1351">
        <v>3979</v>
      </c>
      <c r="BA7" s="1351">
        <v>3991</v>
      </c>
      <c r="BB7" s="1351">
        <v>4044</v>
      </c>
      <c r="BC7" s="1351">
        <v>4401</v>
      </c>
      <c r="BD7" s="1351">
        <f>AV7+AW7+AX7+AY7</f>
        <v>16618</v>
      </c>
      <c r="BE7" s="1352">
        <f>AZ7+BA7+BB7+BC7</f>
        <v>16415</v>
      </c>
      <c r="BF7" s="1323"/>
      <c r="BP7" s="1305"/>
      <c r="BQ7" s="1305"/>
      <c r="BR7" s="1305"/>
      <c r="BS7" s="1305"/>
      <c r="BT7" s="1305"/>
      <c r="BU7" s="1305"/>
      <c r="BV7" s="1305"/>
      <c r="BW7" s="1305"/>
      <c r="BX7" s="1305"/>
      <c r="BY7" s="1305"/>
      <c r="BZ7" s="1305"/>
      <c r="CA7" s="1305"/>
      <c r="CB7" s="1305"/>
      <c r="CC7" s="1305"/>
      <c r="CD7" s="1305"/>
      <c r="CE7" s="1305"/>
      <c r="CF7" s="1305"/>
      <c r="CG7" s="1305"/>
      <c r="CH7" s="1305"/>
      <c r="CI7" s="1305"/>
      <c r="CJ7" s="1305"/>
      <c r="CK7" s="1305"/>
      <c r="CL7" s="1305"/>
      <c r="CM7" s="1305"/>
      <c r="CN7" s="1305"/>
      <c r="CO7" s="1305"/>
      <c r="CP7" s="1305"/>
    </row>
    <row r="8" spans="1:94" s="1195" customFormat="1" ht="22.5" customHeight="1">
      <c r="A8" s="1330" t="str">
        <f>IF('1'!$A$1=1,B8,C8)</f>
        <v>of them:</v>
      </c>
      <c r="B8" s="1448" t="s">
        <v>519</v>
      </c>
      <c r="C8" s="1671" t="s">
        <v>545</v>
      </c>
      <c r="D8" s="1349"/>
      <c r="E8" s="1353"/>
      <c r="F8" s="1353"/>
      <c r="G8" s="1353"/>
      <c r="H8" s="1353"/>
      <c r="I8" s="1353"/>
      <c r="J8" s="1353"/>
      <c r="K8" s="1353"/>
      <c r="L8" s="1353"/>
      <c r="M8" s="1353"/>
      <c r="N8" s="1353"/>
      <c r="O8" s="1353"/>
      <c r="P8" s="1353"/>
      <c r="Q8" s="1353"/>
      <c r="R8" s="1353"/>
      <c r="S8" s="1353"/>
      <c r="T8" s="1333"/>
      <c r="U8" s="1333"/>
      <c r="V8" s="1333"/>
      <c r="W8" s="1333"/>
      <c r="X8" s="1333"/>
      <c r="Y8" s="1333"/>
      <c r="Z8" s="1333"/>
      <c r="AA8" s="1333"/>
      <c r="AB8" s="1333"/>
      <c r="AC8" s="1333"/>
      <c r="AD8" s="1333"/>
      <c r="AE8" s="1333"/>
      <c r="AF8" s="1333"/>
      <c r="AG8" s="1333"/>
      <c r="AH8" s="1333"/>
      <c r="AI8" s="1333"/>
      <c r="AJ8" s="1333"/>
      <c r="AK8" s="1333"/>
      <c r="AL8" s="1333"/>
      <c r="AM8" s="1333"/>
      <c r="AN8" s="1333"/>
      <c r="AO8" s="1333"/>
      <c r="AP8" s="1333"/>
      <c r="AQ8" s="1333"/>
      <c r="AR8" s="1333"/>
      <c r="AS8" s="1333"/>
      <c r="AT8" s="1333"/>
      <c r="AU8" s="1333"/>
      <c r="AV8" s="1333"/>
      <c r="AW8" s="1333"/>
      <c r="AX8" s="1333"/>
      <c r="AY8" s="1333"/>
      <c r="AZ8" s="1333"/>
      <c r="BA8" s="1333"/>
      <c r="BB8" s="1333"/>
      <c r="BC8" s="1333"/>
      <c r="BD8" s="1333"/>
      <c r="BE8" s="1355"/>
      <c r="BF8" s="1323"/>
      <c r="BP8" s="1305"/>
      <c r="BQ8" s="1305"/>
      <c r="BR8" s="1305"/>
      <c r="BS8" s="1305"/>
      <c r="BT8" s="1305"/>
      <c r="BU8" s="1305"/>
      <c r="BV8" s="1305"/>
      <c r="BW8" s="1305"/>
      <c r="BX8" s="1305"/>
      <c r="BY8" s="1305"/>
      <c r="BZ8" s="1305"/>
      <c r="CA8" s="1305"/>
      <c r="CB8" s="1305"/>
      <c r="CC8" s="1305"/>
      <c r="CD8" s="1305"/>
      <c r="CE8" s="1305"/>
      <c r="CF8" s="1305"/>
      <c r="CG8" s="1305"/>
      <c r="CH8" s="1305"/>
      <c r="CI8" s="1305"/>
      <c r="CJ8" s="1305"/>
      <c r="CK8" s="1305"/>
      <c r="CL8" s="1305"/>
      <c r="CM8" s="1305"/>
      <c r="CN8" s="1305"/>
      <c r="CO8" s="1305"/>
      <c r="CP8" s="1305"/>
    </row>
    <row r="9" spans="1:94">
      <c r="A9" s="1331" t="str">
        <f>IF('1'!$A$1=1,B9,C9)</f>
        <v>Computer services</v>
      </c>
      <c r="B9" s="1449" t="s">
        <v>520</v>
      </c>
      <c r="C9" s="1672" t="s">
        <v>386</v>
      </c>
      <c r="D9" s="1350">
        <v>123</v>
      </c>
      <c r="E9" s="1333">
        <v>151</v>
      </c>
      <c r="F9" s="1333">
        <v>175</v>
      </c>
      <c r="G9" s="1333">
        <v>209</v>
      </c>
      <c r="H9" s="1333">
        <v>185</v>
      </c>
      <c r="I9" s="1333">
        <v>224</v>
      </c>
      <c r="J9" s="1333">
        <v>243</v>
      </c>
      <c r="K9" s="1333">
        <v>285</v>
      </c>
      <c r="L9" s="1333">
        <v>279</v>
      </c>
      <c r="M9" s="1333">
        <v>302</v>
      </c>
      <c r="N9" s="1333">
        <v>317</v>
      </c>
      <c r="O9" s="1333">
        <v>394</v>
      </c>
      <c r="P9" s="1333">
        <v>340</v>
      </c>
      <c r="Q9" s="1333">
        <v>345</v>
      </c>
      <c r="R9" s="1333">
        <v>397</v>
      </c>
      <c r="S9" s="1333">
        <v>418</v>
      </c>
      <c r="T9" s="1333">
        <v>374</v>
      </c>
      <c r="U9" s="1333">
        <v>401</v>
      </c>
      <c r="V9" s="1333">
        <v>410</v>
      </c>
      <c r="W9" s="1333">
        <v>483</v>
      </c>
      <c r="X9" s="1333">
        <v>445</v>
      </c>
      <c r="Y9" s="1333">
        <v>468</v>
      </c>
      <c r="Z9" s="1333">
        <v>501</v>
      </c>
      <c r="AA9" s="1333">
        <v>561</v>
      </c>
      <c r="AB9" s="1333">
        <v>536</v>
      </c>
      <c r="AC9" s="1333">
        <v>596</v>
      </c>
      <c r="AD9" s="1333">
        <v>619</v>
      </c>
      <c r="AE9" s="1333">
        <v>734</v>
      </c>
      <c r="AF9" s="1333">
        <v>694</v>
      </c>
      <c r="AG9" s="1333">
        <v>770</v>
      </c>
      <c r="AH9" s="1333">
        <v>821</v>
      </c>
      <c r="AI9" s="1333">
        <v>919</v>
      </c>
      <c r="AJ9" s="1333">
        <v>900</v>
      </c>
      <c r="AK9" s="1333">
        <v>1007</v>
      </c>
      <c r="AL9" s="1333">
        <v>1060</v>
      </c>
      <c r="AM9" s="1333">
        <v>1206</v>
      </c>
      <c r="AN9" s="1333">
        <v>1180</v>
      </c>
      <c r="AO9" s="1333">
        <v>1159</v>
      </c>
      <c r="AP9" s="1333">
        <v>1257</v>
      </c>
      <c r="AQ9" s="1333">
        <v>1430</v>
      </c>
      <c r="AR9" s="1333">
        <v>1444</v>
      </c>
      <c r="AS9" s="1333">
        <v>1605</v>
      </c>
      <c r="AT9" s="1333">
        <v>1789</v>
      </c>
      <c r="AU9" s="1333">
        <v>2105</v>
      </c>
      <c r="AV9" s="1333">
        <v>1999</v>
      </c>
      <c r="AW9" s="1333">
        <v>1743</v>
      </c>
      <c r="AX9" s="1333">
        <v>1741</v>
      </c>
      <c r="AY9" s="1333">
        <v>1866</v>
      </c>
      <c r="AZ9" s="1333">
        <v>1675</v>
      </c>
      <c r="BA9" s="1333">
        <v>1702</v>
      </c>
      <c r="BB9" s="1333">
        <v>1646</v>
      </c>
      <c r="BC9" s="1333">
        <v>1704</v>
      </c>
      <c r="BD9" s="1333">
        <f>AV9+AW9+AX9+AY9</f>
        <v>7349</v>
      </c>
      <c r="BE9" s="1354">
        <f t="shared" ref="BE9:BE51" si="0">AZ9+BA9+BB9+BC9</f>
        <v>6727</v>
      </c>
      <c r="BF9" s="1323"/>
    </row>
    <row r="10" spans="1:94">
      <c r="A10" s="1330" t="str">
        <f>IF('1'!$A$1=1,B10,C10)</f>
        <v xml:space="preserve">                of which:</v>
      </c>
      <c r="B10" s="1450" t="s">
        <v>521</v>
      </c>
      <c r="C10" s="1673" t="s">
        <v>579</v>
      </c>
      <c r="D10" s="1349"/>
      <c r="E10" s="1353"/>
      <c r="F10" s="1353"/>
      <c r="G10" s="1353"/>
      <c r="H10" s="1353"/>
      <c r="I10" s="1353"/>
      <c r="J10" s="1353"/>
      <c r="K10" s="1353"/>
      <c r="L10" s="1353"/>
      <c r="M10" s="1353"/>
      <c r="N10" s="1353"/>
      <c r="O10" s="1353"/>
      <c r="P10" s="1353"/>
      <c r="Q10" s="1353"/>
      <c r="R10" s="1353"/>
      <c r="S10" s="1353"/>
      <c r="T10" s="1333"/>
      <c r="U10" s="1333"/>
      <c r="V10" s="1333"/>
      <c r="W10" s="1333"/>
      <c r="X10" s="1333"/>
      <c r="Y10" s="1333"/>
      <c r="Z10" s="1333"/>
      <c r="AA10" s="1333"/>
      <c r="AB10" s="1333"/>
      <c r="AC10" s="1333"/>
      <c r="AD10" s="1333"/>
      <c r="AE10" s="1333"/>
      <c r="AF10" s="1333"/>
      <c r="AG10" s="1333"/>
      <c r="AH10" s="1333"/>
      <c r="AI10" s="1333"/>
      <c r="AJ10" s="1333"/>
      <c r="AK10" s="1333"/>
      <c r="AL10" s="1333"/>
      <c r="AM10" s="1333"/>
      <c r="AN10" s="1333"/>
      <c r="AO10" s="1333"/>
      <c r="AP10" s="1333"/>
      <c r="AQ10" s="1333"/>
      <c r="AR10" s="1333"/>
      <c r="AS10" s="1333"/>
      <c r="AT10" s="1333"/>
      <c r="AU10" s="1333"/>
      <c r="AV10" s="1333"/>
      <c r="AW10" s="1333"/>
      <c r="AX10" s="1333"/>
      <c r="AY10" s="1333"/>
      <c r="AZ10" s="1333"/>
      <c r="BA10" s="1333"/>
      <c r="BB10" s="1333"/>
      <c r="BC10" s="1333"/>
      <c r="BD10" s="1333"/>
      <c r="BE10" s="1355"/>
      <c r="BF10" s="1323"/>
    </row>
    <row r="11" spans="1:94" s="1195" customFormat="1" ht="19.95" customHeight="1">
      <c r="A11" s="1330" t="str">
        <f>IF('1'!$A$1=1,B11,C11)</f>
        <v>United States of America</v>
      </c>
      <c r="B11" s="1450" t="s">
        <v>651</v>
      </c>
      <c r="C11" s="1674" t="s">
        <v>346</v>
      </c>
      <c r="D11" s="1349">
        <v>57.432332320832899</v>
      </c>
      <c r="E11" s="1353">
        <v>64.005585577189095</v>
      </c>
      <c r="F11" s="1353">
        <v>63.526607846254798</v>
      </c>
      <c r="G11" s="1353">
        <v>78.205189298024294</v>
      </c>
      <c r="H11" s="1353">
        <v>66.663331850416</v>
      </c>
      <c r="I11" s="1353">
        <v>74.767314479492498</v>
      </c>
      <c r="J11" s="1353">
        <v>80.074263816393696</v>
      </c>
      <c r="K11" s="1353">
        <v>99.950635248062596</v>
      </c>
      <c r="L11" s="1353">
        <v>93.51236479750051</v>
      </c>
      <c r="M11" s="1353">
        <v>102.64548620702361</v>
      </c>
      <c r="N11" s="1353">
        <v>93.160928108208793</v>
      </c>
      <c r="O11" s="1353">
        <v>114.22250915439359</v>
      </c>
      <c r="P11" s="1353">
        <v>91.367392170337297</v>
      </c>
      <c r="Q11" s="1353">
        <v>97.158163447443698</v>
      </c>
      <c r="R11" s="1353">
        <v>112.19827896248299</v>
      </c>
      <c r="S11" s="1353">
        <v>129.60934383584708</v>
      </c>
      <c r="T11" s="1353">
        <v>109.0959701757333</v>
      </c>
      <c r="U11" s="1353">
        <v>129.99858353722942</v>
      </c>
      <c r="V11" s="1353">
        <v>137.47763002239091</v>
      </c>
      <c r="W11" s="1353">
        <v>164.55599992235102</v>
      </c>
      <c r="X11" s="1353">
        <v>140.99811201628199</v>
      </c>
      <c r="Y11" s="1353">
        <v>164.9590636218287</v>
      </c>
      <c r="Z11" s="1353">
        <v>178.57022444838222</v>
      </c>
      <c r="AA11" s="1353">
        <v>200.57261420207578</v>
      </c>
      <c r="AB11" s="1353">
        <v>193.9177733633563</v>
      </c>
      <c r="AC11" s="1353">
        <v>210.67267129831208</v>
      </c>
      <c r="AD11" s="1353">
        <v>225.11647960736889</v>
      </c>
      <c r="AE11" s="1353">
        <v>279.90312035195399</v>
      </c>
      <c r="AF11" s="1353">
        <v>245.15571946895528</v>
      </c>
      <c r="AG11" s="1353">
        <v>294.76344478404712</v>
      </c>
      <c r="AH11" s="1353">
        <v>314.83434126066982</v>
      </c>
      <c r="AI11" s="1353">
        <v>362.08763897007395</v>
      </c>
      <c r="AJ11" s="1353">
        <v>343.89576499810499</v>
      </c>
      <c r="AK11" s="1353">
        <v>381.45848842875296</v>
      </c>
      <c r="AL11" s="1353">
        <v>421.06314822347997</v>
      </c>
      <c r="AM11" s="1353">
        <v>457.08015711182099</v>
      </c>
      <c r="AN11" s="1353">
        <v>482.49991498352495</v>
      </c>
      <c r="AO11" s="1353">
        <v>454.292803000346</v>
      </c>
      <c r="AP11" s="1353">
        <v>505.34886104543102</v>
      </c>
      <c r="AQ11" s="1353">
        <v>565.01535503118293</v>
      </c>
      <c r="AR11" s="1353">
        <v>568.45515353690996</v>
      </c>
      <c r="AS11" s="1353">
        <v>604.0745846712</v>
      </c>
      <c r="AT11" s="1353">
        <v>708.38612860130206</v>
      </c>
      <c r="AU11" s="1353">
        <v>847.52955187941507</v>
      </c>
      <c r="AV11" s="1353">
        <v>802.41668064519604</v>
      </c>
      <c r="AW11" s="1353">
        <v>708.14662714271003</v>
      </c>
      <c r="AX11" s="1353">
        <v>707.92556089959794</v>
      </c>
      <c r="AY11" s="1353">
        <v>754.47572507773293</v>
      </c>
      <c r="AZ11" s="1353">
        <v>676.42830521706401</v>
      </c>
      <c r="BA11" s="1353">
        <v>683.11252090726703</v>
      </c>
      <c r="BB11" s="1353">
        <v>631.14159547320105</v>
      </c>
      <c r="BC11" s="1353">
        <v>686.32713147444201</v>
      </c>
      <c r="BD11" s="1353">
        <f>AV11+AW11+AX11+AY11</f>
        <v>2972.9645937652367</v>
      </c>
      <c r="BE11" s="1355">
        <f t="shared" si="0"/>
        <v>2677.0095530719741</v>
      </c>
      <c r="BF11" s="1323"/>
      <c r="BP11" s="1305"/>
      <c r="BQ11" s="1305"/>
      <c r="BR11" s="1305"/>
      <c r="BS11" s="1305"/>
      <c r="BT11" s="1305"/>
      <c r="BU11" s="1305"/>
      <c r="BV11" s="1305"/>
      <c r="BW11" s="1305"/>
      <c r="BX11" s="1305"/>
      <c r="BY11" s="1305"/>
      <c r="BZ11" s="1305"/>
      <c r="CA11" s="1305"/>
      <c r="CB11" s="1305"/>
      <c r="CC11" s="1305"/>
      <c r="CD11" s="1305"/>
      <c r="CE11" s="1305"/>
      <c r="CF11" s="1305"/>
      <c r="CG11" s="1305"/>
      <c r="CH11" s="1305"/>
      <c r="CI11" s="1305"/>
      <c r="CJ11" s="1305"/>
      <c r="CK11" s="1305"/>
      <c r="CL11" s="1305"/>
      <c r="CM11" s="1305"/>
      <c r="CN11" s="1305"/>
      <c r="CO11" s="1305"/>
      <c r="CP11" s="1305"/>
    </row>
    <row r="12" spans="1:94" s="1195" customFormat="1" ht="19.95" customHeight="1">
      <c r="A12" s="1330" t="str">
        <f>IF('1'!$A$1=1,B12,C12)</f>
        <v>Malta</v>
      </c>
      <c r="B12" s="1450" t="s">
        <v>679</v>
      </c>
      <c r="C12" s="1674" t="s">
        <v>563</v>
      </c>
      <c r="D12" s="1349">
        <v>4.6180315247264794</v>
      </c>
      <c r="E12" s="1353">
        <v>9.9892300871624897</v>
      </c>
      <c r="F12" s="1353">
        <v>13.10533655282701</v>
      </c>
      <c r="G12" s="1353">
        <v>20.6945427077018</v>
      </c>
      <c r="H12" s="1353">
        <v>14.54144174298006</v>
      </c>
      <c r="I12" s="1353">
        <v>24.233867898279811</v>
      </c>
      <c r="J12" s="1353">
        <v>26.533022092355271</v>
      </c>
      <c r="K12" s="1353">
        <v>25.727520716662873</v>
      </c>
      <c r="L12" s="1353">
        <v>26.681658487243887</v>
      </c>
      <c r="M12" s="1353">
        <v>34.318630534627793</v>
      </c>
      <c r="N12" s="1353">
        <v>31.46283463947152</v>
      </c>
      <c r="O12" s="1353">
        <v>39.815245653125892</v>
      </c>
      <c r="P12" s="1353">
        <v>32.590254676132105</v>
      </c>
      <c r="Q12" s="1353">
        <v>34.335903088892998</v>
      </c>
      <c r="R12" s="1353">
        <v>34.351160996388245</v>
      </c>
      <c r="S12" s="1353">
        <v>41.199924058940752</v>
      </c>
      <c r="T12" s="1353">
        <v>20.768853392459601</v>
      </c>
      <c r="U12" s="1353">
        <v>19.546674255710041</v>
      </c>
      <c r="V12" s="1353">
        <v>21.136250854420059</v>
      </c>
      <c r="W12" s="1353">
        <v>22.53102541593244</v>
      </c>
      <c r="X12" s="1353">
        <v>24.898486340225979</v>
      </c>
      <c r="Y12" s="1353">
        <v>27.887339009226842</v>
      </c>
      <c r="Z12" s="1353">
        <v>29.467407860468342</v>
      </c>
      <c r="AA12" s="1353">
        <v>27.399132103521481</v>
      </c>
      <c r="AB12" s="1353">
        <v>30.451565615611049</v>
      </c>
      <c r="AC12" s="1353">
        <v>33.029328824446395</v>
      </c>
      <c r="AD12" s="1353">
        <v>32.893371915309103</v>
      </c>
      <c r="AE12" s="1353">
        <v>33.982574906236806</v>
      </c>
      <c r="AF12" s="1353">
        <v>35.333893293945039</v>
      </c>
      <c r="AG12" s="1353">
        <v>40.099692049236701</v>
      </c>
      <c r="AH12" s="1353">
        <v>50.767977733919196</v>
      </c>
      <c r="AI12" s="1353">
        <v>55.111795566305503</v>
      </c>
      <c r="AJ12" s="1353">
        <v>59.614428253205404</v>
      </c>
      <c r="AK12" s="1353">
        <v>66.016489873787393</v>
      </c>
      <c r="AL12" s="1353">
        <v>67.757619715979502</v>
      </c>
      <c r="AM12" s="1353">
        <v>73.718488179701694</v>
      </c>
      <c r="AN12" s="1353">
        <v>77.890297075671697</v>
      </c>
      <c r="AO12" s="1353">
        <v>75.568278052903111</v>
      </c>
      <c r="AP12" s="1353">
        <v>72.97505461211901</v>
      </c>
      <c r="AQ12" s="1353">
        <v>77.72267009220559</v>
      </c>
      <c r="AR12" s="1353">
        <v>93.676817815825203</v>
      </c>
      <c r="AS12" s="1353">
        <v>90.790304544928489</v>
      </c>
      <c r="AT12" s="1353">
        <v>137.2743537135743</v>
      </c>
      <c r="AU12" s="1353">
        <v>159.39874546928121</v>
      </c>
      <c r="AV12" s="1353">
        <v>161.045100148454</v>
      </c>
      <c r="AW12" s="1353">
        <v>128.70185935980629</v>
      </c>
      <c r="AX12" s="1353">
        <v>141.31558776374732</v>
      </c>
      <c r="AY12" s="1353">
        <v>149.9211823589238</v>
      </c>
      <c r="AZ12" s="1353">
        <v>129.7543773531178</v>
      </c>
      <c r="BA12" s="1353">
        <v>167.56904787282087</v>
      </c>
      <c r="BB12" s="1353">
        <v>134.4115958663179</v>
      </c>
      <c r="BC12" s="1353">
        <v>134.77517192488318</v>
      </c>
      <c r="BD12" s="1353">
        <f t="shared" ref="BD12:BD51" si="1">AV12+AW12+AX12+AY12</f>
        <v>580.98372963093141</v>
      </c>
      <c r="BE12" s="1355">
        <f>AZ12+BA12+BB12+BC12</f>
        <v>566.51019301713973</v>
      </c>
      <c r="BF12" s="1323"/>
      <c r="BP12" s="1305"/>
      <c r="BQ12" s="1305"/>
      <c r="BR12" s="1305"/>
      <c r="BS12" s="1305"/>
      <c r="BT12" s="1305"/>
      <c r="BU12" s="1305"/>
      <c r="BV12" s="1305"/>
      <c r="BW12" s="1305"/>
      <c r="BX12" s="1305"/>
      <c r="BY12" s="1305"/>
      <c r="BZ12" s="1305"/>
      <c r="CA12" s="1305"/>
      <c r="CB12" s="1305"/>
      <c r="CC12" s="1305"/>
      <c r="CD12" s="1305"/>
      <c r="CE12" s="1305"/>
      <c r="CF12" s="1305"/>
      <c r="CG12" s="1305"/>
      <c r="CH12" s="1305"/>
      <c r="CI12" s="1305"/>
      <c r="CJ12" s="1305"/>
      <c r="CK12" s="1305"/>
      <c r="CL12" s="1305"/>
      <c r="CM12" s="1305"/>
      <c r="CN12" s="1305"/>
      <c r="CO12" s="1305"/>
      <c r="CP12" s="1305"/>
    </row>
    <row r="13" spans="1:94" s="1195" customFormat="1" ht="28.8" customHeight="1">
      <c r="A13" s="1332" t="str">
        <f>IF('1'!$A$1=1,B13,C13)</f>
        <v>United Kingdom of Great Britain and Northern Ireland</v>
      </c>
      <c r="B13" s="1450" t="s">
        <v>659</v>
      </c>
      <c r="C13" s="1674" t="s">
        <v>347</v>
      </c>
      <c r="D13" s="1349">
        <v>0.22148699999999999</v>
      </c>
      <c r="E13" s="1353">
        <v>0.28477430009318661</v>
      </c>
      <c r="F13" s="1353">
        <v>0.49477400000000005</v>
      </c>
      <c r="G13" s="1353">
        <v>0.77437395115983598</v>
      </c>
      <c r="H13" s="1353">
        <v>1.224500405238804</v>
      </c>
      <c r="I13" s="1353">
        <v>0.80639579444127496</v>
      </c>
      <c r="J13" s="1353">
        <v>0.85451594374438</v>
      </c>
      <c r="K13" s="1353">
        <v>0.78697850314203699</v>
      </c>
      <c r="L13" s="1353">
        <v>2.2002169552065172</v>
      </c>
      <c r="M13" s="1353">
        <v>4.4342090234183535</v>
      </c>
      <c r="N13" s="1353">
        <v>8.9302675636253817</v>
      </c>
      <c r="O13" s="1353">
        <v>14.184441112536241</v>
      </c>
      <c r="P13" s="1353">
        <v>17.907979571293858</v>
      </c>
      <c r="Q13" s="1353">
        <v>20.30102977276341</v>
      </c>
      <c r="R13" s="1353">
        <v>19.046626789245739</v>
      </c>
      <c r="S13" s="1353">
        <v>21.935771918690211</v>
      </c>
      <c r="T13" s="1353">
        <v>45.630010754342294</v>
      </c>
      <c r="U13" s="1353">
        <v>42.647035965404328</v>
      </c>
      <c r="V13" s="1353">
        <v>37.215088172320002</v>
      </c>
      <c r="W13" s="1353">
        <v>43.565248145637099</v>
      </c>
      <c r="X13" s="1353">
        <v>39.880393650204176</v>
      </c>
      <c r="Y13" s="1353">
        <v>36.892338840279294</v>
      </c>
      <c r="Z13" s="1353">
        <v>32.810016113264865</v>
      </c>
      <c r="AA13" s="1353">
        <v>43.7337976932453</v>
      </c>
      <c r="AB13" s="1353">
        <v>34.29800362305577</v>
      </c>
      <c r="AC13" s="1353">
        <v>36.475901252446583</v>
      </c>
      <c r="AD13" s="1353">
        <v>50.717541437727199</v>
      </c>
      <c r="AE13" s="1353">
        <v>47.5791402984377</v>
      </c>
      <c r="AF13" s="1353">
        <v>53.239745359269705</v>
      </c>
      <c r="AG13" s="1353">
        <v>53.856581228824396</v>
      </c>
      <c r="AH13" s="1353">
        <v>60.702159564370405</v>
      </c>
      <c r="AI13" s="1353">
        <v>67.892399470955596</v>
      </c>
      <c r="AJ13" s="1353">
        <v>64.699489380799093</v>
      </c>
      <c r="AK13" s="1353">
        <v>75.528692185935597</v>
      </c>
      <c r="AL13" s="1353">
        <v>76.749425414982795</v>
      </c>
      <c r="AM13" s="1353">
        <v>95.891785806790693</v>
      </c>
      <c r="AN13" s="1353">
        <v>117.3941145889345</v>
      </c>
      <c r="AO13" s="1353">
        <v>119.99149787055291</v>
      </c>
      <c r="AP13" s="1353">
        <v>122.24816445016211</v>
      </c>
      <c r="AQ13" s="1353">
        <v>143.42260076390659</v>
      </c>
      <c r="AR13" s="1353">
        <v>156.6396618349811</v>
      </c>
      <c r="AS13" s="1353">
        <v>166.4899812583584</v>
      </c>
      <c r="AT13" s="1353">
        <v>183.12717218850582</v>
      </c>
      <c r="AU13" s="1353">
        <v>191.3031751978649</v>
      </c>
      <c r="AV13" s="1353">
        <v>204.67058390493921</v>
      </c>
      <c r="AW13" s="1353">
        <v>154.96314636647068</v>
      </c>
      <c r="AX13" s="1353">
        <v>161.30719883933631</v>
      </c>
      <c r="AY13" s="1353">
        <v>171.81212481865458</v>
      </c>
      <c r="AZ13" s="1353">
        <v>139.34389042853658</v>
      </c>
      <c r="BA13" s="1353">
        <v>126.53408998509711</v>
      </c>
      <c r="BB13" s="1353">
        <v>150.39383773264601</v>
      </c>
      <c r="BC13" s="1353">
        <v>118.70606826764629</v>
      </c>
      <c r="BD13" s="1353">
        <f t="shared" si="1"/>
        <v>692.75305392940072</v>
      </c>
      <c r="BE13" s="1355">
        <f t="shared" si="0"/>
        <v>534.97788641392594</v>
      </c>
      <c r="BF13" s="1323"/>
      <c r="BP13" s="1305"/>
      <c r="BQ13" s="1305"/>
      <c r="BR13" s="1305"/>
      <c r="BS13" s="1305"/>
      <c r="BT13" s="1305"/>
      <c r="BU13" s="1305"/>
      <c r="BV13" s="1305"/>
      <c r="BW13" s="1305"/>
      <c r="BX13" s="1305"/>
      <c r="BY13" s="1305"/>
      <c r="BZ13" s="1305"/>
      <c r="CA13" s="1305"/>
      <c r="CB13" s="1305"/>
      <c r="CC13" s="1305"/>
      <c r="CD13" s="1305"/>
      <c r="CE13" s="1305"/>
      <c r="CF13" s="1305"/>
      <c r="CG13" s="1305"/>
      <c r="CH13" s="1305"/>
      <c r="CI13" s="1305"/>
      <c r="CJ13" s="1305"/>
      <c r="CK13" s="1305"/>
      <c r="CL13" s="1305"/>
      <c r="CM13" s="1305"/>
      <c r="CN13" s="1305"/>
      <c r="CO13" s="1305"/>
      <c r="CP13" s="1305"/>
    </row>
    <row r="14" spans="1:94" s="1195" customFormat="1" ht="19.95" customHeight="1">
      <c r="A14" s="1330" t="str">
        <f>IF('1'!$A$1=1,B14,C14)</f>
        <v>Cyprus</v>
      </c>
      <c r="B14" s="1450" t="s">
        <v>680</v>
      </c>
      <c r="C14" s="1674" t="s">
        <v>575</v>
      </c>
      <c r="D14" s="1349">
        <v>2.9131953728832256</v>
      </c>
      <c r="E14" s="1353">
        <v>3.5417425558219957</v>
      </c>
      <c r="F14" s="1353">
        <v>5.2844175860057394</v>
      </c>
      <c r="G14" s="1353">
        <v>6.4413278876991402</v>
      </c>
      <c r="H14" s="1353">
        <v>6.6870615064964998</v>
      </c>
      <c r="I14" s="1353">
        <v>7.1126150381910405</v>
      </c>
      <c r="J14" s="1353">
        <v>7.4611329112111502</v>
      </c>
      <c r="K14" s="1353">
        <v>8.8077891995129995</v>
      </c>
      <c r="L14" s="1353">
        <v>8.1897397787581792</v>
      </c>
      <c r="M14" s="1353">
        <v>10.09385370854721</v>
      </c>
      <c r="N14" s="1353">
        <v>6.9384158159373008</v>
      </c>
      <c r="O14" s="1353">
        <v>10.067684436371621</v>
      </c>
      <c r="P14" s="1353">
        <v>6.9385320003117608</v>
      </c>
      <c r="Q14" s="1353">
        <v>11.471192915062069</v>
      </c>
      <c r="R14" s="1353">
        <v>14.42628750940214</v>
      </c>
      <c r="S14" s="1353">
        <v>15.157253199621019</v>
      </c>
      <c r="T14" s="1353">
        <v>9.0621963672310706</v>
      </c>
      <c r="U14" s="1353">
        <v>10.683514952289359</v>
      </c>
      <c r="V14" s="1353">
        <v>10.516905318326311</v>
      </c>
      <c r="W14" s="1353">
        <v>11.691221193889771</v>
      </c>
      <c r="X14" s="1353">
        <v>15.53428722964048</v>
      </c>
      <c r="Y14" s="1353">
        <v>19.5373172891873</v>
      </c>
      <c r="Z14" s="1353">
        <v>16.557593487968468</v>
      </c>
      <c r="AA14" s="1353">
        <v>18.195551091449353</v>
      </c>
      <c r="AB14" s="1353">
        <v>30.920833492490466</v>
      </c>
      <c r="AC14" s="1353">
        <v>30.58462727705729</v>
      </c>
      <c r="AD14" s="1353">
        <v>31.551279231504274</v>
      </c>
      <c r="AE14" s="1353">
        <v>34.737339629584241</v>
      </c>
      <c r="AF14" s="1353">
        <v>41.113347757075104</v>
      </c>
      <c r="AG14" s="1353">
        <v>37.929829945169502</v>
      </c>
      <c r="AH14" s="1353">
        <v>38.690589327539797</v>
      </c>
      <c r="AI14" s="1353">
        <v>38.726052440241702</v>
      </c>
      <c r="AJ14" s="1353">
        <v>40.5885405146255</v>
      </c>
      <c r="AK14" s="1353">
        <v>45.298933901719593</v>
      </c>
      <c r="AL14" s="1353">
        <v>46.652102128925499</v>
      </c>
      <c r="AM14" s="1353">
        <v>53.852081619646398</v>
      </c>
      <c r="AN14" s="1353">
        <v>45.447901168215502</v>
      </c>
      <c r="AO14" s="1353">
        <v>49.554950908112602</v>
      </c>
      <c r="AP14" s="1353">
        <v>48.625699908246098</v>
      </c>
      <c r="AQ14" s="1353">
        <v>61.552137655084593</v>
      </c>
      <c r="AR14" s="1353">
        <v>62.287001451090802</v>
      </c>
      <c r="AS14" s="1353">
        <v>61.513494685456905</v>
      </c>
      <c r="AT14" s="1353">
        <v>74.084413797796699</v>
      </c>
      <c r="AU14" s="1353">
        <v>89.735290140295405</v>
      </c>
      <c r="AV14" s="1353">
        <v>77.509152669316109</v>
      </c>
      <c r="AW14" s="1353">
        <v>66.74972005375929</v>
      </c>
      <c r="AX14" s="1353">
        <v>78.907415534866004</v>
      </c>
      <c r="AY14" s="1353">
        <v>90.348737503893005</v>
      </c>
      <c r="AZ14" s="1353">
        <v>79.237243632383397</v>
      </c>
      <c r="BA14" s="1353">
        <v>84.7141055241039</v>
      </c>
      <c r="BB14" s="1353">
        <v>89.181785493623195</v>
      </c>
      <c r="BC14" s="1353">
        <v>109.04059251341711</v>
      </c>
      <c r="BD14" s="1353">
        <f t="shared" si="1"/>
        <v>313.51502576183441</v>
      </c>
      <c r="BE14" s="1355">
        <f t="shared" si="0"/>
        <v>362.17372716352759</v>
      </c>
      <c r="BF14" s="1323"/>
      <c r="BP14" s="1305"/>
      <c r="BQ14" s="1305"/>
      <c r="BR14" s="1305"/>
      <c r="BS14" s="1305"/>
      <c r="BT14" s="1305"/>
      <c r="BU14" s="1305"/>
      <c r="BV14" s="1305"/>
      <c r="BW14" s="1305"/>
      <c r="BX14" s="1305"/>
      <c r="BY14" s="1305"/>
      <c r="BZ14" s="1305"/>
      <c r="CA14" s="1305"/>
      <c r="CB14" s="1305"/>
      <c r="CC14" s="1305"/>
      <c r="CD14" s="1305"/>
      <c r="CE14" s="1305"/>
      <c r="CF14" s="1305"/>
      <c r="CG14" s="1305"/>
      <c r="CH14" s="1305"/>
      <c r="CI14" s="1305"/>
      <c r="CJ14" s="1305"/>
      <c r="CK14" s="1305"/>
      <c r="CL14" s="1305"/>
      <c r="CM14" s="1305"/>
      <c r="CN14" s="1305"/>
      <c r="CO14" s="1305"/>
      <c r="CP14" s="1305"/>
    </row>
    <row r="15" spans="1:94" s="1195" customFormat="1" ht="19.95" customHeight="1">
      <c r="A15" s="1330" t="str">
        <f>IF('1'!$A$1=1,B15,C15)</f>
        <v>Israel</v>
      </c>
      <c r="B15" s="1450" t="s">
        <v>645</v>
      </c>
      <c r="C15" s="1674" t="s">
        <v>175</v>
      </c>
      <c r="D15" s="1349">
        <v>2.2060673940706401</v>
      </c>
      <c r="E15" s="1353">
        <v>5.8645653589290401</v>
      </c>
      <c r="F15" s="1353">
        <v>7.7830141907999604</v>
      </c>
      <c r="G15" s="1353">
        <v>10.83150337341133</v>
      </c>
      <c r="H15" s="1353">
        <v>8.2739518905196299</v>
      </c>
      <c r="I15" s="1353">
        <v>9.1377655929070105</v>
      </c>
      <c r="J15" s="1353">
        <v>6.5239304638631097</v>
      </c>
      <c r="K15" s="1353">
        <v>18.384258767155131</v>
      </c>
      <c r="L15" s="1353">
        <v>21.357206825156652</v>
      </c>
      <c r="M15" s="1353">
        <v>26.709480071448489</v>
      </c>
      <c r="N15" s="1353">
        <v>28.111470789007093</v>
      </c>
      <c r="O15" s="1353">
        <v>37.191658336397978</v>
      </c>
      <c r="P15" s="1353">
        <v>31.378022969493252</v>
      </c>
      <c r="Q15" s="1353">
        <v>31.034747149758672</v>
      </c>
      <c r="R15" s="1353">
        <v>37.373621495412102</v>
      </c>
      <c r="S15" s="1353">
        <v>31.596662217259702</v>
      </c>
      <c r="T15" s="1353">
        <v>17.100340052798789</v>
      </c>
      <c r="U15" s="1353">
        <v>19.438504804680431</v>
      </c>
      <c r="V15" s="1353">
        <v>19.114454365304919</v>
      </c>
      <c r="W15" s="1353">
        <v>22.27462243550665</v>
      </c>
      <c r="X15" s="1353">
        <v>23.00681475239179</v>
      </c>
      <c r="Y15" s="1353">
        <v>21.324600449929413</v>
      </c>
      <c r="Z15" s="1353">
        <v>23.004844109205273</v>
      </c>
      <c r="AA15" s="1353">
        <v>26.831523826238993</v>
      </c>
      <c r="AB15" s="1353">
        <v>25.014663342359388</v>
      </c>
      <c r="AC15" s="1353">
        <v>28.376368595108072</v>
      </c>
      <c r="AD15" s="1353">
        <v>29.293322117577567</v>
      </c>
      <c r="AE15" s="1353">
        <v>33.374539769479902</v>
      </c>
      <c r="AF15" s="1353">
        <v>32.563190924407266</v>
      </c>
      <c r="AG15" s="1353">
        <v>33.346472224893205</v>
      </c>
      <c r="AH15" s="1353">
        <v>38.049458711743199</v>
      </c>
      <c r="AI15" s="1353">
        <v>39.016649176068398</v>
      </c>
      <c r="AJ15" s="1353">
        <v>40.075134400115402</v>
      </c>
      <c r="AK15" s="1353">
        <v>45.807652962886301</v>
      </c>
      <c r="AL15" s="1353">
        <v>45.913746773882096</v>
      </c>
      <c r="AM15" s="1353">
        <v>51.802488538150698</v>
      </c>
      <c r="AN15" s="1353">
        <v>56.169342860135501</v>
      </c>
      <c r="AO15" s="1353">
        <v>50.0234738383202</v>
      </c>
      <c r="AP15" s="1353">
        <v>60.152451859018697</v>
      </c>
      <c r="AQ15" s="1353">
        <v>72.110139744961202</v>
      </c>
      <c r="AR15" s="1353">
        <v>77.168155208954403</v>
      </c>
      <c r="AS15" s="1353">
        <v>74.799056184451501</v>
      </c>
      <c r="AT15" s="1353">
        <v>80.636876865001497</v>
      </c>
      <c r="AU15" s="1353">
        <v>101.48090227140131</v>
      </c>
      <c r="AV15" s="1353">
        <v>97.518325443963505</v>
      </c>
      <c r="AW15" s="1353">
        <v>85.407765399562606</v>
      </c>
      <c r="AX15" s="1353">
        <v>79.523542509505305</v>
      </c>
      <c r="AY15" s="1353">
        <v>84.760095039615607</v>
      </c>
      <c r="AZ15" s="1353">
        <v>80.072760576955801</v>
      </c>
      <c r="BA15" s="1353">
        <v>70.647948543455897</v>
      </c>
      <c r="BB15" s="1353">
        <v>70.935075285698204</v>
      </c>
      <c r="BC15" s="1353">
        <v>71.336032678874801</v>
      </c>
      <c r="BD15" s="1353">
        <f t="shared" si="1"/>
        <v>347.20972839264698</v>
      </c>
      <c r="BE15" s="1355">
        <f t="shared" si="0"/>
        <v>292.99181708498469</v>
      </c>
      <c r="BF15" s="1323"/>
      <c r="BP15" s="1305"/>
      <c r="BQ15" s="1305"/>
      <c r="BR15" s="1305"/>
      <c r="BS15" s="1305"/>
      <c r="BT15" s="1305"/>
      <c r="BU15" s="1305"/>
      <c r="BV15" s="1305"/>
      <c r="BW15" s="1305"/>
      <c r="BX15" s="1305"/>
      <c r="BY15" s="1305"/>
      <c r="BZ15" s="1305"/>
      <c r="CA15" s="1305"/>
      <c r="CB15" s="1305"/>
      <c r="CC15" s="1305"/>
      <c r="CD15" s="1305"/>
      <c r="CE15" s="1305"/>
      <c r="CF15" s="1305"/>
      <c r="CG15" s="1305"/>
      <c r="CH15" s="1305"/>
      <c r="CI15" s="1305"/>
      <c r="CJ15" s="1305"/>
      <c r="CK15" s="1305"/>
      <c r="CL15" s="1305"/>
      <c r="CM15" s="1305"/>
      <c r="CN15" s="1305"/>
      <c r="CO15" s="1305"/>
      <c r="CP15" s="1305"/>
    </row>
    <row r="16" spans="1:94" s="1195" customFormat="1" ht="19.95" customHeight="1">
      <c r="A16" s="1330" t="str">
        <f>IF('1'!$A$1=1,B16,C16)</f>
        <v>Germany</v>
      </c>
      <c r="B16" s="1450" t="s">
        <v>635</v>
      </c>
      <c r="C16" s="1674" t="s">
        <v>160</v>
      </c>
      <c r="D16" s="1349">
        <v>6.7548528030946908</v>
      </c>
      <c r="E16" s="1353">
        <v>7.7122480058785303</v>
      </c>
      <c r="F16" s="1353">
        <v>7.3816977383040303</v>
      </c>
      <c r="G16" s="1353">
        <v>9.5537256495522698</v>
      </c>
      <c r="H16" s="1353">
        <v>9.2298916767812198</v>
      </c>
      <c r="I16" s="1353">
        <v>11.907964556241879</v>
      </c>
      <c r="J16" s="1353">
        <v>12.7288253386584</v>
      </c>
      <c r="K16" s="1353">
        <v>16.788996876635117</v>
      </c>
      <c r="L16" s="1353">
        <v>13.337146083770982</v>
      </c>
      <c r="M16" s="1353">
        <v>13.455805225784719</v>
      </c>
      <c r="N16" s="1353">
        <v>15.547029549482001</v>
      </c>
      <c r="O16" s="1353">
        <v>15.93711385314559</v>
      </c>
      <c r="P16" s="1353">
        <v>13.16381308697672</v>
      </c>
      <c r="Q16" s="1353">
        <v>13.788186148356608</v>
      </c>
      <c r="R16" s="1353">
        <v>15.49501238603634</v>
      </c>
      <c r="S16" s="1353">
        <v>15.045320003041869</v>
      </c>
      <c r="T16" s="1353">
        <v>11.643050243241611</v>
      </c>
      <c r="U16" s="1353">
        <v>12.188516503724019</v>
      </c>
      <c r="V16" s="1353">
        <v>13.16403176871875</v>
      </c>
      <c r="W16" s="1353">
        <v>17.79497434881668</v>
      </c>
      <c r="X16" s="1353">
        <v>14.312349728017541</v>
      </c>
      <c r="Y16" s="1353">
        <v>16.267909224654751</v>
      </c>
      <c r="Z16" s="1353">
        <v>17.443043157220249</v>
      </c>
      <c r="AA16" s="1353">
        <v>18.649395316781607</v>
      </c>
      <c r="AB16" s="1353">
        <v>17.613415233816959</v>
      </c>
      <c r="AC16" s="1353">
        <v>18.096924112421991</v>
      </c>
      <c r="AD16" s="1353">
        <v>18.118285541993419</v>
      </c>
      <c r="AE16" s="1353">
        <v>25.343790150438799</v>
      </c>
      <c r="AF16" s="1353">
        <v>22.5176468824903</v>
      </c>
      <c r="AG16" s="1353">
        <v>25.59009094173496</v>
      </c>
      <c r="AH16" s="1353">
        <v>28.461465338465068</v>
      </c>
      <c r="AI16" s="1353">
        <v>32.495613287368386</v>
      </c>
      <c r="AJ16" s="1353">
        <v>33.198695608451899</v>
      </c>
      <c r="AK16" s="1353">
        <v>38.616158980933598</v>
      </c>
      <c r="AL16" s="1353">
        <v>42.953511816652899</v>
      </c>
      <c r="AM16" s="1353">
        <v>49.077857888875599</v>
      </c>
      <c r="AN16" s="1353">
        <v>43.034797256284904</v>
      </c>
      <c r="AO16" s="1353">
        <v>49.766745348170801</v>
      </c>
      <c r="AP16" s="1353">
        <v>48.694917250723705</v>
      </c>
      <c r="AQ16" s="1353">
        <v>55.904189741995296</v>
      </c>
      <c r="AR16" s="1353">
        <v>56.625098878260204</v>
      </c>
      <c r="AS16" s="1353">
        <v>63.560405188618603</v>
      </c>
      <c r="AT16" s="1353">
        <v>69.367829495194897</v>
      </c>
      <c r="AU16" s="1353">
        <v>79.003309976447696</v>
      </c>
      <c r="AV16" s="1353">
        <v>69.512872204623505</v>
      </c>
      <c r="AW16" s="1353">
        <v>72.920478512222402</v>
      </c>
      <c r="AX16" s="1353">
        <v>71.047576842153404</v>
      </c>
      <c r="AY16" s="1353">
        <v>72.314107441277201</v>
      </c>
      <c r="AZ16" s="1353">
        <v>64.368147565449505</v>
      </c>
      <c r="BA16" s="1353">
        <v>64.900844406636395</v>
      </c>
      <c r="BB16" s="1353">
        <v>65.658690666402492</v>
      </c>
      <c r="BC16" s="1353">
        <v>80.034915650296909</v>
      </c>
      <c r="BD16" s="1353">
        <f>AV16+AW16+AX16+AY16</f>
        <v>285.79503500027647</v>
      </c>
      <c r="BE16" s="1355">
        <f>AZ16+BA16+BB16+BC16</f>
        <v>274.96259828878533</v>
      </c>
      <c r="BF16" s="1323"/>
      <c r="BP16" s="1305"/>
      <c r="BQ16" s="1305"/>
      <c r="BR16" s="1305"/>
      <c r="BS16" s="1305"/>
      <c r="BT16" s="1305"/>
      <c r="BU16" s="1305"/>
      <c r="BV16" s="1305"/>
      <c r="BW16" s="1305"/>
      <c r="BX16" s="1305"/>
      <c r="BY16" s="1305"/>
      <c r="BZ16" s="1305"/>
      <c r="CA16" s="1305"/>
      <c r="CB16" s="1305"/>
      <c r="CC16" s="1305"/>
      <c r="CD16" s="1305"/>
      <c r="CE16" s="1305"/>
      <c r="CF16" s="1305"/>
      <c r="CG16" s="1305"/>
      <c r="CH16" s="1305"/>
      <c r="CI16" s="1305"/>
      <c r="CJ16" s="1305"/>
      <c r="CK16" s="1305"/>
      <c r="CL16" s="1305"/>
      <c r="CM16" s="1305"/>
      <c r="CN16" s="1305"/>
      <c r="CO16" s="1305"/>
      <c r="CP16" s="1305"/>
    </row>
    <row r="17" spans="1:94" s="1195" customFormat="1" ht="19.95" customHeight="1">
      <c r="A17" s="1330" t="str">
        <f>IF('1'!$A$1=1,B17,C17)</f>
        <v>Switzerland</v>
      </c>
      <c r="B17" s="1450" t="s">
        <v>664</v>
      </c>
      <c r="C17" s="1674" t="s">
        <v>173</v>
      </c>
      <c r="D17" s="1349">
        <v>5.6790997382395201</v>
      </c>
      <c r="E17" s="1353">
        <v>3.4287366519856013</v>
      </c>
      <c r="F17" s="1353">
        <v>5.7571246276325603</v>
      </c>
      <c r="G17" s="1353">
        <v>7.2118627928742107</v>
      </c>
      <c r="H17" s="1353">
        <v>6.1440769125982193</v>
      </c>
      <c r="I17" s="1353">
        <v>7.8992985875289392</v>
      </c>
      <c r="J17" s="1353">
        <v>9.9204666598893709</v>
      </c>
      <c r="K17" s="1353">
        <v>11.482783940317411</v>
      </c>
      <c r="L17" s="1353">
        <v>11.310884509673681</v>
      </c>
      <c r="M17" s="1353">
        <v>13.0740878175717</v>
      </c>
      <c r="N17" s="1353">
        <v>13.31169294825385</v>
      </c>
      <c r="O17" s="1353">
        <v>11.565050193233741</v>
      </c>
      <c r="P17" s="1353">
        <v>11.648420638501062</v>
      </c>
      <c r="Q17" s="1353">
        <v>10.465542404357681</v>
      </c>
      <c r="R17" s="1353">
        <v>10.245147623717461</v>
      </c>
      <c r="S17" s="1353">
        <v>11.574273255551589</v>
      </c>
      <c r="T17" s="1353">
        <v>26.639966815465712</v>
      </c>
      <c r="U17" s="1353">
        <v>30.656237600825929</v>
      </c>
      <c r="V17" s="1353">
        <v>26.372064790756941</v>
      </c>
      <c r="W17" s="1353">
        <v>38.915301025657513</v>
      </c>
      <c r="X17" s="1353">
        <v>31.527007955162539</v>
      </c>
      <c r="Y17" s="1353">
        <v>30.7996368777839</v>
      </c>
      <c r="Z17" s="1353">
        <v>32.332965651949003</v>
      </c>
      <c r="AA17" s="1353">
        <v>32.540790124826799</v>
      </c>
      <c r="AB17" s="1353">
        <v>33.3930380016686</v>
      </c>
      <c r="AC17" s="1353">
        <v>32.788471386035098</v>
      </c>
      <c r="AD17" s="1353">
        <v>32.937744307791299</v>
      </c>
      <c r="AE17" s="1353">
        <v>35.9926810089745</v>
      </c>
      <c r="AF17" s="1353">
        <v>35.8578275839673</v>
      </c>
      <c r="AG17" s="1353">
        <v>38.248101050545095</v>
      </c>
      <c r="AH17" s="1353">
        <v>38.811733639190997</v>
      </c>
      <c r="AI17" s="1353">
        <v>45.442778499352599</v>
      </c>
      <c r="AJ17" s="1353">
        <v>48.367293675455002</v>
      </c>
      <c r="AK17" s="1353">
        <v>49.3915033520598</v>
      </c>
      <c r="AL17" s="1353">
        <v>51.564471974073307</v>
      </c>
      <c r="AM17" s="1353">
        <v>57.567792250901</v>
      </c>
      <c r="AN17" s="1353">
        <v>23.654577560323183</v>
      </c>
      <c r="AO17" s="1353">
        <v>23.257164466340111</v>
      </c>
      <c r="AP17" s="1353">
        <v>26.434078014634231</v>
      </c>
      <c r="AQ17" s="1353">
        <v>37.682073912082998</v>
      </c>
      <c r="AR17" s="1353">
        <v>30.553039049850849</v>
      </c>
      <c r="AS17" s="1353">
        <v>89.265504001879606</v>
      </c>
      <c r="AT17" s="1353">
        <v>76.441468659380803</v>
      </c>
      <c r="AU17" s="1353">
        <v>89.142350187886606</v>
      </c>
      <c r="AV17" s="1353">
        <v>94.105688702713991</v>
      </c>
      <c r="AW17" s="1353">
        <v>80.203225939782797</v>
      </c>
      <c r="AX17" s="1353">
        <v>78.799258573848306</v>
      </c>
      <c r="AY17" s="1353">
        <v>78.372283872161105</v>
      </c>
      <c r="AZ17" s="1353">
        <v>72.188441206947303</v>
      </c>
      <c r="BA17" s="1353">
        <v>69.464551589382197</v>
      </c>
      <c r="BB17" s="1353">
        <v>66.499418782941206</v>
      </c>
      <c r="BC17" s="1353">
        <v>65.947742848367</v>
      </c>
      <c r="BD17" s="1353">
        <f t="shared" si="1"/>
        <v>331.48045708850623</v>
      </c>
      <c r="BE17" s="1355">
        <f t="shared" si="0"/>
        <v>274.10015442763768</v>
      </c>
      <c r="BF17" s="1323"/>
      <c r="BP17" s="1305"/>
      <c r="BQ17" s="1305"/>
      <c r="BR17" s="1305"/>
      <c r="BS17" s="1305"/>
      <c r="BT17" s="1305"/>
      <c r="BU17" s="1305"/>
      <c r="BV17" s="1305"/>
      <c r="BW17" s="1305"/>
      <c r="BX17" s="1305"/>
      <c r="BY17" s="1305"/>
      <c r="BZ17" s="1305"/>
      <c r="CA17" s="1305"/>
      <c r="CB17" s="1305"/>
      <c r="CC17" s="1305"/>
      <c r="CD17" s="1305"/>
      <c r="CE17" s="1305"/>
      <c r="CF17" s="1305"/>
      <c r="CG17" s="1305"/>
      <c r="CH17" s="1305"/>
      <c r="CI17" s="1305"/>
      <c r="CJ17" s="1305"/>
      <c r="CK17" s="1305"/>
      <c r="CL17" s="1305"/>
      <c r="CM17" s="1305"/>
      <c r="CN17" s="1305"/>
      <c r="CO17" s="1305"/>
      <c r="CP17" s="1305"/>
    </row>
    <row r="18" spans="1:94" s="1195" customFormat="1" ht="19.95" customHeight="1">
      <c r="A18" s="1330" t="str">
        <f>IF('1'!$A$1=1,B18,C18)</f>
        <v>Poland</v>
      </c>
      <c r="B18" s="1450" t="s">
        <v>634</v>
      </c>
      <c r="C18" s="1674" t="s">
        <v>161</v>
      </c>
      <c r="D18" s="1349">
        <v>2.4083877918258442E-2</v>
      </c>
      <c r="E18" s="1353">
        <v>0.41345717970750118</v>
      </c>
      <c r="F18" s="1353">
        <v>0.51749614334185901</v>
      </c>
      <c r="G18" s="1353">
        <v>2.5106799594365921</v>
      </c>
      <c r="H18" s="1353">
        <v>1.3201703571100067</v>
      </c>
      <c r="I18" s="1353">
        <v>2.3186585850987838</v>
      </c>
      <c r="J18" s="1353">
        <v>1.8414984111871144</v>
      </c>
      <c r="K18" s="1353">
        <v>2.152052329432073</v>
      </c>
      <c r="L18" s="1353">
        <v>2.2634677815439121</v>
      </c>
      <c r="M18" s="1353">
        <v>2.6731065944292931</v>
      </c>
      <c r="N18" s="1353">
        <v>2.7432705872178791</v>
      </c>
      <c r="O18" s="1353">
        <v>2.5461924409727819</v>
      </c>
      <c r="P18" s="1353">
        <v>2.1116375038678838</v>
      </c>
      <c r="Q18" s="1353">
        <v>0.40140325376560393</v>
      </c>
      <c r="R18" s="1353">
        <v>0.750938518830081</v>
      </c>
      <c r="S18" s="1353">
        <v>0.80963207046192198</v>
      </c>
      <c r="T18" s="1353">
        <v>1.9711126472118161</v>
      </c>
      <c r="U18" s="1353">
        <v>3.5460426969035597</v>
      </c>
      <c r="V18" s="1353">
        <v>3.1660533172574978</v>
      </c>
      <c r="W18" s="1353">
        <v>3.7129362282598679</v>
      </c>
      <c r="X18" s="1353">
        <v>2.5867343199439352</v>
      </c>
      <c r="Y18" s="1353">
        <v>2.9332782025393129</v>
      </c>
      <c r="Z18" s="1353">
        <v>2.9591058134264863</v>
      </c>
      <c r="AA18" s="1353">
        <v>4.3977378447864091</v>
      </c>
      <c r="AB18" s="1353">
        <v>4.5459844374333001</v>
      </c>
      <c r="AC18" s="1353">
        <v>4.0667107230206598</v>
      </c>
      <c r="AD18" s="1353">
        <v>5.0295613551419098</v>
      </c>
      <c r="AE18" s="1353">
        <v>4.8993492897373496</v>
      </c>
      <c r="AF18" s="1353">
        <v>11.653050149304239</v>
      </c>
      <c r="AG18" s="1353">
        <v>7.4949468781066493</v>
      </c>
      <c r="AH18" s="1353">
        <v>8.1250305186214398</v>
      </c>
      <c r="AI18" s="1353">
        <v>11.0800224904579</v>
      </c>
      <c r="AJ18" s="1353">
        <v>9.0795292087390607</v>
      </c>
      <c r="AK18" s="1353">
        <v>9.1667653991372902</v>
      </c>
      <c r="AL18" s="1353">
        <v>9.9097092251130192</v>
      </c>
      <c r="AM18" s="1353">
        <v>11.674668691359891</v>
      </c>
      <c r="AN18" s="1353">
        <v>13.50559707665267</v>
      </c>
      <c r="AO18" s="1353">
        <v>12.46109312364735</v>
      </c>
      <c r="AP18" s="1353">
        <v>15.362504781905001</v>
      </c>
      <c r="AQ18" s="1353">
        <v>16.120097089064199</v>
      </c>
      <c r="AR18" s="1353">
        <v>17.173425704925648</v>
      </c>
      <c r="AS18" s="1353">
        <v>34.828746502495989</v>
      </c>
      <c r="AT18" s="1353">
        <v>22.220443425000809</v>
      </c>
      <c r="AU18" s="1353">
        <v>25.709291557774321</v>
      </c>
      <c r="AV18" s="1353">
        <v>23.692895486545819</v>
      </c>
      <c r="AW18" s="1353">
        <v>26.075125306428177</v>
      </c>
      <c r="AX18" s="1353">
        <v>28.875062362396079</v>
      </c>
      <c r="AY18" s="1353">
        <v>43.483531043422246</v>
      </c>
      <c r="AZ18" s="1353">
        <v>34.189968849165304</v>
      </c>
      <c r="BA18" s="1353">
        <v>40.055658972561503</v>
      </c>
      <c r="BB18" s="1353">
        <v>38.469640249032899</v>
      </c>
      <c r="BC18" s="1353">
        <v>49.108994049758302</v>
      </c>
      <c r="BD18" s="1353">
        <f>AV18+AW18+AX18+AY18</f>
        <v>122.12661419879232</v>
      </c>
      <c r="BE18" s="1355">
        <f>AZ18+BA18+BB18+BC18</f>
        <v>161.824262120518</v>
      </c>
      <c r="BF18" s="1323"/>
      <c r="BP18" s="1305"/>
      <c r="BQ18" s="1305"/>
      <c r="BR18" s="1305"/>
      <c r="BS18" s="1305"/>
      <c r="BT18" s="1305"/>
      <c r="BU18" s="1305"/>
      <c r="BV18" s="1305"/>
      <c r="BW18" s="1305"/>
      <c r="BX18" s="1305"/>
      <c r="BY18" s="1305"/>
      <c r="BZ18" s="1305"/>
      <c r="CA18" s="1305"/>
      <c r="CB18" s="1305"/>
      <c r="CC18" s="1305"/>
      <c r="CD18" s="1305"/>
      <c r="CE18" s="1305"/>
      <c r="CF18" s="1305"/>
      <c r="CG18" s="1305"/>
      <c r="CH18" s="1305"/>
      <c r="CI18" s="1305"/>
      <c r="CJ18" s="1305"/>
      <c r="CK18" s="1305"/>
      <c r="CL18" s="1305"/>
      <c r="CM18" s="1305"/>
      <c r="CN18" s="1305"/>
      <c r="CO18" s="1305"/>
      <c r="CP18" s="1305"/>
    </row>
    <row r="19" spans="1:94" s="1195" customFormat="1" ht="19.95" customHeight="1">
      <c r="A19" s="1330" t="str">
        <f>IF('1'!$A$1=1,B19,C19)</f>
        <v>Estonia</v>
      </c>
      <c r="B19" s="1450" t="s">
        <v>681</v>
      </c>
      <c r="C19" s="1674" t="s">
        <v>576</v>
      </c>
      <c r="D19" s="1349">
        <v>2.6468778328422959</v>
      </c>
      <c r="E19" s="1353">
        <v>4.7393012292360606</v>
      </c>
      <c r="F19" s="1353">
        <v>4.5127351931278596</v>
      </c>
      <c r="G19" s="1353">
        <v>3.7900702821463002</v>
      </c>
      <c r="H19" s="1353">
        <v>4.76525464073673</v>
      </c>
      <c r="I19" s="1353">
        <v>4.8946012433993893</v>
      </c>
      <c r="J19" s="1353">
        <v>5.8190860414621302</v>
      </c>
      <c r="K19" s="1353">
        <v>6.1251438180279099</v>
      </c>
      <c r="L19" s="1353">
        <v>6.0138198590293204</v>
      </c>
      <c r="M19" s="1353">
        <v>5.8531375339330403</v>
      </c>
      <c r="N19" s="1353">
        <v>6.6607719266362402</v>
      </c>
      <c r="O19" s="1353">
        <v>9.5408089204010995</v>
      </c>
      <c r="P19" s="1353">
        <v>7.1659694410239005</v>
      </c>
      <c r="Q19" s="1353">
        <v>12.372449549674339</v>
      </c>
      <c r="R19" s="1353">
        <v>7.9675660100316401</v>
      </c>
      <c r="S19" s="1353">
        <v>7.2633376560002496</v>
      </c>
      <c r="T19" s="1353">
        <v>0.75515241983256498</v>
      </c>
      <c r="U19" s="1353">
        <v>1.077362151664103</v>
      </c>
      <c r="V19" s="1353">
        <v>1.6194138953698269</v>
      </c>
      <c r="W19" s="1353">
        <v>1.7145495944026532</v>
      </c>
      <c r="X19" s="1353">
        <v>2.0515552553365302</v>
      </c>
      <c r="Y19" s="1353">
        <v>2.460850138008329</v>
      </c>
      <c r="Z19" s="1353">
        <v>3.3764569995182221</v>
      </c>
      <c r="AA19" s="1353">
        <v>4.3884972561183302</v>
      </c>
      <c r="AB19" s="1353">
        <v>5.0219212004891505</v>
      </c>
      <c r="AC19" s="1353">
        <v>7.3859718429207897</v>
      </c>
      <c r="AD19" s="1353">
        <v>6.9331192862907294</v>
      </c>
      <c r="AE19" s="1353">
        <v>8.0912834576807811</v>
      </c>
      <c r="AF19" s="1353">
        <v>10.432792628285181</v>
      </c>
      <c r="AG19" s="1353">
        <v>9.439327335392889</v>
      </c>
      <c r="AH19" s="1353">
        <v>9.9439861025945593</v>
      </c>
      <c r="AI19" s="1353">
        <v>12.27395463768325</v>
      </c>
      <c r="AJ19" s="1353">
        <v>13.528424279049</v>
      </c>
      <c r="AK19" s="1353">
        <v>15.913802429027999</v>
      </c>
      <c r="AL19" s="1353">
        <v>17.308268826676461</v>
      </c>
      <c r="AM19" s="1353">
        <v>19.198779287010019</v>
      </c>
      <c r="AN19" s="1353">
        <v>19.277376825916189</v>
      </c>
      <c r="AO19" s="1353">
        <v>19.04656539281595</v>
      </c>
      <c r="AP19" s="1353">
        <v>19.474219639317539</v>
      </c>
      <c r="AQ19" s="1353">
        <v>26.748786584406059</v>
      </c>
      <c r="AR19" s="1353">
        <v>26.27059076278443</v>
      </c>
      <c r="AS19" s="1353">
        <v>31.487696619730144</v>
      </c>
      <c r="AT19" s="1353">
        <v>34.267657763001999</v>
      </c>
      <c r="AU19" s="1353">
        <v>38.694949674756302</v>
      </c>
      <c r="AV19" s="1353">
        <v>31.284512454501492</v>
      </c>
      <c r="AW19" s="1353">
        <v>39.5202813428306</v>
      </c>
      <c r="AX19" s="1353">
        <v>32.36767754471429</v>
      </c>
      <c r="AY19" s="1353">
        <v>34.331892815888096</v>
      </c>
      <c r="AZ19" s="1353">
        <v>37.062200360928401</v>
      </c>
      <c r="BA19" s="1353">
        <v>39.2718699360843</v>
      </c>
      <c r="BB19" s="1353">
        <v>39.901715438342805</v>
      </c>
      <c r="BC19" s="1353">
        <v>42.255021713449104</v>
      </c>
      <c r="BD19" s="1353">
        <f t="shared" si="1"/>
        <v>137.50436415793448</v>
      </c>
      <c r="BE19" s="1355">
        <f t="shared" si="0"/>
        <v>158.49080744880462</v>
      </c>
      <c r="BF19" s="1323"/>
      <c r="BP19" s="1305"/>
      <c r="BQ19" s="1305"/>
      <c r="BR19" s="1305"/>
      <c r="BS19" s="1305"/>
      <c r="BT19" s="1305"/>
      <c r="BU19" s="1305"/>
      <c r="BV19" s="1305"/>
      <c r="BW19" s="1305"/>
      <c r="BX19" s="1305"/>
      <c r="BY19" s="1305"/>
      <c r="BZ19" s="1305"/>
      <c r="CA19" s="1305"/>
      <c r="CB19" s="1305"/>
      <c r="CC19" s="1305"/>
      <c r="CD19" s="1305"/>
      <c r="CE19" s="1305"/>
      <c r="CF19" s="1305"/>
      <c r="CG19" s="1305"/>
      <c r="CH19" s="1305"/>
      <c r="CI19" s="1305"/>
      <c r="CJ19" s="1305"/>
      <c r="CK19" s="1305"/>
      <c r="CL19" s="1305"/>
      <c r="CM19" s="1305"/>
      <c r="CN19" s="1305"/>
      <c r="CO19" s="1305"/>
      <c r="CP19" s="1305"/>
    </row>
    <row r="20" spans="1:94" s="1195" customFormat="1" ht="19.95" customHeight="1">
      <c r="A20" s="1330" t="str">
        <f>IF('1'!$A$1=1,B20,C20)</f>
        <v>Netherlands</v>
      </c>
      <c r="B20" s="1450" t="s">
        <v>682</v>
      </c>
      <c r="C20" s="1674" t="s">
        <v>168</v>
      </c>
      <c r="D20" s="1349">
        <v>1.6154525902295409</v>
      </c>
      <c r="E20" s="1353">
        <v>1.9960999384666449</v>
      </c>
      <c r="F20" s="1353">
        <v>2.1479290756266169</v>
      </c>
      <c r="G20" s="1353">
        <v>2.6630982255395352</v>
      </c>
      <c r="H20" s="1353">
        <v>2.7026052108590539</v>
      </c>
      <c r="I20" s="1353">
        <v>3.8014988048203895</v>
      </c>
      <c r="J20" s="1353">
        <v>3.4555904615386952</v>
      </c>
      <c r="K20" s="1353">
        <v>3.5935371853914404</v>
      </c>
      <c r="L20" s="1353">
        <v>3.291934225646632</v>
      </c>
      <c r="M20" s="1353">
        <v>3.4445968070545749</v>
      </c>
      <c r="N20" s="1353">
        <v>4.6441580026012401</v>
      </c>
      <c r="O20" s="1353">
        <v>5.2165907335157398</v>
      </c>
      <c r="P20" s="1353">
        <v>13.367090668074198</v>
      </c>
      <c r="Q20" s="1353">
        <v>4.2573492346168003</v>
      </c>
      <c r="R20" s="1353">
        <v>10.083995168303581</v>
      </c>
      <c r="S20" s="1353">
        <v>12.49849988014863</v>
      </c>
      <c r="T20" s="1353">
        <v>6.0207993353789995</v>
      </c>
      <c r="U20" s="1353">
        <v>6.2299395134427193</v>
      </c>
      <c r="V20" s="1353">
        <v>5.4426915866367604</v>
      </c>
      <c r="W20" s="1353">
        <v>7.7577142271077504</v>
      </c>
      <c r="X20" s="1353">
        <v>9.2065282374095503</v>
      </c>
      <c r="Y20" s="1353">
        <v>10.06212082907385</v>
      </c>
      <c r="Z20" s="1353">
        <v>11.351368264198928</v>
      </c>
      <c r="AA20" s="1353">
        <v>11.148085258165089</v>
      </c>
      <c r="AB20" s="1353">
        <v>11.921549724674302</v>
      </c>
      <c r="AC20" s="1353">
        <v>11.74809310897253</v>
      </c>
      <c r="AD20" s="1353">
        <v>14.383533110113369</v>
      </c>
      <c r="AE20" s="1353">
        <v>14.744064742743999</v>
      </c>
      <c r="AF20" s="1353">
        <v>14.28779499681888</v>
      </c>
      <c r="AG20" s="1353">
        <v>16.048124743470201</v>
      </c>
      <c r="AH20" s="1353">
        <v>17.328485254400221</v>
      </c>
      <c r="AI20" s="1353">
        <v>19.963391241125578</v>
      </c>
      <c r="AJ20" s="1353">
        <v>20.558321003416889</v>
      </c>
      <c r="AK20" s="1353">
        <v>24.80302212871787</v>
      </c>
      <c r="AL20" s="1353">
        <v>24.262782680229328</v>
      </c>
      <c r="AM20" s="1353">
        <v>25.360587758904209</v>
      </c>
      <c r="AN20" s="1353">
        <v>23.353232276176811</v>
      </c>
      <c r="AO20" s="1353">
        <v>26.314729604847471</v>
      </c>
      <c r="AP20" s="1353">
        <v>28.555453051890638</v>
      </c>
      <c r="AQ20" s="1353">
        <v>29.747518687342733</v>
      </c>
      <c r="AR20" s="1353">
        <v>32.851019723486999</v>
      </c>
      <c r="AS20" s="1353">
        <v>34.998530770744765</v>
      </c>
      <c r="AT20" s="1353">
        <v>34.776901693514702</v>
      </c>
      <c r="AU20" s="1353">
        <v>42.853412263197001</v>
      </c>
      <c r="AV20" s="1353">
        <v>39.647694651862096</v>
      </c>
      <c r="AW20" s="1353">
        <v>34.058336245588464</v>
      </c>
      <c r="AX20" s="1353">
        <v>39.790905968803898</v>
      </c>
      <c r="AY20" s="1353">
        <v>32.312596942893521</v>
      </c>
      <c r="AZ20" s="1353">
        <v>33.106479168108208</v>
      </c>
      <c r="BA20" s="1353">
        <v>34.034565194337368</v>
      </c>
      <c r="BB20" s="1353">
        <v>31.591812720361752</v>
      </c>
      <c r="BC20" s="1353">
        <v>32.930657841458498</v>
      </c>
      <c r="BD20" s="1353">
        <f t="shared" si="1"/>
        <v>145.80953380914798</v>
      </c>
      <c r="BE20" s="1355">
        <f t="shared" si="0"/>
        <v>131.66351492426583</v>
      </c>
      <c r="BF20" s="1323"/>
      <c r="BP20" s="1305"/>
      <c r="BQ20" s="1305"/>
      <c r="BR20" s="1305"/>
      <c r="BS20" s="1305"/>
      <c r="BT20" s="1305"/>
      <c r="BU20" s="1305"/>
      <c r="BV20" s="1305"/>
      <c r="BW20" s="1305"/>
      <c r="BX20" s="1305"/>
      <c r="BY20" s="1305"/>
      <c r="BZ20" s="1305"/>
      <c r="CA20" s="1305"/>
      <c r="CB20" s="1305"/>
      <c r="CC20" s="1305"/>
      <c r="CD20" s="1305"/>
      <c r="CE20" s="1305"/>
      <c r="CF20" s="1305"/>
      <c r="CG20" s="1305"/>
      <c r="CH20" s="1305"/>
      <c r="CI20" s="1305"/>
      <c r="CJ20" s="1305"/>
      <c r="CK20" s="1305"/>
      <c r="CL20" s="1305"/>
      <c r="CM20" s="1305"/>
      <c r="CN20" s="1305"/>
      <c r="CO20" s="1305"/>
      <c r="CP20" s="1305"/>
    </row>
    <row r="21" spans="1:94" s="1195" customFormat="1" ht="19.95" customHeight="1">
      <c r="A21" s="1330" t="str">
        <f>IF('1'!$A$1=1,B21,C21)</f>
        <v>United Arab Emirates</v>
      </c>
      <c r="B21" s="1450" t="s">
        <v>669</v>
      </c>
      <c r="C21" s="1674" t="s">
        <v>183</v>
      </c>
      <c r="D21" s="1349">
        <v>0.90073389906782109</v>
      </c>
      <c r="E21" s="1353">
        <v>1.10013606869993</v>
      </c>
      <c r="F21" s="1353">
        <v>1.4260908156911629</v>
      </c>
      <c r="G21" s="1353">
        <v>1.5005802947297249</v>
      </c>
      <c r="H21" s="1353">
        <v>1.1676576071997911</v>
      </c>
      <c r="I21" s="1353">
        <v>1.2118835760135231</v>
      </c>
      <c r="J21" s="1353">
        <v>1.12329499248192</v>
      </c>
      <c r="K21" s="1353">
        <v>1.3407470169786759</v>
      </c>
      <c r="L21" s="1353">
        <v>1.6293305987969589</v>
      </c>
      <c r="M21" s="1353">
        <v>1.618917492401847</v>
      </c>
      <c r="N21" s="1353">
        <v>1.395220985464739</v>
      </c>
      <c r="O21" s="1353">
        <v>1.5321527656467318</v>
      </c>
      <c r="P21" s="1353">
        <v>1.4548231539401661</v>
      </c>
      <c r="Q21" s="1353">
        <v>1.8693927251564952</v>
      </c>
      <c r="R21" s="1353">
        <v>1.930830733749862</v>
      </c>
      <c r="S21" s="1353">
        <v>1.4745311279756188</v>
      </c>
      <c r="T21" s="1353">
        <v>0.56900482684399556</v>
      </c>
      <c r="U21" s="1353">
        <v>1.3134919960858169</v>
      </c>
      <c r="V21" s="1353">
        <v>1.6740042853120198</v>
      </c>
      <c r="W21" s="1353">
        <v>2.0947693940460161</v>
      </c>
      <c r="X21" s="1353">
        <v>2.0533299552263671</v>
      </c>
      <c r="Y21" s="1353">
        <v>2.4176262803380029</v>
      </c>
      <c r="Z21" s="1353">
        <v>2.9798546026205668</v>
      </c>
      <c r="AA21" s="1353">
        <v>3.2531920727662098</v>
      </c>
      <c r="AB21" s="1353">
        <v>3.6326029280260004</v>
      </c>
      <c r="AC21" s="1353">
        <v>3.9872388248409498</v>
      </c>
      <c r="AD21" s="1353">
        <v>4.5754818244421198</v>
      </c>
      <c r="AE21" s="1353">
        <v>5.4583836668423702</v>
      </c>
      <c r="AF21" s="1353">
        <v>5.8927164084700898</v>
      </c>
      <c r="AG21" s="1353">
        <v>6.90117837012974</v>
      </c>
      <c r="AH21" s="1353">
        <v>9.25891031839204</v>
      </c>
      <c r="AI21" s="1353">
        <v>10.409544509047651</v>
      </c>
      <c r="AJ21" s="1353">
        <v>9.5189261829984488</v>
      </c>
      <c r="AK21" s="1353">
        <v>9.9723721604103392</v>
      </c>
      <c r="AL21" s="1353">
        <v>11.13828054544903</v>
      </c>
      <c r="AM21" s="1353">
        <v>14.838147807560441</v>
      </c>
      <c r="AN21" s="1353">
        <v>13.250916487010089</v>
      </c>
      <c r="AO21" s="1353">
        <v>12.57490375483065</v>
      </c>
      <c r="AP21" s="1353">
        <v>15.82376980126033</v>
      </c>
      <c r="AQ21" s="1353">
        <v>14.737254033439189</v>
      </c>
      <c r="AR21" s="1353">
        <v>16.857775673616992</v>
      </c>
      <c r="AS21" s="1353">
        <v>16.978846149183298</v>
      </c>
      <c r="AT21" s="1353">
        <v>17.70520622567199</v>
      </c>
      <c r="AU21" s="1353">
        <v>20.126281819291361</v>
      </c>
      <c r="AV21" s="1353">
        <v>21.080479490506928</v>
      </c>
      <c r="AW21" s="1353">
        <v>23.369199043698941</v>
      </c>
      <c r="AX21" s="1353">
        <v>19.996377414882101</v>
      </c>
      <c r="AY21" s="1353">
        <v>28.447039785030832</v>
      </c>
      <c r="AZ21" s="1353">
        <v>27.265069686982212</v>
      </c>
      <c r="BA21" s="1353">
        <v>28.07492038941648</v>
      </c>
      <c r="BB21" s="1353">
        <v>27.713612118538641</v>
      </c>
      <c r="BC21" s="1353">
        <v>27.18726044584842</v>
      </c>
      <c r="BD21" s="1353">
        <f>AV21+AW21+AX21+AY21</f>
        <v>92.893095734118816</v>
      </c>
      <c r="BE21" s="1355">
        <f>AZ21+BA21+BB21+BC21</f>
        <v>110.24086264078575</v>
      </c>
      <c r="BF21" s="1323"/>
      <c r="BP21" s="1305"/>
      <c r="BQ21" s="1305"/>
      <c r="BR21" s="1305"/>
      <c r="BS21" s="1305"/>
      <c r="BT21" s="1305"/>
      <c r="BU21" s="1305"/>
      <c r="BV21" s="1305"/>
      <c r="BW21" s="1305"/>
      <c r="BX21" s="1305"/>
      <c r="BY21" s="1305"/>
      <c r="BZ21" s="1305"/>
      <c r="CA21" s="1305"/>
      <c r="CB21" s="1305"/>
      <c r="CC21" s="1305"/>
      <c r="CD21" s="1305"/>
      <c r="CE21" s="1305"/>
      <c r="CF21" s="1305"/>
      <c r="CG21" s="1305"/>
      <c r="CH21" s="1305"/>
      <c r="CI21" s="1305"/>
      <c r="CJ21" s="1305"/>
      <c r="CK21" s="1305"/>
      <c r="CL21" s="1305"/>
      <c r="CM21" s="1305"/>
      <c r="CN21" s="1305"/>
      <c r="CO21" s="1305"/>
      <c r="CP21" s="1305"/>
    </row>
    <row r="22" spans="1:94" s="1195" customFormat="1" ht="19.95" customHeight="1">
      <c r="A22" s="1330" t="str">
        <f>IF('1'!$A$1=1,B22,C22)</f>
        <v>Canada</v>
      </c>
      <c r="B22" s="1450" t="s">
        <v>668</v>
      </c>
      <c r="C22" s="1674" t="s">
        <v>577</v>
      </c>
      <c r="D22" s="1349">
        <v>0.90159620814032904</v>
      </c>
      <c r="E22" s="1353">
        <v>0.78299204238859399</v>
      </c>
      <c r="F22" s="1353">
        <v>0.97984516428227908</v>
      </c>
      <c r="G22" s="1353">
        <v>1.2323975204251072</v>
      </c>
      <c r="H22" s="1353">
        <v>1.081361377829378</v>
      </c>
      <c r="I22" s="1353">
        <v>1.22732313427275</v>
      </c>
      <c r="J22" s="1353">
        <v>1.4354963503428149</v>
      </c>
      <c r="K22" s="1353">
        <v>2.0880249391235308</v>
      </c>
      <c r="L22" s="1353">
        <v>2.0164893419589474</v>
      </c>
      <c r="M22" s="1353">
        <v>1.8980657825081528</v>
      </c>
      <c r="N22" s="1353">
        <v>1.8785364905597812</v>
      </c>
      <c r="O22" s="1353">
        <v>2.199474145146179</v>
      </c>
      <c r="P22" s="1353">
        <v>2.4580352235579062</v>
      </c>
      <c r="Q22" s="1353">
        <v>1.8437510463966218</v>
      </c>
      <c r="R22" s="1353">
        <v>2.1252354211439139</v>
      </c>
      <c r="S22" s="1353">
        <v>2.196021517492563</v>
      </c>
      <c r="T22" s="1353">
        <v>12.553949753368599</v>
      </c>
      <c r="U22" s="1353">
        <v>12.245573018129729</v>
      </c>
      <c r="V22" s="1353">
        <v>13.469784053856699</v>
      </c>
      <c r="W22" s="1353">
        <v>13.75998643932083</v>
      </c>
      <c r="X22" s="1353">
        <v>18.930451246800899</v>
      </c>
      <c r="Y22" s="1353">
        <v>15.515831738617351</v>
      </c>
      <c r="Z22" s="1353">
        <v>11.72065703734842</v>
      </c>
      <c r="AA22" s="1353">
        <v>18.857938736070828</v>
      </c>
      <c r="AB22" s="1353">
        <v>11.896667177191691</v>
      </c>
      <c r="AC22" s="1353">
        <v>15.870923169219921</v>
      </c>
      <c r="AD22" s="1353">
        <v>11.76513648360309</v>
      </c>
      <c r="AE22" s="1353">
        <v>18.427788615075109</v>
      </c>
      <c r="AF22" s="1353">
        <v>18.272836593146351</v>
      </c>
      <c r="AG22" s="1353">
        <v>20.85610168563727</v>
      </c>
      <c r="AH22" s="1353">
        <v>19.156675255478159</v>
      </c>
      <c r="AI22" s="1353">
        <v>20.66059840087069</v>
      </c>
      <c r="AJ22" s="1353">
        <v>20.559837292449522</v>
      </c>
      <c r="AK22" s="1353">
        <v>30.510935480066379</v>
      </c>
      <c r="AL22" s="1353">
        <v>15.71572159080317</v>
      </c>
      <c r="AM22" s="1353">
        <v>31.4929001279157</v>
      </c>
      <c r="AN22" s="1353">
        <v>15.660979646839241</v>
      </c>
      <c r="AO22" s="1353">
        <v>28.508664885139702</v>
      </c>
      <c r="AP22" s="1353">
        <v>27.791091267196791</v>
      </c>
      <c r="AQ22" s="1353">
        <v>25.845943945601491</v>
      </c>
      <c r="AR22" s="1353">
        <v>25.913825596390812</v>
      </c>
      <c r="AS22" s="1353">
        <v>28.8455773781237</v>
      </c>
      <c r="AT22" s="1353">
        <v>32.56034749467041</v>
      </c>
      <c r="AU22" s="1353">
        <v>38.742327094876359</v>
      </c>
      <c r="AV22" s="1353">
        <v>34.830426054440871</v>
      </c>
      <c r="AW22" s="1353">
        <v>30.052459858023052</v>
      </c>
      <c r="AX22" s="1353">
        <v>30.071506824044626</v>
      </c>
      <c r="AY22" s="1353">
        <v>31.99131366294537</v>
      </c>
      <c r="AZ22" s="1353">
        <v>31.322760684646692</v>
      </c>
      <c r="BA22" s="1353">
        <v>24.55798616352903</v>
      </c>
      <c r="BB22" s="1353">
        <v>30.045286563529849</v>
      </c>
      <c r="BC22" s="1353">
        <v>24.146288415757283</v>
      </c>
      <c r="BD22" s="1353">
        <f t="shared" si="1"/>
        <v>126.94570639945391</v>
      </c>
      <c r="BE22" s="1355">
        <f t="shared" si="0"/>
        <v>110.07232182746284</v>
      </c>
      <c r="BF22" s="1323"/>
      <c r="BP22" s="1305"/>
      <c r="BQ22" s="1305"/>
      <c r="BR22" s="1305"/>
      <c r="BS22" s="1305"/>
      <c r="BT22" s="1305"/>
      <c r="BU22" s="1305"/>
      <c r="BV22" s="1305"/>
      <c r="BW22" s="1305"/>
      <c r="BX22" s="1305"/>
      <c r="BY22" s="1305"/>
      <c r="BZ22" s="1305"/>
      <c r="CA22" s="1305"/>
      <c r="CB22" s="1305"/>
      <c r="CC22" s="1305"/>
      <c r="CD22" s="1305"/>
      <c r="CE22" s="1305"/>
      <c r="CF22" s="1305"/>
      <c r="CG22" s="1305"/>
      <c r="CH22" s="1305"/>
      <c r="CI22" s="1305"/>
      <c r="CJ22" s="1305"/>
      <c r="CK22" s="1305"/>
      <c r="CL22" s="1305"/>
      <c r="CM22" s="1305"/>
      <c r="CN22" s="1305"/>
      <c r="CO22" s="1305"/>
      <c r="CP22" s="1305"/>
    </row>
    <row r="23" spans="1:94" s="1195" customFormat="1" ht="19.95" customHeight="1">
      <c r="A23" s="1330" t="str">
        <f>IF('1'!$A$1=1,B23,C23)</f>
        <v>Denmark</v>
      </c>
      <c r="B23" s="1450" t="s">
        <v>672</v>
      </c>
      <c r="C23" s="1674" t="s">
        <v>448</v>
      </c>
      <c r="D23" s="1349">
        <v>11.369200391349121</v>
      </c>
      <c r="E23" s="1353">
        <v>12.77418302962136</v>
      </c>
      <c r="F23" s="1353">
        <v>11.196402316240029</v>
      </c>
      <c r="G23" s="1353">
        <v>13.725332315849961</v>
      </c>
      <c r="H23" s="1353">
        <v>15.339589263352199</v>
      </c>
      <c r="I23" s="1353">
        <v>17.76935640345296</v>
      </c>
      <c r="J23" s="1353">
        <v>23.478547627813281</v>
      </c>
      <c r="K23" s="1353">
        <v>15.042521043567032</v>
      </c>
      <c r="L23" s="1353">
        <v>11.85858968202157</v>
      </c>
      <c r="M23" s="1353">
        <v>7.7994452232918103</v>
      </c>
      <c r="N23" s="1353">
        <v>9.1205400502838607</v>
      </c>
      <c r="O23" s="1353">
        <v>10.59501694308574</v>
      </c>
      <c r="P23" s="1353">
        <v>10.11689699078846</v>
      </c>
      <c r="Q23" s="1353">
        <v>10.69022375685195</v>
      </c>
      <c r="R23" s="1353">
        <v>9.274871744326159</v>
      </c>
      <c r="S23" s="1353">
        <v>9.8033140163904502</v>
      </c>
      <c r="T23" s="1353">
        <v>9.7832614603149395</v>
      </c>
      <c r="U23" s="1353">
        <v>9.5368032204976902</v>
      </c>
      <c r="V23" s="1353">
        <v>9.4274646775520896</v>
      </c>
      <c r="W23" s="1353">
        <v>9.2362731891585206</v>
      </c>
      <c r="X23" s="1353">
        <v>10.600391618363959</v>
      </c>
      <c r="Y23" s="1353">
        <v>10.84278964270279</v>
      </c>
      <c r="Z23" s="1353">
        <v>10.882234459000319</v>
      </c>
      <c r="AA23" s="1353">
        <v>9.7259192306476301</v>
      </c>
      <c r="AB23" s="1353">
        <v>11.39758560145038</v>
      </c>
      <c r="AC23" s="1353">
        <v>10.89021234346075</v>
      </c>
      <c r="AD23" s="1353">
        <v>10.420374874736488</v>
      </c>
      <c r="AE23" s="1353">
        <v>12.771324103977541</v>
      </c>
      <c r="AF23" s="1353">
        <v>14.517045564206718</v>
      </c>
      <c r="AG23" s="1353">
        <v>16.552037644261382</v>
      </c>
      <c r="AH23" s="1353">
        <v>15.775730641716301</v>
      </c>
      <c r="AI23" s="1353">
        <v>18.855443500140339</v>
      </c>
      <c r="AJ23" s="1353">
        <v>17.653950067690232</v>
      </c>
      <c r="AK23" s="1353">
        <v>20.865722688517621</v>
      </c>
      <c r="AL23" s="1353">
        <v>20.331933574376901</v>
      </c>
      <c r="AM23" s="1353">
        <v>20.75156334046045</v>
      </c>
      <c r="AN23" s="1353">
        <v>23.602617079064238</v>
      </c>
      <c r="AO23" s="1353">
        <v>21.637453772857441</v>
      </c>
      <c r="AP23" s="1353">
        <v>20.92061497057464</v>
      </c>
      <c r="AQ23" s="1353">
        <v>26.645961317432729</v>
      </c>
      <c r="AR23" s="1353">
        <v>25.335962486229633</v>
      </c>
      <c r="AS23" s="1353">
        <v>27.405024777090553</v>
      </c>
      <c r="AT23" s="1353">
        <v>29.27186738673711</v>
      </c>
      <c r="AU23" s="1353">
        <v>31.369206341256429</v>
      </c>
      <c r="AV23" s="1353">
        <v>31.014526073544786</v>
      </c>
      <c r="AW23" s="1353">
        <v>29.01065452102484</v>
      </c>
      <c r="AX23" s="1353">
        <v>25.346088555037792</v>
      </c>
      <c r="AY23" s="1353">
        <v>26.4109607851139</v>
      </c>
      <c r="AZ23" s="1353">
        <v>26.873098187214477</v>
      </c>
      <c r="BA23" s="1353">
        <v>24.853586368196417</v>
      </c>
      <c r="BB23" s="1353">
        <v>26.049768236022768</v>
      </c>
      <c r="BC23" s="1353">
        <v>24.459055852500413</v>
      </c>
      <c r="BD23" s="1353">
        <f t="shared" si="1"/>
        <v>111.78222993472131</v>
      </c>
      <c r="BE23" s="1355">
        <f t="shared" si="0"/>
        <v>102.23550864393408</v>
      </c>
      <c r="BF23" s="1323"/>
      <c r="BP23" s="1305"/>
      <c r="BQ23" s="1305"/>
      <c r="BR23" s="1305"/>
      <c r="BS23" s="1305"/>
      <c r="BT23" s="1305"/>
      <c r="BU23" s="1305"/>
      <c r="BV23" s="1305"/>
      <c r="BW23" s="1305"/>
      <c r="BX23" s="1305"/>
      <c r="BY23" s="1305"/>
      <c r="BZ23" s="1305"/>
      <c r="CA23" s="1305"/>
      <c r="CB23" s="1305"/>
      <c r="CC23" s="1305"/>
      <c r="CD23" s="1305"/>
      <c r="CE23" s="1305"/>
      <c r="CF23" s="1305"/>
      <c r="CG23" s="1305"/>
      <c r="CH23" s="1305"/>
      <c r="CI23" s="1305"/>
      <c r="CJ23" s="1305"/>
      <c r="CK23" s="1305"/>
      <c r="CL23" s="1305"/>
      <c r="CM23" s="1305"/>
      <c r="CN23" s="1305"/>
      <c r="CO23" s="1305"/>
      <c r="CP23" s="1305"/>
    </row>
    <row r="24" spans="1:94" s="1195" customFormat="1" ht="19.95" customHeight="1">
      <c r="A24" s="1330" t="str">
        <f>IF('1'!$A$1=1,B24,C24)</f>
        <v>Sweden</v>
      </c>
      <c r="B24" s="1450" t="s">
        <v>641</v>
      </c>
      <c r="C24" s="1674" t="s">
        <v>182</v>
      </c>
      <c r="D24" s="1349">
        <v>1.5825276333178029</v>
      </c>
      <c r="E24" s="1353">
        <v>2.5347880921572221</v>
      </c>
      <c r="F24" s="1353">
        <v>3.253348323515441</v>
      </c>
      <c r="G24" s="1353">
        <v>3.3784768175250321</v>
      </c>
      <c r="H24" s="1353">
        <v>3.2204023993185809</v>
      </c>
      <c r="I24" s="1353">
        <v>5.4355119278356101</v>
      </c>
      <c r="J24" s="1353">
        <v>4.5623167003627696</v>
      </c>
      <c r="K24" s="1353">
        <v>5.5697542617212097</v>
      </c>
      <c r="L24" s="1353">
        <v>5.1871445677148191</v>
      </c>
      <c r="M24" s="1353">
        <v>6.0051567570106297</v>
      </c>
      <c r="N24" s="1353">
        <v>7.7292204616033002</v>
      </c>
      <c r="O24" s="1353">
        <v>7.9492640288078711</v>
      </c>
      <c r="P24" s="1353">
        <v>6.46285493836805</v>
      </c>
      <c r="Q24" s="1353">
        <v>8.1356683845935009</v>
      </c>
      <c r="R24" s="1353">
        <v>8.3379178977226207</v>
      </c>
      <c r="S24" s="1353">
        <v>8.95732988915187</v>
      </c>
      <c r="T24" s="1353">
        <v>9.4357088435441092</v>
      </c>
      <c r="U24" s="1353">
        <v>10.002901197291351</v>
      </c>
      <c r="V24" s="1353">
        <v>10.046439707718569</v>
      </c>
      <c r="W24" s="1353">
        <v>12.032262672958211</v>
      </c>
      <c r="X24" s="1353">
        <v>11.32708075156115</v>
      </c>
      <c r="Y24" s="1353">
        <v>12.06437104292983</v>
      </c>
      <c r="Z24" s="1353">
        <v>12.04099019891413</v>
      </c>
      <c r="AA24" s="1353">
        <v>15.155067804429819</v>
      </c>
      <c r="AB24" s="1353">
        <v>11.472243247675319</v>
      </c>
      <c r="AC24" s="1353">
        <v>15.40834256767722</v>
      </c>
      <c r="AD24" s="1353">
        <v>13.95606530850382</v>
      </c>
      <c r="AE24" s="1353">
        <v>15.706986374373599</v>
      </c>
      <c r="AF24" s="1353">
        <v>15.571234605106369</v>
      </c>
      <c r="AG24" s="1353">
        <v>18.263533349681108</v>
      </c>
      <c r="AH24" s="1353">
        <v>18.500615183647671</v>
      </c>
      <c r="AI24" s="1353">
        <v>20.93178034168491</v>
      </c>
      <c r="AJ24" s="1353">
        <v>16.375857888093961</v>
      </c>
      <c r="AK24" s="1353">
        <v>19.164674777598151</v>
      </c>
      <c r="AL24" s="1353">
        <v>20.468202812374269</v>
      </c>
      <c r="AM24" s="1353">
        <v>25.307158560969</v>
      </c>
      <c r="AN24" s="1353">
        <v>19.866890705540378</v>
      </c>
      <c r="AO24" s="1353">
        <v>19.372290454085288</v>
      </c>
      <c r="AP24" s="1353">
        <v>23.631830046495441</v>
      </c>
      <c r="AQ24" s="1353">
        <v>24.026220344431181</v>
      </c>
      <c r="AR24" s="1353">
        <v>20.23758237700547</v>
      </c>
      <c r="AS24" s="1353">
        <v>18.938511615283659</v>
      </c>
      <c r="AT24" s="1353">
        <v>21.593799739248521</v>
      </c>
      <c r="AU24" s="1353">
        <v>26.899440078840101</v>
      </c>
      <c r="AV24" s="1353">
        <v>21.7110285555442</v>
      </c>
      <c r="AW24" s="1353">
        <v>30.230014788163679</v>
      </c>
      <c r="AX24" s="1353">
        <v>26.754041433132489</v>
      </c>
      <c r="AY24" s="1353">
        <v>30.180718590960907</v>
      </c>
      <c r="AZ24" s="1353">
        <v>28.218132618631508</v>
      </c>
      <c r="BA24" s="1353">
        <v>21.732222837497268</v>
      </c>
      <c r="BB24" s="1353">
        <v>22.38906688956444</v>
      </c>
      <c r="BC24" s="1353">
        <v>21.204572241839291</v>
      </c>
      <c r="BD24" s="1353">
        <f>AV24+AW24+AX24+AY24</f>
        <v>108.87580336780127</v>
      </c>
      <c r="BE24" s="1355">
        <f>AZ24+BA24+BB24+BC24</f>
        <v>93.543994587532495</v>
      </c>
      <c r="BF24" s="1323"/>
      <c r="BP24" s="1305"/>
      <c r="BQ24" s="1305"/>
      <c r="BR24" s="1305"/>
      <c r="BS24" s="1305"/>
      <c r="BT24" s="1305"/>
      <c r="BU24" s="1305"/>
      <c r="BV24" s="1305"/>
      <c r="BW24" s="1305"/>
      <c r="BX24" s="1305"/>
      <c r="BY24" s="1305"/>
      <c r="BZ24" s="1305"/>
      <c r="CA24" s="1305"/>
      <c r="CB24" s="1305"/>
      <c r="CC24" s="1305"/>
      <c r="CD24" s="1305"/>
      <c r="CE24" s="1305"/>
      <c r="CF24" s="1305"/>
      <c r="CG24" s="1305"/>
      <c r="CH24" s="1305"/>
      <c r="CI24" s="1305"/>
      <c r="CJ24" s="1305"/>
      <c r="CK24" s="1305"/>
      <c r="CL24" s="1305"/>
      <c r="CM24" s="1305"/>
      <c r="CN24" s="1305"/>
      <c r="CO24" s="1305"/>
      <c r="CP24" s="1305"/>
    </row>
    <row r="25" spans="1:94" s="1195" customFormat="1" ht="19.95" customHeight="1">
      <c r="A25" s="1330" t="str">
        <f>IF('1'!$A$1=1,B25,C25)</f>
        <v>Ireland</v>
      </c>
      <c r="B25" s="1450" t="s">
        <v>685</v>
      </c>
      <c r="C25" s="1674" t="s">
        <v>578</v>
      </c>
      <c r="D25" s="1349">
        <v>4.1586999999999999E-2</v>
      </c>
      <c r="E25" s="1353">
        <v>2.7496E-2</v>
      </c>
      <c r="F25" s="1353">
        <v>5.1156017625840502E-2</v>
      </c>
      <c r="G25" s="1353">
        <v>0.1245792320610033</v>
      </c>
      <c r="H25" s="1353">
        <v>0.1533447430935988</v>
      </c>
      <c r="I25" s="1353">
        <v>0.22044925037924831</v>
      </c>
      <c r="J25" s="1353">
        <v>0.17427241927487164</v>
      </c>
      <c r="K25" s="1353">
        <v>0.32451199999999997</v>
      </c>
      <c r="L25" s="1353">
        <v>0.11516445497094831</v>
      </c>
      <c r="M25" s="1353">
        <v>0.33487010667943828</v>
      </c>
      <c r="N25" s="1353">
        <v>0.38703984212123099</v>
      </c>
      <c r="O25" s="1353">
        <v>0.41342578325128898</v>
      </c>
      <c r="P25" s="1353">
        <v>0.3869539899490137</v>
      </c>
      <c r="Q25" s="1353">
        <v>0.63086799999999998</v>
      </c>
      <c r="R25" s="1353">
        <v>0.42486200827816589</v>
      </c>
      <c r="S25" s="1353">
        <v>0.62783979447076799</v>
      </c>
      <c r="T25" s="1353">
        <v>1.383982480190461</v>
      </c>
      <c r="U25" s="1353">
        <v>1.269024587506169</v>
      </c>
      <c r="V25" s="1353">
        <v>2.8038452544896542</v>
      </c>
      <c r="W25" s="1353">
        <v>3.1980269845741858</v>
      </c>
      <c r="X25" s="1353">
        <v>4.0137757455779202</v>
      </c>
      <c r="Y25" s="1353">
        <v>3.8189960183774341</v>
      </c>
      <c r="Z25" s="1353">
        <v>5.2228071455760601</v>
      </c>
      <c r="AA25" s="1353">
        <v>3.7895795540322101</v>
      </c>
      <c r="AB25" s="1353">
        <v>4.9521761944182101</v>
      </c>
      <c r="AC25" s="1353">
        <v>4.6571003497955701</v>
      </c>
      <c r="AD25" s="1353">
        <v>10.101176830018531</v>
      </c>
      <c r="AE25" s="1353">
        <v>9.30649518189467</v>
      </c>
      <c r="AF25" s="1353">
        <v>7.7779992674502809</v>
      </c>
      <c r="AG25" s="1353">
        <v>8.9235753959400199</v>
      </c>
      <c r="AH25" s="1353">
        <v>10.821657179571451</v>
      </c>
      <c r="AI25" s="1353">
        <v>11.228232923822681</v>
      </c>
      <c r="AJ25" s="1353">
        <v>10.91317929365839</v>
      </c>
      <c r="AK25" s="1353">
        <v>12.741799462102012</v>
      </c>
      <c r="AL25" s="1353">
        <v>18.58585805042004</v>
      </c>
      <c r="AM25" s="1353">
        <v>20.141932801131169</v>
      </c>
      <c r="AN25" s="1353">
        <v>17.172067101334939</v>
      </c>
      <c r="AO25" s="1353">
        <v>18.196354370063329</v>
      </c>
      <c r="AP25" s="1353">
        <v>20.523337900898149</v>
      </c>
      <c r="AQ25" s="1353">
        <v>23.599539990075058</v>
      </c>
      <c r="AR25" s="1353">
        <v>24.371590181858473</v>
      </c>
      <c r="AS25" s="1353">
        <v>27.950749347430889</v>
      </c>
      <c r="AT25" s="1353">
        <v>31.0035039300082</v>
      </c>
      <c r="AU25" s="1353">
        <v>35.2674432121336</v>
      </c>
      <c r="AV25" s="1353">
        <v>40.580135251133896</v>
      </c>
      <c r="AW25" s="1353">
        <v>25.04505030006856</v>
      </c>
      <c r="AX25" s="1353">
        <v>22.625978780473211</v>
      </c>
      <c r="AY25" s="1353">
        <v>24.442500821521094</v>
      </c>
      <c r="AZ25" s="1353">
        <v>24.37352143365057</v>
      </c>
      <c r="BA25" s="1353">
        <v>24.45694076268223</v>
      </c>
      <c r="BB25" s="1353">
        <v>24.06055734727439</v>
      </c>
      <c r="BC25" s="1353">
        <v>20.409253340928458</v>
      </c>
      <c r="BD25" s="1353">
        <f t="shared" si="1"/>
        <v>112.69366515319678</v>
      </c>
      <c r="BE25" s="1355">
        <f t="shared" si="0"/>
        <v>93.300272884535659</v>
      </c>
      <c r="BF25" s="1323"/>
      <c r="BP25" s="1305"/>
      <c r="BQ25" s="1305"/>
      <c r="BR25" s="1305"/>
      <c r="BS25" s="1305"/>
      <c r="BT25" s="1305"/>
      <c r="BU25" s="1305"/>
      <c r="BV25" s="1305"/>
      <c r="BW25" s="1305"/>
      <c r="BX25" s="1305"/>
      <c r="BY25" s="1305"/>
      <c r="BZ25" s="1305"/>
      <c r="CA25" s="1305"/>
      <c r="CB25" s="1305"/>
      <c r="CC25" s="1305"/>
      <c r="CD25" s="1305"/>
      <c r="CE25" s="1305"/>
      <c r="CF25" s="1305"/>
      <c r="CG25" s="1305"/>
      <c r="CH25" s="1305"/>
      <c r="CI25" s="1305"/>
      <c r="CJ25" s="1305"/>
      <c r="CK25" s="1305"/>
      <c r="CL25" s="1305"/>
      <c r="CM25" s="1305"/>
      <c r="CN25" s="1305"/>
      <c r="CO25" s="1305"/>
      <c r="CP25" s="1305"/>
    </row>
    <row r="26" spans="1:94" s="1195" customFormat="1" ht="19.95" customHeight="1">
      <c r="A26" s="1330" t="str">
        <f>IF('1'!$A$1=1,B26,C26)</f>
        <v>France</v>
      </c>
      <c r="B26" s="1450" t="s">
        <v>654</v>
      </c>
      <c r="C26" s="1674" t="s">
        <v>164</v>
      </c>
      <c r="D26" s="1349">
        <v>3.3478689262415249</v>
      </c>
      <c r="E26" s="1353">
        <v>1.779800757806516</v>
      </c>
      <c r="F26" s="1353">
        <v>1.242058199455041</v>
      </c>
      <c r="G26" s="1353">
        <v>1.962537123567023</v>
      </c>
      <c r="H26" s="1353">
        <v>2.4545631333151778</v>
      </c>
      <c r="I26" s="1353">
        <v>3.2929368767076106</v>
      </c>
      <c r="J26" s="1353">
        <v>3.3476837828570596</v>
      </c>
      <c r="K26" s="1353">
        <v>3.0745375745184393</v>
      </c>
      <c r="L26" s="1353">
        <v>3.4405237907451691</v>
      </c>
      <c r="M26" s="1353">
        <v>3.7198145067858168</v>
      </c>
      <c r="N26" s="1353">
        <v>3.942535533132697</v>
      </c>
      <c r="O26" s="1353">
        <v>4.8236058621385904</v>
      </c>
      <c r="P26" s="1353">
        <v>5.9399552916551794</v>
      </c>
      <c r="Q26" s="1353">
        <v>3.7482999535004078</v>
      </c>
      <c r="R26" s="1353">
        <v>3.1806822448078522</v>
      </c>
      <c r="S26" s="1353">
        <v>4.3999769119213052</v>
      </c>
      <c r="T26" s="1353">
        <v>3.1722804030531151</v>
      </c>
      <c r="U26" s="1353">
        <v>3.4327028244254798</v>
      </c>
      <c r="V26" s="1353">
        <v>3.2365380433592721</v>
      </c>
      <c r="W26" s="1353">
        <v>4.4040322638826108</v>
      </c>
      <c r="X26" s="1353">
        <v>4.8815010755738601</v>
      </c>
      <c r="Y26" s="1353">
        <v>4.2680947329193355</v>
      </c>
      <c r="Z26" s="1353">
        <v>5.8161731819020304</v>
      </c>
      <c r="AA26" s="1353">
        <v>5.3018050247114097</v>
      </c>
      <c r="AB26" s="1353">
        <v>8.5523815402372794</v>
      </c>
      <c r="AC26" s="1353">
        <v>7.07122985118166</v>
      </c>
      <c r="AD26" s="1353">
        <v>8.8310838483136003</v>
      </c>
      <c r="AE26" s="1353">
        <v>9.1933052605239709</v>
      </c>
      <c r="AF26" s="1353">
        <v>10.983964680552221</v>
      </c>
      <c r="AG26" s="1353">
        <v>12.920988068360501</v>
      </c>
      <c r="AH26" s="1353">
        <v>14.34666662743782</v>
      </c>
      <c r="AI26" s="1353">
        <v>16.38313846572045</v>
      </c>
      <c r="AJ26" s="1353">
        <v>19.65793334095871</v>
      </c>
      <c r="AK26" s="1353">
        <v>15.759724352943881</v>
      </c>
      <c r="AL26" s="1353">
        <v>15.430574928169399</v>
      </c>
      <c r="AM26" s="1353">
        <v>19.790266059538549</v>
      </c>
      <c r="AN26" s="1353">
        <v>19.88010055492315</v>
      </c>
      <c r="AO26" s="1353">
        <v>20.091427227572961</v>
      </c>
      <c r="AP26" s="1353">
        <v>25.581227325404583</v>
      </c>
      <c r="AQ26" s="1353">
        <v>20.56718743192981</v>
      </c>
      <c r="AR26" s="1353">
        <v>24.57532697574964</v>
      </c>
      <c r="AS26" s="1353">
        <v>24.315606413868615</v>
      </c>
      <c r="AT26" s="1353">
        <v>22.487090852159081</v>
      </c>
      <c r="AU26" s="1353">
        <v>24.939972700504377</v>
      </c>
      <c r="AV26" s="1353">
        <v>23.82871887784917</v>
      </c>
      <c r="AW26" s="1353">
        <v>20.760745111888109</v>
      </c>
      <c r="AX26" s="1353">
        <v>20.590010241943418</v>
      </c>
      <c r="AY26" s="1353">
        <v>24.674692494886663</v>
      </c>
      <c r="AZ26" s="1353">
        <v>21.012036419510629</v>
      </c>
      <c r="BA26" s="1353">
        <v>19.938180258927318</v>
      </c>
      <c r="BB26" s="1353">
        <v>22.297020854804259</v>
      </c>
      <c r="BC26" s="1353">
        <v>21.864338070159789</v>
      </c>
      <c r="BD26" s="1353">
        <f t="shared" si="1"/>
        <v>89.854166726567371</v>
      </c>
      <c r="BE26" s="1355">
        <f t="shared" si="0"/>
        <v>85.111575603402002</v>
      </c>
      <c r="BF26" s="1323"/>
      <c r="BP26" s="1305"/>
      <c r="BQ26" s="1305"/>
      <c r="BR26" s="1305"/>
      <c r="BS26" s="1305"/>
      <c r="BT26" s="1305"/>
      <c r="BU26" s="1305"/>
      <c r="BV26" s="1305"/>
      <c r="BW26" s="1305"/>
      <c r="BX26" s="1305"/>
      <c r="BY26" s="1305"/>
      <c r="BZ26" s="1305"/>
      <c r="CA26" s="1305"/>
      <c r="CB26" s="1305"/>
      <c r="CC26" s="1305"/>
      <c r="CD26" s="1305"/>
      <c r="CE26" s="1305"/>
      <c r="CF26" s="1305"/>
      <c r="CG26" s="1305"/>
      <c r="CH26" s="1305"/>
      <c r="CI26" s="1305"/>
      <c r="CJ26" s="1305"/>
      <c r="CK26" s="1305"/>
      <c r="CL26" s="1305"/>
      <c r="CM26" s="1305"/>
      <c r="CN26" s="1305"/>
      <c r="CO26" s="1305"/>
      <c r="CP26" s="1305"/>
    </row>
    <row r="27" spans="1:94" s="1195" customFormat="1" ht="19.95" customHeight="1">
      <c r="A27" s="1330" t="str">
        <f>IF('1'!$A$1=1,B27,C27)</f>
        <v>Lithuania</v>
      </c>
      <c r="B27" s="1450" t="s">
        <v>656</v>
      </c>
      <c r="C27" s="1674" t="s">
        <v>177</v>
      </c>
      <c r="D27" s="1349">
        <v>0.41650148294574696</v>
      </c>
      <c r="E27" s="1353">
        <v>0.53566879860250693</v>
      </c>
      <c r="F27" s="1353">
        <v>1.045690850586084</v>
      </c>
      <c r="G27" s="1353">
        <v>0.47015368707903871</v>
      </c>
      <c r="H27" s="1353">
        <v>0.56711151612528043</v>
      </c>
      <c r="I27" s="1353">
        <v>0.67931703947270461</v>
      </c>
      <c r="J27" s="1353">
        <v>1.138793983997342</v>
      </c>
      <c r="K27" s="1353">
        <v>1.041775130286116</v>
      </c>
      <c r="L27" s="1353">
        <v>0.65538628198228421</v>
      </c>
      <c r="M27" s="1353">
        <v>0.16107527434711619</v>
      </c>
      <c r="N27" s="1353">
        <v>0.12855898808210681</v>
      </c>
      <c r="O27" s="1353">
        <v>0.2115044550958296</v>
      </c>
      <c r="P27" s="1353">
        <v>8.5077466886521597E-2</v>
      </c>
      <c r="Q27" s="1353">
        <v>1.150059456244797</v>
      </c>
      <c r="R27" s="1353">
        <v>1.9334751877644401</v>
      </c>
      <c r="S27" s="1353">
        <v>2.3869050238398808</v>
      </c>
      <c r="T27" s="1353">
        <v>1.7020676622034498</v>
      </c>
      <c r="U27" s="1353">
        <v>2.5273139234056141</v>
      </c>
      <c r="V27" s="1353">
        <v>2.5361071460391469</v>
      </c>
      <c r="W27" s="1353">
        <v>1.554854211936995</v>
      </c>
      <c r="X27" s="1353">
        <v>0.53554712464078902</v>
      </c>
      <c r="Y27" s="1353">
        <v>0.802954980442941</v>
      </c>
      <c r="Z27" s="1353">
        <v>0.85959262081968602</v>
      </c>
      <c r="AA27" s="1353">
        <v>1.1011433899756682</v>
      </c>
      <c r="AB27" s="1353">
        <v>1.3638315907140508</v>
      </c>
      <c r="AC27" s="1353">
        <v>1.59625022675785</v>
      </c>
      <c r="AD27" s="1353">
        <v>1.3520580791727048</v>
      </c>
      <c r="AE27" s="1353">
        <v>2.060066849074214</v>
      </c>
      <c r="AF27" s="1353">
        <v>1.8952428846920881</v>
      </c>
      <c r="AG27" s="1353">
        <v>2.4923050776671332</v>
      </c>
      <c r="AH27" s="1353">
        <v>3.9879771070589003</v>
      </c>
      <c r="AI27" s="1353">
        <v>3.5698746451300201</v>
      </c>
      <c r="AJ27" s="1353">
        <v>4.0599669492100698</v>
      </c>
      <c r="AK27" s="1353">
        <v>5.7872430112637305</v>
      </c>
      <c r="AL27" s="1353">
        <v>6.4079284746886493</v>
      </c>
      <c r="AM27" s="1353">
        <v>8.2544024090223687</v>
      </c>
      <c r="AN27" s="1353">
        <v>6.0855498579827696</v>
      </c>
      <c r="AO27" s="1353">
        <v>5.8151253552489202</v>
      </c>
      <c r="AP27" s="1353">
        <v>8.9912024083209587</v>
      </c>
      <c r="AQ27" s="1353">
        <v>10.09068624617438</v>
      </c>
      <c r="AR27" s="1353">
        <v>9.0447057900944792</v>
      </c>
      <c r="AS27" s="1353">
        <v>12.29761310489663</v>
      </c>
      <c r="AT27" s="1353">
        <v>13.789966770514479</v>
      </c>
      <c r="AU27" s="1353">
        <v>17.199535580213784</v>
      </c>
      <c r="AV27" s="1353">
        <v>15.58006520987786</v>
      </c>
      <c r="AW27" s="1353">
        <v>18.268040571996771</v>
      </c>
      <c r="AX27" s="1353">
        <v>17.625777988842231</v>
      </c>
      <c r="AY27" s="1353">
        <v>19.572159424585138</v>
      </c>
      <c r="AZ27" s="1353">
        <v>18.64088506937296</v>
      </c>
      <c r="BA27" s="1353">
        <v>17.912989817755673</v>
      </c>
      <c r="BB27" s="1353">
        <v>18.38716020058467</v>
      </c>
      <c r="BC27" s="1353">
        <v>16.54932143384449</v>
      </c>
      <c r="BD27" s="1353">
        <f t="shared" si="1"/>
        <v>71.046043195301991</v>
      </c>
      <c r="BE27" s="1355">
        <f t="shared" si="0"/>
        <v>71.4903565215578</v>
      </c>
      <c r="BF27" s="1323"/>
      <c r="BP27" s="1305"/>
      <c r="BQ27" s="1305"/>
      <c r="BR27" s="1305"/>
      <c r="BS27" s="1305"/>
      <c r="BT27" s="1305"/>
      <c r="BU27" s="1305"/>
      <c r="BV27" s="1305"/>
      <c r="BW27" s="1305"/>
      <c r="BX27" s="1305"/>
      <c r="BY27" s="1305"/>
      <c r="BZ27" s="1305"/>
      <c r="CA27" s="1305"/>
      <c r="CB27" s="1305"/>
      <c r="CC27" s="1305"/>
      <c r="CD27" s="1305"/>
      <c r="CE27" s="1305"/>
      <c r="CF27" s="1305"/>
      <c r="CG27" s="1305"/>
      <c r="CH27" s="1305"/>
      <c r="CI27" s="1305"/>
      <c r="CJ27" s="1305"/>
      <c r="CK27" s="1305"/>
      <c r="CL27" s="1305"/>
      <c r="CM27" s="1305"/>
      <c r="CN27" s="1305"/>
      <c r="CO27" s="1305"/>
      <c r="CP27" s="1305"/>
    </row>
    <row r="28" spans="1:94" s="1195" customFormat="1" ht="19.95" customHeight="1">
      <c r="A28" s="1330" t="str">
        <f>IF('1'!$A$1=1,B28,C28)</f>
        <v>Belgium</v>
      </c>
      <c r="B28" s="1450" t="s">
        <v>640</v>
      </c>
      <c r="C28" s="1674" t="s">
        <v>178</v>
      </c>
      <c r="D28" s="1349">
        <v>0.1073453301057193</v>
      </c>
      <c r="E28" s="1353">
        <v>0.61940085937557832</v>
      </c>
      <c r="F28" s="1353">
        <v>0.46149582878352302</v>
      </c>
      <c r="G28" s="1353">
        <v>1.459981921000705</v>
      </c>
      <c r="H28" s="1353">
        <v>1.2918176839047659</v>
      </c>
      <c r="I28" s="1353">
        <v>0.82270013172665701</v>
      </c>
      <c r="J28" s="1353">
        <v>0.46410046845771041</v>
      </c>
      <c r="K28" s="1353">
        <v>0.86237763335153805</v>
      </c>
      <c r="L28" s="1353">
        <v>0.58686150792398006</v>
      </c>
      <c r="M28" s="1353">
        <v>1.251330998454818</v>
      </c>
      <c r="N28" s="1353">
        <v>0.83960813478554397</v>
      </c>
      <c r="O28" s="1353">
        <v>1.0279564546450319</v>
      </c>
      <c r="P28" s="1353">
        <v>0.86440920890228701</v>
      </c>
      <c r="Q28" s="1353">
        <v>1.568041783103594</v>
      </c>
      <c r="R28" s="1353">
        <v>2.209921565431991</v>
      </c>
      <c r="S28" s="1353">
        <v>2.7142356210883909</v>
      </c>
      <c r="T28" s="1353">
        <v>2.689464063393936</v>
      </c>
      <c r="U28" s="1353">
        <v>2.8989521737575181</v>
      </c>
      <c r="V28" s="1353">
        <v>3.0874652186380986</v>
      </c>
      <c r="W28" s="1353">
        <v>4.3120441401492702</v>
      </c>
      <c r="X28" s="1353">
        <v>3.3691635361866359</v>
      </c>
      <c r="Y28" s="1353">
        <v>4.7742650367789059</v>
      </c>
      <c r="Z28" s="1353">
        <v>3.660570779100746</v>
      </c>
      <c r="AA28" s="1353">
        <v>4.0026217102725798</v>
      </c>
      <c r="AB28" s="1353">
        <v>3.0433341629574953</v>
      </c>
      <c r="AC28" s="1353">
        <v>4.2374105669797082</v>
      </c>
      <c r="AD28" s="1353">
        <v>4.2420022449644792</v>
      </c>
      <c r="AE28" s="1353">
        <v>4.5544452252513601</v>
      </c>
      <c r="AF28" s="1353">
        <v>3.4175904169191842</v>
      </c>
      <c r="AG28" s="1353">
        <v>5.0987685877125122</v>
      </c>
      <c r="AH28" s="1353">
        <v>5.2080614847590097</v>
      </c>
      <c r="AI28" s="1353">
        <v>5.9279335034204399</v>
      </c>
      <c r="AJ28" s="1353">
        <v>5.0525638933497579</v>
      </c>
      <c r="AK28" s="1353">
        <v>6.0483464354680194</v>
      </c>
      <c r="AL28" s="1353">
        <v>6.7645946924014808</v>
      </c>
      <c r="AM28" s="1353">
        <v>10.11381954222399</v>
      </c>
      <c r="AN28" s="1353">
        <v>8.6570154655613099</v>
      </c>
      <c r="AO28" s="1353">
        <v>10.887478666115181</v>
      </c>
      <c r="AP28" s="1353">
        <v>11.970367075849129</v>
      </c>
      <c r="AQ28" s="1353">
        <v>15.228319442828971</v>
      </c>
      <c r="AR28" s="1353">
        <v>11.973938816337629</v>
      </c>
      <c r="AS28" s="1353">
        <v>13.986737134198641</v>
      </c>
      <c r="AT28" s="1353">
        <v>13.94246656866942</v>
      </c>
      <c r="AU28" s="1353">
        <v>21.889141874788116</v>
      </c>
      <c r="AV28" s="1353">
        <v>12.33655923209078</v>
      </c>
      <c r="AW28" s="1353">
        <v>14.942277381132101</v>
      </c>
      <c r="AX28" s="1353">
        <v>13.462610254495761</v>
      </c>
      <c r="AY28" s="1353">
        <v>15.459793843691699</v>
      </c>
      <c r="AZ28" s="1353">
        <v>12.292466547631772</v>
      </c>
      <c r="BA28" s="1353">
        <v>14.974983011427319</v>
      </c>
      <c r="BB28" s="1353">
        <v>13.067878072647961</v>
      </c>
      <c r="BC28" s="1353">
        <v>12.74335348688407</v>
      </c>
      <c r="BD28" s="1353">
        <f t="shared" si="1"/>
        <v>56.201240711410335</v>
      </c>
      <c r="BE28" s="1355">
        <f t="shared" si="0"/>
        <v>53.07868111859112</v>
      </c>
      <c r="BF28" s="1323"/>
      <c r="BP28" s="1305"/>
      <c r="BQ28" s="1305"/>
      <c r="BR28" s="1305"/>
      <c r="BS28" s="1305"/>
      <c r="BT28" s="1305"/>
      <c r="BU28" s="1305"/>
      <c r="BV28" s="1305"/>
      <c r="BW28" s="1305"/>
      <c r="BX28" s="1305"/>
      <c r="BY28" s="1305"/>
      <c r="BZ28" s="1305"/>
      <c r="CA28" s="1305"/>
      <c r="CB28" s="1305"/>
      <c r="CC28" s="1305"/>
      <c r="CD28" s="1305"/>
      <c r="CE28" s="1305"/>
      <c r="CF28" s="1305"/>
      <c r="CG28" s="1305"/>
      <c r="CH28" s="1305"/>
      <c r="CI28" s="1305"/>
      <c r="CJ28" s="1305"/>
      <c r="CK28" s="1305"/>
      <c r="CL28" s="1305"/>
      <c r="CM28" s="1305"/>
      <c r="CN28" s="1305"/>
      <c r="CO28" s="1305"/>
      <c r="CP28" s="1305"/>
    </row>
    <row r="29" spans="1:94" s="1195" customFormat="1" ht="19.95" customHeight="1">
      <c r="A29" s="1330" t="str">
        <f>IF('1'!$A$1=1,B29,C29)</f>
        <v>Norway</v>
      </c>
      <c r="B29" s="1450" t="s">
        <v>677</v>
      </c>
      <c r="C29" s="1674" t="s">
        <v>188</v>
      </c>
      <c r="D29" s="1349">
        <v>1.244791035904145</v>
      </c>
      <c r="E29" s="1353">
        <v>1.3112489419865758</v>
      </c>
      <c r="F29" s="1353">
        <v>1.236710253215592</v>
      </c>
      <c r="G29" s="1353">
        <v>1.542488010057492</v>
      </c>
      <c r="H29" s="1353">
        <v>1.3992716343584211</v>
      </c>
      <c r="I29" s="1353">
        <v>1.821934176571415</v>
      </c>
      <c r="J29" s="1353">
        <v>1.5873733084666313</v>
      </c>
      <c r="K29" s="1353">
        <v>1.919256883532928</v>
      </c>
      <c r="L29" s="1353">
        <v>2.0005329084753889</v>
      </c>
      <c r="M29" s="1353">
        <v>2.1325881140212601</v>
      </c>
      <c r="N29" s="1353">
        <v>2.0931107302857752</v>
      </c>
      <c r="O29" s="1353">
        <v>2.4758752230339018</v>
      </c>
      <c r="P29" s="1353">
        <v>2.2687560173337658</v>
      </c>
      <c r="Q29" s="1353">
        <v>2.5048145322437998</v>
      </c>
      <c r="R29" s="1353">
        <v>3.1275306810832899</v>
      </c>
      <c r="S29" s="1353">
        <v>4.1922928990415302</v>
      </c>
      <c r="T29" s="1353">
        <v>4.2771972920404</v>
      </c>
      <c r="U29" s="1353">
        <v>5.1839339674140099</v>
      </c>
      <c r="V29" s="1353">
        <v>5.1947825993402006</v>
      </c>
      <c r="W29" s="1353">
        <v>5.1784369906466505</v>
      </c>
      <c r="X29" s="1353">
        <v>5.3469902953915991</v>
      </c>
      <c r="Y29" s="1353">
        <v>5.6552352531889198</v>
      </c>
      <c r="Z29" s="1353">
        <v>5.21015538089459</v>
      </c>
      <c r="AA29" s="1353">
        <v>3.8117274709944198</v>
      </c>
      <c r="AB29" s="1353">
        <v>5.5395921512687494</v>
      </c>
      <c r="AC29" s="1353">
        <v>7.4093157127964506</v>
      </c>
      <c r="AD29" s="1353">
        <v>7.2627233942456098</v>
      </c>
      <c r="AE29" s="1353">
        <v>9.2256555454900599</v>
      </c>
      <c r="AF29" s="1353">
        <v>5.0731495674581</v>
      </c>
      <c r="AG29" s="1353">
        <v>10.91371912620915</v>
      </c>
      <c r="AH29" s="1353">
        <v>10.71916043065788</v>
      </c>
      <c r="AI29" s="1353">
        <v>10.5833229984716</v>
      </c>
      <c r="AJ29" s="1353">
        <v>10.642191839660502</v>
      </c>
      <c r="AK29" s="1353">
        <v>11.02344265737095</v>
      </c>
      <c r="AL29" s="1353">
        <v>10.62640295602468</v>
      </c>
      <c r="AM29" s="1353">
        <v>12.73771361887259</v>
      </c>
      <c r="AN29" s="1353">
        <v>12.112368948554678</v>
      </c>
      <c r="AO29" s="1353">
        <v>7.7038955716733604</v>
      </c>
      <c r="AP29" s="1353">
        <v>9.0062312138300396</v>
      </c>
      <c r="AQ29" s="1353">
        <v>9.52598382376895</v>
      </c>
      <c r="AR29" s="1353">
        <v>10.6332882920522</v>
      </c>
      <c r="AS29" s="1353">
        <v>18.15046522493185</v>
      </c>
      <c r="AT29" s="1353">
        <v>12.69148958456088</v>
      </c>
      <c r="AU29" s="1353">
        <v>13.418164538712421</v>
      </c>
      <c r="AV29" s="1353">
        <v>12.775404718426291</v>
      </c>
      <c r="AW29" s="1353">
        <v>10.815531514360291</v>
      </c>
      <c r="AX29" s="1353">
        <v>14.23094742235924</v>
      </c>
      <c r="AY29" s="1353">
        <v>12.31626333204273</v>
      </c>
      <c r="AZ29" s="1353">
        <v>12.185923110195809</v>
      </c>
      <c r="BA29" s="1353">
        <v>12.360376881939519</v>
      </c>
      <c r="BB29" s="1353">
        <v>11.291550352468541</v>
      </c>
      <c r="BC29" s="1353">
        <v>10.22957901020224</v>
      </c>
      <c r="BD29" s="1353">
        <f t="shared" si="1"/>
        <v>50.138146987188556</v>
      </c>
      <c r="BE29" s="1355">
        <f t="shared" si="0"/>
        <v>46.067429354806109</v>
      </c>
      <c r="BF29" s="1323"/>
      <c r="BP29" s="1305"/>
      <c r="BQ29" s="1305"/>
      <c r="BR29" s="1305"/>
      <c r="BS29" s="1305"/>
      <c r="BT29" s="1305"/>
      <c r="BU29" s="1305"/>
      <c r="BV29" s="1305"/>
      <c r="BW29" s="1305"/>
      <c r="BX29" s="1305"/>
      <c r="BY29" s="1305"/>
      <c r="BZ29" s="1305"/>
      <c r="CA29" s="1305"/>
      <c r="CB29" s="1305"/>
      <c r="CC29" s="1305"/>
      <c r="CD29" s="1305"/>
      <c r="CE29" s="1305"/>
      <c r="CF29" s="1305"/>
      <c r="CG29" s="1305"/>
      <c r="CH29" s="1305"/>
      <c r="CI29" s="1305"/>
      <c r="CJ29" s="1305"/>
      <c r="CK29" s="1305"/>
      <c r="CL29" s="1305"/>
      <c r="CM29" s="1305"/>
      <c r="CN29" s="1305"/>
      <c r="CO29" s="1305"/>
      <c r="CP29" s="1305"/>
    </row>
    <row r="30" spans="1:94" s="1195" customFormat="1" ht="28.8" customHeight="1">
      <c r="A30" s="1332" t="str">
        <f>IF('1'!$A$1=1,B30,C30)</f>
        <v>China, Hong Kong Special Administrative Region</v>
      </c>
      <c r="B30" s="1450" t="s">
        <v>705</v>
      </c>
      <c r="C30" s="1674" t="s">
        <v>567</v>
      </c>
      <c r="D30" s="1349">
        <v>7.5070584348849306E-2</v>
      </c>
      <c r="E30" s="1353">
        <v>5.6326000000000001E-2</v>
      </c>
      <c r="F30" s="1353">
        <v>5.9657506069337694E-2</v>
      </c>
      <c r="G30" s="1353">
        <v>4.2492000000000002E-2</v>
      </c>
      <c r="H30" s="1353">
        <v>2.7074000000000001E-2</v>
      </c>
      <c r="I30" s="1353">
        <v>2.164E-2</v>
      </c>
      <c r="J30" s="1353">
        <v>0.115837</v>
      </c>
      <c r="K30" s="1353">
        <v>0.10553300000000002</v>
      </c>
      <c r="L30" s="1353">
        <v>0.13059999999999999</v>
      </c>
      <c r="M30" s="1353">
        <v>0.13916700000000001</v>
      </c>
      <c r="N30" s="1353">
        <v>0.17035436450028149</v>
      </c>
      <c r="O30" s="1353">
        <v>0.39445799999999998</v>
      </c>
      <c r="P30" s="1353">
        <v>0.60630700000000004</v>
      </c>
      <c r="Q30" s="1353">
        <v>0.38117757758694304</v>
      </c>
      <c r="R30" s="1353">
        <v>0.28825018780230172</v>
      </c>
      <c r="S30" s="1353">
        <v>0.64887428086075694</v>
      </c>
      <c r="T30" s="1353">
        <v>2.4057673707554219</v>
      </c>
      <c r="U30" s="1353">
        <v>2.0917836409835862</v>
      </c>
      <c r="V30" s="1353">
        <v>2.6003364340395621</v>
      </c>
      <c r="W30" s="1353">
        <v>2.948804780929887</v>
      </c>
      <c r="X30" s="1353">
        <v>2.1400060827184091</v>
      </c>
      <c r="Y30" s="1353">
        <v>3.0217066405128996</v>
      </c>
      <c r="Z30" s="1353">
        <v>3.5888314116053053</v>
      </c>
      <c r="AA30" s="1353">
        <v>3.48064984511791</v>
      </c>
      <c r="AB30" s="1353">
        <v>4.5237288446219708</v>
      </c>
      <c r="AC30" s="1353">
        <v>3.88150645563457</v>
      </c>
      <c r="AD30" s="1353">
        <v>4.1881355680480503</v>
      </c>
      <c r="AE30" s="1353">
        <v>5.4668693132144597</v>
      </c>
      <c r="AF30" s="1353">
        <v>6.1144030535880098</v>
      </c>
      <c r="AG30" s="1353">
        <v>7.4053009998609394</v>
      </c>
      <c r="AH30" s="1353">
        <v>8.0277134886467909</v>
      </c>
      <c r="AI30" s="1353">
        <v>7.3624044759177396</v>
      </c>
      <c r="AJ30" s="1353">
        <v>8.0053994110795905</v>
      </c>
      <c r="AK30" s="1353">
        <v>8.58037668403548</v>
      </c>
      <c r="AL30" s="1353">
        <v>9.9567583616285003</v>
      </c>
      <c r="AM30" s="1353">
        <v>9.3690871450015099</v>
      </c>
      <c r="AN30" s="1353">
        <v>10.041417706608541</v>
      </c>
      <c r="AO30" s="1353">
        <v>11.290963801856</v>
      </c>
      <c r="AP30" s="1353">
        <v>13.670695254537931</v>
      </c>
      <c r="AQ30" s="1353">
        <v>16.32356809750803</v>
      </c>
      <c r="AR30" s="1353">
        <v>16.714364146663801</v>
      </c>
      <c r="AS30" s="1353">
        <v>19.97616179356541</v>
      </c>
      <c r="AT30" s="1353">
        <v>19.065245458490729</v>
      </c>
      <c r="AU30" s="1353">
        <v>21.550170035517098</v>
      </c>
      <c r="AV30" s="1353">
        <v>20.059510390222698</v>
      </c>
      <c r="AW30" s="1353">
        <v>13.805225443075781</v>
      </c>
      <c r="AX30" s="1353">
        <v>13.857087311438722</v>
      </c>
      <c r="AY30" s="1353">
        <v>12.702548304213998</v>
      </c>
      <c r="AZ30" s="1353">
        <v>12.217173115977989</v>
      </c>
      <c r="BA30" s="1353">
        <v>10.226430113469231</v>
      </c>
      <c r="BB30" s="1353">
        <v>10.247014599424</v>
      </c>
      <c r="BC30" s="1353">
        <v>10.383267074400049</v>
      </c>
      <c r="BD30" s="1353">
        <f t="shared" si="1"/>
        <v>60.424371448951199</v>
      </c>
      <c r="BE30" s="1355">
        <f t="shared" si="0"/>
        <v>43.073884903271264</v>
      </c>
      <c r="BF30" s="1323"/>
      <c r="BP30" s="1305"/>
      <c r="BQ30" s="1305"/>
      <c r="BR30" s="1305"/>
      <c r="BS30" s="1305"/>
      <c r="BT30" s="1305"/>
      <c r="BU30" s="1305"/>
      <c r="BV30" s="1305"/>
      <c r="BW30" s="1305"/>
      <c r="BX30" s="1305"/>
      <c r="BY30" s="1305"/>
      <c r="BZ30" s="1305"/>
      <c r="CA30" s="1305"/>
      <c r="CB30" s="1305"/>
      <c r="CC30" s="1305"/>
      <c r="CD30" s="1305"/>
      <c r="CE30" s="1305"/>
      <c r="CF30" s="1305"/>
      <c r="CG30" s="1305"/>
      <c r="CH30" s="1305"/>
      <c r="CI30" s="1305"/>
      <c r="CJ30" s="1305"/>
      <c r="CK30" s="1305"/>
      <c r="CL30" s="1305"/>
      <c r="CM30" s="1305"/>
      <c r="CN30" s="1305"/>
      <c r="CO30" s="1305"/>
      <c r="CP30" s="1305"/>
    </row>
    <row r="31" spans="1:94" s="1195" customFormat="1" ht="19.95" customHeight="1">
      <c r="A31" s="1330" t="str">
        <f>IF('1'!$A$1=1,B31,C31)</f>
        <v>Republic of Singapore</v>
      </c>
      <c r="B31" s="1450" t="s">
        <v>683</v>
      </c>
      <c r="C31" s="1674" t="s">
        <v>568</v>
      </c>
      <c r="D31" s="1349">
        <v>4.69387596241606</v>
      </c>
      <c r="E31" s="1353">
        <v>4.8460968931079957</v>
      </c>
      <c r="F31" s="1353">
        <v>5.05246463922537</v>
      </c>
      <c r="G31" s="1353">
        <v>4.9403858488725998</v>
      </c>
      <c r="H31" s="1353">
        <v>5.1078113270831889</v>
      </c>
      <c r="I31" s="1353">
        <v>5.4088840540502305</v>
      </c>
      <c r="J31" s="1353">
        <v>4.6329197219400298</v>
      </c>
      <c r="K31" s="1353">
        <v>3.9683110505367791</v>
      </c>
      <c r="L31" s="1353">
        <v>4.73427172791461</v>
      </c>
      <c r="M31" s="1353">
        <v>4.7592059602883801</v>
      </c>
      <c r="N31" s="1353">
        <v>5.0609993827097801</v>
      </c>
      <c r="O31" s="1353">
        <v>5.5672393939094604</v>
      </c>
      <c r="P31" s="1353">
        <v>4.8327606106634597</v>
      </c>
      <c r="Q31" s="1353">
        <v>5.1979111589865798</v>
      </c>
      <c r="R31" s="1353">
        <v>5.2808721407407404</v>
      </c>
      <c r="S31" s="1353">
        <v>6.1087376557397892</v>
      </c>
      <c r="T31" s="1353">
        <v>0.3178842852922249</v>
      </c>
      <c r="U31" s="1353">
        <v>0.59867765362027003</v>
      </c>
      <c r="V31" s="1353">
        <v>1.0848323132148052</v>
      </c>
      <c r="W31" s="1353">
        <v>0.94610556174332805</v>
      </c>
      <c r="X31" s="1353">
        <v>0.55409976387140802</v>
      </c>
      <c r="Y31" s="1353">
        <v>0.88936068891144804</v>
      </c>
      <c r="Z31" s="1353">
        <v>1.0483302550135909</v>
      </c>
      <c r="AA31" s="1353">
        <v>1.0837065543467519</v>
      </c>
      <c r="AB31" s="1353">
        <v>1.120719812096632</v>
      </c>
      <c r="AC31" s="1353">
        <v>1.794746341784295</v>
      </c>
      <c r="AD31" s="1353">
        <v>2.392611826731236</v>
      </c>
      <c r="AE31" s="1353">
        <v>4.8667187527716269</v>
      </c>
      <c r="AF31" s="1353">
        <v>4.77826283676694</v>
      </c>
      <c r="AG31" s="1353">
        <v>3.8134388675415702</v>
      </c>
      <c r="AH31" s="1353">
        <v>3.9856960409044198</v>
      </c>
      <c r="AI31" s="1353">
        <v>4.9826126645343702</v>
      </c>
      <c r="AJ31" s="1353">
        <v>5.8608362005301391</v>
      </c>
      <c r="AK31" s="1353">
        <v>7.12215030472154</v>
      </c>
      <c r="AL31" s="1353">
        <v>7.1299779314734799</v>
      </c>
      <c r="AM31" s="1353">
        <v>9.9952663718035701</v>
      </c>
      <c r="AN31" s="1353">
        <v>7.5396030682048494</v>
      </c>
      <c r="AO31" s="1353">
        <v>8.9087349621868004</v>
      </c>
      <c r="AP31" s="1353">
        <v>8.9350078418266605</v>
      </c>
      <c r="AQ31" s="1353">
        <v>14.246338333060342</v>
      </c>
      <c r="AR31" s="1353">
        <v>15.107201615791741</v>
      </c>
      <c r="AS31" s="1353">
        <v>16.384870384724341</v>
      </c>
      <c r="AT31" s="1353">
        <v>16.42868534449719</v>
      </c>
      <c r="AU31" s="1353">
        <v>20.071535623848931</v>
      </c>
      <c r="AV31" s="1353">
        <v>16.53815487844502</v>
      </c>
      <c r="AW31" s="1353">
        <v>16.010382465262399</v>
      </c>
      <c r="AX31" s="1353">
        <v>11.38972490000895</v>
      </c>
      <c r="AY31" s="1353">
        <v>11.363341159123589</v>
      </c>
      <c r="AZ31" s="1353">
        <v>9.2817384469592703</v>
      </c>
      <c r="BA31" s="1353">
        <v>9.7999882331208603</v>
      </c>
      <c r="BB31" s="1353">
        <v>9.8309987843510704</v>
      </c>
      <c r="BC31" s="1353">
        <v>9.1689165490395403</v>
      </c>
      <c r="BD31" s="1353">
        <f t="shared" si="1"/>
        <v>55.301603402839959</v>
      </c>
      <c r="BE31" s="1355">
        <f t="shared" si="0"/>
        <v>38.081642013470741</v>
      </c>
      <c r="BF31" s="1323"/>
      <c r="BP31" s="1305"/>
      <c r="BQ31" s="1305"/>
      <c r="BR31" s="1305"/>
      <c r="BS31" s="1305"/>
      <c r="BT31" s="1305"/>
      <c r="BU31" s="1305"/>
      <c r="BV31" s="1305"/>
      <c r="BW31" s="1305"/>
      <c r="BX31" s="1305"/>
      <c r="BY31" s="1305"/>
      <c r="BZ31" s="1305"/>
      <c r="CA31" s="1305"/>
      <c r="CB31" s="1305"/>
      <c r="CC31" s="1305"/>
      <c r="CD31" s="1305"/>
      <c r="CE31" s="1305"/>
      <c r="CF31" s="1305"/>
      <c r="CG31" s="1305"/>
      <c r="CH31" s="1305"/>
      <c r="CI31" s="1305"/>
      <c r="CJ31" s="1305"/>
      <c r="CK31" s="1305"/>
      <c r="CL31" s="1305"/>
      <c r="CM31" s="1305"/>
      <c r="CN31" s="1305"/>
      <c r="CO31" s="1305"/>
      <c r="CP31" s="1305"/>
    </row>
    <row r="32" spans="1:94" s="1195" customFormat="1" ht="19.95" customHeight="1">
      <c r="A32" s="1330" t="str">
        <f>IF('1'!$A$1=1,B32,C32)</f>
        <v>Republic of Korea</v>
      </c>
      <c r="B32" s="1450" t="s">
        <v>662</v>
      </c>
      <c r="C32" s="1674" t="s">
        <v>348</v>
      </c>
      <c r="D32" s="1349">
        <v>4.8259999999999996E-3</v>
      </c>
      <c r="E32" s="1353">
        <v>5.5510000000000004E-3</v>
      </c>
      <c r="F32" s="1353">
        <v>2.0817000000000002E-2</v>
      </c>
      <c r="G32" s="1353">
        <v>7.4289999999999998E-3</v>
      </c>
      <c r="H32" s="1353">
        <v>5.1376999999999999E-2</v>
      </c>
      <c r="I32" s="1353">
        <v>2.1159000000000001E-2</v>
      </c>
      <c r="J32" s="1353">
        <v>1.8443129999999999</v>
      </c>
      <c r="K32" s="1353">
        <v>6.0277409999999998</v>
      </c>
      <c r="L32" s="1353">
        <v>9.4097290000000005</v>
      </c>
      <c r="M32" s="1353">
        <v>0.129386</v>
      </c>
      <c r="N32" s="1353">
        <v>0.287194</v>
      </c>
      <c r="O32" s="1353">
        <v>14.509879999999999</v>
      </c>
      <c r="P32" s="1353">
        <v>17.862231000000001</v>
      </c>
      <c r="Q32" s="1353">
        <v>8.43035312636942</v>
      </c>
      <c r="R32" s="1353">
        <v>13.172048999999999</v>
      </c>
      <c r="S32" s="1353">
        <v>9.3429913354019458</v>
      </c>
      <c r="T32" s="1353">
        <v>13.092181</v>
      </c>
      <c r="U32" s="1353">
        <v>9.3319738237968615</v>
      </c>
      <c r="V32" s="1353">
        <v>9.037566</v>
      </c>
      <c r="W32" s="1353">
        <v>10.049795468425089</v>
      </c>
      <c r="X32" s="1353">
        <v>8.5260580629650899</v>
      </c>
      <c r="Y32" s="1353">
        <v>8.6375796299999994</v>
      </c>
      <c r="Z32" s="1353">
        <v>7.7932882859466801</v>
      </c>
      <c r="AA32" s="1353">
        <v>5.4872361623039696</v>
      </c>
      <c r="AB32" s="1353">
        <v>6.78838045</v>
      </c>
      <c r="AC32" s="1353">
        <v>7.8724945699999997</v>
      </c>
      <c r="AD32" s="1353">
        <v>7.8952900100000001</v>
      </c>
      <c r="AE32" s="1353">
        <v>7.5699861180860193</v>
      </c>
      <c r="AF32" s="1353">
        <v>8.1843480999999993</v>
      </c>
      <c r="AG32" s="1353">
        <v>8.4996455754589597</v>
      </c>
      <c r="AH32" s="1353">
        <v>8.3794644599999994</v>
      </c>
      <c r="AI32" s="1353">
        <v>8.3519126369267394</v>
      </c>
      <c r="AJ32" s="1353">
        <v>8.9709491112735495</v>
      </c>
      <c r="AK32" s="1353">
        <v>9.2514911873289591</v>
      </c>
      <c r="AL32" s="1353">
        <v>10.347882640731441</v>
      </c>
      <c r="AM32" s="1353">
        <v>9.35344000369121</v>
      </c>
      <c r="AN32" s="1353">
        <v>9.0067926919198502</v>
      </c>
      <c r="AO32" s="1353">
        <v>8.5684569394066195</v>
      </c>
      <c r="AP32" s="1353">
        <v>8.412028932753941</v>
      </c>
      <c r="AQ32" s="1353">
        <v>8.4180099905206696</v>
      </c>
      <c r="AR32" s="1353">
        <v>8.3548771956913193</v>
      </c>
      <c r="AS32" s="1353">
        <v>9.0049765681524203</v>
      </c>
      <c r="AT32" s="1353">
        <v>9.0769373328611795</v>
      </c>
      <c r="AU32" s="1353">
        <v>10.164330193229102</v>
      </c>
      <c r="AV32" s="1353">
        <v>8.5621352308546204</v>
      </c>
      <c r="AW32" s="1353">
        <v>9.6676791415332097</v>
      </c>
      <c r="AX32" s="1353">
        <v>8.3075648546918703</v>
      </c>
      <c r="AY32" s="1353">
        <v>7.9189266870262696</v>
      </c>
      <c r="AZ32" s="1353">
        <v>8.6290882919811995</v>
      </c>
      <c r="BA32" s="1353">
        <v>9.509737256557429</v>
      </c>
      <c r="BB32" s="1353">
        <v>9.0178365315384799</v>
      </c>
      <c r="BC32" s="1353">
        <v>8.4939943199999988</v>
      </c>
      <c r="BD32" s="1353">
        <f t="shared" si="1"/>
        <v>34.456305914105968</v>
      </c>
      <c r="BE32" s="1355">
        <f t="shared" si="0"/>
        <v>35.650656400077104</v>
      </c>
      <c r="BF32" s="1323"/>
      <c r="BP32" s="1305"/>
      <c r="BQ32" s="1305"/>
      <c r="BR32" s="1305"/>
      <c r="BS32" s="1305"/>
      <c r="BT32" s="1305"/>
      <c r="BU32" s="1305"/>
      <c r="BV32" s="1305"/>
      <c r="BW32" s="1305"/>
      <c r="BX32" s="1305"/>
      <c r="BY32" s="1305"/>
      <c r="BZ32" s="1305"/>
      <c r="CA32" s="1305"/>
      <c r="CB32" s="1305"/>
      <c r="CC32" s="1305"/>
      <c r="CD32" s="1305"/>
      <c r="CE32" s="1305"/>
      <c r="CF32" s="1305"/>
      <c r="CG32" s="1305"/>
      <c r="CH32" s="1305"/>
      <c r="CI32" s="1305"/>
      <c r="CJ32" s="1305"/>
      <c r="CK32" s="1305"/>
      <c r="CL32" s="1305"/>
      <c r="CM32" s="1305"/>
      <c r="CN32" s="1305"/>
      <c r="CO32" s="1305"/>
      <c r="CP32" s="1305"/>
    </row>
    <row r="33" spans="1:94" s="1195" customFormat="1" ht="19.95" customHeight="1">
      <c r="A33" s="1330" t="str">
        <f>IF('1'!$A$1=1,B33,C33)</f>
        <v>Austria</v>
      </c>
      <c r="B33" s="1450" t="s">
        <v>661</v>
      </c>
      <c r="C33" s="1674" t="s">
        <v>172</v>
      </c>
      <c r="D33" s="1349">
        <v>0.68951327299259413</v>
      </c>
      <c r="E33" s="1353">
        <v>0.897553777220088</v>
      </c>
      <c r="F33" s="1353">
        <v>1.9174901598800651</v>
      </c>
      <c r="G33" s="1353">
        <v>1.9799689280389789</v>
      </c>
      <c r="H33" s="1353">
        <v>1.7551179086384479</v>
      </c>
      <c r="I33" s="1353">
        <v>1.479475111049728</v>
      </c>
      <c r="J33" s="1353">
        <v>1.8138648181371029</v>
      </c>
      <c r="K33" s="1353">
        <v>1.510035905808806</v>
      </c>
      <c r="L33" s="1353">
        <v>2.364941845818894</v>
      </c>
      <c r="M33" s="1353">
        <v>1.6908371603429551</v>
      </c>
      <c r="N33" s="1353">
        <v>2.1792528206235229</v>
      </c>
      <c r="O33" s="1353">
        <v>2.319604606655647</v>
      </c>
      <c r="P33" s="1353">
        <v>1.763789545565575</v>
      </c>
      <c r="Q33" s="1353">
        <v>1.417657728164855</v>
      </c>
      <c r="R33" s="1353">
        <v>1.2535665482316332</v>
      </c>
      <c r="S33" s="1353">
        <v>0.69367706613758096</v>
      </c>
      <c r="T33" s="1353">
        <v>0.78213669984811807</v>
      </c>
      <c r="U33" s="1353">
        <v>0.81800604450718895</v>
      </c>
      <c r="V33" s="1353">
        <v>0.70469351241823597</v>
      </c>
      <c r="W33" s="1353">
        <v>1.161732559851034</v>
      </c>
      <c r="X33" s="1353">
        <v>1.2055011687046731</v>
      </c>
      <c r="Y33" s="1353">
        <v>0.79859328628763604</v>
      </c>
      <c r="Z33" s="1353">
        <v>0.87793851439317905</v>
      </c>
      <c r="AA33" s="1353">
        <v>1.4860701577465041</v>
      </c>
      <c r="AB33" s="1353">
        <v>1.057149999049706</v>
      </c>
      <c r="AC33" s="1353">
        <v>1.3390752429129369</v>
      </c>
      <c r="AD33" s="1353">
        <v>1.4488812386415981</v>
      </c>
      <c r="AE33" s="1353">
        <v>1.2343921261532591</v>
      </c>
      <c r="AF33" s="1353">
        <v>1.751146703160201</v>
      </c>
      <c r="AG33" s="1353">
        <v>1.7840885792782197</v>
      </c>
      <c r="AH33" s="1353">
        <v>3.212614590876953</v>
      </c>
      <c r="AI33" s="1353">
        <v>2.865663638346736</v>
      </c>
      <c r="AJ33" s="1353">
        <v>2.6227377746266112</v>
      </c>
      <c r="AK33" s="1353">
        <v>2.7841611188948709</v>
      </c>
      <c r="AL33" s="1353">
        <v>3.1500692283383618</v>
      </c>
      <c r="AM33" s="1353">
        <v>4.07059727980978</v>
      </c>
      <c r="AN33" s="1353">
        <v>4.1140503824743</v>
      </c>
      <c r="AO33" s="1353">
        <v>3.7786320081203817</v>
      </c>
      <c r="AP33" s="1353">
        <v>4.2476810529909201</v>
      </c>
      <c r="AQ33" s="1353">
        <v>5.3850084280330801</v>
      </c>
      <c r="AR33" s="1353">
        <v>4.5943364231416499</v>
      </c>
      <c r="AS33" s="1353">
        <v>4.8859508249492301</v>
      </c>
      <c r="AT33" s="1353">
        <v>6.6847986968183104</v>
      </c>
      <c r="AU33" s="1353">
        <v>9.3013741560971113</v>
      </c>
      <c r="AV33" s="1353">
        <v>7.1513669996312803</v>
      </c>
      <c r="AW33" s="1353">
        <v>6.62170066350021</v>
      </c>
      <c r="AX33" s="1353">
        <v>7.4634537492762902</v>
      </c>
      <c r="AY33" s="1353">
        <v>8.9379736740836311</v>
      </c>
      <c r="AZ33" s="1353">
        <v>7.8017952373658392</v>
      </c>
      <c r="BA33" s="1353">
        <v>8.4411872675636594</v>
      </c>
      <c r="BB33" s="1353">
        <v>10.38288951338318</v>
      </c>
      <c r="BC33" s="1353">
        <v>8.7290651825614898</v>
      </c>
      <c r="BD33" s="1353">
        <f t="shared" si="1"/>
        <v>30.174495086491412</v>
      </c>
      <c r="BE33" s="1355">
        <f t="shared" si="0"/>
        <v>35.354937200874168</v>
      </c>
      <c r="BF33" s="1323"/>
      <c r="BP33" s="1305"/>
      <c r="BQ33" s="1305"/>
      <c r="BR33" s="1305"/>
      <c r="BS33" s="1305"/>
      <c r="BT33" s="1305"/>
      <c r="BU33" s="1305"/>
      <c r="BV33" s="1305"/>
      <c r="BW33" s="1305"/>
      <c r="BX33" s="1305"/>
      <c r="BY33" s="1305"/>
      <c r="BZ33" s="1305"/>
      <c r="CA33" s="1305"/>
      <c r="CB33" s="1305"/>
      <c r="CC33" s="1305"/>
      <c r="CD33" s="1305"/>
      <c r="CE33" s="1305"/>
      <c r="CF33" s="1305"/>
      <c r="CG33" s="1305"/>
      <c r="CH33" s="1305"/>
      <c r="CI33" s="1305"/>
      <c r="CJ33" s="1305"/>
      <c r="CK33" s="1305"/>
      <c r="CL33" s="1305"/>
      <c r="CM33" s="1305"/>
      <c r="CN33" s="1305"/>
      <c r="CO33" s="1305"/>
      <c r="CP33" s="1305"/>
    </row>
    <row r="34" spans="1:94" s="1195" customFormat="1" ht="19.95" customHeight="1">
      <c r="A34" s="1330" t="str">
        <f>IF('1'!$A$1=1,B34,C34)</f>
        <v>Czech Republic</v>
      </c>
      <c r="B34" s="1450" t="s">
        <v>653</v>
      </c>
      <c r="C34" s="1674" t="s">
        <v>171</v>
      </c>
      <c r="D34" s="1349">
        <v>0.15864553709878959</v>
      </c>
      <c r="E34" s="1353">
        <v>0.27245584303835146</v>
      </c>
      <c r="F34" s="1353">
        <v>0.29373285421633627</v>
      </c>
      <c r="G34" s="1353">
        <v>0.1507186254541738</v>
      </c>
      <c r="H34" s="1353">
        <v>0.33670570160800939</v>
      </c>
      <c r="I34" s="1353">
        <v>0.24892318553362691</v>
      </c>
      <c r="J34" s="1353">
        <v>0.22005252865377881</v>
      </c>
      <c r="K34" s="1353">
        <v>0.25655563086177668</v>
      </c>
      <c r="L34" s="1353">
        <v>0.51933440806851627</v>
      </c>
      <c r="M34" s="1353">
        <v>-0.31267360742807093</v>
      </c>
      <c r="N34" s="1353">
        <v>7.8029382697604205E-2</v>
      </c>
      <c r="O34" s="1353">
        <v>2.1292171047495176</v>
      </c>
      <c r="P34" s="1353">
        <v>0.35663750427581953</v>
      </c>
      <c r="Q34" s="1353">
        <v>0.23324221294645278</v>
      </c>
      <c r="R34" s="1353">
        <v>0.17814319632549991</v>
      </c>
      <c r="S34" s="1353">
        <v>0.64419481109094145</v>
      </c>
      <c r="T34" s="1353">
        <v>0.71081206301587896</v>
      </c>
      <c r="U34" s="1353">
        <v>0.84745349261623204</v>
      </c>
      <c r="V34" s="1353">
        <v>0.60840689999680397</v>
      </c>
      <c r="W34" s="1353">
        <v>0.86814836390736194</v>
      </c>
      <c r="X34" s="1353">
        <v>0.6997486131756161</v>
      </c>
      <c r="Y34" s="1353">
        <v>0.80735257526742799</v>
      </c>
      <c r="Z34" s="1353">
        <v>0.79301513785852995</v>
      </c>
      <c r="AA34" s="1353">
        <v>1.1758642981112088</v>
      </c>
      <c r="AB34" s="1353">
        <v>1.1127308478822759</v>
      </c>
      <c r="AC34" s="1353">
        <v>2.2113707393397517</v>
      </c>
      <c r="AD34" s="1353">
        <v>2.2908718848904082</v>
      </c>
      <c r="AE34" s="1353">
        <v>2.9874099162352752</v>
      </c>
      <c r="AF34" s="1353">
        <v>2.6314635584760531</v>
      </c>
      <c r="AG34" s="1353">
        <v>4.93197121305833</v>
      </c>
      <c r="AH34" s="1353">
        <v>7.6801861306885799</v>
      </c>
      <c r="AI34" s="1353">
        <v>7.2872648354830005</v>
      </c>
      <c r="AJ34" s="1353">
        <v>6.7793821121187001</v>
      </c>
      <c r="AK34" s="1353">
        <v>7.44032447804529</v>
      </c>
      <c r="AL34" s="1353">
        <v>9.2153759538489606</v>
      </c>
      <c r="AM34" s="1353">
        <v>12.175082044180979</v>
      </c>
      <c r="AN34" s="1353">
        <v>11.23512390247952</v>
      </c>
      <c r="AO34" s="1353">
        <v>8.5166239428385992</v>
      </c>
      <c r="AP34" s="1353">
        <v>7.5851065065014103</v>
      </c>
      <c r="AQ34" s="1353">
        <v>8.7862299016575207</v>
      </c>
      <c r="AR34" s="1353">
        <v>8.5173001807405395</v>
      </c>
      <c r="AS34" s="1353">
        <v>9.5005223976547288</v>
      </c>
      <c r="AT34" s="1353">
        <v>10.08317904393668</v>
      </c>
      <c r="AU34" s="1353">
        <v>13.73804641740945</v>
      </c>
      <c r="AV34" s="1353">
        <v>8.5713691549029409</v>
      </c>
      <c r="AW34" s="1353">
        <v>7.7834562511445702</v>
      </c>
      <c r="AX34" s="1353">
        <v>7.41564895433629</v>
      </c>
      <c r="AY34" s="1353">
        <v>8.5658477064731393</v>
      </c>
      <c r="AZ34" s="1353">
        <v>7.7065326183092298</v>
      </c>
      <c r="BA34" s="1353">
        <v>8.0711172815364804</v>
      </c>
      <c r="BB34" s="1353">
        <v>9.8014784478473498</v>
      </c>
      <c r="BC34" s="1353">
        <v>8.0851881873724487</v>
      </c>
      <c r="BD34" s="1353">
        <f t="shared" si="1"/>
        <v>32.336322066856937</v>
      </c>
      <c r="BE34" s="1355">
        <f t="shared" si="0"/>
        <v>33.66431653506551</v>
      </c>
      <c r="BF34" s="1323"/>
      <c r="BP34" s="1305"/>
      <c r="BQ34" s="1305"/>
      <c r="BR34" s="1305"/>
      <c r="BS34" s="1305"/>
      <c r="BT34" s="1305"/>
      <c r="BU34" s="1305"/>
      <c r="BV34" s="1305"/>
      <c r="BW34" s="1305"/>
      <c r="BX34" s="1305"/>
      <c r="BY34" s="1305"/>
      <c r="BZ34" s="1305"/>
      <c r="CA34" s="1305"/>
      <c r="CB34" s="1305"/>
      <c r="CC34" s="1305"/>
      <c r="CD34" s="1305"/>
      <c r="CE34" s="1305"/>
      <c r="CF34" s="1305"/>
      <c r="CG34" s="1305"/>
      <c r="CH34" s="1305"/>
      <c r="CI34" s="1305"/>
      <c r="CJ34" s="1305"/>
      <c r="CK34" s="1305"/>
      <c r="CL34" s="1305"/>
      <c r="CM34" s="1305"/>
      <c r="CN34" s="1305"/>
      <c r="CO34" s="1305"/>
      <c r="CP34" s="1305"/>
    </row>
    <row r="35" spans="1:94" s="1195" customFormat="1" ht="19.95" customHeight="1">
      <c r="A35" s="1330" t="str">
        <f>IF('1'!$A$1=1,B35,C35)</f>
        <v>Bulgaria</v>
      </c>
      <c r="B35" s="1450" t="s">
        <v>636</v>
      </c>
      <c r="C35" s="1674" t="s">
        <v>179</v>
      </c>
      <c r="D35" s="1349">
        <v>0.44862015200781902</v>
      </c>
      <c r="E35" s="1353">
        <v>0.56994526651338306</v>
      </c>
      <c r="F35" s="1353">
        <v>3.7386420727318659</v>
      </c>
      <c r="G35" s="1353">
        <v>0.78447567949783004</v>
      </c>
      <c r="H35" s="1353">
        <v>0.81499801210032408</v>
      </c>
      <c r="I35" s="1353">
        <v>0.793740536623608</v>
      </c>
      <c r="J35" s="1353">
        <v>0.82522552235888091</v>
      </c>
      <c r="K35" s="1353">
        <v>0.99338256744433107</v>
      </c>
      <c r="L35" s="1353">
        <v>1.183874175257261</v>
      </c>
      <c r="M35" s="1353">
        <v>0.9358617538344951</v>
      </c>
      <c r="N35" s="1353">
        <v>1.0912338956415089</v>
      </c>
      <c r="O35" s="1353">
        <v>0.89609966956528297</v>
      </c>
      <c r="P35" s="1353">
        <v>1.1087733042779599</v>
      </c>
      <c r="Q35" s="1353">
        <v>0.72954286768634291</v>
      </c>
      <c r="R35" s="1353">
        <v>0.85987358470587205</v>
      </c>
      <c r="S35" s="1353">
        <v>1.0024906523818931</v>
      </c>
      <c r="T35" s="1353">
        <v>0.38757597585186759</v>
      </c>
      <c r="U35" s="1353">
        <v>0.530380863839369</v>
      </c>
      <c r="V35" s="1353">
        <v>0.49290981973671716</v>
      </c>
      <c r="W35" s="1353">
        <v>0.45916761393589356</v>
      </c>
      <c r="X35" s="1353">
        <v>0.25228324403079322</v>
      </c>
      <c r="Y35" s="1353">
        <v>0.50644512310575496</v>
      </c>
      <c r="Z35" s="1353">
        <v>0.49639255000960902</v>
      </c>
      <c r="AA35" s="1353">
        <v>0.55571459058661299</v>
      </c>
      <c r="AB35" s="1353">
        <v>0.75101842047075007</v>
      </c>
      <c r="AC35" s="1353">
        <v>1.1126000441405322</v>
      </c>
      <c r="AD35" s="1353">
        <v>0.94665978128697192</v>
      </c>
      <c r="AE35" s="1353">
        <v>1.0133841077215631</v>
      </c>
      <c r="AF35" s="1353">
        <v>1.64595497579367</v>
      </c>
      <c r="AG35" s="1353">
        <v>1.79424196082936</v>
      </c>
      <c r="AH35" s="1353">
        <v>2.429492818015988</v>
      </c>
      <c r="AI35" s="1353">
        <v>3.3079027633663904</v>
      </c>
      <c r="AJ35" s="1353">
        <v>4.2549797905662503</v>
      </c>
      <c r="AK35" s="1353">
        <v>4.8214106546506503</v>
      </c>
      <c r="AL35" s="1353">
        <v>5.6513031467978099</v>
      </c>
      <c r="AM35" s="1353">
        <v>6.4908046375295907</v>
      </c>
      <c r="AN35" s="1353">
        <v>5.0855227850017304</v>
      </c>
      <c r="AO35" s="1353">
        <v>4.2772600446678304</v>
      </c>
      <c r="AP35" s="1353">
        <v>5.5058936958535796</v>
      </c>
      <c r="AQ35" s="1353">
        <v>7.3692615302273996</v>
      </c>
      <c r="AR35" s="1353">
        <v>7.2049856228203595</v>
      </c>
      <c r="AS35" s="1353">
        <v>7.38910488499892</v>
      </c>
      <c r="AT35" s="1353">
        <v>9.1296395130699093</v>
      </c>
      <c r="AU35" s="1353">
        <v>11.09418535381802</v>
      </c>
      <c r="AV35" s="1353">
        <v>9.1088801596502105</v>
      </c>
      <c r="AW35" s="1353">
        <v>7.5291379018823203</v>
      </c>
      <c r="AX35" s="1353">
        <v>6.4133340140760797</v>
      </c>
      <c r="AY35" s="1353">
        <v>7.2951215999470094</v>
      </c>
      <c r="AZ35" s="1353">
        <v>6.4574912690737305</v>
      </c>
      <c r="BA35" s="1353">
        <v>7.4942146281142499</v>
      </c>
      <c r="BB35" s="1353">
        <v>8.1958968399652203</v>
      </c>
      <c r="BC35" s="1353">
        <v>9.9499089949444901</v>
      </c>
      <c r="BD35" s="1353">
        <f t="shared" si="1"/>
        <v>30.346473675555622</v>
      </c>
      <c r="BE35" s="1355">
        <f t="shared" si="0"/>
        <v>32.097511732097686</v>
      </c>
      <c r="BF35" s="1323"/>
      <c r="BP35" s="1305"/>
      <c r="BQ35" s="1305"/>
      <c r="BR35" s="1305"/>
      <c r="BS35" s="1305"/>
      <c r="BT35" s="1305"/>
      <c r="BU35" s="1305"/>
      <c r="BV35" s="1305"/>
      <c r="BW35" s="1305"/>
      <c r="BX35" s="1305"/>
      <c r="BY35" s="1305"/>
      <c r="BZ35" s="1305"/>
      <c r="CA35" s="1305"/>
      <c r="CB35" s="1305"/>
      <c r="CC35" s="1305"/>
      <c r="CD35" s="1305"/>
      <c r="CE35" s="1305"/>
      <c r="CF35" s="1305"/>
      <c r="CG35" s="1305"/>
      <c r="CH35" s="1305"/>
      <c r="CI35" s="1305"/>
      <c r="CJ35" s="1305"/>
      <c r="CK35" s="1305"/>
      <c r="CL35" s="1305"/>
      <c r="CM35" s="1305"/>
      <c r="CN35" s="1305"/>
      <c r="CO35" s="1305"/>
      <c r="CP35" s="1305"/>
    </row>
    <row r="36" spans="1:94" s="1195" customFormat="1" ht="19.95" customHeight="1">
      <c r="A36" s="1330" t="str">
        <f>IF('1'!$A$1=1,B36,C36)</f>
        <v>Slovakia</v>
      </c>
      <c r="B36" s="1450" t="s">
        <v>652</v>
      </c>
      <c r="C36" s="1674" t="s">
        <v>174</v>
      </c>
      <c r="D36" s="1349">
        <v>0.44480677162509141</v>
      </c>
      <c r="E36" s="1353">
        <v>0.7409611573416659</v>
      </c>
      <c r="F36" s="1353">
        <v>0.447044538893486</v>
      </c>
      <c r="G36" s="1353">
        <v>0.5242278671442383</v>
      </c>
      <c r="H36" s="1353">
        <v>0.69079719980669696</v>
      </c>
      <c r="I36" s="1353">
        <v>0.78468162406229602</v>
      </c>
      <c r="J36" s="1353">
        <v>0.82391486807326608</v>
      </c>
      <c r="K36" s="1353">
        <v>0.79588769536262205</v>
      </c>
      <c r="L36" s="1353">
        <v>0.68909896592029096</v>
      </c>
      <c r="M36" s="1353">
        <v>3.4641244849006272</v>
      </c>
      <c r="N36" s="1353">
        <v>3.2888153837889331</v>
      </c>
      <c r="O36" s="1353">
        <v>0.88584573809308398</v>
      </c>
      <c r="P36" s="1353">
        <v>0.97945010746805594</v>
      </c>
      <c r="Q36" s="1353">
        <v>0.86286660823697292</v>
      </c>
      <c r="R36" s="1353">
        <v>1.1332148036164149</v>
      </c>
      <c r="S36" s="1353">
        <v>1.2009894248025779</v>
      </c>
      <c r="T36" s="1353">
        <v>1.6344209412155046</v>
      </c>
      <c r="U36" s="1353">
        <v>0.2562283784243955</v>
      </c>
      <c r="V36" s="1353">
        <v>0.27993470824621935</v>
      </c>
      <c r="W36" s="1353">
        <v>0.3461434158253347</v>
      </c>
      <c r="X36" s="1353">
        <v>2.3647342247889966</v>
      </c>
      <c r="Y36" s="1353">
        <v>0.81679918271904794</v>
      </c>
      <c r="Z36" s="1353">
        <v>0.89581204296096206</v>
      </c>
      <c r="AA36" s="1353">
        <v>1.0814220749093999</v>
      </c>
      <c r="AB36" s="1353">
        <v>1.2341080845494932</v>
      </c>
      <c r="AC36" s="1353">
        <v>0.74158337419221509</v>
      </c>
      <c r="AD36" s="1353">
        <v>1.3326505413757261</v>
      </c>
      <c r="AE36" s="1353">
        <v>0.54084201524430897</v>
      </c>
      <c r="AF36" s="1353">
        <v>1.018798985697974</v>
      </c>
      <c r="AG36" s="1353">
        <v>1.412377523815074</v>
      </c>
      <c r="AH36" s="1353">
        <v>1.1970780336708489</v>
      </c>
      <c r="AI36" s="1353">
        <v>1.5063497053421142</v>
      </c>
      <c r="AJ36" s="1353">
        <v>1.4159517297858348</v>
      </c>
      <c r="AK36" s="1353">
        <v>1.6870392601304869</v>
      </c>
      <c r="AL36" s="1353">
        <v>1.8909360763702199</v>
      </c>
      <c r="AM36" s="1353">
        <v>2.1861614915886252</v>
      </c>
      <c r="AN36" s="1353">
        <v>2.183759545537145</v>
      </c>
      <c r="AO36" s="1353">
        <v>1.698794522603766</v>
      </c>
      <c r="AP36" s="1353">
        <v>2.194490133076044</v>
      </c>
      <c r="AQ36" s="1353">
        <v>3.6695689626195249</v>
      </c>
      <c r="AR36" s="1353">
        <v>3.3438234102062339</v>
      </c>
      <c r="AS36" s="1353">
        <v>4.3829322721132602</v>
      </c>
      <c r="AT36" s="1353">
        <v>3.8833512266998302</v>
      </c>
      <c r="AU36" s="1353">
        <v>5.2729329844284303</v>
      </c>
      <c r="AV36" s="1353">
        <v>2.7105868616853703</v>
      </c>
      <c r="AW36" s="1353">
        <v>4.2709096910971205</v>
      </c>
      <c r="AX36" s="1353">
        <v>3.9630908573491701</v>
      </c>
      <c r="AY36" s="1353">
        <v>4.3892384483855906</v>
      </c>
      <c r="AZ36" s="1353">
        <v>4.4012824400114701</v>
      </c>
      <c r="BA36" s="1353">
        <v>4.9208393502324199</v>
      </c>
      <c r="BB36" s="1353">
        <v>5.5296680979426895</v>
      </c>
      <c r="BC36" s="1353">
        <v>6.47950758893721</v>
      </c>
      <c r="BD36" s="1353">
        <f>AV36+AW36+AX36+AY36</f>
        <v>15.333825858517251</v>
      </c>
      <c r="BE36" s="1355">
        <f>AZ36+BA36+BB36+BC36</f>
        <v>21.33129747712379</v>
      </c>
      <c r="BF36" s="1323"/>
      <c r="BP36" s="1305"/>
      <c r="BQ36" s="1305"/>
      <c r="BR36" s="1305"/>
      <c r="BS36" s="1305"/>
      <c r="BT36" s="1305"/>
      <c r="BU36" s="1305"/>
      <c r="BV36" s="1305"/>
      <c r="BW36" s="1305"/>
      <c r="BX36" s="1305"/>
      <c r="BY36" s="1305"/>
      <c r="BZ36" s="1305"/>
      <c r="CA36" s="1305"/>
      <c r="CB36" s="1305"/>
      <c r="CC36" s="1305"/>
      <c r="CD36" s="1305"/>
      <c r="CE36" s="1305"/>
      <c r="CF36" s="1305"/>
      <c r="CG36" s="1305"/>
      <c r="CH36" s="1305"/>
      <c r="CI36" s="1305"/>
      <c r="CJ36" s="1305"/>
      <c r="CK36" s="1305"/>
      <c r="CL36" s="1305"/>
      <c r="CM36" s="1305"/>
      <c r="CN36" s="1305"/>
      <c r="CO36" s="1305"/>
      <c r="CP36" s="1305"/>
    </row>
    <row r="37" spans="1:94" s="1195" customFormat="1" ht="19.95" customHeight="1">
      <c r="A37" s="1330" t="str">
        <f>IF('1'!$A$1=1,B37,C37)</f>
        <v>Hungary</v>
      </c>
      <c r="B37" s="1450" t="s">
        <v>658</v>
      </c>
      <c r="C37" s="1674" t="s">
        <v>169</v>
      </c>
      <c r="D37" s="1349">
        <v>0.28334739959282479</v>
      </c>
      <c r="E37" s="1353">
        <v>0.55555656394430297</v>
      </c>
      <c r="F37" s="1353">
        <v>0.68993461559901503</v>
      </c>
      <c r="G37" s="1353">
        <v>0.78839991661029196</v>
      </c>
      <c r="H37" s="1353">
        <v>0.75639197655510393</v>
      </c>
      <c r="I37" s="1353">
        <v>0.95542408986570093</v>
      </c>
      <c r="J37" s="1353">
        <v>0.97277624566321608</v>
      </c>
      <c r="K37" s="1353">
        <v>0.84406550441415507</v>
      </c>
      <c r="L37" s="1353">
        <v>1.162458973209713</v>
      </c>
      <c r="M37" s="1353">
        <v>1.0826698447396221</v>
      </c>
      <c r="N37" s="1353">
        <v>1.2041339655429011</v>
      </c>
      <c r="O37" s="1353">
        <v>1.6009786135851491</v>
      </c>
      <c r="P37" s="1353">
        <v>1.2285441336838461</v>
      </c>
      <c r="Q37" s="1353">
        <v>1.6325501778807578</v>
      </c>
      <c r="R37" s="1353">
        <v>1.480299270663326</v>
      </c>
      <c r="S37" s="1353">
        <v>1.6365154208671</v>
      </c>
      <c r="T37" s="1353">
        <v>0.52060473885013203</v>
      </c>
      <c r="U37" s="1353">
        <v>0.20912313419594919</v>
      </c>
      <c r="V37" s="1353">
        <v>1.003176511027654</v>
      </c>
      <c r="W37" s="1353">
        <v>0.51149196185722601</v>
      </c>
      <c r="X37" s="1353">
        <v>0.6287446964146608</v>
      </c>
      <c r="Y37" s="1353">
        <v>0.80654364855975602</v>
      </c>
      <c r="Z37" s="1353">
        <v>1.038529710333703</v>
      </c>
      <c r="AA37" s="1353">
        <v>1.0773669825902461</v>
      </c>
      <c r="AB37" s="1353">
        <v>0.9153476228660089</v>
      </c>
      <c r="AC37" s="1353">
        <v>0.97015930964894703</v>
      </c>
      <c r="AD37" s="1353">
        <v>1.1219697807557361</v>
      </c>
      <c r="AE37" s="1353">
        <v>1.7350639793128171</v>
      </c>
      <c r="AF37" s="1353">
        <v>1.3251368617853769</v>
      </c>
      <c r="AG37" s="1353">
        <v>1.5696903384588081</v>
      </c>
      <c r="AH37" s="1353">
        <v>1.9673878367718411</v>
      </c>
      <c r="AI37" s="1353">
        <v>1.91954498966794</v>
      </c>
      <c r="AJ37" s="1353">
        <v>1.9250380146127779</v>
      </c>
      <c r="AK37" s="1353">
        <v>2.1184408366987562</v>
      </c>
      <c r="AL37" s="1353">
        <v>3.4486893516210451</v>
      </c>
      <c r="AM37" s="1353">
        <v>4.5700415606580194</v>
      </c>
      <c r="AN37" s="1353">
        <v>4.4100259867766596</v>
      </c>
      <c r="AO37" s="1353">
        <v>4.8975483392641408</v>
      </c>
      <c r="AP37" s="1353">
        <v>5.6386415809190407</v>
      </c>
      <c r="AQ37" s="1353">
        <v>6.2714900933308702</v>
      </c>
      <c r="AR37" s="1353">
        <v>6.0235213773991294</v>
      </c>
      <c r="AS37" s="1353">
        <v>4.7931912364615696</v>
      </c>
      <c r="AT37" s="1353">
        <v>5.4980545161237995</v>
      </c>
      <c r="AU37" s="1353">
        <v>8.2082872874689006</v>
      </c>
      <c r="AV37" s="1353">
        <v>5.45589417777171</v>
      </c>
      <c r="AW37" s="1353">
        <v>5.2906555079978297</v>
      </c>
      <c r="AX37" s="1353">
        <v>5.6853294696162902</v>
      </c>
      <c r="AY37" s="1353">
        <v>6.1165091886636294</v>
      </c>
      <c r="AZ37" s="1353">
        <v>5.5918767242950693</v>
      </c>
      <c r="BA37" s="1353">
        <v>5.3326303175524901</v>
      </c>
      <c r="BB37" s="1353">
        <v>4.9483362325901998</v>
      </c>
      <c r="BC37" s="1353">
        <v>5.0529245049884599</v>
      </c>
      <c r="BD37" s="1353">
        <f t="shared" si="1"/>
        <v>22.548388344049457</v>
      </c>
      <c r="BE37" s="1355">
        <f t="shared" si="0"/>
        <v>20.92576777942622</v>
      </c>
      <c r="BF37" s="1323"/>
      <c r="BP37" s="1305"/>
      <c r="BQ37" s="1305"/>
      <c r="BR37" s="1305"/>
      <c r="BS37" s="1305"/>
      <c r="BT37" s="1305"/>
      <c r="BU37" s="1305"/>
      <c r="BV37" s="1305"/>
      <c r="BW37" s="1305"/>
      <c r="BX37" s="1305"/>
      <c r="BY37" s="1305"/>
      <c r="BZ37" s="1305"/>
      <c r="CA37" s="1305"/>
      <c r="CB37" s="1305"/>
      <c r="CC37" s="1305"/>
      <c r="CD37" s="1305"/>
      <c r="CE37" s="1305"/>
      <c r="CF37" s="1305"/>
      <c r="CG37" s="1305"/>
      <c r="CH37" s="1305"/>
      <c r="CI37" s="1305"/>
      <c r="CJ37" s="1305"/>
      <c r="CK37" s="1305"/>
      <c r="CL37" s="1305"/>
      <c r="CM37" s="1305"/>
      <c r="CN37" s="1305"/>
      <c r="CO37" s="1305"/>
      <c r="CP37" s="1305"/>
    </row>
    <row r="38" spans="1:94" s="1195" customFormat="1" ht="19.95" customHeight="1">
      <c r="A38" s="1330" t="str">
        <f>IF('1'!$A$1=1,B38,C38)</f>
        <v>Isle of Man</v>
      </c>
      <c r="B38" s="1450" t="s">
        <v>686</v>
      </c>
      <c r="C38" s="1674" t="s">
        <v>569</v>
      </c>
      <c r="D38" s="1349">
        <v>8.1216796485459597E-3</v>
      </c>
      <c r="E38" s="1353">
        <v>8.7932510027108005E-3</v>
      </c>
      <c r="F38" s="1353">
        <v>6.7466765525948805E-3</v>
      </c>
      <c r="G38" s="1353">
        <v>6.4330199765120699E-3</v>
      </c>
      <c r="H38" s="1353">
        <v>6.2456056380736698E-3</v>
      </c>
      <c r="I38" s="1353">
        <v>9.5690693526904624E-2</v>
      </c>
      <c r="J38" s="1353">
        <v>0.2194845696821664</v>
      </c>
      <c r="K38" s="1353">
        <v>0.2951707642603702</v>
      </c>
      <c r="L38" s="1353">
        <v>0.30378352428974342</v>
      </c>
      <c r="M38" s="1353">
        <v>0.28144307182360589</v>
      </c>
      <c r="N38" s="1353">
        <v>0.29986915452714602</v>
      </c>
      <c r="O38" s="1353">
        <v>0.38522798438847705</v>
      </c>
      <c r="P38" s="1353">
        <v>0.19712904297375669</v>
      </c>
      <c r="Q38" s="1353">
        <v>4.9863922487828123E-2</v>
      </c>
      <c r="R38" s="1353">
        <v>8.5758920708686681E-2</v>
      </c>
      <c r="S38" s="1353">
        <v>1.19541053201494</v>
      </c>
      <c r="T38" s="1353">
        <v>5.3680841154729597</v>
      </c>
      <c r="U38" s="1353">
        <v>5.7747800470502302</v>
      </c>
      <c r="V38" s="1353">
        <v>7.149827533198966</v>
      </c>
      <c r="W38" s="1353">
        <v>6.3056746801487904</v>
      </c>
      <c r="X38" s="1353">
        <v>5.6491923441623602</v>
      </c>
      <c r="Y38" s="1353">
        <v>5.1018186816346773</v>
      </c>
      <c r="Z38" s="1353">
        <v>10.570725336005081</v>
      </c>
      <c r="AA38" s="1353">
        <v>4.7739866372583304</v>
      </c>
      <c r="AB38" s="1353">
        <v>0.32814547463391452</v>
      </c>
      <c r="AC38" s="1353">
        <v>8.2874587267722899E-2</v>
      </c>
      <c r="AD38" s="1353">
        <v>0.1400242323016665</v>
      </c>
      <c r="AE38" s="1353">
        <v>0.2988069550584358</v>
      </c>
      <c r="AF38" s="1353">
        <v>0.26243563880719756</v>
      </c>
      <c r="AG38" s="1353">
        <v>0.39790337283226906</v>
      </c>
      <c r="AH38" s="1353">
        <v>0.27860521226837687</v>
      </c>
      <c r="AI38" s="1353">
        <v>1.0141309673435721</v>
      </c>
      <c r="AJ38" s="1353">
        <v>1.4132711508870199</v>
      </c>
      <c r="AK38" s="1353">
        <v>3.6922260425980378</v>
      </c>
      <c r="AL38" s="1353">
        <v>4.0622192458796604</v>
      </c>
      <c r="AM38" s="1353">
        <v>3.8718430146051297</v>
      </c>
      <c r="AN38" s="1353">
        <v>13.211899362206342</v>
      </c>
      <c r="AO38" s="1353">
        <v>6.5520489119337402</v>
      </c>
      <c r="AP38" s="1353">
        <v>13.35314413283497</v>
      </c>
      <c r="AQ38" s="1353">
        <v>13.92348048787284</v>
      </c>
      <c r="AR38" s="1353">
        <v>6.7713314489252401</v>
      </c>
      <c r="AS38" s="1353">
        <v>6.9227819670353101</v>
      </c>
      <c r="AT38" s="1353">
        <v>6.4410639838582604</v>
      </c>
      <c r="AU38" s="1353">
        <v>5.61699413608555</v>
      </c>
      <c r="AV38" s="1353">
        <v>6.40182580153893</v>
      </c>
      <c r="AW38" s="1353">
        <v>6.0649266214984401</v>
      </c>
      <c r="AX38" s="1353">
        <v>4.9644614875834101</v>
      </c>
      <c r="AY38" s="1353">
        <v>5.4464880946126604</v>
      </c>
      <c r="AZ38" s="1353">
        <v>5.9179992693531602</v>
      </c>
      <c r="BA38" s="1353">
        <v>4.89396393262383</v>
      </c>
      <c r="BB38" s="1353">
        <v>4.6120028034850202</v>
      </c>
      <c r="BC38" s="1353">
        <v>5.3938875784861997</v>
      </c>
      <c r="BD38" s="1353">
        <f t="shared" si="1"/>
        <v>22.877702005233441</v>
      </c>
      <c r="BE38" s="1355">
        <f t="shared" si="0"/>
        <v>20.81785358394821</v>
      </c>
      <c r="BF38" s="1323"/>
      <c r="BP38" s="1305"/>
      <c r="BQ38" s="1305"/>
      <c r="BR38" s="1305"/>
      <c r="BS38" s="1305"/>
      <c r="BT38" s="1305"/>
      <c r="BU38" s="1305"/>
      <c r="BV38" s="1305"/>
      <c r="BW38" s="1305"/>
      <c r="BX38" s="1305"/>
      <c r="BY38" s="1305"/>
      <c r="BZ38" s="1305"/>
      <c r="CA38" s="1305"/>
      <c r="CB38" s="1305"/>
      <c r="CC38" s="1305"/>
      <c r="CD38" s="1305"/>
      <c r="CE38" s="1305"/>
      <c r="CF38" s="1305"/>
      <c r="CG38" s="1305"/>
      <c r="CH38" s="1305"/>
      <c r="CI38" s="1305"/>
      <c r="CJ38" s="1305"/>
      <c r="CK38" s="1305"/>
      <c r="CL38" s="1305"/>
      <c r="CM38" s="1305"/>
      <c r="CN38" s="1305"/>
      <c r="CO38" s="1305"/>
      <c r="CP38" s="1305"/>
    </row>
    <row r="39" spans="1:94" s="1195" customFormat="1" ht="19.95" customHeight="1">
      <c r="A39" s="1330" t="str">
        <f>IF('1'!$A$1=1,B39,C39)</f>
        <v>Finland</v>
      </c>
      <c r="B39" s="1450" t="s">
        <v>678</v>
      </c>
      <c r="C39" s="1674" t="s">
        <v>429</v>
      </c>
      <c r="D39" s="1349">
        <v>0.7107892210265</v>
      </c>
      <c r="E39" s="1353">
        <v>0.21988106141799121</v>
      </c>
      <c r="F39" s="1353">
        <v>0.4051079273706828</v>
      </c>
      <c r="G39" s="1353">
        <v>0.43290067878910476</v>
      </c>
      <c r="H39" s="1353">
        <v>0.393777803859099</v>
      </c>
      <c r="I39" s="1353">
        <v>0.87006928822518603</v>
      </c>
      <c r="J39" s="1353">
        <v>0.50280260259181997</v>
      </c>
      <c r="K39" s="1353">
        <v>0.52338404303301589</v>
      </c>
      <c r="L39" s="1353">
        <v>0.3013534438151303</v>
      </c>
      <c r="M39" s="1353">
        <v>1.0588139097122811</v>
      </c>
      <c r="N39" s="1353">
        <v>0.35156839747556473</v>
      </c>
      <c r="O39" s="1353">
        <v>1.6617884079707699</v>
      </c>
      <c r="P39" s="1353">
        <v>0.67737122109339265</v>
      </c>
      <c r="Q39" s="1353">
        <v>0.581034923880559</v>
      </c>
      <c r="R39" s="1353">
        <v>0.86980576442793089</v>
      </c>
      <c r="S39" s="1353">
        <v>0.75678135642264444</v>
      </c>
      <c r="T39" s="1353">
        <v>0.32069239621625711</v>
      </c>
      <c r="U39" s="1353">
        <v>0.26101550226048847</v>
      </c>
      <c r="V39" s="1353">
        <v>0.28983757471193822</v>
      </c>
      <c r="W39" s="1353">
        <v>0.37187977562281127</v>
      </c>
      <c r="X39" s="1353">
        <v>0.44931092179801002</v>
      </c>
      <c r="Y39" s="1353">
        <v>0.62702360549930602</v>
      </c>
      <c r="Z39" s="1353">
        <v>0.53424509348360094</v>
      </c>
      <c r="AA39" s="1353">
        <v>0.60203097683762996</v>
      </c>
      <c r="AB39" s="1353">
        <v>0.66150198326348797</v>
      </c>
      <c r="AC39" s="1353">
        <v>0.775387135768699</v>
      </c>
      <c r="AD39" s="1353">
        <v>0.97709063094397197</v>
      </c>
      <c r="AE39" s="1353">
        <v>1.272643658905517</v>
      </c>
      <c r="AF39" s="1353">
        <v>0.83705691689542294</v>
      </c>
      <c r="AG39" s="1353">
        <v>1.21021721523292</v>
      </c>
      <c r="AH39" s="1353">
        <v>1.133477230665568</v>
      </c>
      <c r="AI39" s="1353">
        <v>1.2920356405225919</v>
      </c>
      <c r="AJ39" s="1353">
        <v>1.253823115463605</v>
      </c>
      <c r="AK39" s="1353">
        <v>1.1180738074428869</v>
      </c>
      <c r="AL39" s="1353">
        <v>1.5152645784338472</v>
      </c>
      <c r="AM39" s="1353">
        <v>1.8184804585639203</v>
      </c>
      <c r="AN39" s="1353">
        <v>2.0401758047268812</v>
      </c>
      <c r="AO39" s="1353">
        <v>2.0178652203286429</v>
      </c>
      <c r="AP39" s="1353">
        <v>3.3129942453891332</v>
      </c>
      <c r="AQ39" s="1353">
        <v>3.0442456940523428</v>
      </c>
      <c r="AR39" s="1353">
        <v>3.6518260500954001</v>
      </c>
      <c r="AS39" s="1353">
        <v>4.5348315663516798</v>
      </c>
      <c r="AT39" s="1353">
        <v>4.1962421549730502</v>
      </c>
      <c r="AU39" s="1353">
        <v>4.75429301260787</v>
      </c>
      <c r="AV39" s="1353">
        <v>4.225799188653041</v>
      </c>
      <c r="AW39" s="1353">
        <v>5.6152050429425096</v>
      </c>
      <c r="AX39" s="1353">
        <v>4.2601461370832396</v>
      </c>
      <c r="AY39" s="1353">
        <v>4.6666761136786601</v>
      </c>
      <c r="AZ39" s="1353">
        <v>4.5820594451101595</v>
      </c>
      <c r="BA39" s="1353">
        <v>5.74544715159126</v>
      </c>
      <c r="BB39" s="1353">
        <v>4.4229832604299046</v>
      </c>
      <c r="BC39" s="1353">
        <v>4.10123882268479</v>
      </c>
      <c r="BD39" s="1353">
        <f t="shared" si="1"/>
        <v>18.767826482357449</v>
      </c>
      <c r="BE39" s="1355">
        <f t="shared" si="0"/>
        <v>18.851728679816112</v>
      </c>
      <c r="BF39" s="1323"/>
      <c r="BP39" s="1305"/>
      <c r="BQ39" s="1305"/>
      <c r="BR39" s="1305"/>
      <c r="BS39" s="1305"/>
      <c r="BT39" s="1305"/>
      <c r="BU39" s="1305"/>
      <c r="BV39" s="1305"/>
      <c r="BW39" s="1305"/>
      <c r="BX39" s="1305"/>
      <c r="BY39" s="1305"/>
      <c r="BZ39" s="1305"/>
      <c r="CA39" s="1305"/>
      <c r="CB39" s="1305"/>
      <c r="CC39" s="1305"/>
      <c r="CD39" s="1305"/>
      <c r="CE39" s="1305"/>
      <c r="CF39" s="1305"/>
      <c r="CG39" s="1305"/>
      <c r="CH39" s="1305"/>
      <c r="CI39" s="1305"/>
      <c r="CJ39" s="1305"/>
      <c r="CK39" s="1305"/>
      <c r="CL39" s="1305"/>
      <c r="CM39" s="1305"/>
      <c r="CN39" s="1305"/>
      <c r="CO39" s="1305"/>
      <c r="CP39" s="1305"/>
    </row>
    <row r="40" spans="1:94" s="1195" customFormat="1" ht="19.95" customHeight="1">
      <c r="A40" s="1330" t="str">
        <f>IF('1'!$A$1=1,B40,C40)</f>
        <v>Italy</v>
      </c>
      <c r="B40" s="1450" t="s">
        <v>650</v>
      </c>
      <c r="C40" s="1674" t="s">
        <v>163</v>
      </c>
      <c r="D40" s="1349">
        <v>0.34569920304114743</v>
      </c>
      <c r="E40" s="1353">
        <v>0.52178343673534655</v>
      </c>
      <c r="F40" s="1353">
        <v>1.3197848536171768</v>
      </c>
      <c r="G40" s="1353">
        <v>1.4792552400698411</v>
      </c>
      <c r="H40" s="1353">
        <v>1.0607332365805242</v>
      </c>
      <c r="I40" s="1353">
        <v>1.0911102299315618</v>
      </c>
      <c r="J40" s="1353">
        <v>0.96539534239780311</v>
      </c>
      <c r="K40" s="1353">
        <v>2.601529583799369</v>
      </c>
      <c r="L40" s="1353">
        <v>2.3389853548698518</v>
      </c>
      <c r="M40" s="1353">
        <v>1.7101935672997088</v>
      </c>
      <c r="N40" s="1353">
        <v>4.15573048820404</v>
      </c>
      <c r="O40" s="1353">
        <v>1.5285879860170684</v>
      </c>
      <c r="P40" s="1353">
        <v>0.49036758855367629</v>
      </c>
      <c r="Q40" s="1353">
        <v>0.31667714118894441</v>
      </c>
      <c r="R40" s="1353">
        <v>1.0329651685111678</v>
      </c>
      <c r="S40" s="1353">
        <v>1.483108441592383</v>
      </c>
      <c r="T40" s="1353">
        <v>0.95327840398739494</v>
      </c>
      <c r="U40" s="1353">
        <v>1.0415284832638791</v>
      </c>
      <c r="V40" s="1353">
        <v>0.93578780380827298</v>
      </c>
      <c r="W40" s="1353">
        <v>0.93755297884988498</v>
      </c>
      <c r="X40" s="1353">
        <v>1.1909223281058861</v>
      </c>
      <c r="Y40" s="1353">
        <v>0.8960567918122071</v>
      </c>
      <c r="Z40" s="1353">
        <v>1.0318916230520232</v>
      </c>
      <c r="AA40" s="1353">
        <v>1.042381371401786</v>
      </c>
      <c r="AB40" s="1353">
        <v>1.4037800108242919</v>
      </c>
      <c r="AC40" s="1353">
        <v>1.37129681806561</v>
      </c>
      <c r="AD40" s="1353">
        <v>1.155564962031784</v>
      </c>
      <c r="AE40" s="1353">
        <v>1.0760303970472049</v>
      </c>
      <c r="AF40" s="1353">
        <v>1.9765802870493228</v>
      </c>
      <c r="AG40" s="1353">
        <v>2.8022236035670569</v>
      </c>
      <c r="AH40" s="1353">
        <v>2.0827276653290139</v>
      </c>
      <c r="AI40" s="1353">
        <v>2.383665979359288</v>
      </c>
      <c r="AJ40" s="1353">
        <v>2.5249014683494222</v>
      </c>
      <c r="AK40" s="1353">
        <v>3.198785531007597</v>
      </c>
      <c r="AL40" s="1353">
        <v>2.8195831593586043</v>
      </c>
      <c r="AM40" s="1353">
        <v>3.9603452813048459</v>
      </c>
      <c r="AN40" s="1353">
        <v>3.2314054459368959</v>
      </c>
      <c r="AO40" s="1353">
        <v>2.6031870810606152</v>
      </c>
      <c r="AP40" s="1353">
        <v>3.2835635206806701</v>
      </c>
      <c r="AQ40" s="1353">
        <v>3.62282134575611</v>
      </c>
      <c r="AR40" s="1353">
        <v>3.5031872423870172</v>
      </c>
      <c r="AS40" s="1353">
        <v>3.9971826995272917</v>
      </c>
      <c r="AT40" s="1353">
        <v>5.5042146288435205</v>
      </c>
      <c r="AU40" s="1353">
        <v>4.9710405013688703</v>
      </c>
      <c r="AV40" s="1353">
        <v>5.9076765625134797</v>
      </c>
      <c r="AW40" s="1353">
        <v>5.2691549258690298</v>
      </c>
      <c r="AX40" s="1353">
        <v>4.40058421502098</v>
      </c>
      <c r="AY40" s="1353">
        <v>5.7582413871970202</v>
      </c>
      <c r="AZ40" s="1353">
        <v>4.9792270001916803</v>
      </c>
      <c r="BA40" s="1353">
        <v>3.9202930651462982</v>
      </c>
      <c r="BB40" s="1353">
        <v>5.8017281157396603</v>
      </c>
      <c r="BC40" s="1353">
        <v>4.0598027783490505</v>
      </c>
      <c r="BD40" s="1353">
        <f t="shared" si="1"/>
        <v>21.33565709060051</v>
      </c>
      <c r="BE40" s="1355">
        <f t="shared" si="0"/>
        <v>18.76105095942669</v>
      </c>
      <c r="BF40" s="1323"/>
      <c r="BP40" s="1305"/>
      <c r="BQ40" s="1305"/>
      <c r="BR40" s="1305"/>
      <c r="BS40" s="1305"/>
      <c r="BT40" s="1305"/>
      <c r="BU40" s="1305"/>
      <c r="BV40" s="1305"/>
      <c r="BW40" s="1305"/>
      <c r="BX40" s="1305"/>
      <c r="BY40" s="1305"/>
      <c r="BZ40" s="1305"/>
      <c r="CA40" s="1305"/>
      <c r="CB40" s="1305"/>
      <c r="CC40" s="1305"/>
      <c r="CD40" s="1305"/>
      <c r="CE40" s="1305"/>
      <c r="CF40" s="1305"/>
      <c r="CG40" s="1305"/>
      <c r="CH40" s="1305"/>
      <c r="CI40" s="1305"/>
      <c r="CJ40" s="1305"/>
      <c r="CK40" s="1305"/>
      <c r="CL40" s="1305"/>
      <c r="CM40" s="1305"/>
      <c r="CN40" s="1305"/>
      <c r="CO40" s="1305"/>
      <c r="CP40" s="1305"/>
    </row>
    <row r="41" spans="1:94" s="1195" customFormat="1" ht="19.95" customHeight="1">
      <c r="A41" s="1330" t="str">
        <f>IF('1'!$A$1=1,B41,C41)</f>
        <v>Spain</v>
      </c>
      <c r="B41" s="1450" t="s">
        <v>637</v>
      </c>
      <c r="C41" s="1674" t="s">
        <v>167</v>
      </c>
      <c r="D41" s="1349">
        <v>4.8685164946669302E-2</v>
      </c>
      <c r="E41" s="1353">
        <v>0.12456236364100481</v>
      </c>
      <c r="F41" s="1353">
        <v>0.12914293385734721</v>
      </c>
      <c r="G41" s="1353">
        <v>0.19300441982091748</v>
      </c>
      <c r="H41" s="1353">
        <v>0.1317845933195668</v>
      </c>
      <c r="I41" s="1353">
        <v>0.13975503300442341</v>
      </c>
      <c r="J41" s="1353">
        <v>0.22261914564338808</v>
      </c>
      <c r="K41" s="1353">
        <v>0.19313767807825968</v>
      </c>
      <c r="L41" s="1353">
        <v>0.23800391667638429</v>
      </c>
      <c r="M41" s="1353">
        <v>0.15592280460581259</v>
      </c>
      <c r="N41" s="1353">
        <v>0.17659308364767182</v>
      </c>
      <c r="O41" s="1353">
        <v>0.25091468381913301</v>
      </c>
      <c r="P41" s="1353">
        <v>0.26963516748694438</v>
      </c>
      <c r="Q41" s="1353">
        <v>0.1795129337759605</v>
      </c>
      <c r="R41" s="1353">
        <v>0.25702882784381859</v>
      </c>
      <c r="S41" s="1353">
        <v>0.1745093311128576</v>
      </c>
      <c r="T41" s="1353">
        <v>0.97393319796831324</v>
      </c>
      <c r="U41" s="1353">
        <v>0.34587711613038907</v>
      </c>
      <c r="V41" s="1353">
        <v>2.1326001048624379</v>
      </c>
      <c r="W41" s="1353">
        <v>1.844597918603911</v>
      </c>
      <c r="X41" s="1353">
        <v>1.9557091820975359</v>
      </c>
      <c r="Y41" s="1353">
        <v>1.4721369181132766</v>
      </c>
      <c r="Z41" s="1353">
        <v>1.717969017348469</v>
      </c>
      <c r="AA41" s="1353">
        <v>2.433694207924046</v>
      </c>
      <c r="AB41" s="1353">
        <v>4.2781713138897404</v>
      </c>
      <c r="AC41" s="1353">
        <v>3.6480182925554798</v>
      </c>
      <c r="AD41" s="1353">
        <v>3.443117549632456</v>
      </c>
      <c r="AE41" s="1353">
        <v>3.3915551129038599</v>
      </c>
      <c r="AF41" s="1353">
        <v>4.1285671027494182</v>
      </c>
      <c r="AG41" s="1353">
        <v>4.6159850257817103</v>
      </c>
      <c r="AH41" s="1353">
        <v>3.5677568471229071</v>
      </c>
      <c r="AI41" s="1353">
        <v>2.119986098212356</v>
      </c>
      <c r="AJ41" s="1353">
        <v>1.9642351185969789</v>
      </c>
      <c r="AK41" s="1353">
        <v>3.934068744692627</v>
      </c>
      <c r="AL41" s="1353">
        <v>5.2344864400246305</v>
      </c>
      <c r="AM41" s="1353">
        <v>2.5234542674126823</v>
      </c>
      <c r="AN41" s="1353">
        <v>3.2472717033562679</v>
      </c>
      <c r="AO41" s="1353">
        <v>3.0617340387588619</v>
      </c>
      <c r="AP41" s="1353">
        <v>3.2189576397174182</v>
      </c>
      <c r="AQ41" s="1353">
        <v>3.745387362075375</v>
      </c>
      <c r="AR41" s="1353">
        <v>3.3124091408705998</v>
      </c>
      <c r="AS41" s="1353">
        <v>3.5681269952770602</v>
      </c>
      <c r="AT41" s="1353">
        <v>4.1042112063263501</v>
      </c>
      <c r="AU41" s="1353">
        <v>4.2642607403508688</v>
      </c>
      <c r="AV41" s="1353">
        <v>4.9649695308031703</v>
      </c>
      <c r="AW41" s="1353">
        <v>5.6817855819818801</v>
      </c>
      <c r="AX41" s="1353">
        <v>3.8846148718810305</v>
      </c>
      <c r="AY41" s="1353">
        <v>5.7885933634050595</v>
      </c>
      <c r="AZ41" s="1353">
        <v>3.480285889840431</v>
      </c>
      <c r="BA41" s="1353">
        <v>5.2085441593343624</v>
      </c>
      <c r="BB41" s="1353">
        <v>5.2997659207631429</v>
      </c>
      <c r="BC41" s="1353">
        <v>4.8129573304388202</v>
      </c>
      <c r="BD41" s="1353">
        <f t="shared" si="1"/>
        <v>20.319963348071141</v>
      </c>
      <c r="BE41" s="1355">
        <f t="shared" si="0"/>
        <v>18.801553300376757</v>
      </c>
      <c r="BF41" s="1323"/>
      <c r="BP41" s="1305"/>
      <c r="BQ41" s="1305"/>
      <c r="BR41" s="1305"/>
      <c r="BS41" s="1305"/>
      <c r="BT41" s="1305"/>
      <c r="BU41" s="1305"/>
      <c r="BV41" s="1305"/>
      <c r="BW41" s="1305"/>
      <c r="BX41" s="1305"/>
      <c r="BY41" s="1305"/>
      <c r="BZ41" s="1305"/>
      <c r="CA41" s="1305"/>
      <c r="CB41" s="1305"/>
      <c r="CC41" s="1305"/>
      <c r="CD41" s="1305"/>
      <c r="CE41" s="1305"/>
      <c r="CF41" s="1305"/>
      <c r="CG41" s="1305"/>
      <c r="CH41" s="1305"/>
      <c r="CI41" s="1305"/>
      <c r="CJ41" s="1305"/>
      <c r="CK41" s="1305"/>
      <c r="CL41" s="1305"/>
      <c r="CM41" s="1305"/>
      <c r="CN41" s="1305"/>
      <c r="CO41" s="1305"/>
      <c r="CP41" s="1305"/>
    </row>
    <row r="42" spans="1:94" s="1195" customFormat="1" ht="19.95" customHeight="1">
      <c r="A42" s="1330" t="str">
        <f>IF('1'!$A$1=1,B42,C42)</f>
        <v>Australia</v>
      </c>
      <c r="B42" s="1450" t="s">
        <v>687</v>
      </c>
      <c r="C42" s="1674" t="s">
        <v>571</v>
      </c>
      <c r="D42" s="1349">
        <v>2.6391304610710901E-3</v>
      </c>
      <c r="E42" s="1353">
        <v>7.8376794666657479E-2</v>
      </c>
      <c r="F42" s="1353">
        <v>6.0449917008131897E-2</v>
      </c>
      <c r="G42" s="1353">
        <v>0.17735924942653691</v>
      </c>
      <c r="H42" s="1353">
        <v>5.5973842710630222E-3</v>
      </c>
      <c r="I42" s="1353">
        <v>0.52186994453316216</v>
      </c>
      <c r="J42" s="1353">
        <v>0.11387270821147182</v>
      </c>
      <c r="K42" s="1353">
        <v>0.1333371187477243</v>
      </c>
      <c r="L42" s="1353">
        <v>0.13597902560103342</v>
      </c>
      <c r="M42" s="1353">
        <v>0.49662713613501308</v>
      </c>
      <c r="N42" s="1353">
        <v>0.19574801199333042</v>
      </c>
      <c r="O42" s="1353">
        <v>0.16720299156752522</v>
      </c>
      <c r="P42" s="1353">
        <v>0.1073393567061609</v>
      </c>
      <c r="Q42" s="1353">
        <v>0.40153030442509102</v>
      </c>
      <c r="R42" s="1353">
        <v>0.11871345297805519</v>
      </c>
      <c r="S42" s="1353">
        <v>0.14937312685422449</v>
      </c>
      <c r="T42" s="1353">
        <v>0.72879599955326602</v>
      </c>
      <c r="U42" s="1353">
        <v>0.86105181769875394</v>
      </c>
      <c r="V42" s="1353">
        <v>0.701977517747018</v>
      </c>
      <c r="W42" s="1353">
        <v>1.0568430863573071</v>
      </c>
      <c r="X42" s="1353">
        <v>0.7728111679367391</v>
      </c>
      <c r="Y42" s="1353">
        <v>0.93242871204757893</v>
      </c>
      <c r="Z42" s="1353">
        <v>1.1190739495690751</v>
      </c>
      <c r="AA42" s="1353">
        <v>1.15390406047796</v>
      </c>
      <c r="AB42" s="1353">
        <v>1.207730209310387</v>
      </c>
      <c r="AC42" s="1353">
        <v>1.5638043016083172</v>
      </c>
      <c r="AD42" s="1353">
        <v>1.629351089565295</v>
      </c>
      <c r="AE42" s="1353">
        <v>1.3630732737338689</v>
      </c>
      <c r="AF42" s="1353">
        <v>1.9782720849650821</v>
      </c>
      <c r="AG42" s="1353">
        <v>2.365942924903381</v>
      </c>
      <c r="AH42" s="1353">
        <v>2.771106039192202</v>
      </c>
      <c r="AI42" s="1353">
        <v>3.1407214094529259</v>
      </c>
      <c r="AJ42" s="1353">
        <v>3.1165946955775801</v>
      </c>
      <c r="AK42" s="1353">
        <v>3.3702624415481903</v>
      </c>
      <c r="AL42" s="1353">
        <v>3.3513206199571499</v>
      </c>
      <c r="AM42" s="1353">
        <v>3.8248410479794597</v>
      </c>
      <c r="AN42" s="1353">
        <v>3.4436083105561197</v>
      </c>
      <c r="AO42" s="1353">
        <v>2.927617780063275</v>
      </c>
      <c r="AP42" s="1353">
        <v>3.2036469116996797</v>
      </c>
      <c r="AQ42" s="1353">
        <v>4.0138911253468796</v>
      </c>
      <c r="AR42" s="1353">
        <v>4.2500624843323402</v>
      </c>
      <c r="AS42" s="1353">
        <v>4.3893981926706704</v>
      </c>
      <c r="AT42" s="1353">
        <v>4.6109472595102599</v>
      </c>
      <c r="AU42" s="1353">
        <v>6.2091458916640905</v>
      </c>
      <c r="AV42" s="1353">
        <v>4.9767383306641602</v>
      </c>
      <c r="AW42" s="1353">
        <v>4.7685117944294895</v>
      </c>
      <c r="AX42" s="1353">
        <v>4.6099650323107406</v>
      </c>
      <c r="AY42" s="1353">
        <v>3.8233460350758701</v>
      </c>
      <c r="AZ42" s="1353">
        <v>3.65915157895025</v>
      </c>
      <c r="BA42" s="1353">
        <v>3.5002796848642501</v>
      </c>
      <c r="BB42" s="1353">
        <v>3.2561045277767198</v>
      </c>
      <c r="BC42" s="1353">
        <v>3.6020490187220298</v>
      </c>
      <c r="BD42" s="1353">
        <f t="shared" si="1"/>
        <v>18.178561192480259</v>
      </c>
      <c r="BE42" s="1355">
        <f t="shared" si="0"/>
        <v>14.017584810313251</v>
      </c>
      <c r="BF42" s="1323"/>
      <c r="BP42" s="1305"/>
      <c r="BQ42" s="1305"/>
      <c r="BR42" s="1305"/>
      <c r="BS42" s="1305"/>
      <c r="BT42" s="1305"/>
      <c r="BU42" s="1305"/>
      <c r="BV42" s="1305"/>
      <c r="BW42" s="1305"/>
      <c r="BX42" s="1305"/>
      <c r="BY42" s="1305"/>
      <c r="BZ42" s="1305"/>
      <c r="CA42" s="1305"/>
      <c r="CB42" s="1305"/>
      <c r="CC42" s="1305"/>
      <c r="CD42" s="1305"/>
      <c r="CE42" s="1305"/>
      <c r="CF42" s="1305"/>
      <c r="CG42" s="1305"/>
      <c r="CH42" s="1305"/>
      <c r="CI42" s="1305"/>
      <c r="CJ42" s="1305"/>
      <c r="CK42" s="1305"/>
      <c r="CL42" s="1305"/>
      <c r="CM42" s="1305"/>
      <c r="CN42" s="1305"/>
      <c r="CO42" s="1305"/>
      <c r="CP42" s="1305"/>
    </row>
    <row r="43" spans="1:94" s="1195" customFormat="1" ht="19.95" customHeight="1">
      <c r="A43" s="1330" t="str">
        <f>IF('1'!$A$1=1,B43,C43)</f>
        <v>Kazakhstan</v>
      </c>
      <c r="B43" s="1450" t="s">
        <v>646</v>
      </c>
      <c r="C43" s="1674" t="s">
        <v>176</v>
      </c>
      <c r="D43" s="1349">
        <v>0.25513919255748618</v>
      </c>
      <c r="E43" s="1353">
        <v>0.64029847757448166</v>
      </c>
      <c r="F43" s="1353">
        <v>0.816890295730206</v>
      </c>
      <c r="G43" s="1353">
        <v>0.72029082137250899</v>
      </c>
      <c r="H43" s="1353">
        <v>0.48942619262610831</v>
      </c>
      <c r="I43" s="1353">
        <v>0.82075178359127499</v>
      </c>
      <c r="J43" s="1353">
        <v>0.90753620232222809</v>
      </c>
      <c r="K43" s="1353">
        <v>0.80234878229917594</v>
      </c>
      <c r="L43" s="1353">
        <v>0.58164332200182534</v>
      </c>
      <c r="M43" s="1353">
        <v>0.93079968742151498</v>
      </c>
      <c r="N43" s="1353">
        <v>1.5751016230667569</v>
      </c>
      <c r="O43" s="1353">
        <v>0.84320236776133894</v>
      </c>
      <c r="P43" s="1353">
        <v>1.4278980924701918</v>
      </c>
      <c r="Q43" s="1353">
        <v>1.0583835060405311</v>
      </c>
      <c r="R43" s="1353">
        <v>0.65597400095097202</v>
      </c>
      <c r="S43" s="1353">
        <v>0.85717183552810894</v>
      </c>
      <c r="T43" s="1353">
        <v>0.90771808761842299</v>
      </c>
      <c r="U43" s="1353">
        <v>0.77441292639127202</v>
      </c>
      <c r="V43" s="1353">
        <v>0.861143321879</v>
      </c>
      <c r="W43" s="1353">
        <v>1.10834189762187</v>
      </c>
      <c r="X43" s="1353">
        <v>0.60715259824455503</v>
      </c>
      <c r="Y43" s="1353">
        <v>0.62036492996821302</v>
      </c>
      <c r="Z43" s="1353">
        <v>1.15626449303569</v>
      </c>
      <c r="AA43" s="1353">
        <v>1.2330157744161507</v>
      </c>
      <c r="AB43" s="1353">
        <v>1.309243091488393</v>
      </c>
      <c r="AC43" s="1353">
        <v>1.1360347495722691</v>
      </c>
      <c r="AD43" s="1353">
        <v>0.96160216012828892</v>
      </c>
      <c r="AE43" s="1353">
        <v>1.6780152829394201</v>
      </c>
      <c r="AF43" s="1353">
        <v>1.028972119156657</v>
      </c>
      <c r="AG43" s="1353">
        <v>2.6785786956993149</v>
      </c>
      <c r="AH43" s="1353">
        <v>2.1775113152722798</v>
      </c>
      <c r="AI43" s="1353">
        <v>2.4259702132745349</v>
      </c>
      <c r="AJ43" s="1353">
        <v>1.730071943383386</v>
      </c>
      <c r="AK43" s="1353">
        <v>1.6540858051774958</v>
      </c>
      <c r="AL43" s="1353">
        <v>1.915899845614609</v>
      </c>
      <c r="AM43" s="1353">
        <v>2.227663141188013</v>
      </c>
      <c r="AN43" s="1353">
        <v>1.979210005872428</v>
      </c>
      <c r="AO43" s="1353">
        <v>1.6150115761359518</v>
      </c>
      <c r="AP43" s="1353">
        <v>2.738922889468574</v>
      </c>
      <c r="AQ43" s="1353">
        <v>3.2827112836462646</v>
      </c>
      <c r="AR43" s="1353">
        <v>2.5099025256800851</v>
      </c>
      <c r="AS43" s="1353">
        <v>2.2215811056373029</v>
      </c>
      <c r="AT43" s="1353">
        <v>3.3882402839566668</v>
      </c>
      <c r="AU43" s="1353">
        <v>4.6282087143301398</v>
      </c>
      <c r="AV43" s="1353">
        <v>2.3394321776871148</v>
      </c>
      <c r="AW43" s="1353">
        <v>3.6608338955389996</v>
      </c>
      <c r="AX43" s="1353">
        <v>4.3017989897702895</v>
      </c>
      <c r="AY43" s="1353">
        <v>3.7058488715638402</v>
      </c>
      <c r="AZ43" s="1353">
        <v>2.8621457838697459</v>
      </c>
      <c r="BA43" s="1353">
        <v>3.91529655149251</v>
      </c>
      <c r="BB43" s="1353">
        <v>3.2378113886687245</v>
      </c>
      <c r="BC43" s="1353">
        <v>3.4029353770408659</v>
      </c>
      <c r="BD43" s="1353">
        <f>AV43+AW43+AX43+AY43</f>
        <v>14.007913934560246</v>
      </c>
      <c r="BE43" s="1355">
        <f>AZ43+BA43+BB43+BC43</f>
        <v>13.418189101071846</v>
      </c>
      <c r="BF43" s="1323"/>
      <c r="BP43" s="1305"/>
      <c r="BQ43" s="1305"/>
      <c r="BR43" s="1305"/>
      <c r="BS43" s="1305"/>
      <c r="BT43" s="1305"/>
      <c r="BU43" s="1305"/>
      <c r="BV43" s="1305"/>
      <c r="BW43" s="1305"/>
      <c r="BX43" s="1305"/>
      <c r="BY43" s="1305"/>
      <c r="BZ43" s="1305"/>
      <c r="CA43" s="1305"/>
      <c r="CB43" s="1305"/>
      <c r="CC43" s="1305"/>
      <c r="CD43" s="1305"/>
      <c r="CE43" s="1305"/>
      <c r="CF43" s="1305"/>
      <c r="CG43" s="1305"/>
      <c r="CH43" s="1305"/>
      <c r="CI43" s="1305"/>
      <c r="CJ43" s="1305"/>
      <c r="CK43" s="1305"/>
      <c r="CL43" s="1305"/>
      <c r="CM43" s="1305"/>
      <c r="CN43" s="1305"/>
      <c r="CO43" s="1305"/>
      <c r="CP43" s="1305"/>
    </row>
    <row r="44" spans="1:94" s="1195" customFormat="1" ht="19.95" customHeight="1">
      <c r="A44" s="1330" t="str">
        <f>IF('1'!$A$1=1,B44,C44)</f>
        <v>Bahamas</v>
      </c>
      <c r="B44" s="1450" t="s">
        <v>688</v>
      </c>
      <c r="C44" s="1674" t="s">
        <v>570</v>
      </c>
      <c r="D44" s="1349">
        <v>0.38710233677983996</v>
      </c>
      <c r="E44" s="1353">
        <v>0.40943771750730995</v>
      </c>
      <c r="F44" s="1353">
        <v>0.44711879513781294</v>
      </c>
      <c r="G44" s="1353">
        <v>0.51320902364763188</v>
      </c>
      <c r="H44" s="1353">
        <v>0.57872325815776304</v>
      </c>
      <c r="I44" s="1353">
        <v>0.634308763484142</v>
      </c>
      <c r="J44" s="1353">
        <v>0.71986553384270291</v>
      </c>
      <c r="K44" s="1353">
        <v>0.70641168761554596</v>
      </c>
      <c r="L44" s="1353">
        <v>0.86984821590319794</v>
      </c>
      <c r="M44" s="1353">
        <v>0.74085360014091606</v>
      </c>
      <c r="N44" s="1353">
        <v>0.73606445502859597</v>
      </c>
      <c r="O44" s="1353">
        <v>1.0573825058329709</v>
      </c>
      <c r="P44" s="1353">
        <v>0.81278183640678203</v>
      </c>
      <c r="Q44" s="1353">
        <v>0.77097794041381795</v>
      </c>
      <c r="R44" s="1353">
        <v>0.86710681219411301</v>
      </c>
      <c r="S44" s="1353">
        <v>0.88198895386882403</v>
      </c>
      <c r="T44" s="1353">
        <v>1.667535974038796E-3</v>
      </c>
      <c r="U44" s="1353">
        <v>1.856788840320738</v>
      </c>
      <c r="V44" s="1353">
        <v>1.7825105488457129</v>
      </c>
      <c r="W44" s="1353">
        <v>3.237122182719852</v>
      </c>
      <c r="X44" s="1353">
        <v>2.7157323819872552</v>
      </c>
      <c r="Y44" s="1353">
        <v>3.1869483999999999</v>
      </c>
      <c r="Z44" s="1353">
        <v>3.5999115899999996</v>
      </c>
      <c r="AA44" s="1353">
        <v>3.6040626799999997</v>
      </c>
      <c r="AB44" s="1353">
        <v>2.5005033299999999</v>
      </c>
      <c r="AC44" s="1353">
        <v>3.6243470599999998</v>
      </c>
      <c r="AD44" s="1353">
        <v>2.9927292795471541</v>
      </c>
      <c r="AE44" s="1353">
        <v>2.5614626999999999</v>
      </c>
      <c r="AF44" s="1353">
        <v>2.7572768499999998</v>
      </c>
      <c r="AG44" s="1353">
        <v>3.9786754799999997</v>
      </c>
      <c r="AH44" s="1353">
        <v>4.1105757700000005</v>
      </c>
      <c r="AI44" s="1353">
        <v>4.430828</v>
      </c>
      <c r="AJ44" s="1353">
        <v>4.3112727345983002</v>
      </c>
      <c r="AK44" s="1353">
        <v>4.4894400000000001</v>
      </c>
      <c r="AL44" s="1353">
        <v>4.4542999999999999</v>
      </c>
      <c r="AM44" s="1353">
        <v>4.7430687816712975</v>
      </c>
      <c r="AN44" s="1353">
        <v>5.14260869970329</v>
      </c>
      <c r="AO44" s="1353">
        <v>4.8350119999999999</v>
      </c>
      <c r="AP44" s="1353">
        <v>4.1178565000000003</v>
      </c>
      <c r="AQ44" s="1353">
        <v>5.3521840000000003</v>
      </c>
      <c r="AR44" s="1353">
        <v>3.3200738007177804</v>
      </c>
      <c r="AS44" s="1353">
        <v>3.3173815499999999</v>
      </c>
      <c r="AT44" s="1353">
        <v>3.37941</v>
      </c>
      <c r="AU44" s="1353">
        <v>4.0054124071133401</v>
      </c>
      <c r="AV44" s="1353">
        <v>2.6053676379560455</v>
      </c>
      <c r="AW44" s="1353">
        <v>3.7502624400000002</v>
      </c>
      <c r="AX44" s="1353">
        <v>3.5523903884434</v>
      </c>
      <c r="AY44" s="1353">
        <v>3.57922585657104</v>
      </c>
      <c r="AZ44" s="1353">
        <v>4.8081994839449695</v>
      </c>
      <c r="BA44" s="1353">
        <v>3.2586296398846115</v>
      </c>
      <c r="BB44" s="1353">
        <v>2.0804724600000002</v>
      </c>
      <c r="BC44" s="1353">
        <v>3.2356150000000001</v>
      </c>
      <c r="BD44" s="1353">
        <f t="shared" si="1"/>
        <v>13.487246322970485</v>
      </c>
      <c r="BE44" s="1355">
        <f t="shared" si="0"/>
        <v>13.38291658382958</v>
      </c>
      <c r="BF44" s="1323"/>
      <c r="BP44" s="1305"/>
      <c r="BQ44" s="1305"/>
      <c r="BR44" s="1305"/>
      <c r="BS44" s="1305"/>
      <c r="BT44" s="1305"/>
      <c r="BU44" s="1305"/>
      <c r="BV44" s="1305"/>
      <c r="BW44" s="1305"/>
      <c r="BX44" s="1305"/>
      <c r="BY44" s="1305"/>
      <c r="BZ44" s="1305"/>
      <c r="CA44" s="1305"/>
      <c r="CB44" s="1305"/>
      <c r="CC44" s="1305"/>
      <c r="CD44" s="1305"/>
      <c r="CE44" s="1305"/>
      <c r="CF44" s="1305"/>
      <c r="CG44" s="1305"/>
      <c r="CH44" s="1305"/>
      <c r="CI44" s="1305"/>
      <c r="CJ44" s="1305"/>
      <c r="CK44" s="1305"/>
      <c r="CL44" s="1305"/>
      <c r="CM44" s="1305"/>
      <c r="CN44" s="1305"/>
      <c r="CO44" s="1305"/>
      <c r="CP44" s="1305"/>
    </row>
    <row r="45" spans="1:94" s="1195" customFormat="1" ht="19.95" customHeight="1">
      <c r="A45" s="1330" t="str">
        <f>IF('1'!$A$1=1,B45,C45)</f>
        <v>Romania</v>
      </c>
      <c r="B45" s="1450" t="s">
        <v>649</v>
      </c>
      <c r="C45" s="1674" t="s">
        <v>170</v>
      </c>
      <c r="D45" s="1349">
        <v>7.2879192345444488E-2</v>
      </c>
      <c r="E45" s="1353">
        <v>7.9222097610900599E-2</v>
      </c>
      <c r="F45" s="1353">
        <v>0.13414379253855349</v>
      </c>
      <c r="G45" s="1353">
        <v>6.8146645053123497E-2</v>
      </c>
      <c r="H45" s="1353">
        <v>0.1191339823321307</v>
      </c>
      <c r="I45" s="1353">
        <v>0.13801355040865429</v>
      </c>
      <c r="J45" s="1353">
        <v>2.2738234607997101</v>
      </c>
      <c r="K45" s="1353">
        <v>2.8769031307029329</v>
      </c>
      <c r="L45" s="1353">
        <v>2.935584006384286</v>
      </c>
      <c r="M45" s="1353">
        <v>3.9865371583079821</v>
      </c>
      <c r="N45" s="1353">
        <v>3.7509526600723495</v>
      </c>
      <c r="O45" s="1353">
        <v>5.9225507519074903</v>
      </c>
      <c r="P45" s="1353">
        <v>3.1466500466716187</v>
      </c>
      <c r="Q45" s="1353">
        <v>4.7409136364687452</v>
      </c>
      <c r="R45" s="1353">
        <v>3.7219340561750798</v>
      </c>
      <c r="S45" s="1353">
        <v>4.6175158243687404</v>
      </c>
      <c r="T45" s="1353">
        <v>8.3615213585233994E-2</v>
      </c>
      <c r="U45" s="1353">
        <v>7.7167771106119595E-2</v>
      </c>
      <c r="V45" s="1353">
        <v>7.0418184584943297E-2</v>
      </c>
      <c r="W45" s="1353">
        <v>5.3078418921960302E-2</v>
      </c>
      <c r="X45" s="1353">
        <v>6.7817272962798505E-2</v>
      </c>
      <c r="Y45" s="1353">
        <v>6.5957575070225594E-2</v>
      </c>
      <c r="Z45" s="1353">
        <v>0.1099919925790827</v>
      </c>
      <c r="AA45" s="1353">
        <v>0.1608164774075814</v>
      </c>
      <c r="AB45" s="1353">
        <v>0.1243828950900662</v>
      </c>
      <c r="AC45" s="1353">
        <v>0.18069593560367569</v>
      </c>
      <c r="AD45" s="1353">
        <v>0.408115108427554</v>
      </c>
      <c r="AE45" s="1353">
        <v>0.48269634062882999</v>
      </c>
      <c r="AF45" s="1353">
        <v>0.66711352453623496</v>
      </c>
      <c r="AG45" s="1353">
        <v>0.53584086564685907</v>
      </c>
      <c r="AH45" s="1353">
        <v>0.70539300948621098</v>
      </c>
      <c r="AI45" s="1353">
        <v>0.68221134024907193</v>
      </c>
      <c r="AJ45" s="1353">
        <v>0.76294795706513108</v>
      </c>
      <c r="AK45" s="1353">
        <v>1.1408187178736942</v>
      </c>
      <c r="AL45" s="1353">
        <v>1.2618924142869981</v>
      </c>
      <c r="AM45" s="1353">
        <v>2.0781488541683628</v>
      </c>
      <c r="AN45" s="1353">
        <v>2.0018851309960159</v>
      </c>
      <c r="AO45" s="1353">
        <v>1.265219958996797</v>
      </c>
      <c r="AP45" s="1353">
        <v>2.3336081567999689</v>
      </c>
      <c r="AQ45" s="1353">
        <v>2.2286837842893621</v>
      </c>
      <c r="AR45" s="1353">
        <v>1.79203536740252</v>
      </c>
      <c r="AS45" s="1353">
        <v>2.2161734726066951</v>
      </c>
      <c r="AT45" s="1353">
        <v>2.0654919404254519</v>
      </c>
      <c r="AU45" s="1353">
        <v>2.7332929454864088</v>
      </c>
      <c r="AV45" s="1353">
        <v>2.4720779035279361</v>
      </c>
      <c r="AW45" s="1353">
        <v>2.3722830455874249</v>
      </c>
      <c r="AX45" s="1353">
        <v>2.2650007391553988</v>
      </c>
      <c r="AY45" s="1353">
        <v>2.5790113519978819</v>
      </c>
      <c r="AZ45" s="1353">
        <v>2.6201105270976841</v>
      </c>
      <c r="BA45" s="1353">
        <v>3.2109871346939451</v>
      </c>
      <c r="BB45" s="1353">
        <v>3.0156020854990242</v>
      </c>
      <c r="BC45" s="1353">
        <v>3.32498103761908</v>
      </c>
      <c r="BD45" s="1353">
        <f>AV45+AW45+AX45+AY45</f>
        <v>9.6883730402686403</v>
      </c>
      <c r="BE45" s="1355">
        <f>AZ45+BA45+BB45+BC45</f>
        <v>12.171680784909734</v>
      </c>
      <c r="BF45" s="1323"/>
      <c r="BP45" s="1305"/>
      <c r="BQ45" s="1305"/>
      <c r="BR45" s="1305"/>
      <c r="BS45" s="1305"/>
      <c r="BT45" s="1305"/>
      <c r="BU45" s="1305"/>
      <c r="BV45" s="1305"/>
      <c r="BW45" s="1305"/>
      <c r="BX45" s="1305"/>
      <c r="BY45" s="1305"/>
      <c r="BZ45" s="1305"/>
      <c r="CA45" s="1305"/>
      <c r="CB45" s="1305"/>
      <c r="CC45" s="1305"/>
      <c r="CD45" s="1305"/>
      <c r="CE45" s="1305"/>
      <c r="CF45" s="1305"/>
      <c r="CG45" s="1305"/>
      <c r="CH45" s="1305"/>
      <c r="CI45" s="1305"/>
      <c r="CJ45" s="1305"/>
      <c r="CK45" s="1305"/>
      <c r="CL45" s="1305"/>
      <c r="CM45" s="1305"/>
      <c r="CN45" s="1305"/>
      <c r="CO45" s="1305"/>
      <c r="CP45" s="1305"/>
    </row>
    <row r="46" spans="1:94" s="1195" customFormat="1" ht="19.95" customHeight="1">
      <c r="A46" s="1330" t="str">
        <f>IF('1'!$A$1=1,B46,C46)</f>
        <v>Luxembourg</v>
      </c>
      <c r="B46" s="1450" t="s">
        <v>684</v>
      </c>
      <c r="C46" s="1674" t="s">
        <v>572</v>
      </c>
      <c r="D46" s="1349">
        <v>0</v>
      </c>
      <c r="E46" s="1353">
        <v>0</v>
      </c>
      <c r="F46" s="1353">
        <v>7.5570000000000003E-3</v>
      </c>
      <c r="G46" s="1353">
        <v>2.6536999999999998E-2</v>
      </c>
      <c r="H46" s="1353">
        <v>1.3819E-2</v>
      </c>
      <c r="I46" s="1353">
        <v>1.3014E-2</v>
      </c>
      <c r="J46" s="1353">
        <v>3.8943999999999999E-2</v>
      </c>
      <c r="K46" s="1353">
        <v>6.0000000000000001E-3</v>
      </c>
      <c r="L46" s="1353">
        <v>9.0000000000000011E-3</v>
      </c>
      <c r="M46" s="1353">
        <v>3.0000000000000001E-3</v>
      </c>
      <c r="N46" s="1353">
        <v>0</v>
      </c>
      <c r="O46" s="1353">
        <v>3.0000000000000001E-3</v>
      </c>
      <c r="P46" s="1353">
        <v>5.4209999999999996E-3</v>
      </c>
      <c r="Q46" s="1353">
        <v>0</v>
      </c>
      <c r="R46" s="1353">
        <v>1.5750000000000002</v>
      </c>
      <c r="S46" s="1353">
        <v>0</v>
      </c>
      <c r="T46" s="1353">
        <v>1.268424295769085</v>
      </c>
      <c r="U46" s="1353">
        <v>1.6097698267410909</v>
      </c>
      <c r="V46" s="1353">
        <v>1.435121976013517</v>
      </c>
      <c r="W46" s="1353">
        <v>1.828668784403136</v>
      </c>
      <c r="X46" s="1353">
        <v>1.879542539569576</v>
      </c>
      <c r="Y46" s="1353">
        <v>2.415124855887417</v>
      </c>
      <c r="Z46" s="1353">
        <v>1.8608018547322041</v>
      </c>
      <c r="AA46" s="1353">
        <v>2.9719411746518132</v>
      </c>
      <c r="AB46" s="1353">
        <v>2.6705023698014312</v>
      </c>
      <c r="AC46" s="1353">
        <v>4.1839051256436202</v>
      </c>
      <c r="AD46" s="1353">
        <v>3.94867360025113</v>
      </c>
      <c r="AE46" s="1353">
        <v>3.139844734192756</v>
      </c>
      <c r="AF46" s="1353">
        <v>3.5952020924646497</v>
      </c>
      <c r="AG46" s="1353">
        <v>4.0851960897358399</v>
      </c>
      <c r="AH46" s="1353">
        <v>3.5202959546968899</v>
      </c>
      <c r="AI46" s="1353">
        <v>4.2263831827706699</v>
      </c>
      <c r="AJ46" s="1353">
        <v>4.4538243007071197</v>
      </c>
      <c r="AK46" s="1353">
        <v>4.392869637850878</v>
      </c>
      <c r="AL46" s="1353">
        <v>5.1516098365773004</v>
      </c>
      <c r="AM46" s="1353">
        <v>4.7798526301317699</v>
      </c>
      <c r="AN46" s="1353">
        <v>5.0523326823612802</v>
      </c>
      <c r="AO46" s="1353">
        <v>4.7717084530583902</v>
      </c>
      <c r="AP46" s="1353">
        <v>6.0218672354843399</v>
      </c>
      <c r="AQ46" s="1353">
        <v>8.7131346669779592</v>
      </c>
      <c r="AR46" s="1353">
        <v>8.0556602093391909</v>
      </c>
      <c r="AS46" s="1353">
        <v>6.3917465972878</v>
      </c>
      <c r="AT46" s="1353">
        <v>9.8100386567882403</v>
      </c>
      <c r="AU46" s="1353">
        <v>10.4471474046469</v>
      </c>
      <c r="AV46" s="1353">
        <v>6.7315575972821797</v>
      </c>
      <c r="AW46" s="1353">
        <v>5.4134139899477498</v>
      </c>
      <c r="AX46" s="1353">
        <v>5.5014110650388401</v>
      </c>
      <c r="AY46" s="1353">
        <v>5.9702664727732202</v>
      </c>
      <c r="AZ46" s="1353">
        <v>2.8632317252207069</v>
      </c>
      <c r="BA46" s="1353">
        <v>3.592416100330551</v>
      </c>
      <c r="BB46" s="1353">
        <v>2.5023442265850218</v>
      </c>
      <c r="BC46" s="1353">
        <v>2.050120730119632</v>
      </c>
      <c r="BD46" s="1353">
        <f t="shared" si="1"/>
        <v>23.616649125041988</v>
      </c>
      <c r="BE46" s="1355">
        <f t="shared" si="0"/>
        <v>11.008112782255912</v>
      </c>
      <c r="BF46" s="1323"/>
      <c r="BP46" s="1305"/>
      <c r="BQ46" s="1305"/>
      <c r="BR46" s="1305"/>
      <c r="BS46" s="1305"/>
      <c r="BT46" s="1305"/>
      <c r="BU46" s="1305"/>
      <c r="BV46" s="1305"/>
      <c r="BW46" s="1305"/>
      <c r="BX46" s="1305"/>
      <c r="BY46" s="1305"/>
      <c r="BZ46" s="1305"/>
      <c r="CA46" s="1305"/>
      <c r="CB46" s="1305"/>
      <c r="CC46" s="1305"/>
      <c r="CD46" s="1305"/>
      <c r="CE46" s="1305"/>
      <c r="CF46" s="1305"/>
      <c r="CG46" s="1305"/>
      <c r="CH46" s="1305"/>
      <c r="CI46" s="1305"/>
      <c r="CJ46" s="1305"/>
      <c r="CK46" s="1305"/>
      <c r="CL46" s="1305"/>
      <c r="CM46" s="1305"/>
      <c r="CN46" s="1305"/>
      <c r="CO46" s="1305"/>
      <c r="CP46" s="1305"/>
    </row>
    <row r="47" spans="1:94" s="1195" customFormat="1" ht="19.95" customHeight="1">
      <c r="A47" s="1330" t="str">
        <f>IF('1'!$A$1=1,B47,C47)</f>
        <v>Georgia</v>
      </c>
      <c r="B47" s="1450" t="s">
        <v>673</v>
      </c>
      <c r="C47" s="1674" t="s">
        <v>277</v>
      </c>
      <c r="D47" s="1349">
        <v>6.7431953743803908E-3</v>
      </c>
      <c r="E47" s="1353">
        <v>2.9239853338328799E-2</v>
      </c>
      <c r="F47" s="1353">
        <v>3.7591483433561902E-3</v>
      </c>
      <c r="G47" s="1353">
        <v>8.9999999999999993E-3</v>
      </c>
      <c r="H47" s="1353">
        <v>0.18592207502868793</v>
      </c>
      <c r="I47" s="1353">
        <v>2.26435072437281E-2</v>
      </c>
      <c r="J47" s="1353">
        <v>3.9694745635409701E-2</v>
      </c>
      <c r="K47" s="1353">
        <v>8.6404013399218077E-2</v>
      </c>
      <c r="L47" s="1353">
        <v>0.1189963917529087</v>
      </c>
      <c r="M47" s="1353">
        <v>1.646317683481547E-2</v>
      </c>
      <c r="N47" s="1353">
        <v>7.6206851236244166E-3</v>
      </c>
      <c r="O47" s="1353">
        <v>2.5197854118466201E-2</v>
      </c>
      <c r="P47" s="1353">
        <v>5.2480968096538627E-2</v>
      </c>
      <c r="Q47" s="1353">
        <v>4.69561040903064E-2</v>
      </c>
      <c r="R47" s="1353">
        <v>5.7565901068219238E-2</v>
      </c>
      <c r="S47" s="1353">
        <v>9.2125421149390235E-2</v>
      </c>
      <c r="T47" s="1353">
        <v>0.25292519758001397</v>
      </c>
      <c r="U47" s="1353">
        <v>0.33940127688065108</v>
      </c>
      <c r="V47" s="1353">
        <v>0.1658569718691888</v>
      </c>
      <c r="W47" s="1353">
        <v>0.53150814887718301</v>
      </c>
      <c r="X47" s="1353">
        <v>0.42699702253429028</v>
      </c>
      <c r="Y47" s="1353">
        <v>0.59580819456844103</v>
      </c>
      <c r="Z47" s="1353">
        <v>0.58677784302560199</v>
      </c>
      <c r="AA47" s="1353">
        <v>0.4665512507314849</v>
      </c>
      <c r="AB47" s="1353">
        <v>0.81776903572047399</v>
      </c>
      <c r="AC47" s="1353">
        <v>0.99043563712942806</v>
      </c>
      <c r="AD47" s="1353">
        <v>0.75600303282761294</v>
      </c>
      <c r="AE47" s="1353">
        <v>0.77901953495633502</v>
      </c>
      <c r="AF47" s="1353">
        <v>0.87173291101609696</v>
      </c>
      <c r="AG47" s="1353">
        <v>1.3625853112277651</v>
      </c>
      <c r="AH47" s="1353">
        <v>1.8570684125079628</v>
      </c>
      <c r="AI47" s="1353">
        <v>2.1405228524348709</v>
      </c>
      <c r="AJ47" s="1353">
        <v>2.1596249533561811</v>
      </c>
      <c r="AK47" s="1353">
        <v>2.0550700781398712</v>
      </c>
      <c r="AL47" s="1353">
        <v>1.439758010046692</v>
      </c>
      <c r="AM47" s="1353">
        <v>1.7520520065867859</v>
      </c>
      <c r="AN47" s="1353">
        <v>1.908924221547049</v>
      </c>
      <c r="AO47" s="1353">
        <v>2.1435792933811388</v>
      </c>
      <c r="AP47" s="1353">
        <v>1.144523156837518</v>
      </c>
      <c r="AQ47" s="1353">
        <v>1.9135845444572619</v>
      </c>
      <c r="AR47" s="1353">
        <v>1.5199221300858081</v>
      </c>
      <c r="AS47" s="1353">
        <v>2.044799585631742</v>
      </c>
      <c r="AT47" s="1353">
        <v>2.1282535226192181</v>
      </c>
      <c r="AU47" s="1353">
        <v>3.465018206374372</v>
      </c>
      <c r="AV47" s="1353">
        <v>2.7342294808846139</v>
      </c>
      <c r="AW47" s="1353">
        <v>2.4321221414480809</v>
      </c>
      <c r="AX47" s="1353">
        <v>2.1374795474496109</v>
      </c>
      <c r="AY47" s="1353">
        <v>2.2371812776494577</v>
      </c>
      <c r="AZ47" s="1353">
        <v>2.3778836837511408</v>
      </c>
      <c r="BA47" s="1353">
        <v>2.6443010418489838</v>
      </c>
      <c r="BB47" s="1353">
        <v>2.835394918209583</v>
      </c>
      <c r="BC47" s="1353">
        <v>2.5954367362785611</v>
      </c>
      <c r="BD47" s="1353">
        <f t="shared" si="1"/>
        <v>9.541012447431763</v>
      </c>
      <c r="BE47" s="1355">
        <f t="shared" si="0"/>
        <v>10.453016380088268</v>
      </c>
      <c r="BF47" s="1323"/>
      <c r="BP47" s="1305"/>
      <c r="BQ47" s="1305"/>
      <c r="BR47" s="1305"/>
      <c r="BS47" s="1305"/>
      <c r="BT47" s="1305"/>
      <c r="BU47" s="1305"/>
      <c r="BV47" s="1305"/>
      <c r="BW47" s="1305"/>
      <c r="BX47" s="1305"/>
      <c r="BY47" s="1305"/>
      <c r="BZ47" s="1305"/>
      <c r="CA47" s="1305"/>
      <c r="CB47" s="1305"/>
      <c r="CC47" s="1305"/>
      <c r="CD47" s="1305"/>
      <c r="CE47" s="1305"/>
      <c r="CF47" s="1305"/>
      <c r="CG47" s="1305"/>
      <c r="CH47" s="1305"/>
      <c r="CI47" s="1305"/>
      <c r="CJ47" s="1305"/>
      <c r="CK47" s="1305"/>
      <c r="CL47" s="1305"/>
      <c r="CM47" s="1305"/>
      <c r="CN47" s="1305"/>
      <c r="CO47" s="1305"/>
      <c r="CP47" s="1305"/>
    </row>
    <row r="48" spans="1:94" s="1195" customFormat="1" ht="19.95" customHeight="1">
      <c r="A48" s="1330" t="str">
        <f>IF('1'!$A$1=1,B48,C48)</f>
        <v>Gibraltar</v>
      </c>
      <c r="B48" s="1450" t="s">
        <v>689</v>
      </c>
      <c r="C48" s="1674" t="s">
        <v>573</v>
      </c>
      <c r="D48" s="1349">
        <v>0.16282317743931279</v>
      </c>
      <c r="E48" s="1353">
        <v>0.1890157330257671</v>
      </c>
      <c r="F48" s="1353">
        <v>0.1510828199639247</v>
      </c>
      <c r="G48" s="1353">
        <v>0.23303110560852391</v>
      </c>
      <c r="H48" s="1353">
        <v>0.27586659322990809</v>
      </c>
      <c r="I48" s="1353">
        <v>0.20822549430976589</v>
      </c>
      <c r="J48" s="1353">
        <v>0.23067489776811551</v>
      </c>
      <c r="K48" s="1353">
        <v>0.20292873949967472</v>
      </c>
      <c r="L48" s="1353">
        <v>0.27003035615255472</v>
      </c>
      <c r="M48" s="1353">
        <v>0.17733354678343549</v>
      </c>
      <c r="N48" s="1353">
        <v>0.2766249375905932</v>
      </c>
      <c r="O48" s="1353">
        <v>0.3007211776724184</v>
      </c>
      <c r="P48" s="1353">
        <v>0.23560746591507331</v>
      </c>
      <c r="Q48" s="1353">
        <v>0.31879043602745605</v>
      </c>
      <c r="R48" s="1353">
        <v>0.30290160227805674</v>
      </c>
      <c r="S48" s="1353">
        <v>0.26166031966662429</v>
      </c>
      <c r="T48" s="1353">
        <v>4.1860835136636707</v>
      </c>
      <c r="U48" s="1353">
        <v>3.4849417663458153</v>
      </c>
      <c r="V48" s="1353">
        <v>2.8205890424325402</v>
      </c>
      <c r="W48" s="1353">
        <v>3.0652217783221731</v>
      </c>
      <c r="X48" s="1353">
        <v>1.87290415932474</v>
      </c>
      <c r="Y48" s="1353">
        <v>2.1846428050694771</v>
      </c>
      <c r="Z48" s="1353">
        <v>2.7325654623835463</v>
      </c>
      <c r="AA48" s="1353">
        <v>2.3620008586074723</v>
      </c>
      <c r="AB48" s="1353">
        <v>2.5038659083515542</v>
      </c>
      <c r="AC48" s="1353">
        <v>2.4552301383891959</v>
      </c>
      <c r="AD48" s="1353">
        <v>1.943041126584268</v>
      </c>
      <c r="AE48" s="1353">
        <v>2.9422083471617322</v>
      </c>
      <c r="AF48" s="1353">
        <v>2.613550117692562</v>
      </c>
      <c r="AG48" s="1353">
        <v>3.4893600578813571</v>
      </c>
      <c r="AH48" s="1353">
        <v>3.034083188989432</v>
      </c>
      <c r="AI48" s="1353">
        <v>3.3329525510836797</v>
      </c>
      <c r="AJ48" s="1353">
        <v>2.4869276566656051</v>
      </c>
      <c r="AK48" s="1353">
        <v>0.87238850075959595</v>
      </c>
      <c r="AL48" s="1353">
        <v>0.84662778577713393</v>
      </c>
      <c r="AM48" s="1353">
        <v>1.1252096242913101</v>
      </c>
      <c r="AN48" s="1353">
        <v>1.091251766093988</v>
      </c>
      <c r="AO48" s="1353">
        <v>1.0772651843943091</v>
      </c>
      <c r="AP48" s="1353">
        <v>0.59956941045832601</v>
      </c>
      <c r="AQ48" s="1353">
        <v>1.3336967884209789</v>
      </c>
      <c r="AR48" s="1353">
        <v>1.1907486962544849</v>
      </c>
      <c r="AS48" s="1353">
        <v>1.468809385355601</v>
      </c>
      <c r="AT48" s="1353">
        <v>1.489462914738747</v>
      </c>
      <c r="AU48" s="1353">
        <v>2.6490916082551501</v>
      </c>
      <c r="AV48" s="1353">
        <v>1.9884517899143239</v>
      </c>
      <c r="AW48" s="1353">
        <v>2.137067542556264</v>
      </c>
      <c r="AX48" s="1353">
        <v>2.4972716981739391</v>
      </c>
      <c r="AY48" s="1353">
        <v>3.2305430702198241</v>
      </c>
      <c r="AZ48" s="1353">
        <v>2.1544720922535108</v>
      </c>
      <c r="BA48" s="1353">
        <v>2.1640122395376089</v>
      </c>
      <c r="BB48" s="1353">
        <v>2.734376599591696</v>
      </c>
      <c r="BC48" s="1353">
        <v>2.941205137960142</v>
      </c>
      <c r="BD48" s="1353">
        <f t="shared" si="1"/>
        <v>9.85333410086435</v>
      </c>
      <c r="BE48" s="1355">
        <f t="shared" si="0"/>
        <v>9.9940660693429564</v>
      </c>
      <c r="BF48" s="1323"/>
      <c r="BP48" s="1305"/>
      <c r="BQ48" s="1305"/>
      <c r="BR48" s="1305"/>
      <c r="BS48" s="1305"/>
      <c r="BT48" s="1305"/>
      <c r="BU48" s="1305"/>
      <c r="BV48" s="1305"/>
      <c r="BW48" s="1305"/>
      <c r="BX48" s="1305"/>
      <c r="BY48" s="1305"/>
      <c r="BZ48" s="1305"/>
      <c r="CA48" s="1305"/>
      <c r="CB48" s="1305"/>
      <c r="CC48" s="1305"/>
      <c r="CD48" s="1305"/>
      <c r="CE48" s="1305"/>
      <c r="CF48" s="1305"/>
      <c r="CG48" s="1305"/>
      <c r="CH48" s="1305"/>
      <c r="CI48" s="1305"/>
      <c r="CJ48" s="1305"/>
      <c r="CK48" s="1305"/>
      <c r="CL48" s="1305"/>
      <c r="CM48" s="1305"/>
      <c r="CN48" s="1305"/>
      <c r="CO48" s="1305"/>
      <c r="CP48" s="1305"/>
    </row>
    <row r="49" spans="1:94" s="1195" customFormat="1" ht="19.95" customHeight="1">
      <c r="A49" s="1330" t="str">
        <f>IF('1'!$A$1=1,B49,C49)</f>
        <v>Latvia</v>
      </c>
      <c r="B49" s="1450" t="s">
        <v>665</v>
      </c>
      <c r="C49" s="1674" t="s">
        <v>419</v>
      </c>
      <c r="D49" s="1349">
        <v>1.0346571077778641</v>
      </c>
      <c r="E49" s="1353">
        <v>1.0941080148175271</v>
      </c>
      <c r="F49" s="1353">
        <v>0.81163657680964296</v>
      </c>
      <c r="G49" s="1353">
        <v>1.0407218338976709</v>
      </c>
      <c r="H49" s="1353">
        <v>0.4555123577295267</v>
      </c>
      <c r="I49" s="1353">
        <v>0.22776077905778921</v>
      </c>
      <c r="J49" s="1353">
        <v>0.47724090680405695</v>
      </c>
      <c r="K49" s="1353">
        <v>0.58057548753102806</v>
      </c>
      <c r="L49" s="1353">
        <v>0.77560113740530601</v>
      </c>
      <c r="M49" s="1353">
        <v>0.98176856179460503</v>
      </c>
      <c r="N49" s="1353">
        <v>1.014153224446509</v>
      </c>
      <c r="O49" s="1353">
        <v>1.164046320462665</v>
      </c>
      <c r="P49" s="1353">
        <v>0.91953551063681904</v>
      </c>
      <c r="Q49" s="1353">
        <v>0.94940370691877696</v>
      </c>
      <c r="R49" s="1353">
        <v>0.64566134539225195</v>
      </c>
      <c r="S49" s="1353">
        <v>0.58753760279044398</v>
      </c>
      <c r="T49" s="1353">
        <v>0.522002247620589</v>
      </c>
      <c r="U49" s="1353">
        <v>1.0909980668926</v>
      </c>
      <c r="V49" s="1353">
        <v>1.139728591419245</v>
      </c>
      <c r="W49" s="1353">
        <v>1.263619682971262</v>
      </c>
      <c r="X49" s="1353">
        <v>0.95316871138082404</v>
      </c>
      <c r="Y49" s="1353">
        <v>1.013842554725144</v>
      </c>
      <c r="Z49" s="1353">
        <v>1.2783872825224991</v>
      </c>
      <c r="AA49" s="1353">
        <v>1.5243457948421899</v>
      </c>
      <c r="AB49" s="1353">
        <v>1.802600088881793</v>
      </c>
      <c r="AC49" s="1353">
        <v>3.7537057426382971</v>
      </c>
      <c r="AD49" s="1353">
        <v>3.8383579323872699</v>
      </c>
      <c r="AE49" s="1353">
        <v>4.24956312998484</v>
      </c>
      <c r="AF49" s="1353">
        <v>4.41364370611808</v>
      </c>
      <c r="AG49" s="1353">
        <v>3.8017540467987851</v>
      </c>
      <c r="AH49" s="1353">
        <v>2.6239947584086059</v>
      </c>
      <c r="AI49" s="1353">
        <v>2.5817455704118211</v>
      </c>
      <c r="AJ49" s="1353">
        <v>2.71379830447203</v>
      </c>
      <c r="AK49" s="1353">
        <v>2.5820732582072479</v>
      </c>
      <c r="AL49" s="1353">
        <v>2.3992424055462109</v>
      </c>
      <c r="AM49" s="1353">
        <v>4.5575577969987497</v>
      </c>
      <c r="AN49" s="1353">
        <v>3.064882759256097</v>
      </c>
      <c r="AO49" s="1353">
        <v>2.501580740502622</v>
      </c>
      <c r="AP49" s="1353">
        <v>3.0862275260425811</v>
      </c>
      <c r="AQ49" s="1353">
        <v>3.0827214076390641</v>
      </c>
      <c r="AR49" s="1353">
        <v>2.6307642486364484</v>
      </c>
      <c r="AS49" s="1353">
        <v>2.5907354977004089</v>
      </c>
      <c r="AT49" s="1353">
        <v>2.3242111573692128</v>
      </c>
      <c r="AU49" s="1353">
        <v>2.8836264924408361</v>
      </c>
      <c r="AV49" s="1353">
        <v>2.8244705756665782</v>
      </c>
      <c r="AW49" s="1353">
        <v>2.08525845986017</v>
      </c>
      <c r="AX49" s="1353">
        <v>2.1171329825160852</v>
      </c>
      <c r="AY49" s="1353">
        <v>2.148375555778423</v>
      </c>
      <c r="AZ49" s="1353">
        <v>1.8921451395073028</v>
      </c>
      <c r="BA49" s="1353">
        <v>2.1461135108862468</v>
      </c>
      <c r="BB49" s="1353">
        <v>2.2697556480907828</v>
      </c>
      <c r="BC49" s="1353">
        <v>2.1847845291131209</v>
      </c>
      <c r="BD49" s="1353">
        <f t="shared" si="1"/>
        <v>9.1752375738212564</v>
      </c>
      <c r="BE49" s="1355">
        <f t="shared" si="0"/>
        <v>8.4927988275974542</v>
      </c>
      <c r="BF49" s="1323"/>
      <c r="BP49" s="1305"/>
      <c r="BQ49" s="1305"/>
      <c r="BR49" s="1305"/>
      <c r="BS49" s="1305"/>
      <c r="BT49" s="1305"/>
      <c r="BU49" s="1305"/>
      <c r="BV49" s="1305"/>
      <c r="BW49" s="1305"/>
      <c r="BX49" s="1305"/>
      <c r="BY49" s="1305"/>
      <c r="BZ49" s="1305"/>
      <c r="CA49" s="1305"/>
      <c r="CB49" s="1305"/>
      <c r="CC49" s="1305"/>
      <c r="CD49" s="1305"/>
      <c r="CE49" s="1305"/>
      <c r="CF49" s="1305"/>
      <c r="CG49" s="1305"/>
      <c r="CH49" s="1305"/>
      <c r="CI49" s="1305"/>
      <c r="CJ49" s="1305"/>
      <c r="CK49" s="1305"/>
      <c r="CL49" s="1305"/>
      <c r="CM49" s="1305"/>
      <c r="CN49" s="1305"/>
      <c r="CO49" s="1305"/>
      <c r="CP49" s="1305"/>
    </row>
    <row r="50" spans="1:94" s="1195" customFormat="1" ht="19.95" customHeight="1">
      <c r="A50" s="1330" t="str">
        <f>IF('1'!$A$1=1,B50,C50)</f>
        <v>russian federation</v>
      </c>
      <c r="B50" s="1450" t="s">
        <v>690</v>
      </c>
      <c r="C50" s="1674" t="s">
        <v>624</v>
      </c>
      <c r="D50" s="1349">
        <v>6.41901119129622</v>
      </c>
      <c r="E50" s="1353">
        <v>5.2261908218319295</v>
      </c>
      <c r="F50" s="1353">
        <v>5.1974820497961893</v>
      </c>
      <c r="G50" s="1353">
        <v>6.6404648782524198</v>
      </c>
      <c r="H50" s="1353">
        <v>5.5949396664772593</v>
      </c>
      <c r="I50" s="1353">
        <v>5.8899089678058694</v>
      </c>
      <c r="J50" s="1353">
        <v>7.5275414205472204</v>
      </c>
      <c r="K50" s="1353">
        <v>9.1797049153322305</v>
      </c>
      <c r="L50" s="1353">
        <v>8.6428906439329705</v>
      </c>
      <c r="M50" s="1353">
        <v>10.60159997112064</v>
      </c>
      <c r="N50" s="1353">
        <v>11.61666195885976</v>
      </c>
      <c r="O50" s="1353">
        <v>13.71225684839516</v>
      </c>
      <c r="P50" s="1353">
        <v>9.8193244531073312</v>
      </c>
      <c r="Q50" s="1353">
        <v>8.9026583041160006</v>
      </c>
      <c r="R50" s="1353">
        <v>10.309510857274759</v>
      </c>
      <c r="S50" s="1353">
        <v>14.181106097988891</v>
      </c>
      <c r="T50" s="1353">
        <v>6.6172097871698998</v>
      </c>
      <c r="U50" s="1353">
        <v>6.2184861136949898</v>
      </c>
      <c r="V50" s="1353">
        <v>4.5062108410476798</v>
      </c>
      <c r="W50" s="1353">
        <v>7.1325670024066294</v>
      </c>
      <c r="X50" s="1353">
        <v>6.4320291538660097</v>
      </c>
      <c r="Y50" s="1353">
        <v>4.5933414368017296</v>
      </c>
      <c r="Z50" s="1353">
        <v>6.1932242066209593</v>
      </c>
      <c r="AA50" s="1353">
        <v>7.3697865384006107</v>
      </c>
      <c r="AB50" s="1353">
        <v>5.1488271432937402</v>
      </c>
      <c r="AC50" s="1353">
        <v>6.7534150890009297</v>
      </c>
      <c r="AD50" s="1353">
        <v>7.2168364154982996</v>
      </c>
      <c r="AE50" s="1353">
        <v>7.2557895882401695</v>
      </c>
      <c r="AF50" s="1353">
        <v>7.4068732940202793</v>
      </c>
      <c r="AG50" s="1353">
        <v>8.9994528079096305</v>
      </c>
      <c r="AH50" s="1353">
        <v>9.2393670181998004</v>
      </c>
      <c r="AI50" s="1353">
        <v>11.834826302801659</v>
      </c>
      <c r="AJ50" s="1353">
        <v>10.291770919911231</v>
      </c>
      <c r="AK50" s="1353">
        <v>11.52665011554229</v>
      </c>
      <c r="AL50" s="1353">
        <v>10.580570440548311</v>
      </c>
      <c r="AM50" s="1353">
        <v>12.292784189721829</v>
      </c>
      <c r="AN50" s="1353">
        <v>11.217939761893611</v>
      </c>
      <c r="AO50" s="1353">
        <v>12.034790589409038</v>
      </c>
      <c r="AP50" s="1353">
        <v>11.1159729320617</v>
      </c>
      <c r="AQ50" s="1353">
        <v>14.040184718871981</v>
      </c>
      <c r="AR50" s="1353">
        <v>10.23249744395897</v>
      </c>
      <c r="AS50" s="1353">
        <v>11.27030002663882</v>
      </c>
      <c r="AT50" s="1353">
        <v>12.873852436782869</v>
      </c>
      <c r="AU50" s="1353">
        <v>16.285478697588058</v>
      </c>
      <c r="AV50" s="1353">
        <v>7.1560366081263105</v>
      </c>
      <c r="AW50" s="1353">
        <v>0.1467390948292551</v>
      </c>
      <c r="AX50" s="1353">
        <v>0.386871905443953</v>
      </c>
      <c r="AY50" s="1353">
        <v>1.5447576476813451E-2</v>
      </c>
      <c r="AZ50" s="1353">
        <v>2.2492113209146701E-2</v>
      </c>
      <c r="BA50" s="1353">
        <v>0</v>
      </c>
      <c r="BB50" s="1353">
        <v>0</v>
      </c>
      <c r="BC50" s="1353">
        <v>0</v>
      </c>
      <c r="BD50" s="1353">
        <f t="shared" si="1"/>
        <v>7.705095184876332</v>
      </c>
      <c r="BE50" s="1355">
        <f t="shared" si="0"/>
        <v>2.2492113209146701E-2</v>
      </c>
      <c r="BF50" s="1323"/>
      <c r="BP50" s="1305"/>
      <c r="BQ50" s="1305"/>
      <c r="BR50" s="1305"/>
      <c r="BS50" s="1305"/>
      <c r="BT50" s="1305"/>
      <c r="BU50" s="1305"/>
      <c r="BV50" s="1305"/>
      <c r="BW50" s="1305"/>
      <c r="BX50" s="1305"/>
      <c r="BY50" s="1305"/>
      <c r="BZ50" s="1305"/>
      <c r="CA50" s="1305"/>
      <c r="CB50" s="1305"/>
      <c r="CC50" s="1305"/>
      <c r="CD50" s="1305"/>
      <c r="CE50" s="1305"/>
      <c r="CF50" s="1305"/>
      <c r="CG50" s="1305"/>
      <c r="CH50" s="1305"/>
      <c r="CI50" s="1305"/>
      <c r="CJ50" s="1305"/>
      <c r="CK50" s="1305"/>
      <c r="CL50" s="1305"/>
      <c r="CM50" s="1305"/>
      <c r="CN50" s="1305"/>
      <c r="CO50" s="1305"/>
      <c r="CP50" s="1305"/>
    </row>
    <row r="51" spans="1:94" s="1195" customFormat="1" ht="19.95" customHeight="1">
      <c r="A51" s="1357" t="str">
        <f>IF('1'!$A$1=1,B51,C51)</f>
        <v xml:space="preserve"> Other countries</v>
      </c>
      <c r="B51" s="1451" t="s">
        <v>691</v>
      </c>
      <c r="C51" s="1675" t="s">
        <v>574</v>
      </c>
      <c r="D51" s="1356">
        <f t="shared" ref="D51:S51" si="2">D9-D11-D12-D13-D14-D15-D17-D16-D19-D18-D20-D22-D21-D23-D24-D25-D26-D27-D28-D29-D30-D31-D32-D33-D34-D35-D37-D38-D39-D36-D40-D41-D44-D42-D43-D46-D45-D47-D48-D49-D50</f>
        <v>2.7233721653137364</v>
      </c>
      <c r="E51" s="1358">
        <f t="shared" si="2"/>
        <v>10.993188400555814</v>
      </c>
      <c r="F51" s="1358">
        <f t="shared" si="2"/>
        <v>21.885383103343468</v>
      </c>
      <c r="G51" s="1358">
        <f t="shared" si="2"/>
        <v>20.16864716862667</v>
      </c>
      <c r="H51" s="1358">
        <f t="shared" si="2"/>
        <v>17.920839572725111</v>
      </c>
      <c r="I51" s="1358">
        <f t="shared" si="2"/>
        <v>24.25155726685886</v>
      </c>
      <c r="J51" s="1358">
        <f t="shared" si="2"/>
        <v>24.987388984569922</v>
      </c>
      <c r="K51" s="1358">
        <f t="shared" si="2"/>
        <v>27.247448633853942</v>
      </c>
      <c r="L51" s="1358">
        <f t="shared" si="2"/>
        <v>25.635529126905169</v>
      </c>
      <c r="M51" s="1358">
        <f t="shared" si="2"/>
        <v>27.346407432001961</v>
      </c>
      <c r="N51" s="1358">
        <f t="shared" si="2"/>
        <v>40.458086977699175</v>
      </c>
      <c r="O51" s="1358">
        <f t="shared" si="2"/>
        <v>47.159026498582875</v>
      </c>
      <c r="P51" s="1358">
        <f t="shared" si="2"/>
        <v>35.423090036553603</v>
      </c>
      <c r="Q51" s="1358">
        <f t="shared" si="2"/>
        <v>40.070909079524611</v>
      </c>
      <c r="R51" s="1358">
        <f t="shared" si="2"/>
        <v>58.369841613952502</v>
      </c>
      <c r="S51" s="1358">
        <f t="shared" si="2"/>
        <v>48.0407756124239</v>
      </c>
      <c r="T51" s="1358">
        <v>37.709817944342923</v>
      </c>
      <c r="U51" s="1358">
        <v>38.157044522851862</v>
      </c>
      <c r="V51" s="1358">
        <v>43.495518711091741</v>
      </c>
      <c r="W51" s="1358">
        <v>46.687655113463336</v>
      </c>
      <c r="X51" s="1358">
        <v>38.595033525422124</v>
      </c>
      <c r="Y51" s="1358">
        <v>34.725504554631058</v>
      </c>
      <c r="Z51" s="1358">
        <v>45.709971035742079</v>
      </c>
      <c r="AA51" s="1358">
        <v>63.017331820220413</v>
      </c>
      <c r="AB51" s="1358">
        <v>44.790630435019381</v>
      </c>
      <c r="AC51" s="1358">
        <v>61.204221275651911</v>
      </c>
      <c r="AD51" s="1358">
        <v>48.492081449325241</v>
      </c>
      <c r="AE51" s="1358">
        <v>72.742290187736728</v>
      </c>
      <c r="AF51" s="1358">
        <v>48.456419246741049</v>
      </c>
      <c r="AG51" s="1358">
        <v>38.72671095746233</v>
      </c>
      <c r="AH51" s="1358">
        <v>33.527722498051389</v>
      </c>
      <c r="AI51" s="1358">
        <v>37.170199114556318</v>
      </c>
      <c r="AJ51" s="1358">
        <v>32.941633466341045</v>
      </c>
      <c r="AK51" s="1358">
        <v>35.292022125953935</v>
      </c>
      <c r="AL51" s="1358">
        <v>34.571948122436581</v>
      </c>
      <c r="AM51" s="1358">
        <v>39.581626970257076</v>
      </c>
      <c r="AN51" s="1358">
        <v>31.234650757844513</v>
      </c>
      <c r="AO51" s="1358">
        <v>34.591468947389231</v>
      </c>
      <c r="AP51" s="1358">
        <v>31.168524120787502</v>
      </c>
      <c r="AQ51" s="1358">
        <v>34.941131575722252</v>
      </c>
      <c r="AR51" s="1358">
        <v>30.755209082454293</v>
      </c>
      <c r="AS51" s="1358">
        <v>33.071005422787508</v>
      </c>
      <c r="AT51" s="1358">
        <v>31.205483966796919</v>
      </c>
      <c r="AU51" s="1358">
        <v>37.983635330934192</v>
      </c>
      <c r="AV51" s="1358">
        <v>50.372619186087661</v>
      </c>
      <c r="AW51" s="1358">
        <v>23.382749598499586</v>
      </c>
      <c r="AX51" s="1358">
        <v>21.062511075155804</v>
      </c>
      <c r="AY51" s="1358">
        <v>24.133528549842854</v>
      </c>
      <c r="AZ51" s="1358">
        <v>22.757910007233299</v>
      </c>
      <c r="BA51" s="1358">
        <v>24.836181916500944</v>
      </c>
      <c r="BB51" s="1358">
        <v>22.490470654115605</v>
      </c>
      <c r="BC51" s="1358">
        <v>26.696862260386247</v>
      </c>
      <c r="BD51" s="1358">
        <f t="shared" si="1"/>
        <v>118.95140840958589</v>
      </c>
      <c r="BE51" s="1359">
        <f t="shared" si="0"/>
        <v>96.781424838236092</v>
      </c>
      <c r="BF51" s="1323"/>
      <c r="BP51" s="1305"/>
      <c r="BQ51" s="1305"/>
      <c r="BR51" s="1305"/>
      <c r="BS51" s="1305"/>
      <c r="BT51" s="1305"/>
      <c r="BU51" s="1305"/>
      <c r="BV51" s="1305"/>
      <c r="BW51" s="1305"/>
      <c r="BX51" s="1305"/>
      <c r="BY51" s="1305"/>
      <c r="BZ51" s="1305"/>
      <c r="CA51" s="1305"/>
      <c r="CB51" s="1305"/>
      <c r="CC51" s="1305"/>
      <c r="CD51" s="1305"/>
      <c r="CE51" s="1305"/>
      <c r="CF51" s="1305"/>
      <c r="CG51" s="1305"/>
      <c r="CH51" s="1305"/>
      <c r="CI51" s="1305"/>
      <c r="CJ51" s="1305"/>
      <c r="CK51" s="1305"/>
      <c r="CL51" s="1305"/>
      <c r="CM51" s="1305"/>
      <c r="CN51" s="1305"/>
      <c r="CO51" s="1305"/>
      <c r="CP51" s="1305"/>
    </row>
    <row r="52" spans="1:94">
      <c r="A52" s="1486" t="str">
        <f>IF('1'!$A$1=1,B52,C52)</f>
        <v>Note:</v>
      </c>
      <c r="B52" s="1310" t="s">
        <v>416</v>
      </c>
      <c r="C52" s="1310" t="s">
        <v>417</v>
      </c>
      <c r="D52" s="1325"/>
      <c r="E52" s="1325"/>
      <c r="F52" s="1325"/>
      <c r="G52" s="1325"/>
      <c r="H52" s="1325"/>
      <c r="I52" s="1325"/>
      <c r="J52" s="1325"/>
      <c r="K52" s="1325"/>
      <c r="L52" s="1325"/>
      <c r="M52" s="1325"/>
      <c r="N52" s="1325"/>
      <c r="O52" s="1325"/>
      <c r="P52" s="1325"/>
      <c r="Q52" s="1325"/>
      <c r="R52" s="1325"/>
      <c r="S52" s="1325"/>
      <c r="T52" s="1324"/>
      <c r="U52" s="1324"/>
      <c r="V52" s="1324"/>
      <c r="W52" s="1324"/>
      <c r="X52" s="1324"/>
      <c r="Y52" s="1324"/>
      <c r="Z52" s="1324"/>
      <c r="AA52" s="1324"/>
      <c r="AB52" s="1324"/>
      <c r="AC52" s="1324"/>
      <c r="AD52" s="1324"/>
      <c r="AE52" s="1324"/>
      <c r="AF52" s="1324"/>
      <c r="AG52" s="1324"/>
      <c r="AH52" s="1324"/>
      <c r="AI52" s="1324"/>
      <c r="AJ52" s="1324"/>
      <c r="AK52" s="1324"/>
      <c r="AL52" s="1324"/>
      <c r="AM52" s="1324"/>
      <c r="AN52" s="1324"/>
      <c r="AO52" s="1324"/>
      <c r="AP52" s="1324"/>
      <c r="AQ52" s="1324"/>
      <c r="AR52" s="1324"/>
      <c r="AS52" s="1324"/>
      <c r="AT52" s="1324"/>
      <c r="AU52" s="1324"/>
      <c r="AV52" s="1324"/>
      <c r="AW52" s="1324"/>
      <c r="AX52" s="1324"/>
      <c r="AY52" s="1324"/>
      <c r="AZ52" s="1324"/>
      <c r="BA52" s="1324"/>
      <c r="BB52" s="1324"/>
      <c r="BC52" s="1324"/>
      <c r="BD52" s="1324"/>
      <c r="BE52" s="1324"/>
      <c r="BF52" s="1324"/>
      <c r="BG52" s="1324"/>
    </row>
    <row r="53" spans="1:94">
      <c r="A53" s="1488" t="str">
        <f>IF('1'!$A$1=1,B53,C53)</f>
        <v>Since 2014, data exclude the temporarily occupied by the russian federation territories of Ukraine.</v>
      </c>
      <c r="B53" s="1310" t="s">
        <v>617</v>
      </c>
      <c r="C53" s="1310" t="s">
        <v>618</v>
      </c>
      <c r="T53" s="1324"/>
      <c r="U53" s="1324"/>
      <c r="V53" s="1324"/>
      <c r="W53" s="1324"/>
      <c r="X53" s="1324"/>
      <c r="Y53" s="1324"/>
      <c r="Z53" s="1324"/>
      <c r="AA53" s="1324"/>
      <c r="AB53" s="1324"/>
      <c r="AC53" s="1324"/>
      <c r="AD53" s="1324"/>
      <c r="AE53" s="1324"/>
      <c r="AF53" s="1324"/>
      <c r="AG53" s="1324"/>
      <c r="AH53" s="1324"/>
      <c r="AI53" s="1324"/>
      <c r="AJ53" s="1324"/>
      <c r="AK53" s="1324"/>
      <c r="AL53" s="1324"/>
      <c r="AM53" s="1324"/>
      <c r="AN53" s="1324"/>
      <c r="AO53" s="1324"/>
      <c r="AP53" s="1326"/>
      <c r="AQ53" s="1324"/>
      <c r="AR53" s="1324"/>
      <c r="AS53" s="1324"/>
      <c r="AT53" s="1324"/>
      <c r="AU53" s="1324"/>
      <c r="AV53" s="1324"/>
      <c r="AW53" s="1324"/>
      <c r="AX53" s="1324"/>
      <c r="AY53" s="1324"/>
      <c r="AZ53" s="1324"/>
      <c r="BA53" s="1324"/>
      <c r="BB53" s="1324"/>
      <c r="BC53" s="1324"/>
    </row>
    <row r="55" spans="1:94">
      <c r="T55" s="1324"/>
      <c r="U55" s="1324"/>
      <c r="V55" s="1324"/>
      <c r="W55" s="1324"/>
      <c r="X55" s="1324"/>
      <c r="Y55" s="1324"/>
      <c r="Z55" s="1324"/>
      <c r="AA55" s="1324"/>
      <c r="AB55" s="1324"/>
      <c r="AC55" s="1324"/>
      <c r="AD55" s="1324"/>
      <c r="AE55" s="1324"/>
      <c r="AF55" s="1324"/>
      <c r="AG55" s="1324"/>
      <c r="AH55" s="1324"/>
      <c r="AI55" s="1324"/>
      <c r="AJ55" s="1324"/>
      <c r="AK55" s="1324"/>
      <c r="AL55" s="1324"/>
      <c r="AM55" s="1324"/>
      <c r="AN55" s="1324"/>
      <c r="AO55" s="1324"/>
      <c r="AP55" s="1324"/>
      <c r="AQ55" s="1324"/>
      <c r="AR55" s="1324"/>
      <c r="AS55" s="1324"/>
      <c r="AT55" s="1324"/>
      <c r="AU55" s="1324"/>
      <c r="AV55" s="1324"/>
      <c r="AW55" s="1324"/>
      <c r="AX55" s="1324"/>
      <c r="AY55" s="1324"/>
      <c r="AZ55" s="1324"/>
      <c r="BA55" s="1324"/>
      <c r="BB55" s="1324"/>
      <c r="BC55" s="1324"/>
      <c r="BD55" s="1324"/>
      <c r="BE55" s="1324"/>
    </row>
  </sheetData>
  <mergeCells count="2">
    <mergeCell ref="BD5:BD6"/>
    <mergeCell ref="BE5:BE6"/>
  </mergeCells>
  <hyperlinks>
    <hyperlink ref="BR1" location="'1'!A1" display="до змісту"/>
    <hyperlink ref="A1" location="'1'!A1" display="до змісту"/>
  </hyperlinks>
  <printOptions horizontalCentered="1" verticalCentered="1"/>
  <pageMargins left="0.19685039370078741" right="0.19685039370078741" top="0.23622047244094491" bottom="0.27559055118110237" header="0.15748031496062992" footer="0.15748031496062992"/>
  <pageSetup paperSize="9" scale="57"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A46"/>
  <sheetViews>
    <sheetView zoomScale="75" zoomScaleNormal="75" workbookViewId="0">
      <selection activeCell="O14" sqref="O14"/>
    </sheetView>
  </sheetViews>
  <sheetFormatPr defaultColWidth="8.77734375" defaultRowHeight="13.2" outlineLevelCol="2"/>
  <cols>
    <col min="1" max="1" width="31" style="502" customWidth="1"/>
    <col min="2" max="2" width="25.44140625" style="502" hidden="1" customWidth="1" outlineLevel="2"/>
    <col min="3" max="3" width="23.21875" style="502" hidden="1" customWidth="1" outlineLevel="2"/>
    <col min="4" max="4" width="5.5546875" style="502" hidden="1" customWidth="1" outlineLevel="1" collapsed="1"/>
    <col min="5" max="18" width="6.5546875" style="502" hidden="1" customWidth="1" outlineLevel="1"/>
    <col min="19" max="19" width="5.109375" style="502" hidden="1" customWidth="1" outlineLevel="1"/>
    <col min="20" max="22" width="6.33203125" style="502" hidden="1" customWidth="1" outlineLevel="1"/>
    <col min="23" max="23" width="5.109375" style="502" hidden="1" customWidth="1" outlineLevel="1"/>
    <col min="24" max="28" width="6.33203125" style="502" hidden="1" customWidth="1" outlineLevel="1"/>
    <col min="29" max="29" width="5.88671875" style="502" hidden="1" customWidth="1" outlineLevel="1"/>
    <col min="30" max="35" width="5.21875" style="502" hidden="1" customWidth="1" outlineLevel="1"/>
    <col min="36" max="36" width="5.21875" style="502" customWidth="1" collapsed="1"/>
    <col min="37" max="41" width="5.21875" style="502" customWidth="1"/>
    <col min="42" max="42" width="5.5546875" style="502" bestFit="1" customWidth="1"/>
    <col min="43" max="55" width="5.21875" style="502" customWidth="1"/>
    <col min="56" max="56" width="6.77734375" style="502" customWidth="1"/>
    <col min="57" max="57" width="7.44140625" style="502" customWidth="1"/>
    <col min="58" max="58" width="8.77734375" style="502"/>
    <col min="59" max="70" width="4.109375" style="502" bestFit="1" customWidth="1"/>
    <col min="71" max="74" width="8.77734375" style="502"/>
    <col min="75" max="131" width="8.77734375" style="20"/>
    <col min="132" max="16384" width="8.77734375" style="502"/>
  </cols>
  <sheetData>
    <row r="1" spans="1:131">
      <c r="A1" s="502" t="str">
        <f>IF('1'!$A$1=1,BX1,BY1)</f>
        <v>to title</v>
      </c>
      <c r="X1" s="1324"/>
      <c r="Y1" s="1324"/>
      <c r="Z1" s="1324"/>
      <c r="AA1" s="1324"/>
      <c r="AB1" s="1324"/>
      <c r="AC1" s="1324"/>
      <c r="AD1" s="1324"/>
      <c r="AE1" s="1324"/>
      <c r="AF1" s="1324"/>
      <c r="AG1" s="1324"/>
      <c r="AH1" s="1324"/>
      <c r="AI1" s="1324"/>
      <c r="AJ1" s="1324"/>
      <c r="AK1" s="1324"/>
      <c r="AL1" s="1324"/>
      <c r="AM1" s="1324"/>
      <c r="AN1" s="1324"/>
      <c r="AO1" s="1324"/>
      <c r="AP1" s="1324"/>
      <c r="AQ1" s="1324"/>
      <c r="AR1" s="1324"/>
      <c r="AS1" s="1324"/>
      <c r="AT1" s="1324"/>
      <c r="AU1" s="1324"/>
      <c r="AV1" s="1324"/>
      <c r="AW1" s="1324"/>
      <c r="AX1" s="1324"/>
      <c r="AY1" s="1324"/>
      <c r="AZ1" s="1324"/>
      <c r="BA1" s="1324"/>
      <c r="BB1" s="1324"/>
      <c r="BC1" s="1324"/>
      <c r="BD1" s="1324"/>
      <c r="BE1" s="1324"/>
      <c r="BX1" s="1046" t="s">
        <v>298</v>
      </c>
      <c r="BY1" s="1492" t="s">
        <v>299</v>
      </c>
      <c r="CB1" s="1470" t="s">
        <v>523</v>
      </c>
      <c r="CK1" s="1471" t="s">
        <v>615</v>
      </c>
      <c r="CS1" s="1044" t="s">
        <v>291</v>
      </c>
      <c r="CT1" s="1044" t="s">
        <v>293</v>
      </c>
    </row>
    <row r="2" spans="1:131" s="1526" customFormat="1">
      <c r="A2" s="1327" t="str">
        <f>IF('1'!$A$1=1,CB1,CK1)</f>
        <v>2.4 Dynamics of Imports of Computer Services by top partner country</v>
      </c>
      <c r="B2" s="1328"/>
      <c r="C2" s="1327"/>
      <c r="D2" s="1327"/>
      <c r="E2" s="1327"/>
      <c r="F2" s="1327"/>
      <c r="G2" s="1327"/>
      <c r="H2" s="1327"/>
      <c r="I2" s="1327"/>
      <c r="J2" s="1327"/>
      <c r="K2" s="1327"/>
      <c r="L2" s="1327"/>
      <c r="M2" s="1327"/>
      <c r="N2" s="1327"/>
      <c r="O2" s="1327"/>
      <c r="P2" s="1327"/>
      <c r="Q2" s="1327"/>
      <c r="R2" s="1327"/>
      <c r="S2" s="1327"/>
      <c r="BW2" s="1527"/>
      <c r="BX2" s="1527"/>
      <c r="BY2" s="1527"/>
      <c r="BZ2" s="1527"/>
      <c r="CA2" s="1527"/>
      <c r="CB2" s="1527"/>
      <c r="CC2" s="1527"/>
      <c r="CD2" s="1527"/>
      <c r="CE2" s="1527"/>
      <c r="CF2" s="1527"/>
      <c r="CG2" s="1527"/>
      <c r="CH2" s="1527"/>
      <c r="CI2" s="1527"/>
      <c r="CJ2" s="1527"/>
      <c r="CK2" s="1527"/>
      <c r="CL2" s="1527"/>
      <c r="CM2" s="1527"/>
      <c r="CN2" s="1527"/>
      <c r="CO2" s="1527"/>
      <c r="CP2" s="1527"/>
      <c r="CQ2" s="1527"/>
      <c r="CR2" s="1527"/>
      <c r="CS2" s="1527"/>
      <c r="CT2" s="1527"/>
      <c r="CU2" s="1527"/>
      <c r="CV2" s="1527"/>
      <c r="CW2" s="1527"/>
      <c r="CX2" s="1527"/>
      <c r="CY2" s="1527"/>
      <c r="CZ2" s="1527"/>
      <c r="DA2" s="1527"/>
      <c r="DB2" s="1527"/>
      <c r="DC2" s="1527"/>
      <c r="DD2" s="1527"/>
      <c r="DE2" s="1527"/>
      <c r="DF2" s="1527"/>
      <c r="DG2" s="1527"/>
      <c r="DH2" s="1527"/>
      <c r="DI2" s="1527"/>
      <c r="DJ2" s="1527"/>
      <c r="DK2" s="1527"/>
      <c r="DL2" s="1527"/>
      <c r="DM2" s="1527"/>
      <c r="DN2" s="1527"/>
      <c r="DO2" s="1527"/>
      <c r="DP2" s="1527"/>
      <c r="DQ2" s="1527"/>
      <c r="DR2" s="1527"/>
      <c r="DS2" s="1527"/>
      <c r="DT2" s="1527"/>
      <c r="DU2" s="1527"/>
      <c r="DV2" s="1527"/>
      <c r="DW2" s="1527"/>
      <c r="DX2" s="1527"/>
      <c r="DY2" s="1527"/>
      <c r="DZ2" s="1527"/>
      <c r="EA2" s="1527"/>
    </row>
    <row r="3" spans="1:131" ht="13.5" customHeight="1">
      <c r="A3" s="1328"/>
      <c r="B3" s="1328"/>
      <c r="C3" s="1328"/>
      <c r="D3" s="1328"/>
      <c r="E3" s="1328"/>
      <c r="F3" s="1328"/>
      <c r="G3" s="1328"/>
      <c r="H3" s="1328"/>
      <c r="I3" s="1328"/>
      <c r="J3" s="1328"/>
      <c r="K3" s="1328"/>
      <c r="L3" s="1328"/>
      <c r="M3" s="1328"/>
      <c r="N3" s="1328"/>
      <c r="O3" s="1328"/>
      <c r="P3" s="1328"/>
      <c r="Q3" s="1328"/>
      <c r="R3" s="1328"/>
      <c r="S3" s="1328"/>
      <c r="X3" s="1324"/>
      <c r="Y3" s="1324"/>
      <c r="Z3" s="1324"/>
      <c r="AA3" s="1324"/>
      <c r="AB3" s="1324"/>
      <c r="AC3" s="1324"/>
      <c r="AD3" s="1324"/>
      <c r="AE3" s="1324"/>
      <c r="AF3" s="1324"/>
      <c r="AG3" s="1324"/>
      <c r="AH3" s="1324"/>
      <c r="AI3" s="1324"/>
      <c r="AJ3" s="1324"/>
      <c r="AK3" s="1324"/>
      <c r="AL3" s="1324"/>
      <c r="AM3" s="1324"/>
      <c r="AN3" s="1324"/>
      <c r="AO3" s="1324"/>
      <c r="AP3" s="1324"/>
      <c r="AQ3" s="1324"/>
      <c r="AR3" s="1324"/>
      <c r="AS3" s="1324"/>
      <c r="AT3" s="1324"/>
      <c r="AU3" s="1324"/>
      <c r="AV3" s="1324"/>
      <c r="AW3" s="1324"/>
      <c r="AX3" s="1324"/>
      <c r="AY3" s="1324"/>
      <c r="AZ3" s="1324"/>
      <c r="BA3" s="1324"/>
      <c r="BB3" s="1324"/>
      <c r="BC3" s="1324"/>
      <c r="BD3" s="1324"/>
      <c r="BE3" s="1324"/>
    </row>
    <row r="4" spans="1:131" ht="13.05" customHeight="1">
      <c r="A4" s="1457" t="str">
        <f>IF('1'!$A$1=1,CS1,CT1)</f>
        <v>Million USD</v>
      </c>
      <c r="B4" s="1335"/>
      <c r="C4" s="1335"/>
      <c r="D4" s="1335"/>
      <c r="E4" s="1335"/>
      <c r="F4" s="1335"/>
      <c r="G4" s="1335"/>
      <c r="H4" s="1335"/>
      <c r="I4" s="1335"/>
      <c r="J4" s="1335"/>
      <c r="K4" s="1335"/>
      <c r="L4" s="1335"/>
      <c r="M4" s="1335"/>
      <c r="N4" s="1335"/>
      <c r="O4" s="1335"/>
      <c r="P4" s="1335"/>
      <c r="Q4" s="1335"/>
      <c r="R4" s="1335"/>
      <c r="S4" s="1335"/>
    </row>
    <row r="5" spans="1:131">
      <c r="A5" s="1340"/>
      <c r="B5" s="1343"/>
      <c r="C5" s="1344"/>
      <c r="D5" s="1336">
        <v>2011</v>
      </c>
      <c r="E5" s="1336"/>
      <c r="F5" s="1336"/>
      <c r="G5" s="1336"/>
      <c r="H5" s="1336">
        <v>2012</v>
      </c>
      <c r="I5" s="1336"/>
      <c r="J5" s="1336"/>
      <c r="K5" s="1336"/>
      <c r="L5" s="1336">
        <v>2013</v>
      </c>
      <c r="M5" s="1336"/>
      <c r="N5" s="1336"/>
      <c r="O5" s="1336"/>
      <c r="P5" s="1337">
        <v>2014</v>
      </c>
      <c r="Q5" s="1336"/>
      <c r="R5" s="1336"/>
      <c r="S5" s="1338"/>
      <c r="T5" s="1336">
        <v>2015</v>
      </c>
      <c r="U5" s="1336"/>
      <c r="V5" s="1336"/>
      <c r="W5" s="1336"/>
      <c r="X5" s="1337">
        <v>2016</v>
      </c>
      <c r="Y5" s="1336"/>
      <c r="Z5" s="1336"/>
      <c r="AA5" s="1338"/>
      <c r="AB5" s="1337">
        <v>2017</v>
      </c>
      <c r="AC5" s="1336"/>
      <c r="AD5" s="1336"/>
      <c r="AE5" s="1338"/>
      <c r="AF5" s="1336">
        <v>2018</v>
      </c>
      <c r="AG5" s="1336"/>
      <c r="AH5" s="1336"/>
      <c r="AI5" s="1336"/>
      <c r="AJ5" s="1339">
        <v>2019</v>
      </c>
      <c r="AK5" s="1339"/>
      <c r="AL5" s="1339"/>
      <c r="AM5" s="1339"/>
      <c r="AN5" s="1339">
        <v>2020</v>
      </c>
      <c r="AO5" s="1339"/>
      <c r="AP5" s="1339"/>
      <c r="AQ5" s="1339"/>
      <c r="AR5" s="1339">
        <v>2021</v>
      </c>
      <c r="AS5" s="1339"/>
      <c r="AT5" s="1339"/>
      <c r="AU5" s="1339"/>
      <c r="AV5" s="1339">
        <v>2022</v>
      </c>
      <c r="AW5" s="1339"/>
      <c r="AX5" s="1339"/>
      <c r="AY5" s="1339"/>
      <c r="AZ5" s="1339">
        <v>2023</v>
      </c>
      <c r="BA5" s="1340"/>
      <c r="BB5" s="1340"/>
      <c r="BC5" s="1340"/>
      <c r="BD5" s="1761">
        <v>2022</v>
      </c>
      <c r="BE5" s="1769">
        <v>2023</v>
      </c>
    </row>
    <row r="6" spans="1:131" ht="20.55" customHeight="1">
      <c r="A6" s="1676"/>
      <c r="B6" s="1345"/>
      <c r="C6" s="1346"/>
      <c r="D6" s="1338" t="s">
        <v>479</v>
      </c>
      <c r="E6" s="1339" t="s">
        <v>420</v>
      </c>
      <c r="F6" s="1339" t="s">
        <v>186</v>
      </c>
      <c r="G6" s="1339" t="s">
        <v>187</v>
      </c>
      <c r="H6" s="1339" t="s">
        <v>479</v>
      </c>
      <c r="I6" s="1339" t="s">
        <v>420</v>
      </c>
      <c r="J6" s="1339" t="s">
        <v>186</v>
      </c>
      <c r="K6" s="1339" t="s">
        <v>187</v>
      </c>
      <c r="L6" s="1339" t="s">
        <v>479</v>
      </c>
      <c r="M6" s="1339" t="s">
        <v>420</v>
      </c>
      <c r="N6" s="1339" t="s">
        <v>186</v>
      </c>
      <c r="O6" s="1337" t="s">
        <v>187</v>
      </c>
      <c r="P6" s="1339" t="s">
        <v>479</v>
      </c>
      <c r="Q6" s="1339" t="s">
        <v>420</v>
      </c>
      <c r="R6" s="1339" t="s">
        <v>186</v>
      </c>
      <c r="S6" s="1339" t="s">
        <v>187</v>
      </c>
      <c r="T6" s="1339" t="s">
        <v>479</v>
      </c>
      <c r="U6" s="1339" t="s">
        <v>420</v>
      </c>
      <c r="V6" s="1339" t="s">
        <v>186</v>
      </c>
      <c r="W6" s="1337" t="s">
        <v>187</v>
      </c>
      <c r="X6" s="1339" t="s">
        <v>479</v>
      </c>
      <c r="Y6" s="1339" t="s">
        <v>420</v>
      </c>
      <c r="Z6" s="1339" t="s">
        <v>186</v>
      </c>
      <c r="AA6" s="1339" t="s">
        <v>187</v>
      </c>
      <c r="AB6" s="1339" t="s">
        <v>479</v>
      </c>
      <c r="AC6" s="1339" t="s">
        <v>420</v>
      </c>
      <c r="AD6" s="1339" t="s">
        <v>186</v>
      </c>
      <c r="AE6" s="1339" t="s">
        <v>187</v>
      </c>
      <c r="AF6" s="1338" t="s">
        <v>479</v>
      </c>
      <c r="AG6" s="1339" t="s">
        <v>420</v>
      </c>
      <c r="AH6" s="1337" t="s">
        <v>186</v>
      </c>
      <c r="AI6" s="1337" t="s">
        <v>187</v>
      </c>
      <c r="AJ6" s="1339" t="s">
        <v>479</v>
      </c>
      <c r="AK6" s="1339" t="s">
        <v>420</v>
      </c>
      <c r="AL6" s="1339" t="s">
        <v>186</v>
      </c>
      <c r="AM6" s="1339" t="s">
        <v>187</v>
      </c>
      <c r="AN6" s="1339" t="s">
        <v>479</v>
      </c>
      <c r="AO6" s="1339" t="s">
        <v>420</v>
      </c>
      <c r="AP6" s="1339" t="s">
        <v>480</v>
      </c>
      <c r="AQ6" s="1339" t="s">
        <v>187</v>
      </c>
      <c r="AR6" s="1339" t="s">
        <v>479</v>
      </c>
      <c r="AS6" s="1339" t="s">
        <v>420</v>
      </c>
      <c r="AT6" s="1339" t="s">
        <v>480</v>
      </c>
      <c r="AU6" s="1339" t="s">
        <v>187</v>
      </c>
      <c r="AV6" s="1339" t="s">
        <v>479</v>
      </c>
      <c r="AW6" s="1339" t="s">
        <v>420</v>
      </c>
      <c r="AX6" s="1339" t="s">
        <v>480</v>
      </c>
      <c r="AY6" s="1339" t="s">
        <v>187</v>
      </c>
      <c r="AZ6" s="1339" t="s">
        <v>479</v>
      </c>
      <c r="BA6" s="1514" t="s">
        <v>420</v>
      </c>
      <c r="BB6" s="1514" t="s">
        <v>285</v>
      </c>
      <c r="BC6" s="1514" t="s">
        <v>187</v>
      </c>
      <c r="BD6" s="1785" t="s">
        <v>433</v>
      </c>
      <c r="BE6" s="1786" t="s">
        <v>433</v>
      </c>
    </row>
    <row r="7" spans="1:131" s="1195" customFormat="1" ht="22.5" customHeight="1">
      <c r="A7" s="1329" t="str">
        <f>IF('1'!$A$1=1,B7,C7)</f>
        <v>Services, total</v>
      </c>
      <c r="B7" s="1458" t="s">
        <v>518</v>
      </c>
      <c r="C7" s="1458" t="s">
        <v>566</v>
      </c>
      <c r="D7" s="1351">
        <v>2881</v>
      </c>
      <c r="E7" s="1351">
        <v>3304</v>
      </c>
      <c r="F7" s="1351">
        <v>3748</v>
      </c>
      <c r="G7" s="1351">
        <v>3450</v>
      </c>
      <c r="H7" s="1351">
        <v>3143</v>
      </c>
      <c r="I7" s="1351">
        <v>3680</v>
      </c>
      <c r="J7" s="1351">
        <v>4087</v>
      </c>
      <c r="K7" s="1351">
        <v>3679</v>
      </c>
      <c r="L7" s="1351">
        <v>3365</v>
      </c>
      <c r="M7" s="1351">
        <v>3911</v>
      </c>
      <c r="N7" s="1351">
        <v>4519</v>
      </c>
      <c r="O7" s="1351">
        <v>4324</v>
      </c>
      <c r="P7" s="1351">
        <v>3137</v>
      </c>
      <c r="Q7" s="1351">
        <v>3227</v>
      </c>
      <c r="R7" s="1351">
        <v>3254</v>
      </c>
      <c r="S7" s="1351">
        <v>2744</v>
      </c>
      <c r="T7" s="1351">
        <v>2511</v>
      </c>
      <c r="U7" s="1351">
        <v>2836</v>
      </c>
      <c r="V7" s="1351">
        <v>3135</v>
      </c>
      <c r="W7" s="1351">
        <v>2867</v>
      </c>
      <c r="X7" s="1351">
        <v>2629</v>
      </c>
      <c r="Y7" s="1351">
        <v>2934</v>
      </c>
      <c r="Z7" s="1351">
        <v>3452</v>
      </c>
      <c r="AA7" s="1351">
        <v>2944</v>
      </c>
      <c r="AB7" s="1351">
        <v>2946</v>
      </c>
      <c r="AC7" s="1351">
        <v>3311</v>
      </c>
      <c r="AD7" s="1351">
        <v>3728</v>
      </c>
      <c r="AE7" s="1351">
        <v>3339</v>
      </c>
      <c r="AF7" s="1351">
        <v>3230</v>
      </c>
      <c r="AG7" s="1351">
        <v>3632</v>
      </c>
      <c r="AH7" s="1351">
        <v>4036</v>
      </c>
      <c r="AI7" s="1351">
        <v>3602</v>
      </c>
      <c r="AJ7" s="1348">
        <v>3458</v>
      </c>
      <c r="AK7" s="1351">
        <v>4022</v>
      </c>
      <c r="AL7" s="1351">
        <v>4398</v>
      </c>
      <c r="AM7" s="1351">
        <v>3837</v>
      </c>
      <c r="AN7" s="1351">
        <v>3417</v>
      </c>
      <c r="AO7" s="1351">
        <v>2004</v>
      </c>
      <c r="AP7" s="1351">
        <v>2882</v>
      </c>
      <c r="AQ7" s="1351">
        <v>2861</v>
      </c>
      <c r="AR7" s="1351">
        <v>2898</v>
      </c>
      <c r="AS7" s="1351">
        <v>3397</v>
      </c>
      <c r="AT7" s="1351">
        <v>4071</v>
      </c>
      <c r="AU7" s="1351">
        <v>4054</v>
      </c>
      <c r="AV7" s="1351">
        <v>5138</v>
      </c>
      <c r="AW7" s="1351">
        <v>7064</v>
      </c>
      <c r="AX7" s="1351">
        <v>7384</v>
      </c>
      <c r="AY7" s="1351">
        <v>8117</v>
      </c>
      <c r="AZ7" s="1351">
        <v>7535</v>
      </c>
      <c r="BA7" s="1351">
        <v>5701</v>
      </c>
      <c r="BB7" s="1351">
        <v>5779</v>
      </c>
      <c r="BC7" s="1351">
        <v>6000</v>
      </c>
      <c r="BD7" s="1351">
        <f>AV7+AW7+AX7+AY7</f>
        <v>27703</v>
      </c>
      <c r="BE7" s="1352">
        <f>AZ7+BA7+BB7+BC7</f>
        <v>25015</v>
      </c>
      <c r="BF7" s="1323"/>
      <c r="BW7" s="1305"/>
      <c r="BX7" s="1305"/>
      <c r="BY7" s="1305"/>
      <c r="BZ7" s="1305"/>
      <c r="CA7" s="1305"/>
      <c r="CB7" s="1305"/>
      <c r="CC7" s="1305"/>
      <c r="CD7" s="1305"/>
      <c r="CE7" s="1305"/>
      <c r="CF7" s="1305"/>
      <c r="CG7" s="1305"/>
      <c r="CH7" s="1305"/>
      <c r="CI7" s="1305"/>
      <c r="CJ7" s="1305"/>
      <c r="CK7" s="1305"/>
      <c r="CL7" s="1305"/>
      <c r="CM7" s="1305"/>
      <c r="CN7" s="1305"/>
      <c r="CO7" s="1305"/>
      <c r="CP7" s="1305"/>
      <c r="CQ7" s="1305"/>
      <c r="CR7" s="1305"/>
      <c r="CS7" s="1305"/>
      <c r="CT7" s="1305"/>
      <c r="CU7" s="1305"/>
      <c r="CV7" s="1305"/>
      <c r="CW7" s="1305"/>
      <c r="CX7" s="1305"/>
      <c r="CY7" s="1305"/>
      <c r="CZ7" s="1305"/>
      <c r="DA7" s="1305"/>
      <c r="DB7" s="1305"/>
      <c r="DC7" s="1305"/>
      <c r="DD7" s="1305"/>
      <c r="DE7" s="1305"/>
      <c r="DF7" s="1305"/>
      <c r="DG7" s="1305"/>
      <c r="DH7" s="1305"/>
      <c r="DI7" s="1305"/>
      <c r="DJ7" s="1305"/>
      <c r="DK7" s="1305"/>
      <c r="DL7" s="1305"/>
      <c r="DM7" s="1305"/>
      <c r="DN7" s="1305"/>
      <c r="DO7" s="1305"/>
      <c r="DP7" s="1305"/>
      <c r="DQ7" s="1305"/>
      <c r="DR7" s="1305"/>
      <c r="DS7" s="1305"/>
      <c r="DT7" s="1305"/>
      <c r="DU7" s="1305"/>
      <c r="DV7" s="1305"/>
      <c r="DW7" s="1305"/>
      <c r="DX7" s="1305"/>
      <c r="DY7" s="1305"/>
      <c r="DZ7" s="1305"/>
      <c r="EA7" s="1305"/>
    </row>
    <row r="8" spans="1:131" s="1195" customFormat="1" ht="22.5" customHeight="1">
      <c r="A8" s="1330" t="str">
        <f>IF('1'!$A$1=1,B8,C8)</f>
        <v>of them:</v>
      </c>
      <c r="B8" s="1459" t="s">
        <v>519</v>
      </c>
      <c r="C8" s="1460" t="s">
        <v>545</v>
      </c>
      <c r="D8" s="1353"/>
      <c r="E8" s="1353"/>
      <c r="F8" s="1353"/>
      <c r="G8" s="1353"/>
      <c r="H8" s="1353"/>
      <c r="I8" s="1353"/>
      <c r="J8" s="1353"/>
      <c r="K8" s="1353"/>
      <c r="L8" s="1353"/>
      <c r="M8" s="1353"/>
      <c r="N8" s="1353"/>
      <c r="O8" s="1353"/>
      <c r="P8" s="1353"/>
      <c r="Q8" s="1353"/>
      <c r="R8" s="1353"/>
      <c r="S8" s="1353"/>
      <c r="T8" s="1333"/>
      <c r="U8" s="1333"/>
      <c r="V8" s="1333"/>
      <c r="W8" s="1333"/>
      <c r="X8" s="1333"/>
      <c r="Y8" s="1333"/>
      <c r="Z8" s="1333"/>
      <c r="AA8" s="1333"/>
      <c r="AB8" s="1333"/>
      <c r="AC8" s="1333"/>
      <c r="AD8" s="1333"/>
      <c r="AE8" s="1333"/>
      <c r="AF8" s="1333"/>
      <c r="AG8" s="1333"/>
      <c r="AH8" s="1333"/>
      <c r="AI8" s="1333"/>
      <c r="AJ8" s="1350"/>
      <c r="AK8" s="1333"/>
      <c r="AL8" s="1333"/>
      <c r="AM8" s="1333"/>
      <c r="AN8" s="1333"/>
      <c r="AO8" s="1333"/>
      <c r="AP8" s="1333"/>
      <c r="AQ8" s="1333"/>
      <c r="AR8" s="1333"/>
      <c r="AS8" s="1333"/>
      <c r="AT8" s="1333"/>
      <c r="AU8" s="1333"/>
      <c r="AV8" s="1333"/>
      <c r="AW8" s="1333"/>
      <c r="AX8" s="1333"/>
      <c r="AY8" s="1333"/>
      <c r="AZ8" s="1333"/>
      <c r="BA8" s="1333"/>
      <c r="BB8" s="1333"/>
      <c r="BC8" s="1333"/>
      <c r="BD8" s="1333"/>
      <c r="BE8" s="1354"/>
      <c r="BF8" s="1323"/>
      <c r="BW8" s="1305"/>
      <c r="BX8" s="1305"/>
      <c r="BY8" s="1305"/>
      <c r="BZ8" s="1305"/>
      <c r="CA8" s="1305"/>
      <c r="CB8" s="1305"/>
      <c r="CC8" s="1305"/>
      <c r="CD8" s="1305"/>
      <c r="CE8" s="1305"/>
      <c r="CF8" s="1305"/>
      <c r="CG8" s="1305"/>
      <c r="CH8" s="1305"/>
      <c r="CI8" s="1305"/>
      <c r="CJ8" s="1305"/>
      <c r="CK8" s="1305"/>
      <c r="CL8" s="1305"/>
      <c r="CM8" s="1305"/>
      <c r="CN8" s="1305"/>
      <c r="CO8" s="1305"/>
      <c r="CP8" s="1305"/>
      <c r="CQ8" s="1305"/>
      <c r="CR8" s="1305"/>
      <c r="CS8" s="1305"/>
      <c r="CT8" s="1305"/>
      <c r="CU8" s="1305"/>
      <c r="CV8" s="1305"/>
      <c r="CW8" s="1305"/>
      <c r="CX8" s="1305"/>
      <c r="CY8" s="1305"/>
      <c r="CZ8" s="1305"/>
      <c r="DA8" s="1305"/>
      <c r="DB8" s="1305"/>
      <c r="DC8" s="1305"/>
      <c r="DD8" s="1305"/>
      <c r="DE8" s="1305"/>
      <c r="DF8" s="1305"/>
      <c r="DG8" s="1305"/>
      <c r="DH8" s="1305"/>
      <c r="DI8" s="1305"/>
      <c r="DJ8" s="1305"/>
      <c r="DK8" s="1305"/>
      <c r="DL8" s="1305"/>
      <c r="DM8" s="1305"/>
      <c r="DN8" s="1305"/>
      <c r="DO8" s="1305"/>
      <c r="DP8" s="1305"/>
      <c r="DQ8" s="1305"/>
      <c r="DR8" s="1305"/>
      <c r="DS8" s="1305"/>
      <c r="DT8" s="1305"/>
      <c r="DU8" s="1305"/>
      <c r="DV8" s="1305"/>
      <c r="DW8" s="1305"/>
      <c r="DX8" s="1305"/>
      <c r="DY8" s="1305"/>
      <c r="DZ8" s="1305"/>
      <c r="EA8" s="1305"/>
    </row>
    <row r="9" spans="1:131" ht="16.8" customHeight="1">
      <c r="A9" s="1331" t="str">
        <f>IF('1'!$A$1=1,B9,C9)</f>
        <v>Computer services</v>
      </c>
      <c r="B9" s="1461" t="s">
        <v>520</v>
      </c>
      <c r="C9" s="1462" t="s">
        <v>386</v>
      </c>
      <c r="D9" s="1333">
        <v>46</v>
      </c>
      <c r="E9" s="1333">
        <v>63</v>
      </c>
      <c r="F9" s="1333">
        <v>52</v>
      </c>
      <c r="G9" s="1333">
        <v>94</v>
      </c>
      <c r="H9" s="1333">
        <v>72</v>
      </c>
      <c r="I9" s="1333">
        <v>64</v>
      </c>
      <c r="J9" s="1333">
        <v>98</v>
      </c>
      <c r="K9" s="1333">
        <v>100</v>
      </c>
      <c r="L9" s="1333">
        <v>74</v>
      </c>
      <c r="M9" s="1333">
        <v>92</v>
      </c>
      <c r="N9" s="1333">
        <v>95</v>
      </c>
      <c r="O9" s="1333">
        <v>137</v>
      </c>
      <c r="P9" s="1333">
        <v>83</v>
      </c>
      <c r="Q9" s="1333">
        <v>86</v>
      </c>
      <c r="R9" s="1333">
        <v>83</v>
      </c>
      <c r="S9" s="1333">
        <v>85</v>
      </c>
      <c r="T9" s="1333">
        <v>87</v>
      </c>
      <c r="U9" s="1333">
        <v>65</v>
      </c>
      <c r="V9" s="1333">
        <v>91</v>
      </c>
      <c r="W9" s="1333">
        <v>84</v>
      </c>
      <c r="X9" s="1333">
        <v>83</v>
      </c>
      <c r="Y9" s="1333">
        <v>70</v>
      </c>
      <c r="Z9" s="1333">
        <v>80</v>
      </c>
      <c r="AA9" s="1333">
        <v>90</v>
      </c>
      <c r="AB9" s="1333">
        <v>88</v>
      </c>
      <c r="AC9" s="1333">
        <v>73</v>
      </c>
      <c r="AD9" s="1333">
        <v>85</v>
      </c>
      <c r="AE9" s="1333">
        <v>108</v>
      </c>
      <c r="AF9" s="1333">
        <v>98</v>
      </c>
      <c r="AG9" s="1333">
        <v>119</v>
      </c>
      <c r="AH9" s="1333">
        <v>111</v>
      </c>
      <c r="AI9" s="1333">
        <v>152</v>
      </c>
      <c r="AJ9" s="1350">
        <v>136</v>
      </c>
      <c r="AK9" s="1333">
        <v>133</v>
      </c>
      <c r="AL9" s="1333">
        <v>155</v>
      </c>
      <c r="AM9" s="1333">
        <v>155</v>
      </c>
      <c r="AN9" s="1333">
        <v>161</v>
      </c>
      <c r="AO9" s="1333">
        <v>119</v>
      </c>
      <c r="AP9" s="1333">
        <v>182</v>
      </c>
      <c r="AQ9" s="1333">
        <v>178</v>
      </c>
      <c r="AR9" s="1333">
        <v>181</v>
      </c>
      <c r="AS9" s="1333">
        <v>163</v>
      </c>
      <c r="AT9" s="1333">
        <v>196</v>
      </c>
      <c r="AU9" s="1333">
        <v>255</v>
      </c>
      <c r="AV9" s="1333">
        <v>147</v>
      </c>
      <c r="AW9" s="1333">
        <v>88</v>
      </c>
      <c r="AX9" s="1333">
        <v>130</v>
      </c>
      <c r="AY9" s="1333">
        <v>192</v>
      </c>
      <c r="AZ9" s="1333">
        <v>196</v>
      </c>
      <c r="BA9" s="1333">
        <v>161</v>
      </c>
      <c r="BB9" s="1333">
        <v>177</v>
      </c>
      <c r="BC9" s="1333">
        <v>252</v>
      </c>
      <c r="BD9" s="1333">
        <f>AV9+AW9+AX9+AY9</f>
        <v>557</v>
      </c>
      <c r="BE9" s="1354">
        <f>AZ9+BA9+BB9+BC9</f>
        <v>786</v>
      </c>
      <c r="BF9" s="1323"/>
    </row>
    <row r="10" spans="1:131" ht="17.399999999999999" customHeight="1">
      <c r="A10" s="1347" t="str">
        <f>IF('1'!$A$1=1,B10,C10)</f>
        <v xml:space="preserve">                of which:</v>
      </c>
      <c r="B10" s="1463" t="s">
        <v>521</v>
      </c>
      <c r="C10" s="1464" t="s">
        <v>579</v>
      </c>
      <c r="D10" s="1341"/>
      <c r="E10" s="1341"/>
      <c r="F10" s="1341"/>
      <c r="G10" s="1341"/>
      <c r="H10" s="1341"/>
      <c r="I10" s="1341"/>
      <c r="J10" s="1341"/>
      <c r="K10" s="1341"/>
      <c r="L10" s="1341"/>
      <c r="M10" s="1341"/>
      <c r="N10" s="1341"/>
      <c r="O10" s="1341"/>
      <c r="P10" s="1341"/>
      <c r="Q10" s="1341"/>
      <c r="R10" s="1341"/>
      <c r="S10" s="1341"/>
      <c r="T10" s="1333"/>
      <c r="U10" s="1333"/>
      <c r="V10" s="1333"/>
      <c r="W10" s="1333"/>
      <c r="X10" s="1333"/>
      <c r="Y10" s="1333"/>
      <c r="Z10" s="1333"/>
      <c r="AA10" s="1333"/>
      <c r="AB10" s="1333"/>
      <c r="AC10" s="1333"/>
      <c r="AD10" s="1333"/>
      <c r="AE10" s="1333"/>
      <c r="AF10" s="1333"/>
      <c r="AG10" s="1333"/>
      <c r="AH10" s="1333"/>
      <c r="AI10" s="1333"/>
      <c r="AJ10" s="1350"/>
      <c r="AK10" s="1333"/>
      <c r="AL10" s="1333"/>
      <c r="AM10" s="1333"/>
      <c r="AN10" s="1333"/>
      <c r="AO10" s="1333"/>
      <c r="AP10" s="1333"/>
      <c r="AQ10" s="1333"/>
      <c r="AR10" s="1333"/>
      <c r="AS10" s="1333"/>
      <c r="AT10" s="1333"/>
      <c r="AU10" s="1333"/>
      <c r="AV10" s="1333"/>
      <c r="AW10" s="1333"/>
      <c r="AX10" s="1333"/>
      <c r="AY10" s="1333"/>
      <c r="AZ10" s="1333"/>
      <c r="BA10" s="1333"/>
      <c r="BB10" s="1333"/>
      <c r="BC10" s="1333"/>
      <c r="BD10" s="1333"/>
      <c r="BE10" s="1354"/>
      <c r="BF10" s="1323"/>
    </row>
    <row r="11" spans="1:131" s="1195" customFormat="1" ht="19.95" customHeight="1">
      <c r="A11" s="1330" t="str">
        <f>IF('1'!$A$1=1,B11,C11)</f>
        <v>United States of America</v>
      </c>
      <c r="B11" s="1459" t="s">
        <v>651</v>
      </c>
      <c r="C11" s="1465" t="s">
        <v>346</v>
      </c>
      <c r="D11" s="1353">
        <v>1.505675117596144</v>
      </c>
      <c r="E11" s="1353">
        <v>1.760973934966777</v>
      </c>
      <c r="F11" s="1353">
        <v>1.3284525146707371</v>
      </c>
      <c r="G11" s="1353">
        <v>2.2153723099481031</v>
      </c>
      <c r="H11" s="1353">
        <v>2.4562800422208673</v>
      </c>
      <c r="I11" s="1353">
        <v>1.8340613928475511</v>
      </c>
      <c r="J11" s="1353">
        <v>1.9187776400977929</v>
      </c>
      <c r="K11" s="1353">
        <v>3.9531761709164801</v>
      </c>
      <c r="L11" s="1353">
        <v>4.3037340065440803</v>
      </c>
      <c r="M11" s="1353">
        <v>3.566530924290372</v>
      </c>
      <c r="N11" s="1353">
        <v>5.6262180981052676</v>
      </c>
      <c r="O11" s="1353">
        <v>8.3487602585878111</v>
      </c>
      <c r="P11" s="1353">
        <v>4.2013673324729943</v>
      </c>
      <c r="Q11" s="1353">
        <v>8.9054170801027599</v>
      </c>
      <c r="R11" s="1353">
        <v>2.7571526710362728</v>
      </c>
      <c r="S11" s="1353">
        <v>2.0359305315184457</v>
      </c>
      <c r="T11" s="1353">
        <v>3.2753771090278971</v>
      </c>
      <c r="U11" s="1353">
        <v>3.1801451135767702</v>
      </c>
      <c r="V11" s="1353">
        <v>4.0850304386259202</v>
      </c>
      <c r="W11" s="1353">
        <v>3.1659068042050058</v>
      </c>
      <c r="X11" s="1353">
        <v>2.8473958502213641</v>
      </c>
      <c r="Y11" s="1353">
        <v>5.5532925449399109</v>
      </c>
      <c r="Z11" s="1353">
        <v>5.8335989957107106</v>
      </c>
      <c r="AA11" s="1353">
        <v>6.6398309234817692</v>
      </c>
      <c r="AB11" s="1353">
        <v>7.4157347510391407</v>
      </c>
      <c r="AC11" s="1353">
        <v>6.4609652774312707</v>
      </c>
      <c r="AD11" s="1353">
        <v>4.2779586737713799</v>
      </c>
      <c r="AE11" s="1353">
        <v>9.7123905954485892</v>
      </c>
      <c r="AF11" s="1353">
        <v>6.5951685326101801</v>
      </c>
      <c r="AG11" s="1353">
        <v>8.5615807348990209</v>
      </c>
      <c r="AH11" s="1353">
        <v>6.9757743018880891</v>
      </c>
      <c r="AI11" s="1353">
        <v>14.38155499912712</v>
      </c>
      <c r="AJ11" s="1349">
        <v>8.9549499054119099</v>
      </c>
      <c r="AK11" s="1353">
        <v>8.1223906405662696</v>
      </c>
      <c r="AL11" s="1353">
        <v>17.994969641511101</v>
      </c>
      <c r="AM11" s="1353">
        <v>13.838829121473911</v>
      </c>
      <c r="AN11" s="1353">
        <v>8.6162644130026198</v>
      </c>
      <c r="AO11" s="1353">
        <v>12.013552943855329</v>
      </c>
      <c r="AP11" s="1353">
        <v>14.657139869163311</v>
      </c>
      <c r="AQ11" s="1353">
        <v>10.828144810585641</v>
      </c>
      <c r="AR11" s="1353">
        <v>13.75106776208218</v>
      </c>
      <c r="AS11" s="1353">
        <v>14.473847028978701</v>
      </c>
      <c r="AT11" s="1353">
        <v>13.818302760059341</v>
      </c>
      <c r="AU11" s="1353">
        <v>22.672121726783299</v>
      </c>
      <c r="AV11" s="1353">
        <v>11.856859945590809</v>
      </c>
      <c r="AW11" s="1353">
        <v>3.4632562800000004</v>
      </c>
      <c r="AX11" s="1353">
        <v>7.1569187407378401</v>
      </c>
      <c r="AY11" s="1353">
        <v>23.20341187211465</v>
      </c>
      <c r="AZ11" s="1353">
        <v>24.568274369756281</v>
      </c>
      <c r="BA11" s="1353">
        <v>13.58249915976385</v>
      </c>
      <c r="BB11" s="1353">
        <v>21.48119605380132</v>
      </c>
      <c r="BC11" s="1353">
        <v>25.89612479311625</v>
      </c>
      <c r="BD11" s="1353">
        <f>AV11+AW11+AX11+AY11</f>
        <v>45.680446838443302</v>
      </c>
      <c r="BE11" s="1355">
        <f>AZ11+BA11+BB11+BC11</f>
        <v>85.528094376437707</v>
      </c>
      <c r="BF11" s="1323"/>
      <c r="BG11" s="1323"/>
      <c r="BH11" s="1323"/>
      <c r="BI11" s="1323"/>
      <c r="BJ11" s="1323"/>
      <c r="BK11" s="1323"/>
      <c r="BL11" s="1323"/>
      <c r="BM11" s="1323"/>
      <c r="BN11" s="1323"/>
      <c r="BO11" s="1323"/>
      <c r="BP11" s="1323"/>
      <c r="BQ11" s="1323"/>
      <c r="BR11" s="1323"/>
      <c r="BW11" s="1305"/>
      <c r="BX11" s="1305"/>
      <c r="BY11" s="1305"/>
      <c r="BZ11" s="1305"/>
      <c r="CA11" s="1305"/>
      <c r="CB11" s="1305"/>
      <c r="CC11" s="1305"/>
      <c r="CD11" s="1305"/>
      <c r="CE11" s="1305"/>
      <c r="CF11" s="1305"/>
      <c r="CG11" s="1305"/>
      <c r="CH11" s="1305"/>
      <c r="CI11" s="1305"/>
      <c r="CJ11" s="1305"/>
      <c r="CK11" s="1305"/>
      <c r="CL11" s="1305"/>
      <c r="CM11" s="1305"/>
      <c r="CN11" s="1305"/>
      <c r="CO11" s="1305"/>
      <c r="CP11" s="1305"/>
      <c r="CQ11" s="1305"/>
      <c r="CR11" s="1305"/>
      <c r="CS11" s="1305"/>
      <c r="CT11" s="1305"/>
      <c r="CU11" s="1305"/>
      <c r="CV11" s="1305"/>
      <c r="CW11" s="1305"/>
      <c r="CX11" s="1305"/>
      <c r="CY11" s="1305"/>
      <c r="CZ11" s="1305"/>
      <c r="DA11" s="1305"/>
      <c r="DB11" s="1305"/>
      <c r="DC11" s="1305"/>
      <c r="DD11" s="1305"/>
      <c r="DE11" s="1305"/>
      <c r="DF11" s="1305"/>
      <c r="DG11" s="1305"/>
      <c r="DH11" s="1305"/>
      <c r="DI11" s="1305"/>
      <c r="DJ11" s="1305"/>
      <c r="DK11" s="1305"/>
      <c r="DL11" s="1305"/>
      <c r="DM11" s="1305"/>
      <c r="DN11" s="1305"/>
      <c r="DO11" s="1305"/>
      <c r="DP11" s="1305"/>
      <c r="DQ11" s="1305"/>
      <c r="DR11" s="1305"/>
      <c r="DS11" s="1305"/>
      <c r="DT11" s="1305"/>
      <c r="DU11" s="1305"/>
      <c r="DV11" s="1305"/>
      <c r="DW11" s="1305"/>
      <c r="DX11" s="1305"/>
      <c r="DY11" s="1305"/>
      <c r="DZ11" s="1305"/>
      <c r="EA11" s="1305"/>
    </row>
    <row r="12" spans="1:131" s="1195" customFormat="1" ht="29.4" customHeight="1">
      <c r="A12" s="1332" t="str">
        <f>IF('1'!$A$1=1,B12,C12)</f>
        <v>United Kingdom of Great Britain and Northern Ireland</v>
      </c>
      <c r="B12" s="1459" t="s">
        <v>659</v>
      </c>
      <c r="C12" s="1465" t="s">
        <v>347</v>
      </c>
      <c r="D12" s="1353">
        <v>2.5729433080220989</v>
      </c>
      <c r="E12" s="1353">
        <v>7.1667600283899704</v>
      </c>
      <c r="F12" s="1353">
        <v>2.383701145270682</v>
      </c>
      <c r="G12" s="1353">
        <v>4.8007746540869203</v>
      </c>
      <c r="H12" s="1353">
        <v>3.4644754618440583</v>
      </c>
      <c r="I12" s="1353">
        <v>3.3535049602360898</v>
      </c>
      <c r="J12" s="1353">
        <v>8.2001406829372794</v>
      </c>
      <c r="K12" s="1353">
        <v>5.0179251173267989</v>
      </c>
      <c r="L12" s="1353">
        <v>3.1546150879516301</v>
      </c>
      <c r="M12" s="1353">
        <v>3.95345215902864</v>
      </c>
      <c r="N12" s="1353">
        <v>4.2261433072783134</v>
      </c>
      <c r="O12" s="1353">
        <v>17.122785705613712</v>
      </c>
      <c r="P12" s="1353">
        <v>11.404605001162519</v>
      </c>
      <c r="Q12" s="1353">
        <v>5.19790269576756</v>
      </c>
      <c r="R12" s="1353">
        <v>6.82431748403308</v>
      </c>
      <c r="S12" s="1353">
        <v>5.4791793337383297</v>
      </c>
      <c r="T12" s="1353">
        <v>17.582846918519</v>
      </c>
      <c r="U12" s="1353">
        <v>4.4863175624239373</v>
      </c>
      <c r="V12" s="1353">
        <v>15.332043600387991</v>
      </c>
      <c r="W12" s="1353">
        <v>9.3322817811512913</v>
      </c>
      <c r="X12" s="1353">
        <v>8.8644434132544294</v>
      </c>
      <c r="Y12" s="1353">
        <v>6.9813869387923297</v>
      </c>
      <c r="Z12" s="1353">
        <v>6.9633667632833394</v>
      </c>
      <c r="AA12" s="1353">
        <v>10.303570258797759</v>
      </c>
      <c r="AB12" s="1353">
        <v>10.11715991047098</v>
      </c>
      <c r="AC12" s="1353">
        <v>4.5515081317732005</v>
      </c>
      <c r="AD12" s="1353">
        <v>8.7270690367760615</v>
      </c>
      <c r="AE12" s="1353">
        <v>8.3321547824427906</v>
      </c>
      <c r="AF12" s="1353">
        <v>10.67823472370171</v>
      </c>
      <c r="AG12" s="1353">
        <v>6.4845344051557898</v>
      </c>
      <c r="AH12" s="1353">
        <v>8.4676380652033405</v>
      </c>
      <c r="AI12" s="1353">
        <v>13.021167880929191</v>
      </c>
      <c r="AJ12" s="1349">
        <v>13.65202177084954</v>
      </c>
      <c r="AK12" s="1353">
        <v>12.596409974030792</v>
      </c>
      <c r="AL12" s="1353">
        <v>9.4689170811880405</v>
      </c>
      <c r="AM12" s="1353">
        <v>13.71267869231478</v>
      </c>
      <c r="AN12" s="1353">
        <v>15.835234782524228</v>
      </c>
      <c r="AO12" s="1353">
        <v>10.092457879270739</v>
      </c>
      <c r="AP12" s="1353">
        <v>17.57862672465593</v>
      </c>
      <c r="AQ12" s="1353">
        <v>12.588581561496001</v>
      </c>
      <c r="AR12" s="1353">
        <v>14.26017897019414</v>
      </c>
      <c r="AS12" s="1353">
        <v>9.0246601516113696</v>
      </c>
      <c r="AT12" s="1353">
        <v>15.660578057945649</v>
      </c>
      <c r="AU12" s="1353">
        <v>15.775698710742731</v>
      </c>
      <c r="AV12" s="1353">
        <v>11.210667952694035</v>
      </c>
      <c r="AW12" s="1353">
        <v>9.7289781079780102</v>
      </c>
      <c r="AX12" s="1353">
        <v>15.003820310289131</v>
      </c>
      <c r="AY12" s="1353">
        <v>16.965509251300642</v>
      </c>
      <c r="AZ12" s="1353">
        <v>23.751659529239809</v>
      </c>
      <c r="BA12" s="1353">
        <v>17.031320657723189</v>
      </c>
      <c r="BB12" s="1353">
        <v>12.844740965729269</v>
      </c>
      <c r="BC12" s="1353">
        <v>25.87018720747275</v>
      </c>
      <c r="BD12" s="1353">
        <f t="shared" ref="BD12:BD31" si="0">AV12+AW12+AX12+AY12</f>
        <v>52.908975622261821</v>
      </c>
      <c r="BE12" s="1355">
        <f t="shared" ref="BE12:BE31" si="1">AZ12+BA12+BB12+BC12</f>
        <v>79.497908360165027</v>
      </c>
      <c r="BF12" s="1323"/>
      <c r="BG12" s="1323"/>
      <c r="BH12" s="1323"/>
      <c r="BI12" s="1323"/>
      <c r="BJ12" s="1323"/>
      <c r="BK12" s="1323"/>
      <c r="BL12" s="1323"/>
      <c r="BM12" s="1323"/>
      <c r="BN12" s="1323"/>
      <c r="BO12" s="1323"/>
      <c r="BP12" s="1323"/>
      <c r="BQ12" s="1323"/>
      <c r="BR12" s="1323"/>
      <c r="BW12" s="1305"/>
      <c r="BX12" s="1305"/>
      <c r="BY12" s="1305"/>
      <c r="BZ12" s="1305"/>
      <c r="CA12" s="1305"/>
      <c r="CB12" s="1305"/>
      <c r="CC12" s="1305"/>
      <c r="CD12" s="1305"/>
      <c r="CE12" s="1305"/>
      <c r="CF12" s="1305"/>
      <c r="CG12" s="1305"/>
      <c r="CH12" s="1305"/>
      <c r="CI12" s="1305"/>
      <c r="CJ12" s="1305"/>
      <c r="CK12" s="1305"/>
      <c r="CL12" s="1305"/>
      <c r="CM12" s="1305"/>
      <c r="CN12" s="1305"/>
      <c r="CO12" s="1305"/>
      <c r="CP12" s="1305"/>
      <c r="CQ12" s="1305"/>
      <c r="CR12" s="1305"/>
      <c r="CS12" s="1305"/>
      <c r="CT12" s="1305"/>
      <c r="CU12" s="1305"/>
      <c r="CV12" s="1305"/>
      <c r="CW12" s="1305"/>
      <c r="CX12" s="1305"/>
      <c r="CY12" s="1305"/>
      <c r="CZ12" s="1305"/>
      <c r="DA12" s="1305"/>
      <c r="DB12" s="1305"/>
      <c r="DC12" s="1305"/>
      <c r="DD12" s="1305"/>
      <c r="DE12" s="1305"/>
      <c r="DF12" s="1305"/>
      <c r="DG12" s="1305"/>
      <c r="DH12" s="1305"/>
      <c r="DI12" s="1305"/>
      <c r="DJ12" s="1305"/>
      <c r="DK12" s="1305"/>
      <c r="DL12" s="1305"/>
      <c r="DM12" s="1305"/>
      <c r="DN12" s="1305"/>
      <c r="DO12" s="1305"/>
      <c r="DP12" s="1305"/>
      <c r="DQ12" s="1305"/>
      <c r="DR12" s="1305"/>
      <c r="DS12" s="1305"/>
      <c r="DT12" s="1305"/>
      <c r="DU12" s="1305"/>
      <c r="DV12" s="1305"/>
      <c r="DW12" s="1305"/>
      <c r="DX12" s="1305"/>
      <c r="DY12" s="1305"/>
      <c r="DZ12" s="1305"/>
      <c r="EA12" s="1305"/>
    </row>
    <row r="13" spans="1:131" s="1195" customFormat="1" ht="19.95" customHeight="1">
      <c r="A13" s="1330" t="str">
        <f>IF('1'!$A$1=1,B13,C13)</f>
        <v>Ireland</v>
      </c>
      <c r="B13" s="1459" t="s">
        <v>685</v>
      </c>
      <c r="C13" s="1465" t="s">
        <v>578</v>
      </c>
      <c r="D13" s="1353">
        <v>0.86347191093862496</v>
      </c>
      <c r="E13" s="1353">
        <v>1.0654390967769078</v>
      </c>
      <c r="F13" s="1353">
        <v>0.67380969142040525</v>
      </c>
      <c r="G13" s="1353">
        <v>5.3065586873853814</v>
      </c>
      <c r="H13" s="1353">
        <v>5.1714222025340089</v>
      </c>
      <c r="I13" s="1353">
        <v>2.8048330403701387</v>
      </c>
      <c r="J13" s="1353">
        <v>2.6654520504525068</v>
      </c>
      <c r="K13" s="1353">
        <v>1.7416401103979311</v>
      </c>
      <c r="L13" s="1353">
        <v>6.4590153076548233</v>
      </c>
      <c r="M13" s="1353">
        <v>3.0806505066602581</v>
      </c>
      <c r="N13" s="1353">
        <v>3.64455373581242</v>
      </c>
      <c r="O13" s="1353">
        <v>3.818692716905363</v>
      </c>
      <c r="P13" s="1353">
        <v>3.0694648936935214</v>
      </c>
      <c r="Q13" s="1353">
        <v>2.6324883921759898</v>
      </c>
      <c r="R13" s="1353">
        <v>1.267013427340258</v>
      </c>
      <c r="S13" s="1353">
        <v>5.7754451555771205</v>
      </c>
      <c r="T13" s="1353">
        <v>3.269771450319773</v>
      </c>
      <c r="U13" s="1353">
        <v>1.284367698654693</v>
      </c>
      <c r="V13" s="1353">
        <v>4.4514833543924901</v>
      </c>
      <c r="W13" s="1353">
        <v>5.0208147043619604</v>
      </c>
      <c r="X13" s="1353">
        <v>6.02958520568958</v>
      </c>
      <c r="Y13" s="1353">
        <v>9.7411292878016802</v>
      </c>
      <c r="Z13" s="1353">
        <v>4.4314391291741497</v>
      </c>
      <c r="AA13" s="1353">
        <v>6.6470941698085797</v>
      </c>
      <c r="AB13" s="1353">
        <v>8.1579956637110111</v>
      </c>
      <c r="AC13" s="1353">
        <v>5.1827754957773804</v>
      </c>
      <c r="AD13" s="1353">
        <v>7.2171612397794602</v>
      </c>
      <c r="AE13" s="1353">
        <v>12.606213206240859</v>
      </c>
      <c r="AF13" s="1353">
        <v>9.7885454783367205</v>
      </c>
      <c r="AG13" s="1353">
        <v>12.013538489601311</v>
      </c>
      <c r="AH13" s="1353">
        <v>8.023899598943439</v>
      </c>
      <c r="AI13" s="1353">
        <v>23.667544876347428</v>
      </c>
      <c r="AJ13" s="1349">
        <v>13.928869172764779</v>
      </c>
      <c r="AK13" s="1353">
        <v>14.37901995936722</v>
      </c>
      <c r="AL13" s="1353">
        <v>23.161523061599141</v>
      </c>
      <c r="AM13" s="1353">
        <v>21.342544426295351</v>
      </c>
      <c r="AN13" s="1353">
        <v>24.51414981501426</v>
      </c>
      <c r="AO13" s="1353">
        <v>15.179983133935771</v>
      </c>
      <c r="AP13" s="1353">
        <v>25.27014467302849</v>
      </c>
      <c r="AQ13" s="1353">
        <v>24.94456198094224</v>
      </c>
      <c r="AR13" s="1353">
        <v>25.502827247677772</v>
      </c>
      <c r="AS13" s="1353">
        <v>27.254339312597587</v>
      </c>
      <c r="AT13" s="1353">
        <v>25.628678071854431</v>
      </c>
      <c r="AU13" s="1353">
        <v>32.163295046936852</v>
      </c>
      <c r="AV13" s="1353">
        <v>24.457346209339402</v>
      </c>
      <c r="AW13" s="1353">
        <v>10.354773766016535</v>
      </c>
      <c r="AX13" s="1353">
        <v>9.6648863458950505</v>
      </c>
      <c r="AY13" s="1353">
        <v>14.96119963261965</v>
      </c>
      <c r="AZ13" s="1353">
        <v>28.548657447621743</v>
      </c>
      <c r="BA13" s="1353">
        <v>13.425135533292568</v>
      </c>
      <c r="BB13" s="1353">
        <v>11.244188030353321</v>
      </c>
      <c r="BC13" s="1353">
        <v>22.92275761699473</v>
      </c>
      <c r="BD13" s="1353">
        <f t="shared" si="0"/>
        <v>59.438205953870636</v>
      </c>
      <c r="BE13" s="1355">
        <f t="shared" si="1"/>
        <v>76.140738628262369</v>
      </c>
      <c r="BF13" s="1323"/>
      <c r="BG13" s="1323"/>
      <c r="BH13" s="1323"/>
      <c r="BI13" s="1323"/>
      <c r="BJ13" s="1323"/>
      <c r="BK13" s="1323"/>
      <c r="BL13" s="1323"/>
      <c r="BM13" s="1323"/>
      <c r="BN13" s="1323"/>
      <c r="BO13" s="1323"/>
      <c r="BP13" s="1323"/>
      <c r="BQ13" s="1323"/>
      <c r="BR13" s="1323"/>
      <c r="BW13" s="1305"/>
      <c r="BX13" s="1305"/>
      <c r="BY13" s="1305"/>
      <c r="BZ13" s="1305"/>
      <c r="CA13" s="1305"/>
      <c r="CB13" s="1305"/>
      <c r="CC13" s="1305"/>
      <c r="CD13" s="1305"/>
      <c r="CE13" s="1305"/>
      <c r="CF13" s="1305"/>
      <c r="CG13" s="1305"/>
      <c r="CH13" s="1305"/>
      <c r="CI13" s="1305"/>
      <c r="CJ13" s="1305"/>
      <c r="CK13" s="1305"/>
      <c r="CL13" s="1305"/>
      <c r="CM13" s="1305"/>
      <c r="CN13" s="1305"/>
      <c r="CO13" s="1305"/>
      <c r="CP13" s="1305"/>
      <c r="CQ13" s="1305"/>
      <c r="CR13" s="1305"/>
      <c r="CS13" s="1305"/>
      <c r="CT13" s="1305"/>
      <c r="CU13" s="1305"/>
      <c r="CV13" s="1305"/>
      <c r="CW13" s="1305"/>
      <c r="CX13" s="1305"/>
      <c r="CY13" s="1305"/>
      <c r="CZ13" s="1305"/>
      <c r="DA13" s="1305"/>
      <c r="DB13" s="1305"/>
      <c r="DC13" s="1305"/>
      <c r="DD13" s="1305"/>
      <c r="DE13" s="1305"/>
      <c r="DF13" s="1305"/>
      <c r="DG13" s="1305"/>
      <c r="DH13" s="1305"/>
      <c r="DI13" s="1305"/>
      <c r="DJ13" s="1305"/>
      <c r="DK13" s="1305"/>
      <c r="DL13" s="1305"/>
      <c r="DM13" s="1305"/>
      <c r="DN13" s="1305"/>
      <c r="DO13" s="1305"/>
      <c r="DP13" s="1305"/>
      <c r="DQ13" s="1305"/>
      <c r="DR13" s="1305"/>
      <c r="DS13" s="1305"/>
      <c r="DT13" s="1305"/>
      <c r="DU13" s="1305"/>
      <c r="DV13" s="1305"/>
      <c r="DW13" s="1305"/>
      <c r="DX13" s="1305"/>
      <c r="DY13" s="1305"/>
      <c r="DZ13" s="1305"/>
      <c r="EA13" s="1305"/>
    </row>
    <row r="14" spans="1:131" s="1195" customFormat="1" ht="19.95" customHeight="1">
      <c r="A14" s="1330" t="str">
        <f>IF('1'!$A$1=1,B14,C14)</f>
        <v>Germany</v>
      </c>
      <c r="B14" s="1459" t="s">
        <v>635</v>
      </c>
      <c r="C14" s="1465" t="s">
        <v>160</v>
      </c>
      <c r="D14" s="1353">
        <v>12</v>
      </c>
      <c r="E14" s="1353">
        <v>8.79195035766306</v>
      </c>
      <c r="F14" s="1353">
        <v>7.0176142505279504</v>
      </c>
      <c r="G14" s="1353">
        <v>9.9365709150295309</v>
      </c>
      <c r="H14" s="1353">
        <v>19.598239794385229</v>
      </c>
      <c r="I14" s="1353">
        <v>8.8507327380750986</v>
      </c>
      <c r="J14" s="1353">
        <v>14.596219090427571</v>
      </c>
      <c r="K14" s="1353">
        <v>13.138297072185779</v>
      </c>
      <c r="L14" s="1353">
        <v>8.9189516308841199</v>
      </c>
      <c r="M14" s="1353">
        <v>14.6891725013848</v>
      </c>
      <c r="N14" s="1353">
        <v>10.07899005974522</v>
      </c>
      <c r="O14" s="1353">
        <v>10.432312508782051</v>
      </c>
      <c r="P14" s="1353">
        <v>10.051686676504049</v>
      </c>
      <c r="Q14" s="1353">
        <v>8.7058516055272896</v>
      </c>
      <c r="R14" s="1353">
        <v>9.3707108909315693</v>
      </c>
      <c r="S14" s="1353">
        <v>6.4135248060858494</v>
      </c>
      <c r="T14" s="1353">
        <v>5.3692057684849397</v>
      </c>
      <c r="U14" s="1353">
        <v>5.5833069750018005</v>
      </c>
      <c r="V14" s="1353">
        <v>6.4629781437892495</v>
      </c>
      <c r="W14" s="1353">
        <v>6.6715835679405595</v>
      </c>
      <c r="X14" s="1353">
        <v>4.2146190571869635</v>
      </c>
      <c r="Y14" s="1353">
        <v>4.1272231220020599</v>
      </c>
      <c r="Z14" s="1353">
        <v>10.271645088496591</v>
      </c>
      <c r="AA14" s="1353">
        <v>7.0731848822690697</v>
      </c>
      <c r="AB14" s="1353">
        <v>5.4423371715328503</v>
      </c>
      <c r="AC14" s="1353">
        <v>8.8514223727765096</v>
      </c>
      <c r="AD14" s="1353">
        <v>10.431624553495329</v>
      </c>
      <c r="AE14" s="1353">
        <v>13.947620900843049</v>
      </c>
      <c r="AF14" s="1353">
        <v>9.076422221378369</v>
      </c>
      <c r="AG14" s="1353">
        <v>9.9866891212883395</v>
      </c>
      <c r="AH14" s="1353">
        <v>6.1136766161236906</v>
      </c>
      <c r="AI14" s="1353">
        <v>13.215221602689262</v>
      </c>
      <c r="AJ14" s="1349">
        <v>10.828409881585781</v>
      </c>
      <c r="AK14" s="1353">
        <v>16.21331303488904</v>
      </c>
      <c r="AL14" s="1353">
        <v>13.16464935432729</v>
      </c>
      <c r="AM14" s="1353">
        <v>14.566896893454039</v>
      </c>
      <c r="AN14" s="1353">
        <v>15.540451518573331</v>
      </c>
      <c r="AO14" s="1353">
        <v>18.889699121855148</v>
      </c>
      <c r="AP14" s="1353">
        <v>18.871508646199121</v>
      </c>
      <c r="AQ14" s="1353">
        <v>17.886128966388998</v>
      </c>
      <c r="AR14" s="1353">
        <v>13.68748781576566</v>
      </c>
      <c r="AS14" s="1353">
        <v>17.171657890297269</v>
      </c>
      <c r="AT14" s="1353">
        <v>21.31241045593822</v>
      </c>
      <c r="AU14" s="1353">
        <v>30.410817683563742</v>
      </c>
      <c r="AV14" s="1353">
        <v>13.106749046456704</v>
      </c>
      <c r="AW14" s="1353">
        <v>5.2136273031835998</v>
      </c>
      <c r="AX14" s="1353">
        <v>11.5825150363303</v>
      </c>
      <c r="AY14" s="1353">
        <v>21.809848515178977</v>
      </c>
      <c r="AZ14" s="1353">
        <v>11.678979253809571</v>
      </c>
      <c r="BA14" s="1353">
        <v>14.984269875767659</v>
      </c>
      <c r="BB14" s="1353">
        <v>26.422746307264568</v>
      </c>
      <c r="BC14" s="1353">
        <v>21.441464414733868</v>
      </c>
      <c r="BD14" s="1353">
        <f t="shared" si="0"/>
        <v>51.712739901149583</v>
      </c>
      <c r="BE14" s="1355">
        <f t="shared" si="1"/>
        <v>74.527459851575671</v>
      </c>
      <c r="BF14" s="1323"/>
      <c r="BG14" s="1323"/>
      <c r="BH14" s="1323"/>
      <c r="BI14" s="1323"/>
      <c r="BJ14" s="1323"/>
      <c r="BK14" s="1323"/>
      <c r="BL14" s="1323"/>
      <c r="BM14" s="1323"/>
      <c r="BN14" s="1323"/>
      <c r="BO14" s="1323"/>
      <c r="BP14" s="1323"/>
      <c r="BQ14" s="1323"/>
      <c r="BR14" s="1323"/>
      <c r="BW14" s="1305"/>
      <c r="BX14" s="1305"/>
      <c r="BY14" s="1305"/>
      <c r="BZ14" s="1305"/>
      <c r="CA14" s="1305"/>
      <c r="CB14" s="1305"/>
      <c r="CC14" s="1305"/>
      <c r="CD14" s="1305"/>
      <c r="CE14" s="1305"/>
      <c r="CF14" s="1305"/>
      <c r="CG14" s="1305"/>
      <c r="CH14" s="1305"/>
      <c r="CI14" s="1305"/>
      <c r="CJ14" s="1305"/>
      <c r="CK14" s="1305"/>
      <c r="CL14" s="1305"/>
      <c r="CM14" s="1305"/>
      <c r="CN14" s="1305"/>
      <c r="CO14" s="1305"/>
      <c r="CP14" s="1305"/>
      <c r="CQ14" s="1305"/>
      <c r="CR14" s="1305"/>
      <c r="CS14" s="1305"/>
      <c r="CT14" s="1305"/>
      <c r="CU14" s="1305"/>
      <c r="CV14" s="1305"/>
      <c r="CW14" s="1305"/>
      <c r="CX14" s="1305"/>
      <c r="CY14" s="1305"/>
      <c r="CZ14" s="1305"/>
      <c r="DA14" s="1305"/>
      <c r="DB14" s="1305"/>
      <c r="DC14" s="1305"/>
      <c r="DD14" s="1305"/>
      <c r="DE14" s="1305"/>
      <c r="DF14" s="1305"/>
      <c r="DG14" s="1305"/>
      <c r="DH14" s="1305"/>
      <c r="DI14" s="1305"/>
      <c r="DJ14" s="1305"/>
      <c r="DK14" s="1305"/>
      <c r="DL14" s="1305"/>
      <c r="DM14" s="1305"/>
      <c r="DN14" s="1305"/>
      <c r="DO14" s="1305"/>
      <c r="DP14" s="1305"/>
      <c r="DQ14" s="1305"/>
      <c r="DR14" s="1305"/>
      <c r="DS14" s="1305"/>
      <c r="DT14" s="1305"/>
      <c r="DU14" s="1305"/>
      <c r="DV14" s="1305"/>
      <c r="DW14" s="1305"/>
      <c r="DX14" s="1305"/>
      <c r="DY14" s="1305"/>
      <c r="DZ14" s="1305"/>
      <c r="EA14" s="1305"/>
    </row>
    <row r="15" spans="1:131" s="1195" customFormat="1" ht="19.95" customHeight="1">
      <c r="A15" s="1330" t="str">
        <f>IF('1'!$A$1=1,B15,C15)</f>
        <v>Austria</v>
      </c>
      <c r="B15" s="1459" t="s">
        <v>661</v>
      </c>
      <c r="C15" s="1465" t="s">
        <v>172</v>
      </c>
      <c r="D15" s="1353">
        <v>8.6372792317304494</v>
      </c>
      <c r="E15" s="1353">
        <v>8.5777385482472397</v>
      </c>
      <c r="F15" s="1353">
        <v>7.1859084707262504</v>
      </c>
      <c r="G15" s="1353">
        <v>21.430163188281902</v>
      </c>
      <c r="H15" s="1353">
        <v>2.3504865749038597</v>
      </c>
      <c r="I15" s="1353">
        <v>7.1716312145406391</v>
      </c>
      <c r="J15" s="1353">
        <v>11.736436977447271</v>
      </c>
      <c r="K15" s="1353">
        <v>11.48660442253129</v>
      </c>
      <c r="L15" s="1353">
        <v>2.6318342340931062</v>
      </c>
      <c r="M15" s="1353">
        <v>9.39239363745153</v>
      </c>
      <c r="N15" s="1353">
        <v>9.8963637190941007</v>
      </c>
      <c r="O15" s="1353">
        <v>11.65837506995714</v>
      </c>
      <c r="P15" s="1353">
        <v>3.372525412255901</v>
      </c>
      <c r="Q15" s="1353">
        <v>8.7217917691201396</v>
      </c>
      <c r="R15" s="1353">
        <v>7.0742739402325023</v>
      </c>
      <c r="S15" s="1353">
        <v>8.6761982024698412</v>
      </c>
      <c r="T15" s="1353">
        <v>3.8498461550061585</v>
      </c>
      <c r="U15" s="1353">
        <v>2.362783080525332</v>
      </c>
      <c r="V15" s="1353">
        <v>8.3586240079760152</v>
      </c>
      <c r="W15" s="1353">
        <v>10.14136010559443</v>
      </c>
      <c r="X15" s="1353">
        <v>5.8474514261515633</v>
      </c>
      <c r="Y15" s="1353">
        <v>6.0760618566884217</v>
      </c>
      <c r="Z15" s="1353">
        <v>7.1281706252869803</v>
      </c>
      <c r="AA15" s="1353">
        <v>6.7479827854548802</v>
      </c>
      <c r="AB15" s="1353">
        <v>4.3147365200302801</v>
      </c>
      <c r="AC15" s="1353">
        <v>6.3896437166980506</v>
      </c>
      <c r="AD15" s="1353">
        <v>6.4211984460116991</v>
      </c>
      <c r="AE15" s="1353">
        <v>7.325856501645208</v>
      </c>
      <c r="AF15" s="1353">
        <v>8.240737738802121</v>
      </c>
      <c r="AG15" s="1353">
        <v>14.451186587700949</v>
      </c>
      <c r="AH15" s="1353">
        <v>7.9860324345746196</v>
      </c>
      <c r="AI15" s="1353">
        <v>14.193706186352561</v>
      </c>
      <c r="AJ15" s="1349">
        <v>9.1200453617567305</v>
      </c>
      <c r="AK15" s="1353">
        <v>8.1941181777894094</v>
      </c>
      <c r="AL15" s="1353">
        <v>11.745803096907871</v>
      </c>
      <c r="AM15" s="1353">
        <v>6.2163145598760901</v>
      </c>
      <c r="AN15" s="1353">
        <v>9.5069231497469886</v>
      </c>
      <c r="AO15" s="1353">
        <v>8.3188705528494395</v>
      </c>
      <c r="AP15" s="1353">
        <v>14.55258861193181</v>
      </c>
      <c r="AQ15" s="1353">
        <v>9.1254656802117697</v>
      </c>
      <c r="AR15" s="1353">
        <v>10.01807198105165</v>
      </c>
      <c r="AS15" s="1353">
        <v>11.54423209489075</v>
      </c>
      <c r="AT15" s="1353">
        <v>14.93859058560596</v>
      </c>
      <c r="AU15" s="1353">
        <v>12.768009616301701</v>
      </c>
      <c r="AV15" s="1353">
        <v>4.5692179737556913</v>
      </c>
      <c r="AW15" s="1353">
        <v>6.5516587570114329</v>
      </c>
      <c r="AX15" s="1353">
        <v>16.086024546324367</v>
      </c>
      <c r="AY15" s="1353">
        <v>23.64173262353934</v>
      </c>
      <c r="AZ15" s="1353">
        <v>19.812604856455952</v>
      </c>
      <c r="BA15" s="1353">
        <v>9.4287728786640201</v>
      </c>
      <c r="BB15" s="1353">
        <v>16.795122997120572</v>
      </c>
      <c r="BC15" s="1353">
        <v>22.68371685296308</v>
      </c>
      <c r="BD15" s="1353">
        <f t="shared" si="0"/>
        <v>50.84863390063083</v>
      </c>
      <c r="BE15" s="1355">
        <f t="shared" si="1"/>
        <v>68.720217585203613</v>
      </c>
      <c r="BF15" s="1323"/>
      <c r="BG15" s="1323"/>
      <c r="BH15" s="1323"/>
      <c r="BI15" s="1323"/>
      <c r="BJ15" s="1323"/>
      <c r="BK15" s="1323"/>
      <c r="BL15" s="1323"/>
      <c r="BM15" s="1323"/>
      <c r="BN15" s="1323"/>
      <c r="BO15" s="1323"/>
      <c r="BP15" s="1323"/>
      <c r="BQ15" s="1323"/>
      <c r="BR15" s="1323"/>
      <c r="BW15" s="1305"/>
      <c r="BX15" s="1305"/>
      <c r="BY15" s="1305"/>
      <c r="BZ15" s="1305"/>
      <c r="CA15" s="1305"/>
      <c r="CB15" s="1305"/>
      <c r="CC15" s="1305"/>
      <c r="CD15" s="1305"/>
      <c r="CE15" s="1305"/>
      <c r="CF15" s="1305"/>
      <c r="CG15" s="1305"/>
      <c r="CH15" s="1305"/>
      <c r="CI15" s="1305"/>
      <c r="CJ15" s="1305"/>
      <c r="CK15" s="1305"/>
      <c r="CL15" s="1305"/>
      <c r="CM15" s="1305"/>
      <c r="CN15" s="1305"/>
      <c r="CO15" s="1305"/>
      <c r="CP15" s="1305"/>
      <c r="CQ15" s="1305"/>
      <c r="CR15" s="1305"/>
      <c r="CS15" s="1305"/>
      <c r="CT15" s="1305"/>
      <c r="CU15" s="1305"/>
      <c r="CV15" s="1305"/>
      <c r="CW15" s="1305"/>
      <c r="CX15" s="1305"/>
      <c r="CY15" s="1305"/>
      <c r="CZ15" s="1305"/>
      <c r="DA15" s="1305"/>
      <c r="DB15" s="1305"/>
      <c r="DC15" s="1305"/>
      <c r="DD15" s="1305"/>
      <c r="DE15" s="1305"/>
      <c r="DF15" s="1305"/>
      <c r="DG15" s="1305"/>
      <c r="DH15" s="1305"/>
      <c r="DI15" s="1305"/>
      <c r="DJ15" s="1305"/>
      <c r="DK15" s="1305"/>
      <c r="DL15" s="1305"/>
      <c r="DM15" s="1305"/>
      <c r="DN15" s="1305"/>
      <c r="DO15" s="1305"/>
      <c r="DP15" s="1305"/>
      <c r="DQ15" s="1305"/>
      <c r="DR15" s="1305"/>
      <c r="DS15" s="1305"/>
      <c r="DT15" s="1305"/>
      <c r="DU15" s="1305"/>
      <c r="DV15" s="1305"/>
      <c r="DW15" s="1305"/>
      <c r="DX15" s="1305"/>
      <c r="DY15" s="1305"/>
      <c r="DZ15" s="1305"/>
      <c r="EA15" s="1305"/>
    </row>
    <row r="16" spans="1:131" s="1195" customFormat="1" ht="19.95" customHeight="1">
      <c r="A16" s="1330" t="str">
        <f>IF('1'!$A$1=1,B16,C16)</f>
        <v>Netherlands</v>
      </c>
      <c r="B16" s="1459" t="s">
        <v>655</v>
      </c>
      <c r="C16" s="1465" t="s">
        <v>168</v>
      </c>
      <c r="D16" s="1353">
        <v>4.3940527399384237</v>
      </c>
      <c r="E16" s="1353">
        <v>5.0148718625812601</v>
      </c>
      <c r="F16" s="1353">
        <v>2.7668487722803321</v>
      </c>
      <c r="G16" s="1353">
        <v>2.4845835519562338</v>
      </c>
      <c r="H16" s="1353">
        <v>4.2087313841596981</v>
      </c>
      <c r="I16" s="1353">
        <v>1.913185989581411</v>
      </c>
      <c r="J16" s="1353">
        <v>3.0458007947443932</v>
      </c>
      <c r="K16" s="1353">
        <v>2.078769857263381</v>
      </c>
      <c r="L16" s="1353">
        <v>3.1590838919851083</v>
      </c>
      <c r="M16" s="1353">
        <v>1.930623799577821</v>
      </c>
      <c r="N16" s="1353">
        <v>4.2800266631338273</v>
      </c>
      <c r="O16" s="1353">
        <v>2.0645705041156974</v>
      </c>
      <c r="P16" s="1353">
        <v>2.9297594724904519</v>
      </c>
      <c r="Q16" s="1353">
        <v>1.859923459082192</v>
      </c>
      <c r="R16" s="1353">
        <v>3.3557298267671847</v>
      </c>
      <c r="S16" s="1353">
        <v>2.7973668423770048</v>
      </c>
      <c r="T16" s="1353">
        <v>2.7918055498761949</v>
      </c>
      <c r="U16" s="1353">
        <v>5.1259222620625078</v>
      </c>
      <c r="V16" s="1353">
        <v>2.7584106523654848</v>
      </c>
      <c r="W16" s="1353">
        <v>2.7074645570180773</v>
      </c>
      <c r="X16" s="1353">
        <v>1.7076089431204542</v>
      </c>
      <c r="Y16" s="1353">
        <v>2.9319177592655086</v>
      </c>
      <c r="Z16" s="1353">
        <v>6.9582975973985999</v>
      </c>
      <c r="AA16" s="1353">
        <v>4.0322824674484812</v>
      </c>
      <c r="AB16" s="1353">
        <v>4.1953592077364812</v>
      </c>
      <c r="AC16" s="1353">
        <v>6.8708327151556094</v>
      </c>
      <c r="AD16" s="1353">
        <v>7.8268836215214099</v>
      </c>
      <c r="AE16" s="1353">
        <v>6.1835930088184607</v>
      </c>
      <c r="AF16" s="1353">
        <v>7.7921111047815401</v>
      </c>
      <c r="AG16" s="1353">
        <v>8.0797471356871799</v>
      </c>
      <c r="AH16" s="1353">
        <v>8.2026571520571192</v>
      </c>
      <c r="AI16" s="1353">
        <v>7.8967056342891109</v>
      </c>
      <c r="AJ16" s="1349">
        <v>7.5198558596127398</v>
      </c>
      <c r="AK16" s="1353">
        <v>10.088313410655221</v>
      </c>
      <c r="AL16" s="1353">
        <v>10.34527477070457</v>
      </c>
      <c r="AM16" s="1353">
        <v>8.4871958531592</v>
      </c>
      <c r="AN16" s="1353">
        <v>6.5594334713295392</v>
      </c>
      <c r="AO16" s="1353">
        <v>3.7043970230295082</v>
      </c>
      <c r="AP16" s="1353">
        <v>10.660048011367781</v>
      </c>
      <c r="AQ16" s="1353">
        <v>12.100594638737459</v>
      </c>
      <c r="AR16" s="1353">
        <v>7.8270604230864596</v>
      </c>
      <c r="AS16" s="1353">
        <v>8.2631444601503095</v>
      </c>
      <c r="AT16" s="1353">
        <v>8.8888942108968791</v>
      </c>
      <c r="AU16" s="1353">
        <v>12.00773094418528</v>
      </c>
      <c r="AV16" s="1353">
        <v>8.8248266524221624</v>
      </c>
      <c r="AW16" s="1353">
        <v>1.088475842938897</v>
      </c>
      <c r="AX16" s="1353">
        <v>2.411370003172741</v>
      </c>
      <c r="AY16" s="1353">
        <v>9.0635581163905901</v>
      </c>
      <c r="AZ16" s="1353">
        <v>9.1393778079335402</v>
      </c>
      <c r="BA16" s="1353">
        <v>9.5803593092614108</v>
      </c>
      <c r="BB16" s="1353">
        <v>9.8655557624041403</v>
      </c>
      <c r="BC16" s="1353">
        <v>19.78447742027943</v>
      </c>
      <c r="BD16" s="1353">
        <f>AV16+AW16+AX16+AY16</f>
        <v>21.388230614924389</v>
      </c>
      <c r="BE16" s="1355">
        <f>AZ16+BA16+BB16+BC16</f>
        <v>48.369770299878525</v>
      </c>
      <c r="BF16" s="1323"/>
      <c r="BG16" s="1323"/>
      <c r="BH16" s="1323"/>
      <c r="BI16" s="1323"/>
      <c r="BJ16" s="1323"/>
      <c r="BK16" s="1323"/>
      <c r="BL16" s="1323"/>
      <c r="BM16" s="1323"/>
      <c r="BN16" s="1323"/>
      <c r="BO16" s="1323"/>
      <c r="BP16" s="1323"/>
      <c r="BQ16" s="1323"/>
      <c r="BR16" s="1323"/>
      <c r="BW16" s="1305"/>
      <c r="BX16" s="1305"/>
      <c r="BY16" s="1305"/>
      <c r="BZ16" s="1305"/>
      <c r="CA16" s="1305"/>
      <c r="CB16" s="1305"/>
      <c r="CC16" s="1305"/>
      <c r="CD16" s="1305"/>
      <c r="CE16" s="1305"/>
      <c r="CF16" s="1305"/>
      <c r="CG16" s="1305"/>
      <c r="CH16" s="1305"/>
      <c r="CI16" s="1305"/>
      <c r="CJ16" s="1305"/>
      <c r="CK16" s="1305"/>
      <c r="CL16" s="1305"/>
      <c r="CM16" s="1305"/>
      <c r="CN16" s="1305"/>
      <c r="CO16" s="1305"/>
      <c r="CP16" s="1305"/>
      <c r="CQ16" s="1305"/>
      <c r="CR16" s="1305"/>
      <c r="CS16" s="1305"/>
      <c r="CT16" s="1305"/>
      <c r="CU16" s="1305"/>
      <c r="CV16" s="1305"/>
      <c r="CW16" s="1305"/>
      <c r="CX16" s="1305"/>
      <c r="CY16" s="1305"/>
      <c r="CZ16" s="1305"/>
      <c r="DA16" s="1305"/>
      <c r="DB16" s="1305"/>
      <c r="DC16" s="1305"/>
      <c r="DD16" s="1305"/>
      <c r="DE16" s="1305"/>
      <c r="DF16" s="1305"/>
      <c r="DG16" s="1305"/>
      <c r="DH16" s="1305"/>
      <c r="DI16" s="1305"/>
      <c r="DJ16" s="1305"/>
      <c r="DK16" s="1305"/>
      <c r="DL16" s="1305"/>
      <c r="DM16" s="1305"/>
      <c r="DN16" s="1305"/>
      <c r="DO16" s="1305"/>
      <c r="DP16" s="1305"/>
      <c r="DQ16" s="1305"/>
      <c r="DR16" s="1305"/>
      <c r="DS16" s="1305"/>
      <c r="DT16" s="1305"/>
      <c r="DU16" s="1305"/>
      <c r="DV16" s="1305"/>
      <c r="DW16" s="1305"/>
      <c r="DX16" s="1305"/>
      <c r="DY16" s="1305"/>
      <c r="DZ16" s="1305"/>
      <c r="EA16" s="1305"/>
    </row>
    <row r="17" spans="1:131" s="1195" customFormat="1" ht="19.95" customHeight="1">
      <c r="A17" s="1330" t="str">
        <f>IF('1'!$A$1=1,B17,C17)</f>
        <v>Turkey</v>
      </c>
      <c r="B17" s="1459" t="s">
        <v>648</v>
      </c>
      <c r="C17" s="1465" t="s">
        <v>162</v>
      </c>
      <c r="D17" s="1353">
        <v>0.344165342164159</v>
      </c>
      <c r="E17" s="1353">
        <v>0.27559797213650972</v>
      </c>
      <c r="F17" s="1353">
        <v>1.2847741620084541</v>
      </c>
      <c r="G17" s="1353">
        <v>0.3861436004283042</v>
      </c>
      <c r="H17" s="1353">
        <v>0.46684976331157374</v>
      </c>
      <c r="I17" s="1353">
        <v>0.3682017840920605</v>
      </c>
      <c r="J17" s="1353">
        <v>0.39342348560294593</v>
      </c>
      <c r="K17" s="1353">
        <v>1.234626931183856</v>
      </c>
      <c r="L17" s="1353">
        <v>0.42533669663252771</v>
      </c>
      <c r="M17" s="1353">
        <v>0.20951881934265398</v>
      </c>
      <c r="N17" s="1353">
        <v>0.32048497272335907</v>
      </c>
      <c r="O17" s="1353">
        <v>0.52280319576509404</v>
      </c>
      <c r="P17" s="1353">
        <v>0.35158718627005603</v>
      </c>
      <c r="Q17" s="1353">
        <v>0.39697738836486302</v>
      </c>
      <c r="R17" s="1353">
        <v>0.29530888608282335</v>
      </c>
      <c r="S17" s="1353">
        <v>0.3412352682746676</v>
      </c>
      <c r="T17" s="1353">
        <v>0.41310200000000002</v>
      </c>
      <c r="U17" s="1353">
        <v>0.27658107480698396</v>
      </c>
      <c r="V17" s="1353">
        <v>0.19736759273734072</v>
      </c>
      <c r="W17" s="1353">
        <v>0.21492600000000001</v>
      </c>
      <c r="X17" s="1353">
        <v>2.8471900000000003E-3</v>
      </c>
      <c r="Y17" s="1353">
        <v>0.33717407614579764</v>
      </c>
      <c r="Z17" s="1353">
        <v>0.11771733296204316</v>
      </c>
      <c r="AA17" s="1353">
        <v>4.5726310825187438E-2</v>
      </c>
      <c r="AB17" s="1353">
        <v>0.20078522789198902</v>
      </c>
      <c r="AC17" s="1353">
        <v>6.2668110451089498E-2</v>
      </c>
      <c r="AD17" s="1353">
        <v>0.49343585723336658</v>
      </c>
      <c r="AE17" s="1353">
        <v>0.65404332212118854</v>
      </c>
      <c r="AF17" s="1353">
        <v>0.35107840235823451</v>
      </c>
      <c r="AG17" s="1353">
        <v>0.14217539557958589</v>
      </c>
      <c r="AH17" s="1353">
        <v>0.21095774885336949</v>
      </c>
      <c r="AI17" s="1353">
        <v>0.40225156000000006</v>
      </c>
      <c r="AJ17" s="1349">
        <v>0.27200384191564519</v>
      </c>
      <c r="AK17" s="1353">
        <v>0.19666029231283058</v>
      </c>
      <c r="AL17" s="1353">
        <v>0.38642086841609669</v>
      </c>
      <c r="AM17" s="1353">
        <v>0.70394393031575742</v>
      </c>
      <c r="AN17" s="1353">
        <v>0.64251656984867622</v>
      </c>
      <c r="AO17" s="1353">
        <v>0.21498749344418883</v>
      </c>
      <c r="AP17" s="1353">
        <v>4.3553621977041104</v>
      </c>
      <c r="AQ17" s="1353">
        <v>6.2867865083107999</v>
      </c>
      <c r="AR17" s="1353">
        <v>4.1500158402416005</v>
      </c>
      <c r="AS17" s="1353">
        <v>0.34935412047072251</v>
      </c>
      <c r="AT17" s="1353">
        <v>5.9338031251070325</v>
      </c>
      <c r="AU17" s="1353">
        <v>5.9173966173709402</v>
      </c>
      <c r="AV17" s="1353">
        <v>6.5915918569630598</v>
      </c>
      <c r="AW17" s="1353">
        <v>2.6334675796353699</v>
      </c>
      <c r="AX17" s="1353">
        <v>14.46504296995785</v>
      </c>
      <c r="AY17" s="1353">
        <v>4.2258290616654852</v>
      </c>
      <c r="AZ17" s="1353">
        <v>13.238694090202799</v>
      </c>
      <c r="BA17" s="1353">
        <v>20.038957770827441</v>
      </c>
      <c r="BB17" s="1353">
        <v>4.4079421989312646</v>
      </c>
      <c r="BC17" s="1353">
        <v>9.0211205255655109</v>
      </c>
      <c r="BD17" s="1353">
        <f t="shared" si="0"/>
        <v>27.915931468221764</v>
      </c>
      <c r="BE17" s="1355">
        <f t="shared" si="1"/>
        <v>46.70671458552701</v>
      </c>
      <c r="BF17" s="1323"/>
      <c r="BG17" s="1323"/>
      <c r="BH17" s="1323"/>
      <c r="BI17" s="1323"/>
      <c r="BJ17" s="1323"/>
      <c r="BK17" s="1323"/>
      <c r="BL17" s="1323"/>
      <c r="BM17" s="1323"/>
      <c r="BN17" s="1323"/>
      <c r="BO17" s="1323"/>
      <c r="BP17" s="1323"/>
      <c r="BQ17" s="1323"/>
      <c r="BR17" s="1323"/>
      <c r="BW17" s="1305"/>
      <c r="BX17" s="1305"/>
      <c r="BY17" s="1305"/>
      <c r="BZ17" s="1305"/>
      <c r="CA17" s="1305"/>
      <c r="CB17" s="1305"/>
      <c r="CC17" s="1305"/>
      <c r="CD17" s="1305"/>
      <c r="CE17" s="1305"/>
      <c r="CF17" s="1305"/>
      <c r="CG17" s="1305"/>
      <c r="CH17" s="1305"/>
      <c r="CI17" s="1305"/>
      <c r="CJ17" s="1305"/>
      <c r="CK17" s="1305"/>
      <c r="CL17" s="1305"/>
      <c r="CM17" s="1305"/>
      <c r="CN17" s="1305"/>
      <c r="CO17" s="1305"/>
      <c r="CP17" s="1305"/>
      <c r="CQ17" s="1305"/>
      <c r="CR17" s="1305"/>
      <c r="CS17" s="1305"/>
      <c r="CT17" s="1305"/>
      <c r="CU17" s="1305"/>
      <c r="CV17" s="1305"/>
      <c r="CW17" s="1305"/>
      <c r="CX17" s="1305"/>
      <c r="CY17" s="1305"/>
      <c r="CZ17" s="1305"/>
      <c r="DA17" s="1305"/>
      <c r="DB17" s="1305"/>
      <c r="DC17" s="1305"/>
      <c r="DD17" s="1305"/>
      <c r="DE17" s="1305"/>
      <c r="DF17" s="1305"/>
      <c r="DG17" s="1305"/>
      <c r="DH17" s="1305"/>
      <c r="DI17" s="1305"/>
      <c r="DJ17" s="1305"/>
      <c r="DK17" s="1305"/>
      <c r="DL17" s="1305"/>
      <c r="DM17" s="1305"/>
      <c r="DN17" s="1305"/>
      <c r="DO17" s="1305"/>
      <c r="DP17" s="1305"/>
      <c r="DQ17" s="1305"/>
      <c r="DR17" s="1305"/>
      <c r="DS17" s="1305"/>
      <c r="DT17" s="1305"/>
      <c r="DU17" s="1305"/>
      <c r="DV17" s="1305"/>
      <c r="DW17" s="1305"/>
      <c r="DX17" s="1305"/>
      <c r="DY17" s="1305"/>
      <c r="DZ17" s="1305"/>
      <c r="EA17" s="1305"/>
    </row>
    <row r="18" spans="1:131" s="1195" customFormat="1" ht="19.95" customHeight="1">
      <c r="A18" s="1330" t="str">
        <f>IF('1'!$A$1=1,B18,C18)</f>
        <v>Poland</v>
      </c>
      <c r="B18" s="1459" t="s">
        <v>634</v>
      </c>
      <c r="C18" s="1465" t="s">
        <v>161</v>
      </c>
      <c r="D18" s="1353">
        <v>0.70727486966233499</v>
      </c>
      <c r="E18" s="1353">
        <v>0.99308731271779693</v>
      </c>
      <c r="F18" s="1353">
        <v>0.60477337595235703</v>
      </c>
      <c r="G18" s="1353">
        <v>1.6347720272756221</v>
      </c>
      <c r="H18" s="1353">
        <v>0.71217707469148794</v>
      </c>
      <c r="I18" s="1353">
        <v>0.81390134978254802</v>
      </c>
      <c r="J18" s="1353">
        <v>0.73933847455217605</v>
      </c>
      <c r="K18" s="1353">
        <v>1.649804936696422</v>
      </c>
      <c r="L18" s="1353">
        <v>0.97694928881115795</v>
      </c>
      <c r="M18" s="1353">
        <v>1.0069097697526341</v>
      </c>
      <c r="N18" s="1353">
        <v>1.4482208285999238</v>
      </c>
      <c r="O18" s="1353">
        <v>1.7705855528326149</v>
      </c>
      <c r="P18" s="1353">
        <v>0.84999292761360801</v>
      </c>
      <c r="Q18" s="1353">
        <v>0.88538321995954894</v>
      </c>
      <c r="R18" s="1353">
        <v>1.146685502222164</v>
      </c>
      <c r="S18" s="1353">
        <v>2.277806436346772</v>
      </c>
      <c r="T18" s="1353">
        <v>1.2942710483076536</v>
      </c>
      <c r="U18" s="1353">
        <v>1.047662899438784</v>
      </c>
      <c r="V18" s="1353">
        <v>1.334135693004675</v>
      </c>
      <c r="W18" s="1353">
        <v>1.3734323741058461</v>
      </c>
      <c r="X18" s="1353">
        <v>1.7550736140025749</v>
      </c>
      <c r="Y18" s="1353">
        <v>2.1959811288190378</v>
      </c>
      <c r="Z18" s="1353">
        <v>2.0385744011718798</v>
      </c>
      <c r="AA18" s="1353">
        <v>2.5573946485152241</v>
      </c>
      <c r="AB18" s="1353">
        <v>2.9200485982045228</v>
      </c>
      <c r="AC18" s="1353">
        <v>3.5028183837919862</v>
      </c>
      <c r="AD18" s="1353">
        <v>4.7806596151766598</v>
      </c>
      <c r="AE18" s="1353">
        <v>4.9670417261042825</v>
      </c>
      <c r="AF18" s="1353">
        <v>3.5385794598931062</v>
      </c>
      <c r="AG18" s="1353">
        <v>7.0116904668487896</v>
      </c>
      <c r="AH18" s="1353">
        <v>5.6337875276869198</v>
      </c>
      <c r="AI18" s="1353">
        <v>16.157752232409358</v>
      </c>
      <c r="AJ18" s="1349">
        <v>13.796337548909591</v>
      </c>
      <c r="AK18" s="1353">
        <v>8.9418577088069</v>
      </c>
      <c r="AL18" s="1353">
        <v>6.2051102007700605</v>
      </c>
      <c r="AM18" s="1353">
        <v>13.567368918312859</v>
      </c>
      <c r="AN18" s="1353">
        <v>14.069705420797789</v>
      </c>
      <c r="AO18" s="1353">
        <v>5.957668056923346</v>
      </c>
      <c r="AP18" s="1353">
        <v>5.6108775380384799</v>
      </c>
      <c r="AQ18" s="1353">
        <v>9.7812088418475298</v>
      </c>
      <c r="AR18" s="1353">
        <v>6.74214468091904</v>
      </c>
      <c r="AS18" s="1353">
        <v>8.2602792946577885</v>
      </c>
      <c r="AT18" s="1353">
        <v>7.4235567635983504</v>
      </c>
      <c r="AU18" s="1353">
        <v>11.0646552528366</v>
      </c>
      <c r="AV18" s="1353">
        <v>5.2666399398186368</v>
      </c>
      <c r="AW18" s="1353">
        <v>5.0754362623764546</v>
      </c>
      <c r="AX18" s="1353">
        <v>9.1070339007752814</v>
      </c>
      <c r="AY18" s="1353">
        <v>12.327761863332221</v>
      </c>
      <c r="AZ18" s="1353">
        <v>7.0488712282776493</v>
      </c>
      <c r="BA18" s="1353">
        <v>5.9100253783366297</v>
      </c>
      <c r="BB18" s="1353">
        <v>8.5413644625095397</v>
      </c>
      <c r="BC18" s="1353">
        <v>13.464354317810422</v>
      </c>
      <c r="BD18" s="1353">
        <f t="shared" si="0"/>
        <v>31.776871966302593</v>
      </c>
      <c r="BE18" s="1355">
        <f t="shared" si="1"/>
        <v>34.964615386934241</v>
      </c>
      <c r="BF18" s="1323"/>
      <c r="BG18" s="1323"/>
      <c r="BH18" s="1323"/>
      <c r="BI18" s="1323"/>
      <c r="BJ18" s="1323"/>
      <c r="BK18" s="1323"/>
      <c r="BL18" s="1323"/>
      <c r="BM18" s="1323"/>
      <c r="BN18" s="1323"/>
      <c r="BO18" s="1323"/>
      <c r="BP18" s="1323"/>
      <c r="BQ18" s="1323"/>
      <c r="BR18" s="1323"/>
      <c r="BW18" s="1305"/>
      <c r="BX18" s="1305"/>
      <c r="BY18" s="1305"/>
      <c r="BZ18" s="1305"/>
      <c r="CA18" s="1305"/>
      <c r="CB18" s="1305"/>
      <c r="CC18" s="1305"/>
      <c r="CD18" s="1305"/>
      <c r="CE18" s="1305"/>
      <c r="CF18" s="1305"/>
      <c r="CG18" s="1305"/>
      <c r="CH18" s="1305"/>
      <c r="CI18" s="1305"/>
      <c r="CJ18" s="1305"/>
      <c r="CK18" s="1305"/>
      <c r="CL18" s="1305"/>
      <c r="CM18" s="1305"/>
      <c r="CN18" s="1305"/>
      <c r="CO18" s="1305"/>
      <c r="CP18" s="1305"/>
      <c r="CQ18" s="1305"/>
      <c r="CR18" s="1305"/>
      <c r="CS18" s="1305"/>
      <c r="CT18" s="1305"/>
      <c r="CU18" s="1305"/>
      <c r="CV18" s="1305"/>
      <c r="CW18" s="1305"/>
      <c r="CX18" s="1305"/>
      <c r="CY18" s="1305"/>
      <c r="CZ18" s="1305"/>
      <c r="DA18" s="1305"/>
      <c r="DB18" s="1305"/>
      <c r="DC18" s="1305"/>
      <c r="DD18" s="1305"/>
      <c r="DE18" s="1305"/>
      <c r="DF18" s="1305"/>
      <c r="DG18" s="1305"/>
      <c r="DH18" s="1305"/>
      <c r="DI18" s="1305"/>
      <c r="DJ18" s="1305"/>
      <c r="DK18" s="1305"/>
      <c r="DL18" s="1305"/>
      <c r="DM18" s="1305"/>
      <c r="DN18" s="1305"/>
      <c r="DO18" s="1305"/>
      <c r="DP18" s="1305"/>
      <c r="DQ18" s="1305"/>
      <c r="DR18" s="1305"/>
      <c r="DS18" s="1305"/>
      <c r="DT18" s="1305"/>
      <c r="DU18" s="1305"/>
      <c r="DV18" s="1305"/>
      <c r="DW18" s="1305"/>
      <c r="DX18" s="1305"/>
      <c r="DY18" s="1305"/>
      <c r="DZ18" s="1305"/>
      <c r="EA18" s="1305"/>
    </row>
    <row r="19" spans="1:131" s="1195" customFormat="1" ht="19.95" customHeight="1">
      <c r="A19" s="1330" t="str">
        <f>IF('1'!$A$1=1,B19,C19)</f>
        <v>Switzerland</v>
      </c>
      <c r="B19" s="1459" t="s">
        <v>664</v>
      </c>
      <c r="C19" s="1465" t="s">
        <v>173</v>
      </c>
      <c r="D19" s="1353">
        <v>0.86900371175457702</v>
      </c>
      <c r="E19" s="1353">
        <v>0.53157213203219711</v>
      </c>
      <c r="F19" s="1353">
        <v>2.50075451446228</v>
      </c>
      <c r="G19" s="1353">
        <v>2.567509113288645</v>
      </c>
      <c r="H19" s="1353">
        <v>1.9187610635147774</v>
      </c>
      <c r="I19" s="1353">
        <v>1.5663284662028474</v>
      </c>
      <c r="J19" s="1353">
        <v>3.315411978953954</v>
      </c>
      <c r="K19" s="1353">
        <v>1.065360384064427</v>
      </c>
      <c r="L19" s="1353">
        <v>1.203651646804631</v>
      </c>
      <c r="M19" s="1353">
        <v>3.2473534077543311</v>
      </c>
      <c r="N19" s="1353">
        <v>3.1858487990277791</v>
      </c>
      <c r="O19" s="1353">
        <v>3.8257447535323479</v>
      </c>
      <c r="P19" s="1353">
        <v>5.8969153510815442</v>
      </c>
      <c r="Q19" s="1353">
        <v>5.5116033348400091</v>
      </c>
      <c r="R19" s="1353">
        <v>5.3335613776450401</v>
      </c>
      <c r="S19" s="1353">
        <v>16.350799532306198</v>
      </c>
      <c r="T19" s="1353">
        <v>8.989876721057696</v>
      </c>
      <c r="U19" s="1353">
        <v>6.3275729117577981</v>
      </c>
      <c r="V19" s="1353">
        <v>6.4478191499637081</v>
      </c>
      <c r="W19" s="1353">
        <v>13.190255069434251</v>
      </c>
      <c r="X19" s="1353">
        <v>16.619001460077683</v>
      </c>
      <c r="Y19" s="1353">
        <v>2.131037510893643</v>
      </c>
      <c r="Z19" s="1353">
        <v>4.4173227044176144</v>
      </c>
      <c r="AA19" s="1353">
        <v>3.6280216493120614</v>
      </c>
      <c r="AB19" s="1353">
        <v>7.5684317653321411</v>
      </c>
      <c r="AC19" s="1353">
        <v>5.4524760919824882</v>
      </c>
      <c r="AD19" s="1353">
        <v>3.8187382866621098</v>
      </c>
      <c r="AE19" s="1353">
        <v>3.6792181252544798</v>
      </c>
      <c r="AF19" s="1353">
        <v>6.6006663608187157</v>
      </c>
      <c r="AG19" s="1353">
        <v>3.9988444943089476</v>
      </c>
      <c r="AH19" s="1353">
        <v>14.87158751840216</v>
      </c>
      <c r="AI19" s="1353">
        <v>3.6456647218964759</v>
      </c>
      <c r="AJ19" s="1349">
        <v>9.6007201909432212</v>
      </c>
      <c r="AK19" s="1353">
        <v>2.5814453111933191</v>
      </c>
      <c r="AL19" s="1353">
        <v>5.2997030334077104</v>
      </c>
      <c r="AM19" s="1353">
        <v>3.9085380498072002</v>
      </c>
      <c r="AN19" s="1353">
        <v>8.1258989071310292</v>
      </c>
      <c r="AO19" s="1353">
        <v>1.8938087578631959</v>
      </c>
      <c r="AP19" s="1353">
        <v>4.3258209162267098</v>
      </c>
      <c r="AQ19" s="1353">
        <v>9.6415417300810056</v>
      </c>
      <c r="AR19" s="1353">
        <v>13.55861189205029</v>
      </c>
      <c r="AS19" s="1353">
        <v>6.1361247959744496</v>
      </c>
      <c r="AT19" s="1353">
        <v>4.1335702618359802</v>
      </c>
      <c r="AU19" s="1353">
        <v>11.376848915485521</v>
      </c>
      <c r="AV19" s="1353">
        <v>2.635194417558413</v>
      </c>
      <c r="AW19" s="1353">
        <v>4.3688160930145381</v>
      </c>
      <c r="AX19" s="1353">
        <v>4.1695545285068247</v>
      </c>
      <c r="AY19" s="1353">
        <v>0.94551883223755495</v>
      </c>
      <c r="AZ19" s="1353">
        <v>9.2324056313670901</v>
      </c>
      <c r="BA19" s="1353">
        <v>4.3031046872286876</v>
      </c>
      <c r="BB19" s="1353">
        <v>6.1363197566528793</v>
      </c>
      <c r="BC19" s="1353">
        <v>9.8125481153701308</v>
      </c>
      <c r="BD19" s="1353">
        <f t="shared" si="0"/>
        <v>12.119083871317331</v>
      </c>
      <c r="BE19" s="1355">
        <f t="shared" si="1"/>
        <v>29.484378190618788</v>
      </c>
      <c r="BF19" s="1323"/>
      <c r="BG19" s="1323"/>
      <c r="BH19" s="1323"/>
      <c r="BI19" s="1323"/>
      <c r="BJ19" s="1323"/>
      <c r="BK19" s="1323"/>
      <c r="BL19" s="1323"/>
      <c r="BM19" s="1323"/>
      <c r="BN19" s="1323"/>
      <c r="BO19" s="1323"/>
      <c r="BP19" s="1323"/>
      <c r="BQ19" s="1323"/>
      <c r="BR19" s="1323"/>
      <c r="BW19" s="1305"/>
      <c r="BX19" s="1305"/>
      <c r="BY19" s="1305"/>
      <c r="BZ19" s="1305"/>
      <c r="CA19" s="1305"/>
      <c r="CB19" s="1305"/>
      <c r="CC19" s="1305"/>
      <c r="CD19" s="1305"/>
      <c r="CE19" s="1305"/>
      <c r="CF19" s="1305"/>
      <c r="CG19" s="1305"/>
      <c r="CH19" s="1305"/>
      <c r="CI19" s="1305"/>
      <c r="CJ19" s="1305"/>
      <c r="CK19" s="1305"/>
      <c r="CL19" s="1305"/>
      <c r="CM19" s="1305"/>
      <c r="CN19" s="1305"/>
      <c r="CO19" s="1305"/>
      <c r="CP19" s="1305"/>
      <c r="CQ19" s="1305"/>
      <c r="CR19" s="1305"/>
      <c r="CS19" s="1305"/>
      <c r="CT19" s="1305"/>
      <c r="CU19" s="1305"/>
      <c r="CV19" s="1305"/>
      <c r="CW19" s="1305"/>
      <c r="CX19" s="1305"/>
      <c r="CY19" s="1305"/>
      <c r="CZ19" s="1305"/>
      <c r="DA19" s="1305"/>
      <c r="DB19" s="1305"/>
      <c r="DC19" s="1305"/>
      <c r="DD19" s="1305"/>
      <c r="DE19" s="1305"/>
      <c r="DF19" s="1305"/>
      <c r="DG19" s="1305"/>
      <c r="DH19" s="1305"/>
      <c r="DI19" s="1305"/>
      <c r="DJ19" s="1305"/>
      <c r="DK19" s="1305"/>
      <c r="DL19" s="1305"/>
      <c r="DM19" s="1305"/>
      <c r="DN19" s="1305"/>
      <c r="DO19" s="1305"/>
      <c r="DP19" s="1305"/>
      <c r="DQ19" s="1305"/>
      <c r="DR19" s="1305"/>
      <c r="DS19" s="1305"/>
      <c r="DT19" s="1305"/>
      <c r="DU19" s="1305"/>
      <c r="DV19" s="1305"/>
      <c r="DW19" s="1305"/>
      <c r="DX19" s="1305"/>
      <c r="DY19" s="1305"/>
      <c r="DZ19" s="1305"/>
      <c r="EA19" s="1305"/>
    </row>
    <row r="20" spans="1:131" s="1195" customFormat="1" ht="19.95" customHeight="1">
      <c r="A20" s="1330" t="str">
        <f>IF('1'!$A$1=1,B20,C20)</f>
        <v>China</v>
      </c>
      <c r="B20" s="1459" t="s">
        <v>647</v>
      </c>
      <c r="C20" s="1465" t="s">
        <v>159</v>
      </c>
      <c r="D20" s="1353">
        <v>1.067E-3</v>
      </c>
      <c r="E20" s="1353">
        <v>6.7689999999999998E-3</v>
      </c>
      <c r="F20" s="1353">
        <v>3.5273032741518799E-3</v>
      </c>
      <c r="G20" s="1353">
        <v>2.2580482950655817E-2</v>
      </c>
      <c r="H20" s="1353">
        <v>2.73432255452333E-3</v>
      </c>
      <c r="I20" s="1353">
        <v>0</v>
      </c>
      <c r="J20" s="1353">
        <v>1.8387000000000001E-2</v>
      </c>
      <c r="K20" s="1353">
        <v>5.3224E-2</v>
      </c>
      <c r="L20" s="1353">
        <v>0.49464799999999998</v>
      </c>
      <c r="M20" s="1353">
        <v>0.47381000000000006</v>
      </c>
      <c r="N20" s="1353">
        <v>0.40657599999999994</v>
      </c>
      <c r="O20" s="1353">
        <v>0.10856200000000001</v>
      </c>
      <c r="P20" s="1353">
        <v>4.7112999999999995E-2</v>
      </c>
      <c r="Q20" s="1353">
        <v>4.0203346505404802E-2</v>
      </c>
      <c r="R20" s="1353">
        <v>5.0811000000000002E-2</v>
      </c>
      <c r="S20" s="1353">
        <v>0.43466400000000005</v>
      </c>
      <c r="T20" s="1353">
        <v>0.340812</v>
      </c>
      <c r="U20" s="1353">
        <v>3.15E-3</v>
      </c>
      <c r="V20" s="1353">
        <v>1.5339E-2</v>
      </c>
      <c r="W20" s="1353">
        <v>5.7299999999999999E-3</v>
      </c>
      <c r="X20" s="1353">
        <v>6.6068580000000002E-2</v>
      </c>
      <c r="Y20" s="1353">
        <v>2.5690408585736353E-2</v>
      </c>
      <c r="Z20" s="1353">
        <v>0.12331926380350239</v>
      </c>
      <c r="AA20" s="1353">
        <v>0.28131749430738417</v>
      </c>
      <c r="AB20" s="1353">
        <v>3.9348999999999995E-2</v>
      </c>
      <c r="AC20" s="1353">
        <v>1.48517503</v>
      </c>
      <c r="AD20" s="1353">
        <v>0.70137535000000006</v>
      </c>
      <c r="AE20" s="1353">
        <v>2.4155071699999997</v>
      </c>
      <c r="AF20" s="1353">
        <v>0.29553974505932601</v>
      </c>
      <c r="AG20" s="1353">
        <v>11.347803222811141</v>
      </c>
      <c r="AH20" s="1353">
        <v>1.6824314933700302</v>
      </c>
      <c r="AI20" s="1353">
        <v>1.60538442</v>
      </c>
      <c r="AJ20" s="1349">
        <v>2.2849685738534098</v>
      </c>
      <c r="AK20" s="1353">
        <v>9.5982990299999997</v>
      </c>
      <c r="AL20" s="1353">
        <v>5.93174987</v>
      </c>
      <c r="AM20" s="1353">
        <v>5.332407114400036</v>
      </c>
      <c r="AN20" s="1353">
        <v>3.7463520875954268</v>
      </c>
      <c r="AO20" s="1353">
        <v>4.4502997199999994</v>
      </c>
      <c r="AP20" s="1353">
        <v>9.078758259999999</v>
      </c>
      <c r="AQ20" s="1353">
        <v>6.7590644991409796</v>
      </c>
      <c r="AR20" s="1353">
        <v>11.38634599350452</v>
      </c>
      <c r="AS20" s="1353">
        <v>8.7829426868787497</v>
      </c>
      <c r="AT20" s="1353">
        <v>7.7599270231646864</v>
      </c>
      <c r="AU20" s="1353">
        <v>12.697328025355441</v>
      </c>
      <c r="AV20" s="1353">
        <v>1.1131051237586571</v>
      </c>
      <c r="AW20" s="1353">
        <v>12.75671085243752</v>
      </c>
      <c r="AX20" s="1353">
        <v>8.1332305749533269</v>
      </c>
      <c r="AY20" s="1353">
        <v>6.7678629523462295</v>
      </c>
      <c r="AZ20" s="1353">
        <v>1.4076565552500251</v>
      </c>
      <c r="BA20" s="1353">
        <v>6.3207370817252677</v>
      </c>
      <c r="BB20" s="1353">
        <v>5.2840063044782948</v>
      </c>
      <c r="BC20" s="1353">
        <v>14.1651016870275</v>
      </c>
      <c r="BD20" s="1353">
        <f>AV20+AW20+AX20+AY20</f>
        <v>28.77090950349573</v>
      </c>
      <c r="BE20" s="1355">
        <f>AZ20+BA20+BB20+BC20</f>
        <v>27.177501628481089</v>
      </c>
      <c r="BF20" s="1323"/>
      <c r="BG20" s="1323"/>
      <c r="BH20" s="1323"/>
      <c r="BI20" s="1323"/>
      <c r="BJ20" s="1323"/>
      <c r="BK20" s="1323"/>
      <c r="BL20" s="1323"/>
      <c r="BM20" s="1323"/>
      <c r="BN20" s="1323"/>
      <c r="BO20" s="1323"/>
      <c r="BP20" s="1323"/>
      <c r="BQ20" s="1323"/>
      <c r="BR20" s="1323"/>
      <c r="BW20" s="1305"/>
      <c r="BX20" s="1305"/>
      <c r="BY20" s="1305"/>
      <c r="BZ20" s="1305"/>
      <c r="CA20" s="1305"/>
      <c r="CB20" s="1305"/>
      <c r="CC20" s="1305"/>
      <c r="CD20" s="1305"/>
      <c r="CE20" s="1305"/>
      <c r="CF20" s="1305"/>
      <c r="CG20" s="1305"/>
      <c r="CH20" s="1305"/>
      <c r="CI20" s="1305"/>
      <c r="CJ20" s="1305"/>
      <c r="CK20" s="1305"/>
      <c r="CL20" s="1305"/>
      <c r="CM20" s="1305"/>
      <c r="CN20" s="1305"/>
      <c r="CO20" s="1305"/>
      <c r="CP20" s="1305"/>
      <c r="CQ20" s="1305"/>
      <c r="CR20" s="1305"/>
      <c r="CS20" s="1305"/>
      <c r="CT20" s="1305"/>
      <c r="CU20" s="1305"/>
      <c r="CV20" s="1305"/>
      <c r="CW20" s="1305"/>
      <c r="CX20" s="1305"/>
      <c r="CY20" s="1305"/>
      <c r="CZ20" s="1305"/>
      <c r="DA20" s="1305"/>
      <c r="DB20" s="1305"/>
      <c r="DC20" s="1305"/>
      <c r="DD20" s="1305"/>
      <c r="DE20" s="1305"/>
      <c r="DF20" s="1305"/>
      <c r="DG20" s="1305"/>
      <c r="DH20" s="1305"/>
      <c r="DI20" s="1305"/>
      <c r="DJ20" s="1305"/>
      <c r="DK20" s="1305"/>
      <c r="DL20" s="1305"/>
      <c r="DM20" s="1305"/>
      <c r="DN20" s="1305"/>
      <c r="DO20" s="1305"/>
      <c r="DP20" s="1305"/>
      <c r="DQ20" s="1305"/>
      <c r="DR20" s="1305"/>
      <c r="DS20" s="1305"/>
      <c r="DT20" s="1305"/>
      <c r="DU20" s="1305"/>
      <c r="DV20" s="1305"/>
      <c r="DW20" s="1305"/>
      <c r="DX20" s="1305"/>
      <c r="DY20" s="1305"/>
      <c r="DZ20" s="1305"/>
      <c r="EA20" s="1305"/>
    </row>
    <row r="21" spans="1:131" s="1195" customFormat="1" ht="19.95" customHeight="1">
      <c r="A21" s="1330" t="str">
        <f>IF('1'!$A$1=1,B21,C21)</f>
        <v>Czech Republic</v>
      </c>
      <c r="B21" s="1459" t="s">
        <v>653</v>
      </c>
      <c r="C21" s="1465" t="s">
        <v>171</v>
      </c>
      <c r="D21" s="1353">
        <v>0.691520219039369</v>
      </c>
      <c r="E21" s="1353">
        <v>0.82509438328474993</v>
      </c>
      <c r="F21" s="1353">
        <v>2.0257010448497081</v>
      </c>
      <c r="G21" s="1353">
        <v>4.2923016200167172</v>
      </c>
      <c r="H21" s="1353">
        <v>4.4936131939502406</v>
      </c>
      <c r="I21" s="1353">
        <v>2.2819638985017998</v>
      </c>
      <c r="J21" s="1353">
        <v>3.0560949271274258</v>
      </c>
      <c r="K21" s="1353">
        <v>2.8957585333756111</v>
      </c>
      <c r="L21" s="1353">
        <v>2.7766207853557612</v>
      </c>
      <c r="M21" s="1353">
        <v>2.5329440069702689</v>
      </c>
      <c r="N21" s="1353">
        <v>1.8991538276376421</v>
      </c>
      <c r="O21" s="1353">
        <v>3.2002100573666823</v>
      </c>
      <c r="P21" s="1353">
        <v>1.1438634914082408</v>
      </c>
      <c r="Q21" s="1353">
        <v>1.5222147164937732</v>
      </c>
      <c r="R21" s="1353">
        <v>0.86725423330735396</v>
      </c>
      <c r="S21" s="1353">
        <v>1.1204229000571331</v>
      </c>
      <c r="T21" s="1353">
        <v>2.7567912907008831</v>
      </c>
      <c r="U21" s="1353">
        <v>0.513638986886511</v>
      </c>
      <c r="V21" s="1353">
        <v>1.0632393567329399</v>
      </c>
      <c r="W21" s="1353">
        <v>1.4966401898379518</v>
      </c>
      <c r="X21" s="1353">
        <v>2.7826546698947947</v>
      </c>
      <c r="Y21" s="1353">
        <v>1.5454949183152167</v>
      </c>
      <c r="Z21" s="1353">
        <v>0.60123298388895685</v>
      </c>
      <c r="AA21" s="1353">
        <v>3.309300443173445</v>
      </c>
      <c r="AB21" s="1353">
        <v>3.1476010913431174</v>
      </c>
      <c r="AC21" s="1353">
        <v>0.56710846597696785</v>
      </c>
      <c r="AD21" s="1353">
        <v>2.165621274830011</v>
      </c>
      <c r="AE21" s="1353">
        <v>2.6445047706130085</v>
      </c>
      <c r="AF21" s="1353">
        <v>1.8874723687575481</v>
      </c>
      <c r="AG21" s="1353">
        <v>2.3769002179778291</v>
      </c>
      <c r="AH21" s="1353">
        <v>1.9744702932793361</v>
      </c>
      <c r="AI21" s="1353">
        <v>3.6975509424842903</v>
      </c>
      <c r="AJ21" s="1349">
        <v>3.778885241396531</v>
      </c>
      <c r="AK21" s="1353">
        <v>2.1673089836416191</v>
      </c>
      <c r="AL21" s="1353">
        <v>1.8420560493828999</v>
      </c>
      <c r="AM21" s="1353">
        <v>3.4881511836289034</v>
      </c>
      <c r="AN21" s="1353">
        <v>3.3472449830233479</v>
      </c>
      <c r="AO21" s="1353">
        <v>2.349605584135392</v>
      </c>
      <c r="AP21" s="1353">
        <v>4.4006185077615818</v>
      </c>
      <c r="AQ21" s="1353">
        <v>5.5082595311852298</v>
      </c>
      <c r="AR21" s="1353">
        <v>3.55484400896747</v>
      </c>
      <c r="AS21" s="1353">
        <v>3.5724876078201402</v>
      </c>
      <c r="AT21" s="1353">
        <v>4.2477586845394457</v>
      </c>
      <c r="AU21" s="1353">
        <v>8.4642844879263901</v>
      </c>
      <c r="AV21" s="1353">
        <v>5.9261704415294005</v>
      </c>
      <c r="AW21" s="1353">
        <v>6.2914045908327632</v>
      </c>
      <c r="AX21" s="1353">
        <v>7.4537376420909096</v>
      </c>
      <c r="AY21" s="1353">
        <v>7.7600023144317607</v>
      </c>
      <c r="AZ21" s="1353">
        <v>8.8672199451976201</v>
      </c>
      <c r="BA21" s="1353">
        <v>3.7595033773752409</v>
      </c>
      <c r="BB21" s="1353">
        <v>4.391254575153984</v>
      </c>
      <c r="BC21" s="1353">
        <v>5.0858506512261616</v>
      </c>
      <c r="BD21" s="1353">
        <f t="shared" si="0"/>
        <v>27.431314988884836</v>
      </c>
      <c r="BE21" s="1355">
        <f t="shared" si="1"/>
        <v>22.103828548953004</v>
      </c>
      <c r="BF21" s="1323"/>
      <c r="BG21" s="1323"/>
      <c r="BH21" s="1323"/>
      <c r="BI21" s="1323"/>
      <c r="BJ21" s="1323"/>
      <c r="BK21" s="1323"/>
      <c r="BL21" s="1323"/>
      <c r="BM21" s="1323"/>
      <c r="BN21" s="1323"/>
      <c r="BO21" s="1323"/>
      <c r="BP21" s="1323"/>
      <c r="BQ21" s="1323"/>
      <c r="BR21" s="1323"/>
      <c r="BW21" s="1305"/>
      <c r="BX21" s="1305"/>
      <c r="BY21" s="1305"/>
      <c r="BZ21" s="1305"/>
      <c r="CA21" s="1305"/>
      <c r="CB21" s="1305"/>
      <c r="CC21" s="1305"/>
      <c r="CD21" s="1305"/>
      <c r="CE21" s="1305"/>
      <c r="CF21" s="1305"/>
      <c r="CG21" s="1305"/>
      <c r="CH21" s="1305"/>
      <c r="CI21" s="1305"/>
      <c r="CJ21" s="1305"/>
      <c r="CK21" s="1305"/>
      <c r="CL21" s="1305"/>
      <c r="CM21" s="1305"/>
      <c r="CN21" s="1305"/>
      <c r="CO21" s="1305"/>
      <c r="CP21" s="1305"/>
      <c r="CQ21" s="1305"/>
      <c r="CR21" s="1305"/>
      <c r="CS21" s="1305"/>
      <c r="CT21" s="1305"/>
      <c r="CU21" s="1305"/>
      <c r="CV21" s="1305"/>
      <c r="CW21" s="1305"/>
      <c r="CX21" s="1305"/>
      <c r="CY21" s="1305"/>
      <c r="CZ21" s="1305"/>
      <c r="DA21" s="1305"/>
      <c r="DB21" s="1305"/>
      <c r="DC21" s="1305"/>
      <c r="DD21" s="1305"/>
      <c r="DE21" s="1305"/>
      <c r="DF21" s="1305"/>
      <c r="DG21" s="1305"/>
      <c r="DH21" s="1305"/>
      <c r="DI21" s="1305"/>
      <c r="DJ21" s="1305"/>
      <c r="DK21" s="1305"/>
      <c r="DL21" s="1305"/>
      <c r="DM21" s="1305"/>
      <c r="DN21" s="1305"/>
      <c r="DO21" s="1305"/>
      <c r="DP21" s="1305"/>
      <c r="DQ21" s="1305"/>
      <c r="DR21" s="1305"/>
      <c r="DS21" s="1305"/>
      <c r="DT21" s="1305"/>
      <c r="DU21" s="1305"/>
      <c r="DV21" s="1305"/>
      <c r="DW21" s="1305"/>
      <c r="DX21" s="1305"/>
      <c r="DY21" s="1305"/>
      <c r="DZ21" s="1305"/>
      <c r="EA21" s="1305"/>
    </row>
    <row r="22" spans="1:131" s="1195" customFormat="1" ht="19.95" customHeight="1">
      <c r="A22" s="1330" t="str">
        <f>IF('1'!$A$1=1,B22,C22)</f>
        <v>Cyprus</v>
      </c>
      <c r="B22" s="1459" t="s">
        <v>680</v>
      </c>
      <c r="C22" s="1465" t="s">
        <v>575</v>
      </c>
      <c r="D22" s="1353">
        <v>1.125927072748758</v>
      </c>
      <c r="E22" s="1353">
        <v>7.0088895603725039</v>
      </c>
      <c r="F22" s="1353">
        <v>4.7166026253054945</v>
      </c>
      <c r="G22" s="1353">
        <v>3.58284314855893</v>
      </c>
      <c r="H22" s="1353">
        <v>3.1675173771893399</v>
      </c>
      <c r="I22" s="1353">
        <v>1.5424350403481828</v>
      </c>
      <c r="J22" s="1353">
        <v>3.024691084382126</v>
      </c>
      <c r="K22" s="1353">
        <v>3.4707138003646469</v>
      </c>
      <c r="L22" s="1353">
        <v>2.3718128458481149</v>
      </c>
      <c r="M22" s="1353">
        <v>8.9607727630015201</v>
      </c>
      <c r="N22" s="1353">
        <v>11.303707062392769</v>
      </c>
      <c r="O22" s="1353">
        <v>9.7546931141663702</v>
      </c>
      <c r="P22" s="1353">
        <v>6.7146610204644999</v>
      </c>
      <c r="Q22" s="1353">
        <v>6.9619616515987905</v>
      </c>
      <c r="R22" s="1353">
        <v>8.3039325485107742</v>
      </c>
      <c r="S22" s="1353">
        <v>9.6362183384693498</v>
      </c>
      <c r="T22" s="1353">
        <v>6.1907356056079594</v>
      </c>
      <c r="U22" s="1353">
        <v>4.8044344732440303</v>
      </c>
      <c r="V22" s="1353">
        <v>6.5173569480061797</v>
      </c>
      <c r="W22" s="1353">
        <v>3.3645239210805258</v>
      </c>
      <c r="X22" s="1353">
        <v>5.4663665060060156</v>
      </c>
      <c r="Y22" s="1353">
        <v>4.7134164933755596</v>
      </c>
      <c r="Z22" s="1353">
        <v>5.2327042851469097</v>
      </c>
      <c r="AA22" s="1353">
        <v>6.8318069777535495</v>
      </c>
      <c r="AB22" s="1353">
        <v>6.0366742208088802</v>
      </c>
      <c r="AC22" s="1353">
        <v>2.300326818037508</v>
      </c>
      <c r="AD22" s="1353">
        <v>5.0554667423087984</v>
      </c>
      <c r="AE22" s="1353">
        <v>3.4299075160329777</v>
      </c>
      <c r="AF22" s="1353">
        <v>2.636473319580904</v>
      </c>
      <c r="AG22" s="1353">
        <v>3.221170132624918</v>
      </c>
      <c r="AH22" s="1353">
        <v>3.6984343271514595</v>
      </c>
      <c r="AI22" s="1353">
        <v>5.1386051534626915</v>
      </c>
      <c r="AJ22" s="1349">
        <v>5.8252318911331793</v>
      </c>
      <c r="AK22" s="1353">
        <v>3.1454967970205114</v>
      </c>
      <c r="AL22" s="1353">
        <v>2.5829135012474462</v>
      </c>
      <c r="AM22" s="1353">
        <v>3.9502143556350928</v>
      </c>
      <c r="AN22" s="1353">
        <v>4.8241065714811802</v>
      </c>
      <c r="AO22" s="1353">
        <v>1.7140591909646838</v>
      </c>
      <c r="AP22" s="1353">
        <v>2.6023898087428812</v>
      </c>
      <c r="AQ22" s="1353">
        <v>5.2968480538473912</v>
      </c>
      <c r="AR22" s="1353">
        <v>3.2863578852866553</v>
      </c>
      <c r="AS22" s="1353">
        <v>3.4877294367342002</v>
      </c>
      <c r="AT22" s="1353">
        <v>2.8061813357376799</v>
      </c>
      <c r="AU22" s="1353">
        <v>3.281006764077504</v>
      </c>
      <c r="AV22" s="1353">
        <v>2.5132627035438899</v>
      </c>
      <c r="AW22" s="1353">
        <v>0.1835560992191457</v>
      </c>
      <c r="AX22" s="1353">
        <v>2.310612803912516</v>
      </c>
      <c r="AY22" s="1353">
        <v>3.6918928076127897</v>
      </c>
      <c r="AZ22" s="1353">
        <v>3.2277645368402039</v>
      </c>
      <c r="BA22" s="1353">
        <v>1.5015089332982638</v>
      </c>
      <c r="BB22" s="1353">
        <v>9.802650662300902</v>
      </c>
      <c r="BC22" s="1353">
        <v>5.5291814800397017</v>
      </c>
      <c r="BD22" s="1353">
        <f>AV22+AW22+AX22+AY22</f>
        <v>8.6993244142883412</v>
      </c>
      <c r="BE22" s="1355">
        <f>AZ22+BA22+BB22+BC22</f>
        <v>20.061105612479071</v>
      </c>
      <c r="BF22" s="1323"/>
      <c r="BG22" s="1323"/>
      <c r="BH22" s="1323"/>
      <c r="BI22" s="1323"/>
      <c r="BJ22" s="1323"/>
      <c r="BK22" s="1323"/>
      <c r="BL22" s="1323"/>
      <c r="BM22" s="1323"/>
      <c r="BN22" s="1323"/>
      <c r="BO22" s="1323"/>
      <c r="BP22" s="1323"/>
      <c r="BQ22" s="1323"/>
      <c r="BR22" s="1323"/>
      <c r="BW22" s="1305"/>
      <c r="BX22" s="1305"/>
      <c r="BY22" s="1305"/>
      <c r="BZ22" s="1305"/>
      <c r="CA22" s="1305"/>
      <c r="CB22" s="1305"/>
      <c r="CC22" s="1305"/>
      <c r="CD22" s="1305"/>
      <c r="CE22" s="1305"/>
      <c r="CF22" s="1305"/>
      <c r="CG22" s="1305"/>
      <c r="CH22" s="1305"/>
      <c r="CI22" s="1305"/>
      <c r="CJ22" s="1305"/>
      <c r="CK22" s="1305"/>
      <c r="CL22" s="1305"/>
      <c r="CM22" s="1305"/>
      <c r="CN22" s="1305"/>
      <c r="CO22" s="1305"/>
      <c r="CP22" s="1305"/>
      <c r="CQ22" s="1305"/>
      <c r="CR22" s="1305"/>
      <c r="CS22" s="1305"/>
      <c r="CT22" s="1305"/>
      <c r="CU22" s="1305"/>
      <c r="CV22" s="1305"/>
      <c r="CW22" s="1305"/>
      <c r="CX22" s="1305"/>
      <c r="CY22" s="1305"/>
      <c r="CZ22" s="1305"/>
      <c r="DA22" s="1305"/>
      <c r="DB22" s="1305"/>
      <c r="DC22" s="1305"/>
      <c r="DD22" s="1305"/>
      <c r="DE22" s="1305"/>
      <c r="DF22" s="1305"/>
      <c r="DG22" s="1305"/>
      <c r="DH22" s="1305"/>
      <c r="DI22" s="1305"/>
      <c r="DJ22" s="1305"/>
      <c r="DK22" s="1305"/>
      <c r="DL22" s="1305"/>
      <c r="DM22" s="1305"/>
      <c r="DN22" s="1305"/>
      <c r="DO22" s="1305"/>
      <c r="DP22" s="1305"/>
      <c r="DQ22" s="1305"/>
      <c r="DR22" s="1305"/>
      <c r="DS22" s="1305"/>
      <c r="DT22" s="1305"/>
      <c r="DU22" s="1305"/>
      <c r="DV22" s="1305"/>
      <c r="DW22" s="1305"/>
      <c r="DX22" s="1305"/>
      <c r="DY22" s="1305"/>
      <c r="DZ22" s="1305"/>
      <c r="EA22" s="1305"/>
    </row>
    <row r="23" spans="1:131" s="1195" customFormat="1" ht="19.95" customHeight="1">
      <c r="A23" s="1330" t="str">
        <f>IF('1'!$A$1=1,B23,C23)</f>
        <v>Sweden</v>
      </c>
      <c r="B23" s="1459" t="s">
        <v>641</v>
      </c>
      <c r="C23" s="1465" t="s">
        <v>182</v>
      </c>
      <c r="D23" s="1353">
        <v>0.1835778177830584</v>
      </c>
      <c r="E23" s="1353">
        <v>0.1811716003776643</v>
      </c>
      <c r="F23" s="1353">
        <v>1.0483294385682289</v>
      </c>
      <c r="G23" s="1353">
        <v>1.0995027974938276</v>
      </c>
      <c r="H23" s="1353">
        <v>0.70976187995711404</v>
      </c>
      <c r="I23" s="1353">
        <v>0.60132903538931337</v>
      </c>
      <c r="J23" s="1353">
        <v>0.81226275047749796</v>
      </c>
      <c r="K23" s="1353">
        <v>2.6086866553632762</v>
      </c>
      <c r="L23" s="1353">
        <v>0.94553578076128897</v>
      </c>
      <c r="M23" s="1353">
        <v>3.305464162367092</v>
      </c>
      <c r="N23" s="1353">
        <v>0.97462626062857605</v>
      </c>
      <c r="O23" s="1353">
        <v>1.964487712054328</v>
      </c>
      <c r="P23" s="1353">
        <v>0.86906370943047695</v>
      </c>
      <c r="Q23" s="1353">
        <v>1.580926716000794</v>
      </c>
      <c r="R23" s="1353">
        <v>1.602375702627389</v>
      </c>
      <c r="S23" s="1353">
        <v>1.310745225801071</v>
      </c>
      <c r="T23" s="1353">
        <v>0.98158198225215032</v>
      </c>
      <c r="U23" s="1353">
        <v>3.568002107096218</v>
      </c>
      <c r="V23" s="1353">
        <v>2.3468940302641643</v>
      </c>
      <c r="W23" s="1353">
        <v>2.0600262677592021</v>
      </c>
      <c r="X23" s="1353">
        <v>1.4036663955415682</v>
      </c>
      <c r="Y23" s="1353">
        <v>2.5209843859099128</v>
      </c>
      <c r="Z23" s="1353">
        <v>3.4956585719585833</v>
      </c>
      <c r="AA23" s="1353">
        <v>1.1960922712869628</v>
      </c>
      <c r="AB23" s="1353">
        <v>0.98029812432592001</v>
      </c>
      <c r="AC23" s="1353">
        <v>0.90510655538895801</v>
      </c>
      <c r="AD23" s="1353">
        <v>2.427335334984015</v>
      </c>
      <c r="AE23" s="1353">
        <v>4.1093936019971995</v>
      </c>
      <c r="AF23" s="1353">
        <v>2.1321982729914262</v>
      </c>
      <c r="AG23" s="1353">
        <v>3.030028290369946</v>
      </c>
      <c r="AH23" s="1353">
        <v>5.7963255119722028</v>
      </c>
      <c r="AI23" s="1353">
        <v>3.5421080510390519</v>
      </c>
      <c r="AJ23" s="1349">
        <v>8.0210681875497336</v>
      </c>
      <c r="AK23" s="1353">
        <v>1.6509643297372649</v>
      </c>
      <c r="AL23" s="1353">
        <v>1.626112104913614</v>
      </c>
      <c r="AM23" s="1353">
        <v>3.3343887396508327</v>
      </c>
      <c r="AN23" s="1353">
        <v>2.9766054956236072</v>
      </c>
      <c r="AO23" s="1353">
        <v>5.146199211881676</v>
      </c>
      <c r="AP23" s="1353">
        <v>1.937735298834725</v>
      </c>
      <c r="AQ23" s="1353">
        <v>3.190176475548725</v>
      </c>
      <c r="AR23" s="1353">
        <v>4.2142692355530595</v>
      </c>
      <c r="AS23" s="1353">
        <v>5.1520541408704235</v>
      </c>
      <c r="AT23" s="1353">
        <v>8.4143557354497993</v>
      </c>
      <c r="AU23" s="1353">
        <v>2.5035937118812122</v>
      </c>
      <c r="AV23" s="1353">
        <v>8.8879852840636069</v>
      </c>
      <c r="AW23" s="1353">
        <v>2.166505054929063</v>
      </c>
      <c r="AX23" s="1353">
        <v>2.446347876358562</v>
      </c>
      <c r="AY23" s="1353">
        <v>8.3616590328796008</v>
      </c>
      <c r="AZ23" s="1353">
        <v>4.5024889363602716</v>
      </c>
      <c r="BA23" s="1353">
        <v>5.4485943309140996</v>
      </c>
      <c r="BB23" s="1353">
        <v>6.1269133623584402</v>
      </c>
      <c r="BC23" s="1353">
        <v>3.7327509231189326</v>
      </c>
      <c r="BD23" s="1353">
        <f t="shared" si="0"/>
        <v>21.862497248230831</v>
      </c>
      <c r="BE23" s="1355">
        <f t="shared" si="1"/>
        <v>19.810747552751742</v>
      </c>
      <c r="BF23" s="1323"/>
      <c r="BG23" s="1323"/>
      <c r="BH23" s="1323"/>
      <c r="BI23" s="1323"/>
      <c r="BJ23" s="1323"/>
      <c r="BK23" s="1323"/>
      <c r="BL23" s="1323"/>
      <c r="BM23" s="1323"/>
      <c r="BN23" s="1323"/>
      <c r="BO23" s="1323"/>
      <c r="BP23" s="1323"/>
      <c r="BQ23" s="1323"/>
      <c r="BR23" s="1323"/>
      <c r="BW23" s="1305"/>
      <c r="BX23" s="1305"/>
      <c r="BY23" s="1305"/>
      <c r="BZ23" s="1305"/>
      <c r="CA23" s="1305"/>
      <c r="CB23" s="1305"/>
      <c r="CC23" s="1305"/>
      <c r="CD23" s="1305"/>
      <c r="CE23" s="1305"/>
      <c r="CF23" s="1305"/>
      <c r="CG23" s="1305"/>
      <c r="CH23" s="1305"/>
      <c r="CI23" s="1305"/>
      <c r="CJ23" s="1305"/>
      <c r="CK23" s="1305"/>
      <c r="CL23" s="1305"/>
      <c r="CM23" s="1305"/>
      <c r="CN23" s="1305"/>
      <c r="CO23" s="1305"/>
      <c r="CP23" s="1305"/>
      <c r="CQ23" s="1305"/>
      <c r="CR23" s="1305"/>
      <c r="CS23" s="1305"/>
      <c r="CT23" s="1305"/>
      <c r="CU23" s="1305"/>
      <c r="CV23" s="1305"/>
      <c r="CW23" s="1305"/>
      <c r="CX23" s="1305"/>
      <c r="CY23" s="1305"/>
      <c r="CZ23" s="1305"/>
      <c r="DA23" s="1305"/>
      <c r="DB23" s="1305"/>
      <c r="DC23" s="1305"/>
      <c r="DD23" s="1305"/>
      <c r="DE23" s="1305"/>
      <c r="DF23" s="1305"/>
      <c r="DG23" s="1305"/>
      <c r="DH23" s="1305"/>
      <c r="DI23" s="1305"/>
      <c r="DJ23" s="1305"/>
      <c r="DK23" s="1305"/>
      <c r="DL23" s="1305"/>
      <c r="DM23" s="1305"/>
      <c r="DN23" s="1305"/>
      <c r="DO23" s="1305"/>
      <c r="DP23" s="1305"/>
      <c r="DQ23" s="1305"/>
      <c r="DR23" s="1305"/>
      <c r="DS23" s="1305"/>
      <c r="DT23" s="1305"/>
      <c r="DU23" s="1305"/>
      <c r="DV23" s="1305"/>
      <c r="DW23" s="1305"/>
      <c r="DX23" s="1305"/>
      <c r="DY23" s="1305"/>
      <c r="DZ23" s="1305"/>
      <c r="EA23" s="1305"/>
    </row>
    <row r="24" spans="1:131" s="1195" customFormat="1" ht="19.95" customHeight="1">
      <c r="A24" s="1330" t="str">
        <f>IF('1'!$A$1=1,B24,C24)</f>
        <v>Luxembourg</v>
      </c>
      <c r="B24" s="1459" t="s">
        <v>684</v>
      </c>
      <c r="C24" s="1465" t="s">
        <v>572</v>
      </c>
      <c r="D24" s="1353">
        <v>6.9858365422719698E-2</v>
      </c>
      <c r="E24" s="1353">
        <v>7.0906437832754798E-2</v>
      </c>
      <c r="F24" s="1353">
        <v>0.44405499999999998</v>
      </c>
      <c r="G24" s="1353">
        <v>7.4869000000000005E-2</v>
      </c>
      <c r="H24" s="1353">
        <v>0.3581752386417606</v>
      </c>
      <c r="I24" s="1353">
        <v>2.6127993527083797</v>
      </c>
      <c r="J24" s="1353">
        <v>5.8535189057575395E-3</v>
      </c>
      <c r="K24" s="1353">
        <v>5.6178564533266601E-3</v>
      </c>
      <c r="L24" s="1353">
        <v>5.3402129546728398E-2</v>
      </c>
      <c r="M24" s="1353">
        <v>1.41435767469761E-2</v>
      </c>
      <c r="N24" s="1353">
        <v>3.6434761460110071E-2</v>
      </c>
      <c r="O24" s="1353">
        <v>9.7263153756106613E-2</v>
      </c>
      <c r="P24" s="1353">
        <v>7.6354832844522602E-2</v>
      </c>
      <c r="Q24" s="1353">
        <v>0.5202532176896687</v>
      </c>
      <c r="R24" s="1353">
        <v>0.34065196916874391</v>
      </c>
      <c r="S24" s="1353">
        <v>3.6295059412997904E-2</v>
      </c>
      <c r="T24" s="1353">
        <v>0.77485389074320354</v>
      </c>
      <c r="U24" s="1353">
        <v>9.7660000000000004E-3</v>
      </c>
      <c r="V24" s="1353">
        <v>3.6695817887089602E-2</v>
      </c>
      <c r="W24" s="1353">
        <v>2.8356203082538809E-2</v>
      </c>
      <c r="X24" s="1353">
        <v>3.2209459937362676E-2</v>
      </c>
      <c r="Y24" s="1353">
        <v>3.5927051003497898E-2</v>
      </c>
      <c r="Z24" s="1353">
        <v>1.001205E-2</v>
      </c>
      <c r="AA24" s="1353">
        <v>3.7327309449240703E-2</v>
      </c>
      <c r="AB24" s="1353">
        <v>1.6101279400946401E-2</v>
      </c>
      <c r="AC24" s="1353">
        <v>6.676362002018621E-2</v>
      </c>
      <c r="AD24" s="1353">
        <v>2.3138558285399461E-2</v>
      </c>
      <c r="AE24" s="1353">
        <v>5.3504875039810003E-2</v>
      </c>
      <c r="AF24" s="1353">
        <v>5.5521735363973812E-2</v>
      </c>
      <c r="AG24" s="1353">
        <v>0.38295643419570158</v>
      </c>
      <c r="AH24" s="1353">
        <v>4.4156149835460998E-2</v>
      </c>
      <c r="AI24" s="1353">
        <v>0.59518186226400693</v>
      </c>
      <c r="AJ24" s="1349">
        <v>0.5852340786164818</v>
      </c>
      <c r="AK24" s="1353">
        <v>2.9857890725690903</v>
      </c>
      <c r="AL24" s="1353">
        <v>0.76255315235288601</v>
      </c>
      <c r="AM24" s="1353">
        <v>0.97619696387149402</v>
      </c>
      <c r="AN24" s="1353">
        <v>0.64813800658295806</v>
      </c>
      <c r="AO24" s="1353">
        <v>0.63680524923390802</v>
      </c>
      <c r="AP24" s="1353">
        <v>1.0238032027289019</v>
      </c>
      <c r="AQ24" s="1353">
        <v>3.0525703044474186</v>
      </c>
      <c r="AR24" s="1353">
        <v>0.54294434141829495</v>
      </c>
      <c r="AS24" s="1353">
        <v>0.60548722038109404</v>
      </c>
      <c r="AT24" s="1353">
        <v>1.018779157213471</v>
      </c>
      <c r="AU24" s="1353">
        <v>2.3456641393431727</v>
      </c>
      <c r="AV24" s="1353">
        <v>0.30910175202164403</v>
      </c>
      <c r="AW24" s="1353">
        <v>1.2880554093520402</v>
      </c>
      <c r="AX24" s="1353">
        <v>0.2441597812653564</v>
      </c>
      <c r="AY24" s="1353">
        <v>0.55386937338102604</v>
      </c>
      <c r="AZ24" s="1353">
        <v>1.6736164053202567</v>
      </c>
      <c r="BA24" s="1353">
        <v>5.5620937135199595</v>
      </c>
      <c r="BB24" s="1353">
        <v>4.7007267208941599</v>
      </c>
      <c r="BC24" s="1353">
        <v>7.330238995051559</v>
      </c>
      <c r="BD24" s="1353">
        <f t="shared" si="0"/>
        <v>2.3951863160200668</v>
      </c>
      <c r="BE24" s="1355">
        <f t="shared" si="1"/>
        <v>19.266675834785936</v>
      </c>
      <c r="BF24" s="1323"/>
      <c r="BG24" s="1323"/>
      <c r="BH24" s="1323"/>
      <c r="BI24" s="1323"/>
      <c r="BJ24" s="1323"/>
      <c r="BK24" s="1323"/>
      <c r="BL24" s="1323"/>
      <c r="BM24" s="1323"/>
      <c r="BN24" s="1323"/>
      <c r="BO24" s="1323"/>
      <c r="BP24" s="1323"/>
      <c r="BQ24" s="1323"/>
      <c r="BR24" s="1323"/>
      <c r="BW24" s="1305"/>
      <c r="BX24" s="1305"/>
      <c r="BY24" s="1305"/>
      <c r="BZ24" s="1305"/>
      <c r="CA24" s="1305"/>
      <c r="CB24" s="1305"/>
      <c r="CC24" s="1305"/>
      <c r="CD24" s="1305"/>
      <c r="CE24" s="1305"/>
      <c r="CF24" s="1305"/>
      <c r="CG24" s="1305"/>
      <c r="CH24" s="1305"/>
      <c r="CI24" s="1305"/>
      <c r="CJ24" s="1305"/>
      <c r="CK24" s="1305"/>
      <c r="CL24" s="1305"/>
      <c r="CM24" s="1305"/>
      <c r="CN24" s="1305"/>
      <c r="CO24" s="1305"/>
      <c r="CP24" s="1305"/>
      <c r="CQ24" s="1305"/>
      <c r="CR24" s="1305"/>
      <c r="CS24" s="1305"/>
      <c r="CT24" s="1305"/>
      <c r="CU24" s="1305"/>
      <c r="CV24" s="1305"/>
      <c r="CW24" s="1305"/>
      <c r="CX24" s="1305"/>
      <c r="CY24" s="1305"/>
      <c r="CZ24" s="1305"/>
      <c r="DA24" s="1305"/>
      <c r="DB24" s="1305"/>
      <c r="DC24" s="1305"/>
      <c r="DD24" s="1305"/>
      <c r="DE24" s="1305"/>
      <c r="DF24" s="1305"/>
      <c r="DG24" s="1305"/>
      <c r="DH24" s="1305"/>
      <c r="DI24" s="1305"/>
      <c r="DJ24" s="1305"/>
      <c r="DK24" s="1305"/>
      <c r="DL24" s="1305"/>
      <c r="DM24" s="1305"/>
      <c r="DN24" s="1305"/>
      <c r="DO24" s="1305"/>
      <c r="DP24" s="1305"/>
      <c r="DQ24" s="1305"/>
      <c r="DR24" s="1305"/>
      <c r="DS24" s="1305"/>
      <c r="DT24" s="1305"/>
      <c r="DU24" s="1305"/>
      <c r="DV24" s="1305"/>
      <c r="DW24" s="1305"/>
      <c r="DX24" s="1305"/>
      <c r="DY24" s="1305"/>
      <c r="DZ24" s="1305"/>
      <c r="EA24" s="1305"/>
    </row>
    <row r="25" spans="1:131" s="1195" customFormat="1" ht="19.95" customHeight="1">
      <c r="A25" s="1330" t="str">
        <f>IF('1'!$A$1=1,B25,C25)</f>
        <v>Estonia</v>
      </c>
      <c r="B25" s="1459" t="s">
        <v>681</v>
      </c>
      <c r="C25" s="1465" t="s">
        <v>576</v>
      </c>
      <c r="D25" s="1353">
        <v>3.163451775756853E-2</v>
      </c>
      <c r="E25" s="1353">
        <v>0.13544554143143572</v>
      </c>
      <c r="F25" s="1353">
        <v>8.6891275355517106E-2</v>
      </c>
      <c r="G25" s="1353">
        <v>9.98964031336394E-2</v>
      </c>
      <c r="H25" s="1353">
        <v>1.7740807032394119E-2</v>
      </c>
      <c r="I25" s="1353">
        <v>4.3657499979135123E-2</v>
      </c>
      <c r="J25" s="1353">
        <v>6.7682018812335099E-2</v>
      </c>
      <c r="K25" s="1353">
        <v>0.15871284393537391</v>
      </c>
      <c r="L25" s="1353">
        <v>0.30504092168147356</v>
      </c>
      <c r="M25" s="1353">
        <v>0.3219793271872351</v>
      </c>
      <c r="N25" s="1353">
        <v>0.1633190311887151</v>
      </c>
      <c r="O25" s="1353">
        <v>0.28416886368595662</v>
      </c>
      <c r="P25" s="1353">
        <v>0.41968880340497272</v>
      </c>
      <c r="Q25" s="1353">
        <v>0.44314662128915899</v>
      </c>
      <c r="R25" s="1353">
        <v>0.39952932135474201</v>
      </c>
      <c r="S25" s="1353">
        <v>0.36386566657399999</v>
      </c>
      <c r="T25" s="1353">
        <v>0.21119328158745951</v>
      </c>
      <c r="U25" s="1353">
        <v>0.42951367297967902</v>
      </c>
      <c r="V25" s="1353">
        <v>0.29699431631297452</v>
      </c>
      <c r="W25" s="1353">
        <v>0.38880946585260051</v>
      </c>
      <c r="X25" s="1353">
        <v>0.29392944001121812</v>
      </c>
      <c r="Y25" s="1353">
        <v>0.46016837665028898</v>
      </c>
      <c r="Z25" s="1353">
        <v>0.646026367095896</v>
      </c>
      <c r="AA25" s="1353">
        <v>1.3059489149311538</v>
      </c>
      <c r="AB25" s="1353">
        <v>1.5029494783550121</v>
      </c>
      <c r="AC25" s="1353">
        <v>1.7280623818244689</v>
      </c>
      <c r="AD25" s="1353">
        <v>1.2789735330193501</v>
      </c>
      <c r="AE25" s="1353">
        <v>3.3518984688365108</v>
      </c>
      <c r="AF25" s="1353">
        <v>1.783164852306236</v>
      </c>
      <c r="AG25" s="1353">
        <v>1.2942995908079429</v>
      </c>
      <c r="AH25" s="1353">
        <v>2.0681146244109581</v>
      </c>
      <c r="AI25" s="1353">
        <v>2.7718768865859498</v>
      </c>
      <c r="AJ25" s="1349">
        <v>2.7994847808770498</v>
      </c>
      <c r="AK25" s="1353">
        <v>2.2677795719474072</v>
      </c>
      <c r="AL25" s="1353">
        <v>3.4098567753092199</v>
      </c>
      <c r="AM25" s="1353">
        <v>5.5535962128285101</v>
      </c>
      <c r="AN25" s="1353">
        <v>4.6911754846149805</v>
      </c>
      <c r="AO25" s="1353">
        <v>3.2714247163276466</v>
      </c>
      <c r="AP25" s="1353">
        <v>4.2176682404498997</v>
      </c>
      <c r="AQ25" s="1353">
        <v>3.749569629851996</v>
      </c>
      <c r="AR25" s="1353">
        <v>3.5155019796852294</v>
      </c>
      <c r="AS25" s="1353">
        <v>3.6716982456715099</v>
      </c>
      <c r="AT25" s="1353">
        <v>3.1151180345950298</v>
      </c>
      <c r="AU25" s="1353">
        <v>5.5227286627844299</v>
      </c>
      <c r="AV25" s="1353">
        <v>3.1893780875674955</v>
      </c>
      <c r="AW25" s="1353">
        <v>1.486426000897562</v>
      </c>
      <c r="AX25" s="1353">
        <v>1.5634152118609839</v>
      </c>
      <c r="AY25" s="1353">
        <v>5.5541924778485985</v>
      </c>
      <c r="AZ25" s="1353">
        <v>4.0768469161445413</v>
      </c>
      <c r="BA25" s="1353">
        <v>4.3459970123166469</v>
      </c>
      <c r="BB25" s="1353">
        <v>2.8112249966597851</v>
      </c>
      <c r="BC25" s="1353">
        <v>3.1191138615890419</v>
      </c>
      <c r="BD25" s="1353">
        <f t="shared" si="0"/>
        <v>11.79341177817464</v>
      </c>
      <c r="BE25" s="1355">
        <f t="shared" si="1"/>
        <v>14.353182786710015</v>
      </c>
      <c r="BF25" s="1323"/>
      <c r="BG25" s="1323"/>
      <c r="BH25" s="1323"/>
      <c r="BI25" s="1323"/>
      <c r="BJ25" s="1323"/>
      <c r="BK25" s="1323"/>
      <c r="BL25" s="1323"/>
      <c r="BM25" s="1323"/>
      <c r="BN25" s="1323"/>
      <c r="BO25" s="1323"/>
      <c r="BP25" s="1323"/>
      <c r="BQ25" s="1323"/>
      <c r="BR25" s="1323"/>
      <c r="BW25" s="1305"/>
      <c r="BX25" s="1305"/>
      <c r="BY25" s="1305"/>
      <c r="BZ25" s="1305"/>
      <c r="CA25" s="1305"/>
      <c r="CB25" s="1305"/>
      <c r="CC25" s="1305"/>
      <c r="CD25" s="1305"/>
      <c r="CE25" s="1305"/>
      <c r="CF25" s="1305"/>
      <c r="CG25" s="1305"/>
      <c r="CH25" s="1305"/>
      <c r="CI25" s="1305"/>
      <c r="CJ25" s="1305"/>
      <c r="CK25" s="1305"/>
      <c r="CL25" s="1305"/>
      <c r="CM25" s="1305"/>
      <c r="CN25" s="1305"/>
      <c r="CO25" s="1305"/>
      <c r="CP25" s="1305"/>
      <c r="CQ25" s="1305"/>
      <c r="CR25" s="1305"/>
      <c r="CS25" s="1305"/>
      <c r="CT25" s="1305"/>
      <c r="CU25" s="1305"/>
      <c r="CV25" s="1305"/>
      <c r="CW25" s="1305"/>
      <c r="CX25" s="1305"/>
      <c r="CY25" s="1305"/>
      <c r="CZ25" s="1305"/>
      <c r="DA25" s="1305"/>
      <c r="DB25" s="1305"/>
      <c r="DC25" s="1305"/>
      <c r="DD25" s="1305"/>
      <c r="DE25" s="1305"/>
      <c r="DF25" s="1305"/>
      <c r="DG25" s="1305"/>
      <c r="DH25" s="1305"/>
      <c r="DI25" s="1305"/>
      <c r="DJ25" s="1305"/>
      <c r="DK25" s="1305"/>
      <c r="DL25" s="1305"/>
      <c r="DM25" s="1305"/>
      <c r="DN25" s="1305"/>
      <c r="DO25" s="1305"/>
      <c r="DP25" s="1305"/>
      <c r="DQ25" s="1305"/>
      <c r="DR25" s="1305"/>
      <c r="DS25" s="1305"/>
      <c r="DT25" s="1305"/>
      <c r="DU25" s="1305"/>
      <c r="DV25" s="1305"/>
      <c r="DW25" s="1305"/>
      <c r="DX25" s="1305"/>
      <c r="DY25" s="1305"/>
      <c r="DZ25" s="1305"/>
      <c r="EA25" s="1305"/>
    </row>
    <row r="26" spans="1:131" s="1195" customFormat="1" ht="19.95" customHeight="1">
      <c r="A26" s="1330" t="str">
        <f>IF('1'!$A$1=1,B26,C26)</f>
        <v>France</v>
      </c>
      <c r="B26" s="1459" t="s">
        <v>654</v>
      </c>
      <c r="C26" s="1465" t="s">
        <v>164</v>
      </c>
      <c r="D26" s="1353">
        <v>1.2252332220289022</v>
      </c>
      <c r="E26" s="1353">
        <v>2.313203954277546</v>
      </c>
      <c r="F26" s="1353">
        <v>1.787763762488658</v>
      </c>
      <c r="G26" s="1353">
        <v>1.1763047135242701</v>
      </c>
      <c r="H26" s="1353">
        <v>1.934940320163276</v>
      </c>
      <c r="I26" s="1353">
        <v>2.2118790759341218</v>
      </c>
      <c r="J26" s="1353">
        <v>0.55420390443018186</v>
      </c>
      <c r="K26" s="1353">
        <v>2.0732495261948749</v>
      </c>
      <c r="L26" s="1353">
        <v>1.0230328323932187</v>
      </c>
      <c r="M26" s="1353">
        <v>3.068344813553276</v>
      </c>
      <c r="N26" s="1353">
        <v>0.92828347081334295</v>
      </c>
      <c r="O26" s="1353">
        <v>3.3494894788614289</v>
      </c>
      <c r="P26" s="1353">
        <v>0.81437650220805691</v>
      </c>
      <c r="Q26" s="1353">
        <v>6.8619563528452003</v>
      </c>
      <c r="R26" s="1353">
        <v>3.821467191792713</v>
      </c>
      <c r="S26" s="1353">
        <v>0.67554689066431295</v>
      </c>
      <c r="T26" s="1353">
        <v>3.9635407445505919</v>
      </c>
      <c r="U26" s="1353">
        <v>2.215978662848991</v>
      </c>
      <c r="V26" s="1353">
        <v>1.8172861906313433</v>
      </c>
      <c r="W26" s="1353">
        <v>2.0907917883029521</v>
      </c>
      <c r="X26" s="1353">
        <v>3.1492208663928278</v>
      </c>
      <c r="Y26" s="1353">
        <v>2.1225497159259361</v>
      </c>
      <c r="Z26" s="1353">
        <v>2.8575953375705581</v>
      </c>
      <c r="AA26" s="1353">
        <v>5.6172479982103471</v>
      </c>
      <c r="AB26" s="1353">
        <v>4.1397492117211598</v>
      </c>
      <c r="AC26" s="1353">
        <v>2.1576462091681288</v>
      </c>
      <c r="AD26" s="1353">
        <v>1.3251938157229048</v>
      </c>
      <c r="AE26" s="1353">
        <v>2.3979284408417141</v>
      </c>
      <c r="AF26" s="1353">
        <v>2.9272555820927213</v>
      </c>
      <c r="AG26" s="1353">
        <v>3.9189761137024304</v>
      </c>
      <c r="AH26" s="1353">
        <v>6.1264828434426777</v>
      </c>
      <c r="AI26" s="1353">
        <v>2.779400199223522</v>
      </c>
      <c r="AJ26" s="1349">
        <v>3.9346650472152658</v>
      </c>
      <c r="AK26" s="1353">
        <v>1.4021255672229889</v>
      </c>
      <c r="AL26" s="1353">
        <v>8.160184920649252</v>
      </c>
      <c r="AM26" s="1353">
        <v>2.8087059291342409</v>
      </c>
      <c r="AN26" s="1353">
        <v>4.4191870246541098</v>
      </c>
      <c r="AO26" s="1353">
        <v>1.445329979807747</v>
      </c>
      <c r="AP26" s="1353">
        <v>11.971675164519674</v>
      </c>
      <c r="AQ26" s="1353">
        <v>3.1142937723994999</v>
      </c>
      <c r="AR26" s="1353">
        <v>4.6919291696108987</v>
      </c>
      <c r="AS26" s="1353">
        <v>2.3446739890479811</v>
      </c>
      <c r="AT26" s="1353">
        <v>13.027096697354125</v>
      </c>
      <c r="AU26" s="1353">
        <v>3.4481326161278991</v>
      </c>
      <c r="AV26" s="1353">
        <v>1.9632183725880576</v>
      </c>
      <c r="AW26" s="1353">
        <v>1.041958549964733</v>
      </c>
      <c r="AX26" s="1353">
        <v>2.0578519970778291</v>
      </c>
      <c r="AY26" s="1353">
        <v>3.0971597055842679</v>
      </c>
      <c r="AZ26" s="1353">
        <v>2.8506423881102889</v>
      </c>
      <c r="BA26" s="1353">
        <v>4.6182404242251875</v>
      </c>
      <c r="BB26" s="1353">
        <v>2.1380689375528643</v>
      </c>
      <c r="BC26" s="1353">
        <v>2.347707544517426</v>
      </c>
      <c r="BD26" s="1353">
        <f t="shared" si="0"/>
        <v>8.1601886252148876</v>
      </c>
      <c r="BE26" s="1355">
        <f t="shared" si="1"/>
        <v>11.954659294405767</v>
      </c>
      <c r="BF26" s="1323"/>
      <c r="BG26" s="1323"/>
      <c r="BH26" s="1323"/>
      <c r="BI26" s="1323"/>
      <c r="BJ26" s="1323"/>
      <c r="BK26" s="1323"/>
      <c r="BL26" s="1323"/>
      <c r="BM26" s="1323"/>
      <c r="BN26" s="1323"/>
      <c r="BO26" s="1323"/>
      <c r="BP26" s="1323"/>
      <c r="BQ26" s="1323"/>
      <c r="BR26" s="1323"/>
      <c r="BW26" s="1305"/>
      <c r="BX26" s="1305"/>
      <c r="BY26" s="1305"/>
      <c r="BZ26" s="1305"/>
      <c r="CA26" s="1305"/>
      <c r="CB26" s="1305"/>
      <c r="CC26" s="1305"/>
      <c r="CD26" s="1305"/>
      <c r="CE26" s="1305"/>
      <c r="CF26" s="1305"/>
      <c r="CG26" s="1305"/>
      <c r="CH26" s="1305"/>
      <c r="CI26" s="1305"/>
      <c r="CJ26" s="1305"/>
      <c r="CK26" s="1305"/>
      <c r="CL26" s="1305"/>
      <c r="CM26" s="1305"/>
      <c r="CN26" s="1305"/>
      <c r="CO26" s="1305"/>
      <c r="CP26" s="1305"/>
      <c r="CQ26" s="1305"/>
      <c r="CR26" s="1305"/>
      <c r="CS26" s="1305"/>
      <c r="CT26" s="1305"/>
      <c r="CU26" s="1305"/>
      <c r="CV26" s="1305"/>
      <c r="CW26" s="1305"/>
      <c r="CX26" s="1305"/>
      <c r="CY26" s="1305"/>
      <c r="CZ26" s="1305"/>
      <c r="DA26" s="1305"/>
      <c r="DB26" s="1305"/>
      <c r="DC26" s="1305"/>
      <c r="DD26" s="1305"/>
      <c r="DE26" s="1305"/>
      <c r="DF26" s="1305"/>
      <c r="DG26" s="1305"/>
      <c r="DH26" s="1305"/>
      <c r="DI26" s="1305"/>
      <c r="DJ26" s="1305"/>
      <c r="DK26" s="1305"/>
      <c r="DL26" s="1305"/>
      <c r="DM26" s="1305"/>
      <c r="DN26" s="1305"/>
      <c r="DO26" s="1305"/>
      <c r="DP26" s="1305"/>
      <c r="DQ26" s="1305"/>
      <c r="DR26" s="1305"/>
      <c r="DS26" s="1305"/>
      <c r="DT26" s="1305"/>
      <c r="DU26" s="1305"/>
      <c r="DV26" s="1305"/>
      <c r="DW26" s="1305"/>
      <c r="DX26" s="1305"/>
      <c r="DY26" s="1305"/>
      <c r="DZ26" s="1305"/>
      <c r="EA26" s="1305"/>
    </row>
    <row r="27" spans="1:131" s="1195" customFormat="1" ht="19.95" customHeight="1">
      <c r="A27" s="1330" t="str">
        <f>IF('1'!$A$1=1,B27,C27)</f>
        <v>Lithuania</v>
      </c>
      <c r="B27" s="1459" t="s">
        <v>656</v>
      </c>
      <c r="C27" s="1465" t="s">
        <v>177</v>
      </c>
      <c r="D27" s="1353">
        <v>4.1545448710632003E-2</v>
      </c>
      <c r="E27" s="1353">
        <v>2.14536371478431E-2</v>
      </c>
      <c r="F27" s="1353">
        <v>1.6936217996751671E-2</v>
      </c>
      <c r="G27" s="1353">
        <v>0.38767456367197967</v>
      </c>
      <c r="H27" s="1353">
        <v>0.55050808993490907</v>
      </c>
      <c r="I27" s="1353">
        <v>1.2887330816704348E-3</v>
      </c>
      <c r="J27" s="1353">
        <v>0.21401181643408104</v>
      </c>
      <c r="K27" s="1353">
        <v>0.64836912686374248</v>
      </c>
      <c r="L27" s="1353">
        <v>7.674113283345432E-3</v>
      </c>
      <c r="M27" s="1353">
        <v>0.9252627635238696</v>
      </c>
      <c r="N27" s="1353">
        <v>5.3614964285656208E-2</v>
      </c>
      <c r="O27" s="1353">
        <v>1.0867657490129485</v>
      </c>
      <c r="P27" s="1353">
        <v>0.72074907108055697</v>
      </c>
      <c r="Q27" s="1353">
        <v>0.43357480008200078</v>
      </c>
      <c r="R27" s="1353">
        <v>9.6715660383279611E-2</v>
      </c>
      <c r="S27" s="1353">
        <v>0.30108414994156041</v>
      </c>
      <c r="T27" s="1353">
        <v>0.35717629475806356</v>
      </c>
      <c r="U27" s="1353">
        <v>0.11940671062934391</v>
      </c>
      <c r="V27" s="1353">
        <v>0.18701989798113219</v>
      </c>
      <c r="W27" s="1353">
        <v>0.666962485771322</v>
      </c>
      <c r="X27" s="1353">
        <v>0.45005524160597682</v>
      </c>
      <c r="Y27" s="1353">
        <v>0.54660043966892302</v>
      </c>
      <c r="Z27" s="1353">
        <v>0.14419918582686461</v>
      </c>
      <c r="AA27" s="1353">
        <v>0.12580193769800779</v>
      </c>
      <c r="AB27" s="1353">
        <v>0.30039778298676911</v>
      </c>
      <c r="AC27" s="1353">
        <v>0.21407205026509799</v>
      </c>
      <c r="AD27" s="1353">
        <v>0.41613654670398847</v>
      </c>
      <c r="AE27" s="1353">
        <v>0.25213262109264362</v>
      </c>
      <c r="AF27" s="1353">
        <v>0.35545045305712986</v>
      </c>
      <c r="AG27" s="1353">
        <v>0.19836806914861141</v>
      </c>
      <c r="AH27" s="1353">
        <v>0.43557410986505096</v>
      </c>
      <c r="AI27" s="1353">
        <v>0.418416573863019</v>
      </c>
      <c r="AJ27" s="1349">
        <v>1.974290808809364</v>
      </c>
      <c r="AK27" s="1353">
        <v>0.63073686744665003</v>
      </c>
      <c r="AL27" s="1353">
        <v>1.232672906938969</v>
      </c>
      <c r="AM27" s="1353">
        <v>1.8575471100917649</v>
      </c>
      <c r="AN27" s="1353">
        <v>0.772152756823141</v>
      </c>
      <c r="AO27" s="1353">
        <v>0.76607664986336799</v>
      </c>
      <c r="AP27" s="1353">
        <v>0.69617501605434695</v>
      </c>
      <c r="AQ27" s="1353">
        <v>1.5375245565924129</v>
      </c>
      <c r="AR27" s="1353">
        <v>1.103738803147233</v>
      </c>
      <c r="AS27" s="1353">
        <v>1.6790522179235849</v>
      </c>
      <c r="AT27" s="1353">
        <v>3.0581385879395331</v>
      </c>
      <c r="AU27" s="1353">
        <v>2.5503397224454822</v>
      </c>
      <c r="AV27" s="1353">
        <v>1.6953742251362707</v>
      </c>
      <c r="AW27" s="1353">
        <v>1.2199703953837859</v>
      </c>
      <c r="AX27" s="1353">
        <v>0.4273244899344158</v>
      </c>
      <c r="AY27" s="1353">
        <v>1.9801954245387281</v>
      </c>
      <c r="AZ27" s="1353">
        <v>1.7574497450921309</v>
      </c>
      <c r="BA27" s="1353">
        <v>1.7666578555375569</v>
      </c>
      <c r="BB27" s="1353">
        <v>2.6443223035363221</v>
      </c>
      <c r="BC27" s="1353">
        <v>4.6828025428887834</v>
      </c>
      <c r="BD27" s="1353">
        <f>AV27+AW27+AX27+AY27</f>
        <v>5.3228645349932009</v>
      </c>
      <c r="BE27" s="1355">
        <f>AZ27+BA27+BB27+BC27</f>
        <v>10.851232447054795</v>
      </c>
      <c r="BF27" s="1323"/>
      <c r="BG27" s="1323"/>
      <c r="BH27" s="1323"/>
      <c r="BI27" s="1323"/>
      <c r="BJ27" s="1323"/>
      <c r="BK27" s="1323"/>
      <c r="BL27" s="1323"/>
      <c r="BM27" s="1323"/>
      <c r="BN27" s="1323"/>
      <c r="BO27" s="1323"/>
      <c r="BP27" s="1323"/>
      <c r="BQ27" s="1323"/>
      <c r="BR27" s="1323"/>
      <c r="BW27" s="1305"/>
      <c r="BX27" s="1305"/>
      <c r="BY27" s="1305"/>
      <c r="BZ27" s="1305"/>
      <c r="CA27" s="1305"/>
      <c r="CB27" s="1305"/>
      <c r="CC27" s="1305"/>
      <c r="CD27" s="1305"/>
      <c r="CE27" s="1305"/>
      <c r="CF27" s="1305"/>
      <c r="CG27" s="1305"/>
      <c r="CH27" s="1305"/>
      <c r="CI27" s="1305"/>
      <c r="CJ27" s="1305"/>
      <c r="CK27" s="1305"/>
      <c r="CL27" s="1305"/>
      <c r="CM27" s="1305"/>
      <c r="CN27" s="1305"/>
      <c r="CO27" s="1305"/>
      <c r="CP27" s="1305"/>
      <c r="CQ27" s="1305"/>
      <c r="CR27" s="1305"/>
      <c r="CS27" s="1305"/>
      <c r="CT27" s="1305"/>
      <c r="CU27" s="1305"/>
      <c r="CV27" s="1305"/>
      <c r="CW27" s="1305"/>
      <c r="CX27" s="1305"/>
      <c r="CY27" s="1305"/>
      <c r="CZ27" s="1305"/>
      <c r="DA27" s="1305"/>
      <c r="DB27" s="1305"/>
      <c r="DC27" s="1305"/>
      <c r="DD27" s="1305"/>
      <c r="DE27" s="1305"/>
      <c r="DF27" s="1305"/>
      <c r="DG27" s="1305"/>
      <c r="DH27" s="1305"/>
      <c r="DI27" s="1305"/>
      <c r="DJ27" s="1305"/>
      <c r="DK27" s="1305"/>
      <c r="DL27" s="1305"/>
      <c r="DM27" s="1305"/>
      <c r="DN27" s="1305"/>
      <c r="DO27" s="1305"/>
      <c r="DP27" s="1305"/>
      <c r="DQ27" s="1305"/>
      <c r="DR27" s="1305"/>
      <c r="DS27" s="1305"/>
      <c r="DT27" s="1305"/>
      <c r="DU27" s="1305"/>
      <c r="DV27" s="1305"/>
      <c r="DW27" s="1305"/>
      <c r="DX27" s="1305"/>
      <c r="DY27" s="1305"/>
      <c r="DZ27" s="1305"/>
      <c r="EA27" s="1305"/>
    </row>
    <row r="28" spans="1:131" s="1195" customFormat="1" ht="19.95" customHeight="1">
      <c r="A28" s="1330" t="str">
        <f>IF('1'!$A$1=1,B28,C28)</f>
        <v>Hungary</v>
      </c>
      <c r="B28" s="1459" t="s">
        <v>658</v>
      </c>
      <c r="C28" s="1465" t="s">
        <v>169</v>
      </c>
      <c r="D28" s="1353">
        <v>1.9005382065645</v>
      </c>
      <c r="E28" s="1353">
        <v>2.1811865736976888</v>
      </c>
      <c r="F28" s="1353">
        <v>1.052257943092086</v>
      </c>
      <c r="G28" s="1353">
        <v>1.2354014804146669</v>
      </c>
      <c r="H28" s="1353">
        <v>1.2356452434486669</v>
      </c>
      <c r="I28" s="1353">
        <v>0.53852879210692994</v>
      </c>
      <c r="J28" s="1353">
        <v>0.81369109173626997</v>
      </c>
      <c r="K28" s="1353">
        <v>0.89368547837379197</v>
      </c>
      <c r="L28" s="1353">
        <v>0.69870473830529201</v>
      </c>
      <c r="M28" s="1353">
        <v>0.62066004444207801</v>
      </c>
      <c r="N28" s="1353">
        <v>2.5952854533251761</v>
      </c>
      <c r="O28" s="1353">
        <v>0.80774165242865803</v>
      </c>
      <c r="P28" s="1353">
        <v>0.53557803440954899</v>
      </c>
      <c r="Q28" s="1353">
        <v>0.70850357273572495</v>
      </c>
      <c r="R28" s="1353">
        <v>3.868049085382431</v>
      </c>
      <c r="S28" s="1353">
        <v>1.246407811601989</v>
      </c>
      <c r="T28" s="1353">
        <v>1.5061082723104466</v>
      </c>
      <c r="U28" s="1353">
        <v>1.1172391257101741</v>
      </c>
      <c r="V28" s="1353">
        <v>0.52472830135958604</v>
      </c>
      <c r="W28" s="1353">
        <v>1.2664514537304801</v>
      </c>
      <c r="X28" s="1353">
        <v>2.3872482859021802</v>
      </c>
      <c r="Y28" s="1353">
        <v>1.7570724225716068</v>
      </c>
      <c r="Z28" s="1353">
        <v>1.8222204014244168</v>
      </c>
      <c r="AA28" s="1353">
        <v>1.34830310908135</v>
      </c>
      <c r="AB28" s="1353">
        <v>1.076909380495688</v>
      </c>
      <c r="AC28" s="1353">
        <v>1.2771843551519324</v>
      </c>
      <c r="AD28" s="1353">
        <v>1.4894286493178031</v>
      </c>
      <c r="AE28" s="1353">
        <v>2.7389509225605639</v>
      </c>
      <c r="AF28" s="1353">
        <v>2.877649141656911</v>
      </c>
      <c r="AG28" s="1353">
        <v>1.7886219627951592</v>
      </c>
      <c r="AH28" s="1353">
        <v>5.2126612510350876</v>
      </c>
      <c r="AI28" s="1353">
        <v>3.1810939792721546</v>
      </c>
      <c r="AJ28" s="1349">
        <v>3.9640318868930091</v>
      </c>
      <c r="AK28" s="1353">
        <v>6.7763336392181746</v>
      </c>
      <c r="AL28" s="1353">
        <v>4.020046056196982</v>
      </c>
      <c r="AM28" s="1353">
        <v>4.1472888547684903</v>
      </c>
      <c r="AN28" s="1353">
        <v>4.7101527301620099</v>
      </c>
      <c r="AO28" s="1353">
        <v>3.319367601139747</v>
      </c>
      <c r="AP28" s="1353">
        <v>3.9767152721989691</v>
      </c>
      <c r="AQ28" s="1353">
        <v>2.5944795455941363</v>
      </c>
      <c r="AR28" s="1353">
        <v>9.3392609117241001</v>
      </c>
      <c r="AS28" s="1353">
        <v>3.0318837939803038</v>
      </c>
      <c r="AT28" s="1353">
        <v>2.2402802610581811</v>
      </c>
      <c r="AU28" s="1353">
        <v>5.4055941492423152</v>
      </c>
      <c r="AV28" s="1353">
        <v>3.0979842711029733</v>
      </c>
      <c r="AW28" s="1353">
        <v>0.60238886491895005</v>
      </c>
      <c r="AX28" s="1353">
        <v>0.43791483417738369</v>
      </c>
      <c r="AY28" s="1353">
        <v>3.419749434599666</v>
      </c>
      <c r="AZ28" s="1353">
        <v>2.5300302006445761</v>
      </c>
      <c r="BA28" s="1353">
        <v>2.9940072196347751</v>
      </c>
      <c r="BB28" s="1353">
        <v>1.342845114289162</v>
      </c>
      <c r="BC28" s="1353">
        <v>3.9259024736768837</v>
      </c>
      <c r="BD28" s="1353">
        <f>AV28+AW28+AX28+AY28</f>
        <v>7.5580374047989727</v>
      </c>
      <c r="BE28" s="1355">
        <f>AZ28+BA28+BB28+BC28</f>
        <v>10.792785008245396</v>
      </c>
      <c r="BF28" s="1323"/>
      <c r="BG28" s="1323"/>
      <c r="BH28" s="1323"/>
      <c r="BI28" s="1323"/>
      <c r="BJ28" s="1323"/>
      <c r="BK28" s="1323"/>
      <c r="BL28" s="1323"/>
      <c r="BM28" s="1323"/>
      <c r="BN28" s="1323"/>
      <c r="BO28" s="1323"/>
      <c r="BP28" s="1323"/>
      <c r="BQ28" s="1323"/>
      <c r="BR28" s="1323"/>
      <c r="BW28" s="1305"/>
      <c r="BX28" s="1305"/>
      <c r="BY28" s="1305"/>
      <c r="BZ28" s="1305"/>
      <c r="CA28" s="1305"/>
      <c r="CB28" s="1305"/>
      <c r="CC28" s="1305"/>
      <c r="CD28" s="1305"/>
      <c r="CE28" s="1305"/>
      <c r="CF28" s="1305"/>
      <c r="CG28" s="1305"/>
      <c r="CH28" s="1305"/>
      <c r="CI28" s="1305"/>
      <c r="CJ28" s="1305"/>
      <c r="CK28" s="1305"/>
      <c r="CL28" s="1305"/>
      <c r="CM28" s="1305"/>
      <c r="CN28" s="1305"/>
      <c r="CO28" s="1305"/>
      <c r="CP28" s="1305"/>
      <c r="CQ28" s="1305"/>
      <c r="CR28" s="1305"/>
      <c r="CS28" s="1305"/>
      <c r="CT28" s="1305"/>
      <c r="CU28" s="1305"/>
      <c r="CV28" s="1305"/>
      <c r="CW28" s="1305"/>
      <c r="CX28" s="1305"/>
      <c r="CY28" s="1305"/>
      <c r="CZ28" s="1305"/>
      <c r="DA28" s="1305"/>
      <c r="DB28" s="1305"/>
      <c r="DC28" s="1305"/>
      <c r="DD28" s="1305"/>
      <c r="DE28" s="1305"/>
      <c r="DF28" s="1305"/>
      <c r="DG28" s="1305"/>
      <c r="DH28" s="1305"/>
      <c r="DI28" s="1305"/>
      <c r="DJ28" s="1305"/>
      <c r="DK28" s="1305"/>
      <c r="DL28" s="1305"/>
      <c r="DM28" s="1305"/>
      <c r="DN28" s="1305"/>
      <c r="DO28" s="1305"/>
      <c r="DP28" s="1305"/>
      <c r="DQ28" s="1305"/>
      <c r="DR28" s="1305"/>
      <c r="DS28" s="1305"/>
      <c r="DT28" s="1305"/>
      <c r="DU28" s="1305"/>
      <c r="DV28" s="1305"/>
      <c r="DW28" s="1305"/>
      <c r="DX28" s="1305"/>
      <c r="DY28" s="1305"/>
      <c r="DZ28" s="1305"/>
      <c r="EA28" s="1305"/>
    </row>
    <row r="29" spans="1:131" s="1195" customFormat="1" ht="19.95" customHeight="1">
      <c r="A29" s="1330" t="str">
        <f>IF('1'!$A$1=1,B29,C29)</f>
        <v>Latvia</v>
      </c>
      <c r="B29" s="1459" t="s">
        <v>665</v>
      </c>
      <c r="C29" s="1465" t="s">
        <v>419</v>
      </c>
      <c r="D29" s="1353">
        <v>0.2969674068230409</v>
      </c>
      <c r="E29" s="1353">
        <v>0.44007074682683001</v>
      </c>
      <c r="F29" s="1353">
        <v>0.48211175520013672</v>
      </c>
      <c r="G29" s="1353">
        <v>0.22752488380351732</v>
      </c>
      <c r="H29" s="1353">
        <v>0.10553981840664209</v>
      </c>
      <c r="I29" s="1353">
        <v>0.2231994302176365</v>
      </c>
      <c r="J29" s="1353">
        <v>0.16912634274546762</v>
      </c>
      <c r="K29" s="1353">
        <v>2.226248368643942</v>
      </c>
      <c r="L29" s="1353">
        <v>1.95487934805629</v>
      </c>
      <c r="M29" s="1353">
        <v>0.93062003591641707</v>
      </c>
      <c r="N29" s="1353">
        <v>1.907969470634449</v>
      </c>
      <c r="O29" s="1353">
        <v>2.624685356478178</v>
      </c>
      <c r="P29" s="1353">
        <v>0.56921123079734026</v>
      </c>
      <c r="Q29" s="1353">
        <v>0.64496620657815007</v>
      </c>
      <c r="R29" s="1353">
        <v>1.0460025681630618</v>
      </c>
      <c r="S29" s="1353">
        <v>0.74369449763810402</v>
      </c>
      <c r="T29" s="1353">
        <v>0.35354918698122439</v>
      </c>
      <c r="U29" s="1353">
        <v>1.0056748933879935</v>
      </c>
      <c r="V29" s="1353">
        <v>0.65654663046654882</v>
      </c>
      <c r="W29" s="1353">
        <v>2.4098210636454471</v>
      </c>
      <c r="X29" s="1353">
        <v>1.154075521813609</v>
      </c>
      <c r="Y29" s="1353">
        <v>1.1207917770904801</v>
      </c>
      <c r="Z29" s="1353">
        <v>0.93298964356439706</v>
      </c>
      <c r="AA29" s="1353">
        <v>0.55127344592664629</v>
      </c>
      <c r="AB29" s="1353">
        <v>0.81496096630597792</v>
      </c>
      <c r="AC29" s="1353">
        <v>1.271398155917236</v>
      </c>
      <c r="AD29" s="1353">
        <v>0.85706207225233</v>
      </c>
      <c r="AE29" s="1353">
        <v>1.815063747504599</v>
      </c>
      <c r="AF29" s="1353">
        <v>0.747242850425753</v>
      </c>
      <c r="AG29" s="1353">
        <v>0.90596134580782894</v>
      </c>
      <c r="AH29" s="1353">
        <v>1.45712351188407</v>
      </c>
      <c r="AI29" s="1353">
        <v>1.6177506756319442</v>
      </c>
      <c r="AJ29" s="1349">
        <v>1.8857614539367371</v>
      </c>
      <c r="AK29" s="1353">
        <v>1.588784097896321</v>
      </c>
      <c r="AL29" s="1353">
        <v>1.496603720748672</v>
      </c>
      <c r="AM29" s="1353">
        <v>1.1509510986534</v>
      </c>
      <c r="AN29" s="1353">
        <v>1.9450746583093661</v>
      </c>
      <c r="AO29" s="1353">
        <v>2.456137396170794</v>
      </c>
      <c r="AP29" s="1353">
        <v>1.5379236345020311</v>
      </c>
      <c r="AQ29" s="1353">
        <v>3.7537518187760837</v>
      </c>
      <c r="AR29" s="1353">
        <v>2.3338447689181372</v>
      </c>
      <c r="AS29" s="1353">
        <v>2.582643964825023</v>
      </c>
      <c r="AT29" s="1353">
        <v>1.8216246821035831</v>
      </c>
      <c r="AU29" s="1353">
        <v>6.0994974812244003</v>
      </c>
      <c r="AV29" s="1353">
        <v>3.5533066060853304</v>
      </c>
      <c r="AW29" s="1353">
        <v>3.0359146792395548</v>
      </c>
      <c r="AX29" s="1353">
        <v>2.4504888675543062</v>
      </c>
      <c r="AY29" s="1353">
        <v>2.4575259592528531</v>
      </c>
      <c r="AZ29" s="1353">
        <v>2.0642258603922561</v>
      </c>
      <c r="BA29" s="1353">
        <v>2.7275981412098087</v>
      </c>
      <c r="BB29" s="1353">
        <v>2.830246102142298</v>
      </c>
      <c r="BC29" s="1353">
        <v>2.611125513127118</v>
      </c>
      <c r="BD29" s="1353">
        <f t="shared" si="0"/>
        <v>11.497236112132045</v>
      </c>
      <c r="BE29" s="1355">
        <f t="shared" si="1"/>
        <v>10.23319561687148</v>
      </c>
      <c r="BF29" s="1323"/>
      <c r="BG29" s="1323"/>
      <c r="BH29" s="1323"/>
      <c r="BI29" s="1323"/>
      <c r="BJ29" s="1323"/>
      <c r="BK29" s="1323"/>
      <c r="BL29" s="1323"/>
      <c r="BM29" s="1323"/>
      <c r="BN29" s="1323"/>
      <c r="BO29" s="1323"/>
      <c r="BP29" s="1323"/>
      <c r="BQ29" s="1323"/>
      <c r="BR29" s="1323"/>
      <c r="BW29" s="1305"/>
      <c r="BX29" s="1305"/>
      <c r="BY29" s="1305"/>
      <c r="BZ29" s="1305"/>
      <c r="CA29" s="1305"/>
      <c r="CB29" s="1305"/>
      <c r="CC29" s="1305"/>
      <c r="CD29" s="1305"/>
      <c r="CE29" s="1305"/>
      <c r="CF29" s="1305"/>
      <c r="CG29" s="1305"/>
      <c r="CH29" s="1305"/>
      <c r="CI29" s="1305"/>
      <c r="CJ29" s="1305"/>
      <c r="CK29" s="1305"/>
      <c r="CL29" s="1305"/>
      <c r="CM29" s="1305"/>
      <c r="CN29" s="1305"/>
      <c r="CO29" s="1305"/>
      <c r="CP29" s="1305"/>
      <c r="CQ29" s="1305"/>
      <c r="CR29" s="1305"/>
      <c r="CS29" s="1305"/>
      <c r="CT29" s="1305"/>
      <c r="CU29" s="1305"/>
      <c r="CV29" s="1305"/>
      <c r="CW29" s="1305"/>
      <c r="CX29" s="1305"/>
      <c r="CY29" s="1305"/>
      <c r="CZ29" s="1305"/>
      <c r="DA29" s="1305"/>
      <c r="DB29" s="1305"/>
      <c r="DC29" s="1305"/>
      <c r="DD29" s="1305"/>
      <c r="DE29" s="1305"/>
      <c r="DF29" s="1305"/>
      <c r="DG29" s="1305"/>
      <c r="DH29" s="1305"/>
      <c r="DI29" s="1305"/>
      <c r="DJ29" s="1305"/>
      <c r="DK29" s="1305"/>
      <c r="DL29" s="1305"/>
      <c r="DM29" s="1305"/>
      <c r="DN29" s="1305"/>
      <c r="DO29" s="1305"/>
      <c r="DP29" s="1305"/>
      <c r="DQ29" s="1305"/>
      <c r="DR29" s="1305"/>
      <c r="DS29" s="1305"/>
      <c r="DT29" s="1305"/>
      <c r="DU29" s="1305"/>
      <c r="DV29" s="1305"/>
      <c r="DW29" s="1305"/>
      <c r="DX29" s="1305"/>
      <c r="DY29" s="1305"/>
      <c r="DZ29" s="1305"/>
      <c r="EA29" s="1305"/>
    </row>
    <row r="30" spans="1:131" s="1195" customFormat="1" ht="19.95" customHeight="1">
      <c r="A30" s="1330" t="str">
        <f>IF('1'!$A$1=1,B30,C30)</f>
        <v>Slovakia</v>
      </c>
      <c r="B30" s="1459" t="s">
        <v>652</v>
      </c>
      <c r="C30" s="1465" t="s">
        <v>174</v>
      </c>
      <c r="D30" s="1353">
        <v>0.49011042749968353</v>
      </c>
      <c r="E30" s="1353">
        <v>1.8545222190414179</v>
      </c>
      <c r="F30" s="1353">
        <v>0.3038931117810636</v>
      </c>
      <c r="G30" s="1353">
        <v>1.697678377323284</v>
      </c>
      <c r="H30" s="1353">
        <v>1.0003054635327358</v>
      </c>
      <c r="I30" s="1353">
        <v>0.76271774927823899</v>
      </c>
      <c r="J30" s="1353">
        <v>0.73882297312250711</v>
      </c>
      <c r="K30" s="1353">
        <v>2.3061236917165582</v>
      </c>
      <c r="L30" s="1353">
        <v>0.31257837927196586</v>
      </c>
      <c r="M30" s="1353">
        <v>1.0498681398766525</v>
      </c>
      <c r="N30" s="1353">
        <v>0.67297907333896112</v>
      </c>
      <c r="O30" s="1353">
        <v>0.60363120163829964</v>
      </c>
      <c r="P30" s="1353">
        <v>0.58125956121323896</v>
      </c>
      <c r="Q30" s="1353">
        <v>0.46019582172301149</v>
      </c>
      <c r="R30" s="1353">
        <v>1.2570273286615459</v>
      </c>
      <c r="S30" s="1353">
        <v>0.8778847523224157</v>
      </c>
      <c r="T30" s="1353">
        <v>0.79139833022628014</v>
      </c>
      <c r="U30" s="1353">
        <v>0.93905103761458997</v>
      </c>
      <c r="V30" s="1353">
        <v>0.68637226011143493</v>
      </c>
      <c r="W30" s="1353">
        <v>0.87206189581403493</v>
      </c>
      <c r="X30" s="1353">
        <v>1.287270036626712</v>
      </c>
      <c r="Y30" s="1353">
        <v>0.65728145885534306</v>
      </c>
      <c r="Z30" s="1353">
        <v>1.067241408513012</v>
      </c>
      <c r="AA30" s="1353">
        <v>1.2167815906457411</v>
      </c>
      <c r="AB30" s="1353">
        <v>1.2964445106042539</v>
      </c>
      <c r="AC30" s="1353">
        <v>1.2544883540301912</v>
      </c>
      <c r="AD30" s="1353">
        <v>2.3879255237201384</v>
      </c>
      <c r="AE30" s="1353">
        <v>2.604178415642886</v>
      </c>
      <c r="AF30" s="1353">
        <v>1.1186554396520951</v>
      </c>
      <c r="AG30" s="1353">
        <v>1.2657128461051919</v>
      </c>
      <c r="AH30" s="1353">
        <v>1.2385332998984191</v>
      </c>
      <c r="AI30" s="1353">
        <v>2.1256123230157069</v>
      </c>
      <c r="AJ30" s="1349">
        <v>2.14404352143299</v>
      </c>
      <c r="AK30" s="1353">
        <v>1.6596799362306389</v>
      </c>
      <c r="AL30" s="1353">
        <v>3.0589594877450179</v>
      </c>
      <c r="AM30" s="1353">
        <v>3.6099443629736299</v>
      </c>
      <c r="AN30" s="1353">
        <v>3.5353097704429279</v>
      </c>
      <c r="AO30" s="1353">
        <v>1.3018316098294069</v>
      </c>
      <c r="AP30" s="1353">
        <v>2.3962360842911612</v>
      </c>
      <c r="AQ30" s="1353">
        <v>2.9300174318531766</v>
      </c>
      <c r="AR30" s="1353">
        <v>2.0062899921641719</v>
      </c>
      <c r="AS30" s="1353">
        <v>1.2848886736808138</v>
      </c>
      <c r="AT30" s="1353">
        <v>2.1376439112648931</v>
      </c>
      <c r="AU30" s="1353">
        <v>3.164888115287761</v>
      </c>
      <c r="AV30" s="1353">
        <v>1.4972644733667251</v>
      </c>
      <c r="AW30" s="1353">
        <v>1.6808164106907388</v>
      </c>
      <c r="AX30" s="1353">
        <v>1.2110636536948629</v>
      </c>
      <c r="AY30" s="1353">
        <v>2.5509249702857622</v>
      </c>
      <c r="AZ30" s="1353">
        <v>2.8578037019152873</v>
      </c>
      <c r="BA30" s="1353">
        <v>1.9348696741208502</v>
      </c>
      <c r="BB30" s="1353">
        <v>1.9814795319889411</v>
      </c>
      <c r="BC30" s="1353">
        <v>2.3680495005682078</v>
      </c>
      <c r="BD30" s="1353">
        <f t="shared" si="0"/>
        <v>6.9400695080380892</v>
      </c>
      <c r="BE30" s="1355">
        <f t="shared" si="1"/>
        <v>9.1422024085932865</v>
      </c>
      <c r="BF30" s="1323"/>
      <c r="BG30" s="1323"/>
      <c r="BH30" s="1323"/>
      <c r="BI30" s="1323"/>
      <c r="BJ30" s="1323"/>
      <c r="BK30" s="1323"/>
      <c r="BL30" s="1323"/>
      <c r="BM30" s="1323"/>
      <c r="BN30" s="1323"/>
      <c r="BO30" s="1323"/>
      <c r="BP30" s="1323"/>
      <c r="BQ30" s="1323"/>
      <c r="BR30" s="1323"/>
      <c r="BW30" s="1305"/>
      <c r="BX30" s="1305"/>
      <c r="BY30" s="1305"/>
      <c r="BZ30" s="1305"/>
      <c r="CA30" s="1305"/>
      <c r="CB30" s="1305"/>
      <c r="CC30" s="1305"/>
      <c r="CD30" s="1305"/>
      <c r="CE30" s="1305"/>
      <c r="CF30" s="1305"/>
      <c r="CG30" s="1305"/>
      <c r="CH30" s="1305"/>
      <c r="CI30" s="1305"/>
      <c r="CJ30" s="1305"/>
      <c r="CK30" s="1305"/>
      <c r="CL30" s="1305"/>
      <c r="CM30" s="1305"/>
      <c r="CN30" s="1305"/>
      <c r="CO30" s="1305"/>
      <c r="CP30" s="1305"/>
      <c r="CQ30" s="1305"/>
      <c r="CR30" s="1305"/>
      <c r="CS30" s="1305"/>
      <c r="CT30" s="1305"/>
      <c r="CU30" s="1305"/>
      <c r="CV30" s="1305"/>
      <c r="CW30" s="1305"/>
      <c r="CX30" s="1305"/>
      <c r="CY30" s="1305"/>
      <c r="CZ30" s="1305"/>
      <c r="DA30" s="1305"/>
      <c r="DB30" s="1305"/>
      <c r="DC30" s="1305"/>
      <c r="DD30" s="1305"/>
      <c r="DE30" s="1305"/>
      <c r="DF30" s="1305"/>
      <c r="DG30" s="1305"/>
      <c r="DH30" s="1305"/>
      <c r="DI30" s="1305"/>
      <c r="DJ30" s="1305"/>
      <c r="DK30" s="1305"/>
      <c r="DL30" s="1305"/>
      <c r="DM30" s="1305"/>
      <c r="DN30" s="1305"/>
      <c r="DO30" s="1305"/>
      <c r="DP30" s="1305"/>
      <c r="DQ30" s="1305"/>
      <c r="DR30" s="1305"/>
      <c r="DS30" s="1305"/>
      <c r="DT30" s="1305"/>
      <c r="DU30" s="1305"/>
      <c r="DV30" s="1305"/>
      <c r="DW30" s="1305"/>
      <c r="DX30" s="1305"/>
      <c r="DY30" s="1305"/>
      <c r="DZ30" s="1305"/>
      <c r="EA30" s="1305"/>
    </row>
    <row r="31" spans="1:131" s="1195" customFormat="1" ht="19.95" customHeight="1">
      <c r="A31" s="1357" t="str">
        <f>IF('1'!$A$1=1,B31,C31)</f>
        <v xml:space="preserve"> Other countries</v>
      </c>
      <c r="B31" s="1466" t="s">
        <v>691</v>
      </c>
      <c r="C31" s="1467" t="s">
        <v>574</v>
      </c>
      <c r="D31" s="1358">
        <v>8.04815406381495</v>
      </c>
      <c r="E31" s="1358">
        <v>13.783295100197845</v>
      </c>
      <c r="F31" s="1358">
        <v>14.285293624768755</v>
      </c>
      <c r="G31" s="1358">
        <v>29.340974481427878</v>
      </c>
      <c r="H31" s="1358">
        <v>18.076094883622844</v>
      </c>
      <c r="I31" s="1358">
        <v>24.503820456726213</v>
      </c>
      <c r="J31" s="1358">
        <v>41.914171396610477</v>
      </c>
      <c r="K31" s="1358">
        <v>41.293405116148499</v>
      </c>
      <c r="L31" s="1358">
        <v>31.822898334135342</v>
      </c>
      <c r="M31" s="1358">
        <v>28.719524841171562</v>
      </c>
      <c r="N31" s="1358">
        <v>31.351200440774402</v>
      </c>
      <c r="O31" s="1358">
        <v>53.553671394459201</v>
      </c>
      <c r="P31" s="1358">
        <v>28.380176489193886</v>
      </c>
      <c r="Q31" s="1358">
        <v>23.004758031517962</v>
      </c>
      <c r="R31" s="1358">
        <v>23.92142938435709</v>
      </c>
      <c r="S31" s="1358">
        <v>18.10568459882283</v>
      </c>
      <c r="T31" s="1358">
        <v>21.936156399682421</v>
      </c>
      <c r="U31" s="1358">
        <v>20.599484751353859</v>
      </c>
      <c r="V31" s="1358">
        <v>27.423634617003724</v>
      </c>
      <c r="W31" s="1358">
        <v>17.531800301311527</v>
      </c>
      <c r="X31" s="1358">
        <v>16.63920883656311</v>
      </c>
      <c r="Y31" s="1358">
        <v>14.418818326699117</v>
      </c>
      <c r="Z31" s="1358">
        <v>14.906667863304994</v>
      </c>
      <c r="AA31" s="1358">
        <v>20.50371041162316</v>
      </c>
      <c r="AB31" s="1358">
        <v>18.315976137702883</v>
      </c>
      <c r="AC31" s="1358">
        <v>12.447557708381733</v>
      </c>
      <c r="AD31" s="1358">
        <v>12.877613268427798</v>
      </c>
      <c r="AE31" s="1358">
        <v>14.778897280919193</v>
      </c>
      <c r="AF31" s="1358">
        <v>18.521832216375287</v>
      </c>
      <c r="AG31" s="1358">
        <v>18.539214942583392</v>
      </c>
      <c r="AH31" s="1358">
        <v>14.77968162012248</v>
      </c>
      <c r="AI31" s="1358">
        <v>17.945449239117174</v>
      </c>
      <c r="AJ31" s="1356">
        <v>11.129120994536285</v>
      </c>
      <c r="AK31" s="1358">
        <v>17.813173597458352</v>
      </c>
      <c r="AL31" s="1358">
        <v>23.103920345683143</v>
      </c>
      <c r="AM31" s="1358">
        <v>22.446297629354401</v>
      </c>
      <c r="AN31" s="1358">
        <v>21.973922382718467</v>
      </c>
      <c r="AO31" s="1358">
        <v>15.877438127618969</v>
      </c>
      <c r="AP31" s="1358">
        <v>22.278184321600115</v>
      </c>
      <c r="AQ31" s="1358">
        <v>23.330429662161499</v>
      </c>
      <c r="AR31" s="1358">
        <v>25.52720629695143</v>
      </c>
      <c r="AS31" s="1358">
        <v>24.326818872557233</v>
      </c>
      <c r="AT31" s="1358">
        <v>28.614711596737699</v>
      </c>
      <c r="AU31" s="1358">
        <v>45.360367610097285</v>
      </c>
      <c r="AV31" s="1358">
        <v>24.734754664637038</v>
      </c>
      <c r="AW31" s="1358">
        <v>7.7678030999793126</v>
      </c>
      <c r="AX31" s="1358">
        <v>11.616685885130172</v>
      </c>
      <c r="AY31" s="1358">
        <v>18.660595778859612</v>
      </c>
      <c r="AZ31" s="1358">
        <v>13.164730594068113</v>
      </c>
      <c r="BA31" s="1358">
        <v>11.735746985256874</v>
      </c>
      <c r="BB31" s="1358">
        <v>14.808479901687468</v>
      </c>
      <c r="BC31" s="1358">
        <v>26.205423562862528</v>
      </c>
      <c r="BD31" s="1358">
        <f t="shared" si="0"/>
        <v>62.779839428606138</v>
      </c>
      <c r="BE31" s="1359">
        <f t="shared" si="1"/>
        <v>65.914381043874982</v>
      </c>
      <c r="BF31" s="1323"/>
      <c r="BG31" s="1323"/>
      <c r="BH31" s="1323"/>
      <c r="BI31" s="1323"/>
      <c r="BJ31" s="1323"/>
      <c r="BK31" s="1323"/>
      <c r="BL31" s="1323"/>
      <c r="BM31" s="1323"/>
      <c r="BN31" s="1323"/>
      <c r="BO31" s="1323"/>
      <c r="BP31" s="1323"/>
      <c r="BQ31" s="1323"/>
      <c r="BR31" s="1323"/>
      <c r="BW31" s="1305"/>
      <c r="BX31" s="1305"/>
      <c r="BY31" s="1305"/>
      <c r="BZ31" s="1305"/>
      <c r="CA31" s="1305"/>
      <c r="CB31" s="1305"/>
      <c r="CC31" s="1305"/>
      <c r="CD31" s="1305"/>
      <c r="CE31" s="1305"/>
      <c r="CF31" s="1305"/>
      <c r="CG31" s="1305"/>
      <c r="CH31" s="1305"/>
      <c r="CI31" s="1305"/>
      <c r="CJ31" s="1305"/>
      <c r="CK31" s="1305"/>
      <c r="CL31" s="1305"/>
      <c r="CM31" s="1305"/>
      <c r="CN31" s="1305"/>
      <c r="CO31" s="1305"/>
      <c r="CP31" s="1305"/>
      <c r="CQ31" s="1305"/>
      <c r="CR31" s="1305"/>
      <c r="CS31" s="1305"/>
      <c r="CT31" s="1305"/>
      <c r="CU31" s="1305"/>
      <c r="CV31" s="1305"/>
      <c r="CW31" s="1305"/>
      <c r="CX31" s="1305"/>
      <c r="CY31" s="1305"/>
      <c r="CZ31" s="1305"/>
      <c r="DA31" s="1305"/>
      <c r="DB31" s="1305"/>
      <c r="DC31" s="1305"/>
      <c r="DD31" s="1305"/>
      <c r="DE31" s="1305"/>
      <c r="DF31" s="1305"/>
      <c r="DG31" s="1305"/>
      <c r="DH31" s="1305"/>
      <c r="DI31" s="1305"/>
      <c r="DJ31" s="1305"/>
      <c r="DK31" s="1305"/>
      <c r="DL31" s="1305"/>
      <c r="DM31" s="1305"/>
      <c r="DN31" s="1305"/>
      <c r="DO31" s="1305"/>
      <c r="DP31" s="1305"/>
      <c r="DQ31" s="1305"/>
      <c r="DR31" s="1305"/>
      <c r="DS31" s="1305"/>
      <c r="DT31" s="1305"/>
      <c r="DU31" s="1305"/>
      <c r="DV31" s="1305"/>
      <c r="DW31" s="1305"/>
      <c r="DX31" s="1305"/>
      <c r="DY31" s="1305"/>
      <c r="DZ31" s="1305"/>
      <c r="EA31" s="1305"/>
    </row>
    <row r="32" spans="1:131">
      <c r="A32" s="1487" t="str">
        <f>IF('1'!$A$1=1,B32,C32)</f>
        <v>Note:</v>
      </c>
      <c r="B32" s="1487" t="s">
        <v>416</v>
      </c>
      <c r="C32" s="1487" t="s">
        <v>417</v>
      </c>
      <c r="D32" s="1324"/>
      <c r="E32" s="1324"/>
      <c r="F32" s="1324"/>
      <c r="G32" s="1324"/>
      <c r="H32" s="1324"/>
      <c r="I32" s="1324"/>
      <c r="J32" s="1324"/>
      <c r="K32" s="1324"/>
      <c r="L32" s="1324"/>
      <c r="M32" s="1324"/>
      <c r="N32" s="1324"/>
      <c r="O32" s="1324"/>
      <c r="P32" s="1324"/>
      <c r="Q32" s="1324"/>
      <c r="R32" s="1324"/>
      <c r="S32" s="1324"/>
      <c r="T32" s="1324"/>
      <c r="U32" s="1324"/>
      <c r="V32" s="1324"/>
      <c r="W32" s="1324"/>
      <c r="X32" s="1324"/>
      <c r="Y32" s="1324"/>
      <c r="Z32" s="1324"/>
      <c r="AA32" s="1324"/>
      <c r="AB32" s="1324"/>
      <c r="AC32" s="1324"/>
      <c r="AD32" s="1324"/>
      <c r="AE32" s="1324"/>
      <c r="AF32" s="1324"/>
      <c r="AG32" s="1324"/>
      <c r="AH32" s="1324"/>
      <c r="AI32" s="1324"/>
      <c r="AJ32" s="1324"/>
      <c r="AK32" s="1324"/>
      <c r="AL32" s="1324"/>
      <c r="AM32" s="1324"/>
      <c r="AN32" s="1324"/>
      <c r="AO32" s="1324"/>
      <c r="AP32" s="1324"/>
      <c r="AQ32" s="1324"/>
      <c r="AR32" s="1324"/>
      <c r="AS32" s="1324"/>
      <c r="AT32" s="1324"/>
      <c r="AU32" s="1324"/>
      <c r="AV32" s="1324"/>
      <c r="AW32" s="1324"/>
      <c r="AX32" s="1324"/>
      <c r="AY32" s="1324"/>
      <c r="AZ32" s="1324"/>
      <c r="BA32" s="1324"/>
      <c r="BB32" s="1324"/>
      <c r="BC32" s="1324"/>
      <c r="BD32" s="1324"/>
      <c r="BE32" s="1324"/>
    </row>
    <row r="33" spans="1:57">
      <c r="A33" s="726" t="str">
        <f>IF('1'!$A$1=1,B33,C33)</f>
        <v>Since 2014, data exclude the temporarily occupied by the russian federation territories of Ukraine.</v>
      </c>
      <c r="B33" s="726" t="s">
        <v>617</v>
      </c>
      <c r="C33" s="726" t="s">
        <v>618</v>
      </c>
      <c r="T33" s="1324"/>
      <c r="U33" s="1324"/>
      <c r="V33" s="1324"/>
      <c r="W33" s="1324"/>
      <c r="X33" s="1324"/>
      <c r="Y33" s="1324"/>
      <c r="Z33" s="1324"/>
      <c r="AA33" s="1324"/>
      <c r="AB33" s="1324"/>
      <c r="AC33" s="1324"/>
      <c r="AD33" s="1324"/>
      <c r="AE33" s="1324"/>
      <c r="AF33" s="1324"/>
      <c r="AG33" s="1324"/>
      <c r="AH33" s="1324"/>
      <c r="AI33" s="1324"/>
      <c r="AJ33" s="1324"/>
      <c r="AK33" s="1324"/>
      <c r="AL33" s="1324"/>
      <c r="AM33" s="1324"/>
      <c r="AN33" s="1324"/>
      <c r="AO33" s="1324"/>
      <c r="AP33" s="1324"/>
      <c r="AQ33" s="1324"/>
      <c r="AR33" s="1324"/>
      <c r="AS33" s="1324"/>
      <c r="AT33" s="1324"/>
      <c r="AU33" s="1324"/>
      <c r="AV33" s="1324"/>
      <c r="AW33" s="1324"/>
      <c r="AX33" s="1324"/>
      <c r="AY33" s="1324"/>
      <c r="AZ33" s="1324"/>
      <c r="BA33" s="1324"/>
      <c r="BB33" s="1324"/>
      <c r="BC33" s="1324"/>
      <c r="BD33" s="1324"/>
      <c r="BE33" s="1324"/>
    </row>
    <row r="40" spans="1:57">
      <c r="T40" s="1324"/>
      <c r="U40" s="1324"/>
      <c r="V40" s="1324"/>
      <c r="W40" s="1324"/>
      <c r="X40" s="1324"/>
      <c r="Y40" s="1324"/>
      <c r="Z40" s="1324"/>
      <c r="AA40" s="1324"/>
      <c r="AB40" s="1324"/>
      <c r="AC40" s="1324"/>
      <c r="AD40" s="1324"/>
      <c r="AE40" s="1324"/>
      <c r="AF40" s="1324"/>
      <c r="AG40" s="1324"/>
      <c r="AH40" s="1324"/>
      <c r="AI40" s="1324"/>
      <c r="AJ40" s="1324"/>
      <c r="AK40" s="1324"/>
      <c r="AL40" s="1324"/>
      <c r="AM40" s="1324"/>
      <c r="AN40" s="1324"/>
      <c r="AO40" s="1324"/>
      <c r="AP40" s="1324"/>
      <c r="AQ40" s="1324"/>
      <c r="AR40" s="1324"/>
      <c r="AS40" s="1324"/>
      <c r="AT40" s="1324"/>
      <c r="AU40" s="1324"/>
      <c r="AV40" s="1324"/>
      <c r="AW40" s="1324"/>
      <c r="AX40" s="1324"/>
      <c r="AY40" s="1324"/>
      <c r="AZ40" s="1324"/>
      <c r="BA40" s="1324"/>
      <c r="BB40" s="1324"/>
      <c r="BC40" s="1324"/>
      <c r="BD40" s="1324"/>
      <c r="BE40" s="1324"/>
    </row>
    <row r="41" spans="1:57">
      <c r="T41" s="1324"/>
      <c r="U41" s="1324"/>
      <c r="V41" s="1324"/>
      <c r="W41" s="1324"/>
      <c r="X41" s="1324"/>
      <c r="Y41" s="1324"/>
      <c r="Z41" s="1324"/>
      <c r="AA41" s="1324"/>
      <c r="AB41" s="1324"/>
      <c r="AC41" s="1324"/>
      <c r="AD41" s="1324"/>
      <c r="AE41" s="1324"/>
      <c r="AF41" s="1324"/>
      <c r="AG41" s="1324"/>
      <c r="AH41" s="1324"/>
      <c r="AI41" s="1324"/>
      <c r="AJ41" s="1324"/>
      <c r="AK41" s="1324"/>
      <c r="AL41" s="1324"/>
      <c r="AM41" s="1324"/>
      <c r="AN41" s="1324"/>
      <c r="AO41" s="1324"/>
      <c r="AP41" s="1324"/>
      <c r="AQ41" s="1324"/>
      <c r="AR41" s="1324"/>
      <c r="AS41" s="1324"/>
      <c r="AT41" s="1324"/>
      <c r="AU41" s="1324"/>
      <c r="AV41" s="1324"/>
      <c r="AW41" s="1324"/>
      <c r="AX41" s="1324"/>
      <c r="AY41" s="1324"/>
      <c r="AZ41" s="1324"/>
      <c r="BA41" s="1324"/>
      <c r="BB41" s="1324"/>
      <c r="BC41" s="1324"/>
      <c r="BD41" s="1324"/>
      <c r="BE41" s="1324"/>
    </row>
    <row r="45" spans="1:57">
      <c r="T45" s="1324"/>
      <c r="U45" s="1324"/>
      <c r="V45" s="1324"/>
      <c r="W45" s="1324"/>
      <c r="X45" s="1324"/>
      <c r="Y45" s="1324"/>
      <c r="Z45" s="1324"/>
      <c r="AA45" s="1324"/>
      <c r="AB45" s="1324"/>
      <c r="AC45" s="1324"/>
      <c r="AD45" s="1324"/>
      <c r="AE45" s="1324"/>
      <c r="AF45" s="1324"/>
      <c r="AG45" s="1324"/>
      <c r="AH45" s="1324"/>
      <c r="AI45" s="1324"/>
      <c r="AJ45" s="1324"/>
      <c r="AK45" s="1324"/>
      <c r="AL45" s="1324"/>
      <c r="AM45" s="1324"/>
      <c r="AN45" s="1324"/>
      <c r="AO45" s="1324"/>
      <c r="AP45" s="1324"/>
      <c r="AQ45" s="1324"/>
      <c r="AR45" s="1324"/>
      <c r="AS45" s="1324"/>
      <c r="AT45" s="1324"/>
      <c r="AU45" s="1324"/>
      <c r="AV45" s="1324"/>
      <c r="AW45" s="1324"/>
      <c r="AX45" s="1324"/>
      <c r="AY45" s="1324"/>
      <c r="AZ45" s="1324"/>
      <c r="BA45" s="1324"/>
      <c r="BB45" s="1324"/>
      <c r="BC45" s="1324"/>
      <c r="BD45" s="1324"/>
      <c r="BE45" s="1324"/>
    </row>
    <row r="46" spans="1:57">
      <c r="T46" s="1324"/>
      <c r="U46" s="1324"/>
      <c r="V46" s="1324"/>
      <c r="W46" s="1324"/>
      <c r="X46" s="1324"/>
      <c r="Y46" s="1324"/>
      <c r="Z46" s="1324"/>
      <c r="AA46" s="1324"/>
      <c r="AB46" s="1324"/>
      <c r="AC46" s="1324"/>
      <c r="AD46" s="1324"/>
      <c r="AE46" s="1324"/>
      <c r="AF46" s="1324"/>
      <c r="AG46" s="1324"/>
      <c r="AH46" s="1324"/>
      <c r="AI46" s="1324"/>
      <c r="AJ46" s="1324"/>
      <c r="AK46" s="1324"/>
      <c r="AL46" s="1324"/>
      <c r="AM46" s="1324"/>
      <c r="AN46" s="1324"/>
      <c r="AO46" s="1324"/>
      <c r="AP46" s="1324"/>
      <c r="AQ46" s="1324"/>
      <c r="AR46" s="1324"/>
      <c r="AS46" s="1324"/>
      <c r="AT46" s="1324"/>
      <c r="AU46" s="1324"/>
      <c r="AV46" s="1324"/>
      <c r="AW46" s="1324"/>
      <c r="AX46" s="1324"/>
      <c r="AY46" s="1324"/>
      <c r="AZ46" s="1324"/>
      <c r="BA46" s="1324"/>
      <c r="BB46" s="1324"/>
      <c r="BC46" s="1324"/>
      <c r="BD46" s="1324"/>
      <c r="BE46" s="1324"/>
    </row>
  </sheetData>
  <mergeCells count="2">
    <mergeCell ref="BD5:BD6"/>
    <mergeCell ref="BE5:BE6"/>
  </mergeCells>
  <hyperlinks>
    <hyperlink ref="A1" location="'1'!A1" display="до змісту"/>
    <hyperlink ref="BY1" location="'1'!A1" display="до змісту"/>
  </hyperlinks>
  <printOptions horizontalCentered="1" verticalCentered="1"/>
  <pageMargins left="0.19685039370078741" right="0.31496062992125984" top="0.74803149606299213" bottom="0.43307086614173229" header="0.31496062992125984" footer="0.31496062992125984"/>
  <pageSetup paperSize="9" scale="65"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42"/>
  <sheetViews>
    <sheetView zoomScale="62" zoomScaleNormal="62" workbookViewId="0">
      <selection activeCell="O14" sqref="O14"/>
    </sheetView>
  </sheetViews>
  <sheetFormatPr defaultColWidth="8.77734375" defaultRowHeight="13.2" outlineLevelCol="2"/>
  <cols>
    <col min="1" max="1" width="26.77734375" style="19" customWidth="1"/>
    <col min="2" max="3" width="25.5546875" style="19" hidden="1" customWidth="1" outlineLevel="2"/>
    <col min="4" max="4" width="5.5546875" style="19" hidden="1" customWidth="1" outlineLevel="1" collapsed="1"/>
    <col min="5" max="5" width="6.21875" style="19" hidden="1" customWidth="1" outlineLevel="1"/>
    <col min="6" max="6" width="6" style="19" hidden="1" customWidth="1" outlineLevel="1"/>
    <col min="7" max="7" width="6.5546875" style="19" hidden="1" customWidth="1" outlineLevel="1"/>
    <col min="8" max="9" width="6.21875" style="19" hidden="1" customWidth="1" outlineLevel="1"/>
    <col min="10" max="10" width="6" style="19" hidden="1" customWidth="1" outlineLevel="1"/>
    <col min="11" max="13" width="6.21875" style="19" hidden="1" customWidth="1" outlineLevel="1"/>
    <col min="14" max="14" width="6" style="19" hidden="1" customWidth="1" outlineLevel="1"/>
    <col min="15" max="17" width="6.21875" style="19" hidden="1" customWidth="1" outlineLevel="1"/>
    <col min="18" max="18" width="6" style="19" hidden="1" customWidth="1" outlineLevel="1"/>
    <col min="19" max="21" width="6.21875" style="19" hidden="1" customWidth="1" outlineLevel="1"/>
    <col min="22" max="22" width="6" style="19" hidden="1" customWidth="1" outlineLevel="1"/>
    <col min="23" max="23" width="6.21875" style="19" hidden="1" customWidth="1" outlineLevel="1"/>
    <col min="24" max="24" width="6.21875" style="19" hidden="1" customWidth="1" outlineLevel="1" collapsed="1"/>
    <col min="25" max="25" width="6.21875" style="19" hidden="1" customWidth="1" outlineLevel="1"/>
    <col min="26" max="26" width="6" style="19" hidden="1" customWidth="1" outlineLevel="1"/>
    <col min="27" max="27" width="6.21875" style="19" hidden="1" customWidth="1" outlineLevel="1"/>
    <col min="28" max="39" width="6.5546875" style="19" hidden="1" customWidth="1" outlineLevel="1"/>
    <col min="40" max="40" width="6.77734375" style="19" hidden="1" customWidth="1" outlineLevel="1" collapsed="1"/>
    <col min="41" max="43" width="6.77734375" style="19" hidden="1" customWidth="1" outlineLevel="1"/>
    <col min="44" max="44" width="6.21875" style="19" customWidth="1" collapsed="1"/>
    <col min="45" max="78" width="6.21875" style="19" customWidth="1"/>
    <col min="79" max="79" width="6.6640625" style="19" customWidth="1"/>
    <col min="80" max="16384" width="8.77734375" style="19"/>
  </cols>
  <sheetData>
    <row r="1" spans="1:91" ht="15" customHeight="1">
      <c r="A1" s="93" t="str">
        <f>IF('1'!A1=1,"до змісту","to title")</f>
        <v>to title</v>
      </c>
    </row>
    <row r="2" spans="1:91" s="132" customFormat="1" ht="15" customHeight="1">
      <c r="A2" s="132" t="str">
        <f>IF('1'!A1=1,BD2,BI2)</f>
        <v>2.5 Exports-Imports of Travel Services</v>
      </c>
      <c r="B2" s="124"/>
      <c r="Q2" s="1198"/>
      <c r="R2" s="1198"/>
      <c r="S2" s="1199"/>
      <c r="T2" s="1199"/>
      <c r="U2" s="1199"/>
      <c r="V2" s="1199"/>
      <c r="W2" s="1199"/>
      <c r="X2" s="1199"/>
      <c r="Y2" s="1199"/>
      <c r="Z2" s="1199"/>
      <c r="AA2" s="1199"/>
      <c r="AB2" s="1199"/>
      <c r="AC2" s="1199"/>
      <c r="AD2" s="1199"/>
      <c r="AE2" s="1199"/>
      <c r="AF2" s="1199"/>
      <c r="AG2" s="1199"/>
      <c r="AH2" s="1199"/>
      <c r="AI2" s="1199"/>
      <c r="AJ2" s="1199"/>
      <c r="AK2" s="1199"/>
      <c r="AL2" s="1199"/>
      <c r="AM2" s="1199"/>
      <c r="AN2" s="1199"/>
      <c r="AO2" s="1199"/>
      <c r="AP2" s="1199"/>
      <c r="AQ2" s="1199"/>
      <c r="AR2" s="1199"/>
      <c r="AS2" s="1199"/>
      <c r="AT2" s="1199"/>
      <c r="AU2" s="1199"/>
      <c r="AV2" s="1199"/>
      <c r="AW2" s="1199"/>
      <c r="AX2" s="1199"/>
      <c r="AY2" s="1199"/>
      <c r="AZ2" s="1199"/>
      <c r="BA2" s="1199"/>
      <c r="BB2" s="1199"/>
      <c r="BC2" s="1199"/>
      <c r="BD2" s="1307" t="s">
        <v>550</v>
      </c>
      <c r="BE2" s="1307"/>
      <c r="BF2" s="1307"/>
      <c r="BG2" s="1307"/>
      <c r="BH2" s="1307"/>
      <c r="BI2" s="1308" t="s">
        <v>562</v>
      </c>
      <c r="BJ2" s="1309"/>
      <c r="BK2" s="1307"/>
      <c r="BL2" s="1307"/>
      <c r="BM2" s="1307"/>
    </row>
    <row r="3" spans="1:91" ht="15" customHeight="1">
      <c r="A3" s="124" t="str">
        <f>IF('1'!A1=1,BD3,BI3)</f>
        <v xml:space="preserve">(by country group ) </v>
      </c>
      <c r="B3" s="124"/>
      <c r="Q3" s="1200"/>
      <c r="R3" s="1200"/>
      <c r="S3" s="1201"/>
      <c r="T3" s="1201"/>
      <c r="U3" s="1201"/>
      <c r="V3" s="1201"/>
      <c r="W3" s="1201"/>
      <c r="X3" s="1201"/>
      <c r="Y3" s="1201"/>
      <c r="Z3" s="1201"/>
      <c r="AA3" s="1201"/>
      <c r="AB3" s="1201"/>
      <c r="AC3" s="1201"/>
      <c r="AD3" s="1201"/>
      <c r="AE3" s="1201"/>
      <c r="AF3" s="1201"/>
      <c r="AG3" s="1201"/>
      <c r="AH3" s="1201"/>
      <c r="AI3" s="1201"/>
      <c r="AJ3" s="1201"/>
      <c r="AK3" s="1201"/>
      <c r="AL3" s="1201"/>
      <c r="AM3" s="1201"/>
      <c r="AN3" s="1201"/>
      <c r="AO3" s="1201"/>
      <c r="AP3" s="1201"/>
      <c r="AQ3" s="1201"/>
      <c r="AR3" s="1201"/>
      <c r="AS3" s="1201"/>
      <c r="AT3" s="1201"/>
      <c r="AU3" s="1201"/>
      <c r="AV3" s="1201"/>
      <c r="AW3" s="1201"/>
      <c r="AX3" s="1201"/>
      <c r="AY3" s="1201"/>
      <c r="AZ3" s="1201"/>
      <c r="BA3" s="1201"/>
      <c r="BB3" s="1201"/>
      <c r="BC3" s="1201"/>
      <c r="BD3" s="1200" t="s">
        <v>524</v>
      </c>
      <c r="BE3" s="1200"/>
      <c r="BF3" s="1200"/>
      <c r="BG3" s="1200"/>
      <c r="BH3" s="1200"/>
      <c r="BI3" s="1201" t="s">
        <v>525</v>
      </c>
      <c r="BJ3" s="1200"/>
      <c r="BK3" s="1200"/>
      <c r="BL3" s="1200"/>
      <c r="BM3" s="1200"/>
    </row>
    <row r="4" spans="1:91" ht="15" customHeight="1">
      <c r="A4" s="124" t="str">
        <f>IF('1'!A1=1,BD4,BI4)</f>
        <v xml:space="preserve"> Million USD</v>
      </c>
      <c r="B4" s="1193"/>
      <c r="Q4" s="1202"/>
      <c r="R4" s="1202"/>
      <c r="S4" s="1200"/>
      <c r="T4" s="1200"/>
      <c r="U4" s="1200"/>
      <c r="V4" s="1200"/>
      <c r="W4" s="1200"/>
      <c r="X4" s="1200"/>
      <c r="Y4" s="1200"/>
      <c r="Z4" s="1200"/>
      <c r="AA4" s="1200"/>
      <c r="AB4" s="1200"/>
      <c r="AC4" s="1200"/>
      <c r="AD4" s="1200"/>
      <c r="AE4" s="1200"/>
      <c r="AF4" s="1202"/>
      <c r="AG4" s="1202"/>
      <c r="AH4" s="1202"/>
      <c r="AI4" s="1202"/>
      <c r="AJ4" s="1200"/>
      <c r="AK4" s="1200"/>
      <c r="AL4" s="1200"/>
      <c r="AM4" s="1200"/>
      <c r="AN4" s="1200"/>
      <c r="AO4" s="1200"/>
      <c r="AP4" s="1200"/>
      <c r="AQ4" s="1200"/>
      <c r="AR4" s="1200"/>
      <c r="AS4" s="1200"/>
      <c r="AT4" s="1200"/>
      <c r="AU4" s="1200"/>
      <c r="AV4" s="1200"/>
      <c r="AW4" s="1200"/>
      <c r="AX4" s="1200"/>
      <c r="AY4" s="1200"/>
      <c r="AZ4" s="1200"/>
      <c r="BA4" s="1200"/>
      <c r="BB4" s="1200"/>
      <c r="BC4" s="1200"/>
      <c r="BD4" s="1203" t="s">
        <v>526</v>
      </c>
      <c r="BE4" s="1201"/>
      <c r="BF4" s="214"/>
      <c r="BG4" s="214"/>
      <c r="BH4" s="214"/>
      <c r="BI4" s="1204" t="s">
        <v>527</v>
      </c>
      <c r="BJ4" s="214"/>
      <c r="BK4" s="1200"/>
      <c r="BL4" s="1200"/>
      <c r="BM4" s="1200"/>
    </row>
    <row r="5" spans="1:91" s="216" customFormat="1" ht="15" customHeight="1">
      <c r="A5" s="1205"/>
      <c r="B5" s="1206"/>
      <c r="C5" s="1206"/>
      <c r="D5" s="1789">
        <v>2005</v>
      </c>
      <c r="E5" s="1790"/>
      <c r="F5" s="1790"/>
      <c r="G5" s="1791"/>
      <c r="H5" s="1789">
        <v>2006</v>
      </c>
      <c r="I5" s="1790"/>
      <c r="J5" s="1790"/>
      <c r="K5" s="1791"/>
      <c r="L5" s="1789">
        <v>2007</v>
      </c>
      <c r="M5" s="1790"/>
      <c r="N5" s="1790"/>
      <c r="O5" s="1790"/>
      <c r="P5" s="1789">
        <v>2008</v>
      </c>
      <c r="Q5" s="1790"/>
      <c r="R5" s="1790"/>
      <c r="S5" s="1791"/>
      <c r="T5" s="1789">
        <v>2009</v>
      </c>
      <c r="U5" s="1790"/>
      <c r="V5" s="1790"/>
      <c r="W5" s="1791"/>
      <c r="X5" s="1789">
        <v>2010</v>
      </c>
      <c r="Y5" s="1790"/>
      <c r="Z5" s="1790"/>
      <c r="AA5" s="1791"/>
      <c r="AB5" s="1789">
        <v>2011</v>
      </c>
      <c r="AC5" s="1790"/>
      <c r="AD5" s="1790"/>
      <c r="AE5" s="1791"/>
      <c r="AF5" s="1789">
        <v>2012</v>
      </c>
      <c r="AG5" s="1790"/>
      <c r="AH5" s="1790"/>
      <c r="AI5" s="1791"/>
      <c r="AJ5" s="1789">
        <v>2013</v>
      </c>
      <c r="AK5" s="1790"/>
      <c r="AL5" s="1790"/>
      <c r="AM5" s="1791"/>
      <c r="AN5" s="1789">
        <v>2014</v>
      </c>
      <c r="AO5" s="1790"/>
      <c r="AP5" s="1790"/>
      <c r="AQ5" s="1790"/>
      <c r="AR5" s="1792">
        <v>2015</v>
      </c>
      <c r="AS5" s="1793"/>
      <c r="AT5" s="1793"/>
      <c r="AU5" s="1793"/>
      <c r="AV5" s="1207">
        <v>2016</v>
      </c>
      <c r="AW5" s="1208"/>
      <c r="AX5" s="1208"/>
      <c r="AY5" s="1209"/>
      <c r="AZ5" s="1789">
        <v>2017</v>
      </c>
      <c r="BA5" s="1790"/>
      <c r="BB5" s="1790"/>
      <c r="BC5" s="1790"/>
      <c r="BD5" s="1789">
        <v>2018</v>
      </c>
      <c r="BE5" s="1790"/>
      <c r="BF5" s="1790"/>
      <c r="BG5" s="1791"/>
      <c r="BH5" s="1789">
        <v>2019</v>
      </c>
      <c r="BI5" s="1790"/>
      <c r="BJ5" s="1790"/>
      <c r="BK5" s="1791"/>
      <c r="BL5" s="1789">
        <v>2020</v>
      </c>
      <c r="BM5" s="1790"/>
      <c r="BN5" s="1790"/>
      <c r="BO5" s="1790"/>
      <c r="BP5" s="1789">
        <v>2021</v>
      </c>
      <c r="BQ5" s="1790"/>
      <c r="BR5" s="1790"/>
      <c r="BS5" s="1790"/>
      <c r="BT5" s="1789" t="s">
        <v>528</v>
      </c>
      <c r="BU5" s="1790"/>
      <c r="BV5" s="1790"/>
      <c r="BW5" s="1790"/>
      <c r="BX5" s="1789" t="s">
        <v>529</v>
      </c>
      <c r="BY5" s="1790"/>
      <c r="BZ5" s="1790"/>
      <c r="CA5" s="1791"/>
    </row>
    <row r="6" spans="1:91" s="216" customFormat="1" ht="16.5" customHeight="1">
      <c r="A6" s="1210"/>
      <c r="B6" s="1211"/>
      <c r="C6" s="1211"/>
      <c r="D6" s="1212" t="s">
        <v>106</v>
      </c>
      <c r="E6" s="1212" t="s">
        <v>389</v>
      </c>
      <c r="F6" s="1212" t="s">
        <v>390</v>
      </c>
      <c r="G6" s="1212" t="s">
        <v>395</v>
      </c>
      <c r="H6" s="1212" t="s">
        <v>106</v>
      </c>
      <c r="I6" s="1212" t="s">
        <v>389</v>
      </c>
      <c r="J6" s="1212" t="s">
        <v>390</v>
      </c>
      <c r="K6" s="1212" t="s">
        <v>395</v>
      </c>
      <c r="L6" s="1212" t="s">
        <v>106</v>
      </c>
      <c r="M6" s="1212" t="s">
        <v>389</v>
      </c>
      <c r="N6" s="1212" t="s">
        <v>390</v>
      </c>
      <c r="O6" s="1212" t="s">
        <v>395</v>
      </c>
      <c r="P6" s="1212" t="s">
        <v>106</v>
      </c>
      <c r="Q6" s="1212" t="s">
        <v>389</v>
      </c>
      <c r="R6" s="1212" t="s">
        <v>390</v>
      </c>
      <c r="S6" s="1212" t="s">
        <v>395</v>
      </c>
      <c r="T6" s="1212" t="s">
        <v>106</v>
      </c>
      <c r="U6" s="1212" t="s">
        <v>389</v>
      </c>
      <c r="V6" s="1212" t="s">
        <v>390</v>
      </c>
      <c r="W6" s="1212" t="s">
        <v>395</v>
      </c>
      <c r="X6" s="1212" t="s">
        <v>106</v>
      </c>
      <c r="Y6" s="1212" t="s">
        <v>389</v>
      </c>
      <c r="Z6" s="1212" t="s">
        <v>390</v>
      </c>
      <c r="AA6" s="1212" t="s">
        <v>395</v>
      </c>
      <c r="AB6" s="1212" t="s">
        <v>106</v>
      </c>
      <c r="AC6" s="1212" t="s">
        <v>389</v>
      </c>
      <c r="AD6" s="1212" t="s">
        <v>390</v>
      </c>
      <c r="AE6" s="1212" t="s">
        <v>395</v>
      </c>
      <c r="AF6" s="1212" t="s">
        <v>106</v>
      </c>
      <c r="AG6" s="1212" t="s">
        <v>389</v>
      </c>
      <c r="AH6" s="1212" t="s">
        <v>390</v>
      </c>
      <c r="AI6" s="1212" t="s">
        <v>395</v>
      </c>
      <c r="AJ6" s="1212" t="s">
        <v>106</v>
      </c>
      <c r="AK6" s="1212" t="s">
        <v>389</v>
      </c>
      <c r="AL6" s="1212" t="s">
        <v>390</v>
      </c>
      <c r="AM6" s="1212" t="s">
        <v>395</v>
      </c>
      <c r="AN6" s="1212" t="s">
        <v>106</v>
      </c>
      <c r="AO6" s="1212" t="s">
        <v>389</v>
      </c>
      <c r="AP6" s="1212" t="s">
        <v>390</v>
      </c>
      <c r="AQ6" s="1212" t="s">
        <v>395</v>
      </c>
      <c r="AR6" s="1212" t="s">
        <v>106</v>
      </c>
      <c r="AS6" s="1212" t="s">
        <v>389</v>
      </c>
      <c r="AT6" s="1212" t="s">
        <v>390</v>
      </c>
      <c r="AU6" s="1212" t="s">
        <v>395</v>
      </c>
      <c r="AV6" s="1213" t="s">
        <v>106</v>
      </c>
      <c r="AW6" s="1213" t="s">
        <v>389</v>
      </c>
      <c r="AX6" s="1213" t="s">
        <v>390</v>
      </c>
      <c r="AY6" s="1212" t="s">
        <v>395</v>
      </c>
      <c r="AZ6" s="1213" t="s">
        <v>106</v>
      </c>
      <c r="BA6" s="1213" t="s">
        <v>389</v>
      </c>
      <c r="BB6" s="1213" t="s">
        <v>390</v>
      </c>
      <c r="BC6" s="1212" t="s">
        <v>395</v>
      </c>
      <c r="BD6" s="1212" t="s">
        <v>106</v>
      </c>
      <c r="BE6" s="1212" t="s">
        <v>389</v>
      </c>
      <c r="BF6" s="1212" t="s">
        <v>390</v>
      </c>
      <c r="BG6" s="1214" t="s">
        <v>395</v>
      </c>
      <c r="BH6" s="1212" t="s">
        <v>106</v>
      </c>
      <c r="BI6" s="1212" t="s">
        <v>389</v>
      </c>
      <c r="BJ6" s="1212" t="s">
        <v>390</v>
      </c>
      <c r="BK6" s="1214" t="s">
        <v>395</v>
      </c>
      <c r="BL6" s="1212" t="s">
        <v>106</v>
      </c>
      <c r="BM6" s="1215" t="s">
        <v>389</v>
      </c>
      <c r="BN6" s="1212" t="s">
        <v>390</v>
      </c>
      <c r="BO6" s="1214" t="s">
        <v>395</v>
      </c>
      <c r="BP6" s="1213" t="s">
        <v>106</v>
      </c>
      <c r="BQ6" s="1216" t="s">
        <v>389</v>
      </c>
      <c r="BR6" s="1212" t="s">
        <v>390</v>
      </c>
      <c r="BS6" s="1214" t="s">
        <v>395</v>
      </c>
      <c r="BT6" s="1213" t="s">
        <v>106</v>
      </c>
      <c r="BU6" s="126" t="s">
        <v>389</v>
      </c>
      <c r="BV6" s="1213" t="s">
        <v>390</v>
      </c>
      <c r="BW6" s="1217" t="s">
        <v>395</v>
      </c>
      <c r="BX6" s="1213" t="s">
        <v>106</v>
      </c>
      <c r="BY6" s="126" t="s">
        <v>389</v>
      </c>
      <c r="BZ6" s="1217" t="s">
        <v>390</v>
      </c>
      <c r="CA6" s="1216" t="s">
        <v>395</v>
      </c>
    </row>
    <row r="7" spans="1:91" s="216" customFormat="1" ht="19.5" customHeight="1">
      <c r="A7" s="1218" t="str">
        <f>IF('1'!A1=1,B7,C7)</f>
        <v xml:space="preserve">                  Exports</v>
      </c>
      <c r="B7" s="1219" t="s">
        <v>530</v>
      </c>
      <c r="C7" s="1220" t="s">
        <v>531</v>
      </c>
      <c r="D7" s="1221"/>
      <c r="E7" s="1221"/>
      <c r="F7" s="1221"/>
      <c r="G7" s="1221"/>
      <c r="H7" s="1222"/>
      <c r="I7" s="1221"/>
      <c r="J7" s="1221"/>
      <c r="K7" s="1215"/>
      <c r="L7" s="1221"/>
      <c r="M7" s="1221"/>
      <c r="N7" s="1221"/>
      <c r="O7" s="1221"/>
      <c r="P7" s="1222"/>
      <c r="Q7" s="1221"/>
      <c r="R7" s="1221"/>
      <c r="S7" s="1221"/>
      <c r="T7" s="1222"/>
      <c r="U7" s="1221"/>
      <c r="V7" s="1221"/>
      <c r="W7" s="1221"/>
      <c r="X7" s="1222"/>
      <c r="Y7" s="1221"/>
      <c r="Z7" s="1221"/>
      <c r="AA7" s="1221"/>
      <c r="AB7" s="1223"/>
      <c r="AC7" s="130"/>
      <c r="AD7" s="130"/>
      <c r="AE7" s="1224"/>
      <c r="AF7" s="1223"/>
      <c r="AG7" s="1224"/>
      <c r="AH7" s="1224"/>
      <c r="AI7" s="1225"/>
      <c r="AJ7" s="1223"/>
      <c r="AK7" s="1224"/>
      <c r="AL7" s="1224"/>
      <c r="AM7" s="1224"/>
      <c r="AN7" s="1226"/>
      <c r="AO7" s="1227"/>
      <c r="AP7" s="1227"/>
      <c r="AQ7" s="1228"/>
      <c r="AR7" s="224"/>
      <c r="AS7" s="224"/>
      <c r="AT7" s="224"/>
      <c r="AU7" s="1229"/>
      <c r="AV7" s="224"/>
      <c r="AW7" s="224"/>
      <c r="AX7" s="224"/>
      <c r="AY7" s="1229"/>
      <c r="AZ7" s="224"/>
      <c r="BA7" s="224"/>
      <c r="BB7" s="224"/>
      <c r="BC7" s="224"/>
      <c r="BD7" s="223"/>
      <c r="BE7" s="186"/>
      <c r="BF7" s="186"/>
      <c r="BG7" s="186"/>
      <c r="BH7" s="215"/>
      <c r="BI7" s="186"/>
      <c r="BJ7" s="186"/>
      <c r="BK7" s="186"/>
      <c r="BL7" s="1230"/>
      <c r="BM7" s="1231"/>
      <c r="BN7" s="1231"/>
      <c r="BO7" s="1231"/>
      <c r="BP7" s="1230"/>
      <c r="BQ7" s="1231"/>
      <c r="BR7" s="1231"/>
      <c r="BS7" s="1231"/>
      <c r="BT7" s="223"/>
      <c r="BU7" s="1231"/>
      <c r="BV7" s="1231"/>
      <c r="BW7" s="1231"/>
      <c r="BX7" s="1230"/>
      <c r="BY7" s="1231"/>
      <c r="BZ7" s="1231"/>
      <c r="CA7" s="1232"/>
    </row>
    <row r="8" spans="1:91" s="216" customFormat="1" ht="20.55" customHeight="1">
      <c r="A8" s="1233" t="str">
        <f>IF('1'!A1=1,B8,C8)</f>
        <v xml:space="preserve"> Total</v>
      </c>
      <c r="B8" s="1234" t="s">
        <v>45</v>
      </c>
      <c r="C8" s="1235" t="s">
        <v>532</v>
      </c>
      <c r="D8" s="1236">
        <v>408</v>
      </c>
      <c r="E8" s="1236">
        <v>725</v>
      </c>
      <c r="F8" s="1236">
        <v>1521</v>
      </c>
      <c r="G8" s="1236">
        <v>471</v>
      </c>
      <c r="H8" s="1237">
        <v>373</v>
      </c>
      <c r="I8" s="1236">
        <v>854</v>
      </c>
      <c r="J8" s="1236">
        <v>1691</v>
      </c>
      <c r="K8" s="1238">
        <v>567</v>
      </c>
      <c r="L8" s="1236">
        <v>507</v>
      </c>
      <c r="M8" s="1236">
        <v>1087</v>
      </c>
      <c r="N8" s="1236">
        <v>2264</v>
      </c>
      <c r="O8" s="1236">
        <v>739</v>
      </c>
      <c r="P8" s="1237">
        <v>694</v>
      </c>
      <c r="Q8" s="1236">
        <v>1498</v>
      </c>
      <c r="R8" s="1236">
        <v>2903</v>
      </c>
      <c r="S8" s="1236">
        <v>673</v>
      </c>
      <c r="T8" s="1237">
        <v>455</v>
      </c>
      <c r="U8" s="1236">
        <v>909</v>
      </c>
      <c r="V8" s="1236">
        <v>1711</v>
      </c>
      <c r="W8" s="1236">
        <v>501</v>
      </c>
      <c r="X8" s="1237">
        <v>459</v>
      </c>
      <c r="Y8" s="1236">
        <v>949</v>
      </c>
      <c r="Z8" s="1236">
        <v>1797</v>
      </c>
      <c r="AA8" s="1236">
        <v>583</v>
      </c>
      <c r="AB8" s="1239">
        <v>511</v>
      </c>
      <c r="AC8" s="129">
        <v>1093</v>
      </c>
      <c r="AD8" s="129">
        <v>2079</v>
      </c>
      <c r="AE8" s="1240">
        <v>611</v>
      </c>
      <c r="AF8" s="1241">
        <v>576</v>
      </c>
      <c r="AG8" s="1242">
        <v>1219</v>
      </c>
      <c r="AH8" s="1242">
        <v>2360</v>
      </c>
      <c r="AI8" s="1243">
        <v>687</v>
      </c>
      <c r="AJ8" s="1241">
        <v>568</v>
      </c>
      <c r="AK8" s="1242">
        <v>1249</v>
      </c>
      <c r="AL8" s="1242">
        <v>2570</v>
      </c>
      <c r="AM8" s="1242">
        <v>696</v>
      </c>
      <c r="AN8" s="1244">
        <v>448</v>
      </c>
      <c r="AO8" s="1245">
        <v>416</v>
      </c>
      <c r="AP8" s="1245">
        <v>487</v>
      </c>
      <c r="AQ8" s="1246">
        <v>261</v>
      </c>
      <c r="AR8" s="1247">
        <v>206</v>
      </c>
      <c r="AS8" s="1247">
        <v>305</v>
      </c>
      <c r="AT8" s="1247">
        <v>382</v>
      </c>
      <c r="AU8" s="1248">
        <v>189</v>
      </c>
      <c r="AV8" s="1247">
        <v>154</v>
      </c>
      <c r="AW8" s="1247">
        <v>285</v>
      </c>
      <c r="AX8" s="1247">
        <v>439</v>
      </c>
      <c r="AY8" s="1248">
        <v>200</v>
      </c>
      <c r="AZ8" s="1247">
        <v>171</v>
      </c>
      <c r="BA8" s="1247">
        <v>333</v>
      </c>
      <c r="BB8" s="1247">
        <v>512</v>
      </c>
      <c r="BC8" s="1247">
        <v>245</v>
      </c>
      <c r="BD8" s="1249">
        <v>191</v>
      </c>
      <c r="BE8" s="1247">
        <v>391</v>
      </c>
      <c r="BF8" s="1247">
        <v>607</v>
      </c>
      <c r="BG8" s="188">
        <v>256</v>
      </c>
      <c r="BH8" s="1249">
        <v>208</v>
      </c>
      <c r="BI8" s="1247">
        <v>419</v>
      </c>
      <c r="BJ8" s="1247">
        <v>700</v>
      </c>
      <c r="BK8" s="1247">
        <v>293</v>
      </c>
      <c r="BL8" s="1249">
        <v>180</v>
      </c>
      <c r="BM8" s="1247">
        <v>17</v>
      </c>
      <c r="BN8" s="1247">
        <v>91</v>
      </c>
      <c r="BO8" s="188">
        <v>68</v>
      </c>
      <c r="BP8" s="1249">
        <v>121</v>
      </c>
      <c r="BQ8" s="1247">
        <v>185</v>
      </c>
      <c r="BR8" s="188">
        <v>437</v>
      </c>
      <c r="BS8" s="6">
        <v>207</v>
      </c>
      <c r="BT8" s="227">
        <v>200</v>
      </c>
      <c r="BU8" s="188">
        <v>162</v>
      </c>
      <c r="BV8" s="188">
        <v>195</v>
      </c>
      <c r="BW8" s="6">
        <v>217</v>
      </c>
      <c r="BX8" s="1250">
        <v>178</v>
      </c>
      <c r="BY8" s="188">
        <v>214</v>
      </c>
      <c r="BZ8" s="188">
        <v>235</v>
      </c>
      <c r="CA8" s="1251">
        <v>230</v>
      </c>
      <c r="CC8" s="729"/>
      <c r="CD8" s="729"/>
      <c r="CE8" s="729"/>
      <c r="CF8" s="729"/>
      <c r="CG8" s="729"/>
      <c r="CH8" s="729"/>
      <c r="CI8" s="729"/>
      <c r="CJ8" s="729"/>
      <c r="CK8" s="729"/>
      <c r="CL8" s="729"/>
      <c r="CM8" s="729"/>
    </row>
    <row r="9" spans="1:91" ht="14.1" customHeight="1">
      <c r="A9" s="1252" t="str">
        <f>IF('1'!A1=1,B9,C9)</f>
        <v xml:space="preserve">including: </v>
      </c>
      <c r="B9" s="1253" t="s">
        <v>533</v>
      </c>
      <c r="C9" s="1254" t="s">
        <v>534</v>
      </c>
      <c r="D9" s="1255"/>
      <c r="E9" s="1255"/>
      <c r="F9" s="1255"/>
      <c r="G9" s="1255"/>
      <c r="H9" s="1256"/>
      <c r="I9" s="1255"/>
      <c r="J9" s="1255"/>
      <c r="K9" s="1257"/>
      <c r="L9" s="1255"/>
      <c r="M9" s="1255"/>
      <c r="N9" s="1255"/>
      <c r="O9" s="1255"/>
      <c r="P9" s="1256"/>
      <c r="Q9" s="1255"/>
      <c r="R9" s="1255"/>
      <c r="S9" s="1255"/>
      <c r="T9" s="1256"/>
      <c r="U9" s="1255"/>
      <c r="V9" s="1255"/>
      <c r="W9" s="1255"/>
      <c r="X9" s="1256"/>
      <c r="Y9" s="1255"/>
      <c r="Z9" s="1255"/>
      <c r="AA9" s="1255"/>
      <c r="AB9" s="192"/>
      <c r="AC9" s="193"/>
      <c r="AD9" s="193"/>
      <c r="AE9" s="193"/>
      <c r="AF9" s="1258"/>
      <c r="AG9" s="1259"/>
      <c r="AH9" s="1259"/>
      <c r="AI9" s="1260"/>
      <c r="AJ9" s="1258"/>
      <c r="AK9" s="1259"/>
      <c r="AL9" s="1259"/>
      <c r="AM9" s="1259"/>
      <c r="AN9" s="1261"/>
      <c r="AO9" s="754"/>
      <c r="AP9" s="754"/>
      <c r="AQ9" s="1262"/>
      <c r="AR9" s="754"/>
      <c r="AS9" s="754"/>
      <c r="AT9" s="754"/>
      <c r="AU9" s="1262"/>
      <c r="AV9" s="754"/>
      <c r="AW9" s="754"/>
      <c r="AX9" s="1247"/>
      <c r="AY9" s="1248"/>
      <c r="AZ9" s="754"/>
      <c r="BA9" s="754"/>
      <c r="BB9" s="754"/>
      <c r="BC9" s="1247"/>
      <c r="BD9" s="1261"/>
      <c r="BE9" s="754"/>
      <c r="BF9" s="754"/>
      <c r="BG9" s="188"/>
      <c r="BH9" s="1261"/>
      <c r="BI9" s="754"/>
      <c r="BJ9" s="754"/>
      <c r="BK9" s="754"/>
      <c r="BL9" s="1261"/>
      <c r="BM9" s="754"/>
      <c r="BN9" s="754"/>
      <c r="BO9" s="188"/>
      <c r="BP9" s="1261"/>
      <c r="BQ9" s="754"/>
      <c r="BR9" s="188"/>
      <c r="BS9" s="12"/>
      <c r="BT9" s="227"/>
      <c r="BU9" s="188"/>
      <c r="BV9" s="188"/>
      <c r="BW9" s="6"/>
      <c r="BX9" s="1263"/>
      <c r="BY9" s="188"/>
      <c r="BZ9" s="188"/>
      <c r="CA9" s="1289"/>
      <c r="CB9" s="216"/>
      <c r="CC9" s="729"/>
      <c r="CD9" s="729"/>
      <c r="CE9" s="729"/>
      <c r="CF9" s="729"/>
      <c r="CG9" s="729"/>
      <c r="CH9" s="729"/>
      <c r="CI9" s="729"/>
      <c r="CJ9" s="729"/>
      <c r="CK9" s="729"/>
      <c r="CL9" s="729"/>
      <c r="CM9" s="729"/>
    </row>
    <row r="10" spans="1:91" s="205" customFormat="1" ht="14.1" customHeight="1">
      <c r="A10" s="344" t="str">
        <f>IF('1'!A1=1,B10,C10)</f>
        <v xml:space="preserve">         EU countries</v>
      </c>
      <c r="B10" s="1264" t="s">
        <v>535</v>
      </c>
      <c r="C10" s="1265" t="s">
        <v>536</v>
      </c>
      <c r="D10" s="1266">
        <v>146</v>
      </c>
      <c r="E10" s="1266">
        <v>265</v>
      </c>
      <c r="F10" s="1266">
        <v>345</v>
      </c>
      <c r="G10" s="1266">
        <v>169</v>
      </c>
      <c r="H10" s="1267">
        <v>133</v>
      </c>
      <c r="I10" s="1266">
        <v>283</v>
      </c>
      <c r="J10" s="1266">
        <v>537</v>
      </c>
      <c r="K10" s="1268">
        <v>192</v>
      </c>
      <c r="L10" s="1266">
        <v>176</v>
      </c>
      <c r="M10" s="1266">
        <v>365</v>
      </c>
      <c r="N10" s="1266">
        <v>669</v>
      </c>
      <c r="O10" s="1266">
        <v>241</v>
      </c>
      <c r="P10" s="1267">
        <v>258</v>
      </c>
      <c r="Q10" s="1266">
        <v>626</v>
      </c>
      <c r="R10" s="1266">
        <v>927</v>
      </c>
      <c r="S10" s="1266">
        <v>232</v>
      </c>
      <c r="T10" s="1267">
        <v>129</v>
      </c>
      <c r="U10" s="1266">
        <v>279</v>
      </c>
      <c r="V10" s="1266">
        <v>459</v>
      </c>
      <c r="W10" s="1266">
        <v>152</v>
      </c>
      <c r="X10" s="1267">
        <v>129</v>
      </c>
      <c r="Y10" s="1266">
        <v>265</v>
      </c>
      <c r="Z10" s="1266">
        <v>470</v>
      </c>
      <c r="AA10" s="1266">
        <v>162</v>
      </c>
      <c r="AB10" s="1269">
        <v>125</v>
      </c>
      <c r="AC10" s="1270">
        <v>288</v>
      </c>
      <c r="AD10" s="1270">
        <v>501</v>
      </c>
      <c r="AE10" s="1270">
        <v>158</v>
      </c>
      <c r="AF10" s="1271">
        <v>127</v>
      </c>
      <c r="AG10" s="1272">
        <v>301</v>
      </c>
      <c r="AH10" s="1272">
        <v>494</v>
      </c>
      <c r="AI10" s="1273">
        <v>162</v>
      </c>
      <c r="AJ10" s="1271">
        <v>124</v>
      </c>
      <c r="AK10" s="1272">
        <v>254</v>
      </c>
      <c r="AL10" s="1272">
        <v>529</v>
      </c>
      <c r="AM10" s="1272">
        <v>162</v>
      </c>
      <c r="AN10" s="1274">
        <v>102</v>
      </c>
      <c r="AO10" s="1275">
        <v>158</v>
      </c>
      <c r="AP10" s="1275">
        <v>180</v>
      </c>
      <c r="AQ10" s="1276">
        <v>93</v>
      </c>
      <c r="AR10" s="1275">
        <v>69</v>
      </c>
      <c r="AS10" s="1275">
        <v>114</v>
      </c>
      <c r="AT10" s="1275">
        <v>128</v>
      </c>
      <c r="AU10" s="1276">
        <v>72</v>
      </c>
      <c r="AV10" s="1275">
        <v>60</v>
      </c>
      <c r="AW10" s="1275">
        <v>111</v>
      </c>
      <c r="AX10" s="1275">
        <v>135</v>
      </c>
      <c r="AY10" s="1276">
        <v>75</v>
      </c>
      <c r="AZ10" s="1275">
        <v>61</v>
      </c>
      <c r="BA10" s="1275">
        <v>131</v>
      </c>
      <c r="BB10" s="1275">
        <v>160</v>
      </c>
      <c r="BC10" s="1275">
        <v>80</v>
      </c>
      <c r="BD10" s="1274">
        <v>72</v>
      </c>
      <c r="BE10" s="1275">
        <v>144</v>
      </c>
      <c r="BF10" s="1275">
        <v>181</v>
      </c>
      <c r="BG10" s="1270">
        <v>102</v>
      </c>
      <c r="BH10" s="1274">
        <v>75</v>
      </c>
      <c r="BI10" s="1275">
        <v>163</v>
      </c>
      <c r="BJ10" s="1275">
        <v>217</v>
      </c>
      <c r="BK10" s="1275">
        <v>114</v>
      </c>
      <c r="BL10" s="1274">
        <v>60</v>
      </c>
      <c r="BM10" s="1275">
        <v>4</v>
      </c>
      <c r="BN10" s="1275">
        <v>32</v>
      </c>
      <c r="BO10" s="1270">
        <v>23</v>
      </c>
      <c r="BP10" s="1274">
        <v>25</v>
      </c>
      <c r="BQ10" s="1275">
        <v>40</v>
      </c>
      <c r="BR10" s="1270">
        <v>120</v>
      </c>
      <c r="BS10" s="211">
        <v>63</v>
      </c>
      <c r="BT10" s="1261" t="s">
        <v>537</v>
      </c>
      <c r="BU10" s="754" t="s">
        <v>537</v>
      </c>
      <c r="BV10" s="754" t="s">
        <v>537</v>
      </c>
      <c r="BW10" s="754" t="s">
        <v>537</v>
      </c>
      <c r="BX10" s="1677" t="s">
        <v>537</v>
      </c>
      <c r="BY10" s="1678" t="s">
        <v>537</v>
      </c>
      <c r="BZ10" s="1678" t="s">
        <v>537</v>
      </c>
      <c r="CA10" s="1679" t="s">
        <v>537</v>
      </c>
      <c r="CB10" s="216"/>
      <c r="CC10" s="729"/>
      <c r="CD10" s="729"/>
      <c r="CE10" s="729"/>
      <c r="CF10" s="729"/>
      <c r="CG10" s="729"/>
      <c r="CH10" s="729"/>
      <c r="CI10" s="729"/>
      <c r="CJ10" s="729"/>
      <c r="CK10" s="729"/>
      <c r="CL10" s="729"/>
      <c r="CM10" s="729"/>
    </row>
    <row r="11" spans="1:91" s="205" customFormat="1" ht="14.1" customHeight="1">
      <c r="A11" s="344" t="str">
        <f>IF('1'!A1=1,B11,C11)</f>
        <v xml:space="preserve">         Rest of the world</v>
      </c>
      <c r="B11" s="1264" t="s">
        <v>538</v>
      </c>
      <c r="C11" s="1265" t="s">
        <v>539</v>
      </c>
      <c r="D11" s="1266">
        <f>D8-D10</f>
        <v>262</v>
      </c>
      <c r="E11" s="1266">
        <f t="shared" ref="E11:G11" si="0">E8-E10</f>
        <v>460</v>
      </c>
      <c r="F11" s="1266">
        <f t="shared" si="0"/>
        <v>1176</v>
      </c>
      <c r="G11" s="1266">
        <f t="shared" si="0"/>
        <v>302</v>
      </c>
      <c r="H11" s="1267">
        <f>H8-H10</f>
        <v>240</v>
      </c>
      <c r="I11" s="1266">
        <f t="shared" ref="I11:K11" si="1">I8-I10</f>
        <v>571</v>
      </c>
      <c r="J11" s="1266">
        <f t="shared" si="1"/>
        <v>1154</v>
      </c>
      <c r="K11" s="1268">
        <f t="shared" si="1"/>
        <v>375</v>
      </c>
      <c r="L11" s="1266">
        <f>L8-L10</f>
        <v>331</v>
      </c>
      <c r="M11" s="1266">
        <f t="shared" ref="M11:O11" si="2">M8-M10</f>
        <v>722</v>
      </c>
      <c r="N11" s="1266">
        <f t="shared" si="2"/>
        <v>1595</v>
      </c>
      <c r="O11" s="1268">
        <f t="shared" si="2"/>
        <v>498</v>
      </c>
      <c r="P11" s="1267">
        <f>P8-P10</f>
        <v>436</v>
      </c>
      <c r="Q11" s="1266">
        <f t="shared" ref="Q11:S11" si="3">Q8-Q10</f>
        <v>872</v>
      </c>
      <c r="R11" s="1266">
        <f t="shared" si="3"/>
        <v>1976</v>
      </c>
      <c r="S11" s="1268">
        <f t="shared" si="3"/>
        <v>441</v>
      </c>
      <c r="T11" s="1267">
        <f>T8-T10</f>
        <v>326</v>
      </c>
      <c r="U11" s="1266">
        <f t="shared" ref="U11:W11" si="4">U8-U10</f>
        <v>630</v>
      </c>
      <c r="V11" s="1266">
        <f t="shared" si="4"/>
        <v>1252</v>
      </c>
      <c r="W11" s="1268">
        <f t="shared" si="4"/>
        <v>349</v>
      </c>
      <c r="X11" s="1267">
        <f>X8-X10</f>
        <v>330</v>
      </c>
      <c r="Y11" s="1266">
        <f t="shared" ref="Y11:AA11" si="5">Y8-Y10</f>
        <v>684</v>
      </c>
      <c r="Z11" s="1266">
        <f t="shared" si="5"/>
        <v>1327</v>
      </c>
      <c r="AA11" s="1268">
        <f t="shared" si="5"/>
        <v>421</v>
      </c>
      <c r="AB11" s="1277">
        <f>AB8-AB10</f>
        <v>386</v>
      </c>
      <c r="AC11" s="1278">
        <f t="shared" ref="AC11:AE11" si="6">AC8-AC10</f>
        <v>805</v>
      </c>
      <c r="AD11" s="1278">
        <f t="shared" si="6"/>
        <v>1578</v>
      </c>
      <c r="AE11" s="1279">
        <f t="shared" si="6"/>
        <v>453</v>
      </c>
      <c r="AF11" s="1277">
        <f>AF8-AF10</f>
        <v>449</v>
      </c>
      <c r="AG11" s="1278">
        <f t="shared" ref="AG11:AI11" si="7">AG8-AG10</f>
        <v>918</v>
      </c>
      <c r="AH11" s="1278">
        <f t="shared" si="7"/>
        <v>1866</v>
      </c>
      <c r="AI11" s="1279">
        <f t="shared" si="7"/>
        <v>525</v>
      </c>
      <c r="AJ11" s="1277">
        <f>AJ8-AJ10</f>
        <v>444</v>
      </c>
      <c r="AK11" s="1278">
        <f t="shared" ref="AK11:AM11" si="8">AK8-AK10</f>
        <v>995</v>
      </c>
      <c r="AL11" s="1278">
        <f t="shared" si="8"/>
        <v>2041</v>
      </c>
      <c r="AM11" s="1279">
        <f t="shared" si="8"/>
        <v>534</v>
      </c>
      <c r="AN11" s="1277">
        <f>AN8-AN10</f>
        <v>346</v>
      </c>
      <c r="AO11" s="1278">
        <f t="shared" ref="AO11:AQ11" si="9">AO8-AO10</f>
        <v>258</v>
      </c>
      <c r="AP11" s="1278">
        <f t="shared" si="9"/>
        <v>307</v>
      </c>
      <c r="AQ11" s="1279">
        <f t="shared" si="9"/>
        <v>168</v>
      </c>
      <c r="AR11" s="1277">
        <f>AR8-AR10</f>
        <v>137</v>
      </c>
      <c r="AS11" s="1278">
        <f t="shared" ref="AS11:AU11" si="10">AS8-AS10</f>
        <v>191</v>
      </c>
      <c r="AT11" s="1278">
        <f t="shared" si="10"/>
        <v>254</v>
      </c>
      <c r="AU11" s="1279">
        <f t="shared" si="10"/>
        <v>117</v>
      </c>
      <c r="AV11" s="1277">
        <f>AV8-AV10</f>
        <v>94</v>
      </c>
      <c r="AW11" s="1278">
        <f t="shared" ref="AW11:AY11" si="11">AW8-AW10</f>
        <v>174</v>
      </c>
      <c r="AX11" s="1278">
        <f t="shared" si="11"/>
        <v>304</v>
      </c>
      <c r="AY11" s="1279">
        <f t="shared" si="11"/>
        <v>125</v>
      </c>
      <c r="AZ11" s="1277">
        <f>AZ8-AZ10</f>
        <v>110</v>
      </c>
      <c r="BA11" s="1278">
        <f t="shared" ref="BA11:BC11" si="12">BA8-BA10</f>
        <v>202</v>
      </c>
      <c r="BB11" s="1278">
        <f t="shared" si="12"/>
        <v>352</v>
      </c>
      <c r="BC11" s="1279">
        <f t="shared" si="12"/>
        <v>165</v>
      </c>
      <c r="BD11" s="1277">
        <f>BD8-BD10</f>
        <v>119</v>
      </c>
      <c r="BE11" s="1278">
        <f t="shared" ref="BE11:BG11" si="13">BE8-BE10</f>
        <v>247</v>
      </c>
      <c r="BF11" s="1278">
        <f t="shared" si="13"/>
        <v>426</v>
      </c>
      <c r="BG11" s="1279">
        <f t="shared" si="13"/>
        <v>154</v>
      </c>
      <c r="BH11" s="1277">
        <f>BH8-BH10</f>
        <v>133</v>
      </c>
      <c r="BI11" s="1278">
        <f t="shared" ref="BI11:BK11" si="14">BI8-BI10</f>
        <v>256</v>
      </c>
      <c r="BJ11" s="1278">
        <f t="shared" si="14"/>
        <v>483</v>
      </c>
      <c r="BK11" s="1279">
        <f t="shared" si="14"/>
        <v>179</v>
      </c>
      <c r="BL11" s="1277">
        <f>BL8-BL10</f>
        <v>120</v>
      </c>
      <c r="BM11" s="1278">
        <f t="shared" ref="BM11:BO11" si="15">BM8-BM10</f>
        <v>13</v>
      </c>
      <c r="BN11" s="1278">
        <f t="shared" si="15"/>
        <v>59</v>
      </c>
      <c r="BO11" s="1279">
        <f t="shared" si="15"/>
        <v>45</v>
      </c>
      <c r="BP11" s="1277">
        <f>BP8-BP10</f>
        <v>96</v>
      </c>
      <c r="BQ11" s="1278">
        <f t="shared" ref="BQ11:BS11" si="16">BQ8-BQ10</f>
        <v>145</v>
      </c>
      <c r="BR11" s="1278">
        <f t="shared" si="16"/>
        <v>317</v>
      </c>
      <c r="BS11" s="1278">
        <f t="shared" si="16"/>
        <v>144</v>
      </c>
      <c r="BT11" s="1261" t="s">
        <v>537</v>
      </c>
      <c r="BU11" s="754" t="s">
        <v>537</v>
      </c>
      <c r="BV11" s="754" t="s">
        <v>537</v>
      </c>
      <c r="BW11" s="754" t="s">
        <v>537</v>
      </c>
      <c r="BX11" s="1677" t="s">
        <v>537</v>
      </c>
      <c r="BY11" s="1678" t="s">
        <v>537</v>
      </c>
      <c r="BZ11" s="1678" t="s">
        <v>537</v>
      </c>
      <c r="CA11" s="1679" t="s">
        <v>537</v>
      </c>
      <c r="CB11" s="216"/>
      <c r="CC11" s="729"/>
      <c r="CD11" s="729"/>
      <c r="CE11" s="729"/>
      <c r="CF11" s="729"/>
      <c r="CG11" s="729"/>
      <c r="CH11" s="729"/>
      <c r="CI11" s="729"/>
      <c r="CJ11" s="729"/>
      <c r="CK11" s="729"/>
      <c r="CL11" s="729"/>
      <c r="CM11" s="729"/>
    </row>
    <row r="12" spans="1:91" s="216" customFormat="1" ht="23.55" customHeight="1">
      <c r="A12" s="1280" t="str">
        <f>IF('1'!A1=1,B12,C12)</f>
        <v xml:space="preserve">                   Imports</v>
      </c>
      <c r="B12" s="1281" t="s">
        <v>540</v>
      </c>
      <c r="C12" s="1282" t="s">
        <v>541</v>
      </c>
      <c r="D12" s="1236"/>
      <c r="E12" s="1236"/>
      <c r="F12" s="1236"/>
      <c r="G12" s="1236"/>
      <c r="H12" s="1237"/>
      <c r="I12" s="1236"/>
      <c r="J12" s="1236"/>
      <c r="K12" s="1238"/>
      <c r="L12" s="1236"/>
      <c r="M12" s="1236"/>
      <c r="N12" s="1236"/>
      <c r="O12" s="1236"/>
      <c r="P12" s="1237"/>
      <c r="Q12" s="1236"/>
      <c r="R12" s="1236"/>
      <c r="S12" s="1236"/>
      <c r="T12" s="1237"/>
      <c r="U12" s="1236"/>
      <c r="V12" s="1236"/>
      <c r="W12" s="1236"/>
      <c r="X12" s="1237"/>
      <c r="Y12" s="1236"/>
      <c r="Z12" s="1236"/>
      <c r="AA12" s="1236"/>
      <c r="AB12" s="1239"/>
      <c r="AC12" s="129"/>
      <c r="AD12" s="129"/>
      <c r="AE12" s="1240"/>
      <c r="AF12" s="1241"/>
      <c r="AG12" s="1242"/>
      <c r="AH12" s="1242"/>
      <c r="AI12" s="1243"/>
      <c r="AJ12" s="1241"/>
      <c r="AK12" s="1242"/>
      <c r="AL12" s="1242"/>
      <c r="AM12" s="1242"/>
      <c r="AN12" s="1244"/>
      <c r="AO12" s="1245"/>
      <c r="AP12" s="1245"/>
      <c r="AQ12" s="1246"/>
      <c r="AR12" s="1247"/>
      <c r="AS12" s="1247"/>
      <c r="AT12" s="1247"/>
      <c r="AU12" s="1248"/>
      <c r="AV12" s="1247"/>
      <c r="AW12" s="1247"/>
      <c r="AX12" s="1275"/>
      <c r="AY12" s="1276"/>
      <c r="AZ12" s="1247"/>
      <c r="BA12" s="1247"/>
      <c r="BB12" s="1247"/>
      <c r="BC12" s="1247"/>
      <c r="BD12" s="1249"/>
      <c r="BE12" s="1247"/>
      <c r="BF12" s="1247"/>
      <c r="BG12" s="188"/>
      <c r="BH12" s="217"/>
      <c r="BI12" s="188"/>
      <c r="BJ12" s="188"/>
      <c r="BK12" s="188"/>
      <c r="BL12" s="217"/>
      <c r="BM12" s="188"/>
      <c r="BN12" s="188"/>
      <c r="BO12" s="188"/>
      <c r="BP12" s="217"/>
      <c r="BQ12" s="188"/>
      <c r="BR12" s="188"/>
      <c r="BS12" s="6"/>
      <c r="BT12" s="227"/>
      <c r="BU12" s="188"/>
      <c r="BV12" s="188"/>
      <c r="BW12" s="6"/>
      <c r="BX12" s="1263"/>
      <c r="BY12" s="188"/>
      <c r="BZ12" s="188"/>
      <c r="CA12" s="1289"/>
      <c r="CC12" s="729"/>
      <c r="CD12" s="729"/>
      <c r="CE12" s="729"/>
      <c r="CF12" s="729"/>
      <c r="CG12" s="729"/>
      <c r="CH12" s="729"/>
      <c r="CI12" s="729"/>
      <c r="CJ12" s="729"/>
      <c r="CK12" s="729"/>
      <c r="CL12" s="729"/>
      <c r="CM12" s="729"/>
    </row>
    <row r="13" spans="1:91" s="216" customFormat="1" ht="20.100000000000001" customHeight="1">
      <c r="A13" s="1233" t="str">
        <f>IF('1'!A1=1,B13,C13)</f>
        <v xml:space="preserve"> Total</v>
      </c>
      <c r="B13" s="1234" t="s">
        <v>45</v>
      </c>
      <c r="C13" s="1283" t="s">
        <v>532</v>
      </c>
      <c r="D13" s="1236">
        <v>568</v>
      </c>
      <c r="E13" s="1236">
        <v>722</v>
      </c>
      <c r="F13" s="1236">
        <v>877</v>
      </c>
      <c r="G13" s="1236">
        <v>638</v>
      </c>
      <c r="H13" s="1237">
        <v>554</v>
      </c>
      <c r="I13" s="1236">
        <v>694</v>
      </c>
      <c r="J13" s="1236">
        <v>932</v>
      </c>
      <c r="K13" s="1238">
        <v>654</v>
      </c>
      <c r="L13" s="1236">
        <v>705</v>
      </c>
      <c r="M13" s="1236">
        <v>880</v>
      </c>
      <c r="N13" s="1236">
        <v>1129</v>
      </c>
      <c r="O13" s="1236">
        <v>855</v>
      </c>
      <c r="P13" s="1237">
        <v>833</v>
      </c>
      <c r="Q13" s="1236">
        <v>1132</v>
      </c>
      <c r="R13" s="1236">
        <v>1340</v>
      </c>
      <c r="S13" s="1236">
        <v>718</v>
      </c>
      <c r="T13" s="1237">
        <v>669</v>
      </c>
      <c r="U13" s="1236">
        <v>879</v>
      </c>
      <c r="V13" s="1236">
        <v>1054</v>
      </c>
      <c r="W13" s="1236">
        <v>728</v>
      </c>
      <c r="X13" s="1237">
        <v>771</v>
      </c>
      <c r="Y13" s="1236">
        <v>949</v>
      </c>
      <c r="Z13" s="1236">
        <v>1164</v>
      </c>
      <c r="AA13" s="1236">
        <v>858</v>
      </c>
      <c r="AB13" s="1239">
        <v>917</v>
      </c>
      <c r="AC13" s="129">
        <v>1153</v>
      </c>
      <c r="AD13" s="129">
        <v>1435</v>
      </c>
      <c r="AE13" s="1240">
        <v>956</v>
      </c>
      <c r="AF13" s="1241">
        <v>1070</v>
      </c>
      <c r="AG13" s="1242">
        <v>1339</v>
      </c>
      <c r="AH13" s="1242">
        <v>1559</v>
      </c>
      <c r="AI13" s="1243">
        <v>1136</v>
      </c>
      <c r="AJ13" s="1241">
        <v>1242</v>
      </c>
      <c r="AK13" s="1242">
        <v>1485</v>
      </c>
      <c r="AL13" s="1242">
        <v>1727</v>
      </c>
      <c r="AM13" s="1242">
        <v>1309</v>
      </c>
      <c r="AN13" s="1244">
        <v>1262</v>
      </c>
      <c r="AO13" s="1245">
        <v>1349</v>
      </c>
      <c r="AP13" s="1245">
        <v>1420</v>
      </c>
      <c r="AQ13" s="1246">
        <v>1030</v>
      </c>
      <c r="AR13" s="1247">
        <v>1112</v>
      </c>
      <c r="AS13" s="1247">
        <v>1335</v>
      </c>
      <c r="AT13" s="1247">
        <v>1485</v>
      </c>
      <c r="AU13" s="1248">
        <v>1169</v>
      </c>
      <c r="AV13" s="1247">
        <v>1298</v>
      </c>
      <c r="AW13" s="1247">
        <v>1584</v>
      </c>
      <c r="AX13" s="1247">
        <v>1735</v>
      </c>
      <c r="AY13" s="1248">
        <v>1353</v>
      </c>
      <c r="AZ13" s="1247">
        <v>1528</v>
      </c>
      <c r="BA13" s="1247">
        <v>1871</v>
      </c>
      <c r="BB13" s="1247">
        <v>2098</v>
      </c>
      <c r="BC13" s="1247">
        <v>1624</v>
      </c>
      <c r="BD13" s="1249">
        <v>1790</v>
      </c>
      <c r="BE13" s="1247">
        <v>2066</v>
      </c>
      <c r="BF13" s="1247">
        <v>2234</v>
      </c>
      <c r="BG13" s="1247">
        <v>1809</v>
      </c>
      <c r="BH13" s="1249">
        <v>1833</v>
      </c>
      <c r="BI13" s="1247">
        <v>2238</v>
      </c>
      <c r="BJ13" s="1247">
        <v>2477</v>
      </c>
      <c r="BK13" s="1247">
        <v>1969</v>
      </c>
      <c r="BL13" s="1249">
        <v>1746</v>
      </c>
      <c r="BM13" s="1247">
        <v>668</v>
      </c>
      <c r="BN13" s="1247">
        <v>1228</v>
      </c>
      <c r="BO13" s="188">
        <v>1049</v>
      </c>
      <c r="BP13" s="1249">
        <v>1211</v>
      </c>
      <c r="BQ13" s="1247">
        <v>1515</v>
      </c>
      <c r="BR13" s="188">
        <v>1924</v>
      </c>
      <c r="BS13" s="6">
        <v>1601</v>
      </c>
      <c r="BT13" s="227">
        <v>3137</v>
      </c>
      <c r="BU13" s="188">
        <v>5494</v>
      </c>
      <c r="BV13" s="188">
        <v>5411</v>
      </c>
      <c r="BW13" s="188">
        <v>5717</v>
      </c>
      <c r="BX13" s="217">
        <v>5568</v>
      </c>
      <c r="BY13" s="188">
        <v>3959</v>
      </c>
      <c r="BZ13" s="188">
        <v>3896</v>
      </c>
      <c r="CA13" s="1251">
        <v>3832</v>
      </c>
      <c r="CC13" s="729"/>
      <c r="CD13" s="729"/>
      <c r="CE13" s="729"/>
      <c r="CF13" s="729"/>
      <c r="CG13" s="729"/>
      <c r="CH13" s="729"/>
      <c r="CI13" s="729"/>
      <c r="CJ13" s="729"/>
      <c r="CK13" s="729"/>
      <c r="CL13" s="729"/>
      <c r="CM13" s="729"/>
    </row>
    <row r="14" spans="1:91" ht="14.1" customHeight="1">
      <c r="A14" s="1252" t="str">
        <f>IF('1'!A1=1,B14,C14)</f>
        <v xml:space="preserve">including: </v>
      </c>
      <c r="B14" s="1253" t="s">
        <v>533</v>
      </c>
      <c r="C14" s="1254" t="s">
        <v>534</v>
      </c>
      <c r="D14" s="1255"/>
      <c r="E14" s="1255"/>
      <c r="F14" s="1255"/>
      <c r="G14" s="1255"/>
      <c r="H14" s="1256"/>
      <c r="I14" s="1255"/>
      <c r="J14" s="1255"/>
      <c r="K14" s="1257"/>
      <c r="L14" s="1255"/>
      <c r="M14" s="1255"/>
      <c r="N14" s="1255"/>
      <c r="O14" s="1255"/>
      <c r="P14" s="1256"/>
      <c r="Q14" s="1255"/>
      <c r="R14" s="1255"/>
      <c r="S14" s="1255"/>
      <c r="T14" s="1256"/>
      <c r="U14" s="1255"/>
      <c r="V14" s="1255"/>
      <c r="W14" s="1255"/>
      <c r="X14" s="1256"/>
      <c r="Y14" s="1255"/>
      <c r="Z14" s="1255"/>
      <c r="AA14" s="1255"/>
      <c r="AB14" s="192"/>
      <c r="AC14" s="193"/>
      <c r="AD14" s="193"/>
      <c r="AE14" s="193"/>
      <c r="AF14" s="1258"/>
      <c r="AG14" s="1259"/>
      <c r="AH14" s="1259"/>
      <c r="AI14" s="1260"/>
      <c r="AJ14" s="1258"/>
      <c r="AK14" s="1259"/>
      <c r="AL14" s="1259"/>
      <c r="AM14" s="1259"/>
      <c r="AN14" s="1261"/>
      <c r="AO14" s="754"/>
      <c r="AP14" s="754"/>
      <c r="AQ14" s="1262"/>
      <c r="AR14" s="754"/>
      <c r="AS14" s="754"/>
      <c r="AT14" s="754"/>
      <c r="AU14" s="1262"/>
      <c r="AV14" s="754"/>
      <c r="AW14" s="754"/>
      <c r="AX14" s="1247"/>
      <c r="AY14" s="1248"/>
      <c r="AZ14" s="754"/>
      <c r="BA14" s="754"/>
      <c r="BB14" s="754"/>
      <c r="BC14" s="1247"/>
      <c r="BD14" s="1261"/>
      <c r="BE14" s="754"/>
      <c r="BF14" s="754"/>
      <c r="BG14" s="754"/>
      <c r="BH14" s="1261"/>
      <c r="BI14" s="754"/>
      <c r="BJ14" s="754"/>
      <c r="BK14" s="754"/>
      <c r="BL14" s="1261"/>
      <c r="BM14" s="754"/>
      <c r="BN14" s="754"/>
      <c r="BO14" s="188"/>
      <c r="BP14" s="1261"/>
      <c r="BQ14" s="754"/>
      <c r="BR14" s="188"/>
      <c r="BS14" s="12"/>
      <c r="BT14" s="227"/>
      <c r="BU14" s="188"/>
      <c r="BV14" s="188"/>
      <c r="BW14" s="6"/>
      <c r="BX14" s="1250"/>
      <c r="BY14" s="188"/>
      <c r="BZ14" s="188"/>
      <c r="CA14" s="1289"/>
      <c r="CB14" s="216"/>
      <c r="CC14" s="729"/>
      <c r="CD14" s="729"/>
      <c r="CE14" s="729"/>
      <c r="CF14" s="729"/>
      <c r="CG14" s="729"/>
      <c r="CH14" s="729"/>
      <c r="CI14" s="729"/>
      <c r="CJ14" s="729"/>
      <c r="CK14" s="729"/>
      <c r="CL14" s="729"/>
      <c r="CM14" s="729"/>
    </row>
    <row r="15" spans="1:91" s="205" customFormat="1" ht="14.1" customHeight="1">
      <c r="A15" s="344" t="str">
        <f>IF('1'!A1=1,B15,C15)</f>
        <v xml:space="preserve">         EU countries</v>
      </c>
      <c r="B15" s="346" t="s">
        <v>535</v>
      </c>
      <c r="C15" s="1265" t="s">
        <v>536</v>
      </c>
      <c r="D15" s="1266">
        <v>345</v>
      </c>
      <c r="E15" s="1266">
        <v>374</v>
      </c>
      <c r="F15" s="1266">
        <v>413</v>
      </c>
      <c r="G15" s="1266">
        <v>353</v>
      </c>
      <c r="H15" s="1267">
        <v>316</v>
      </c>
      <c r="I15" s="1266">
        <v>360</v>
      </c>
      <c r="J15" s="1266">
        <v>463</v>
      </c>
      <c r="K15" s="1268">
        <v>356</v>
      </c>
      <c r="L15" s="1266">
        <v>378</v>
      </c>
      <c r="M15" s="1266">
        <v>445</v>
      </c>
      <c r="N15" s="1266">
        <v>545</v>
      </c>
      <c r="O15" s="1266">
        <v>457</v>
      </c>
      <c r="P15" s="1267">
        <v>433</v>
      </c>
      <c r="Q15" s="1266">
        <v>516</v>
      </c>
      <c r="R15" s="1266">
        <v>597</v>
      </c>
      <c r="S15" s="1266">
        <v>369</v>
      </c>
      <c r="T15" s="1267">
        <v>385</v>
      </c>
      <c r="U15" s="1266">
        <v>444</v>
      </c>
      <c r="V15" s="1266">
        <v>517</v>
      </c>
      <c r="W15" s="1266">
        <v>416</v>
      </c>
      <c r="X15" s="1267">
        <v>438</v>
      </c>
      <c r="Y15" s="1266">
        <v>483</v>
      </c>
      <c r="Z15" s="1266">
        <v>603</v>
      </c>
      <c r="AA15" s="1266">
        <v>501</v>
      </c>
      <c r="AB15" s="1269">
        <v>546</v>
      </c>
      <c r="AC15" s="1270">
        <v>587</v>
      </c>
      <c r="AD15" s="1270">
        <v>742</v>
      </c>
      <c r="AE15" s="1270">
        <v>575</v>
      </c>
      <c r="AF15" s="1271">
        <v>647</v>
      </c>
      <c r="AG15" s="1272">
        <v>745</v>
      </c>
      <c r="AH15" s="1272">
        <v>823</v>
      </c>
      <c r="AI15" s="1273">
        <v>647</v>
      </c>
      <c r="AJ15" s="1271">
        <v>753</v>
      </c>
      <c r="AK15" s="1272">
        <v>878</v>
      </c>
      <c r="AL15" s="1272">
        <v>977</v>
      </c>
      <c r="AM15" s="1272">
        <v>774</v>
      </c>
      <c r="AN15" s="1274">
        <v>801</v>
      </c>
      <c r="AO15" s="1275">
        <v>916</v>
      </c>
      <c r="AP15" s="1275">
        <v>829</v>
      </c>
      <c r="AQ15" s="1276">
        <v>685</v>
      </c>
      <c r="AR15" s="1275">
        <v>792</v>
      </c>
      <c r="AS15" s="1275">
        <v>905</v>
      </c>
      <c r="AT15" s="1275">
        <v>817</v>
      </c>
      <c r="AU15" s="1276">
        <v>673</v>
      </c>
      <c r="AV15" s="1275">
        <v>991</v>
      </c>
      <c r="AW15" s="1275">
        <v>1138</v>
      </c>
      <c r="AX15" s="1275">
        <v>1162</v>
      </c>
      <c r="AY15" s="1276">
        <v>928</v>
      </c>
      <c r="AZ15" s="1275">
        <v>1139</v>
      </c>
      <c r="BA15" s="1275">
        <v>1297</v>
      </c>
      <c r="BB15" s="1275">
        <v>1500</v>
      </c>
      <c r="BC15" s="1275">
        <v>1286</v>
      </c>
      <c r="BD15" s="1274">
        <v>1401</v>
      </c>
      <c r="BE15" s="1275">
        <v>1503</v>
      </c>
      <c r="BF15" s="1275">
        <v>1636</v>
      </c>
      <c r="BG15" s="1275">
        <v>1392</v>
      </c>
      <c r="BH15" s="1274">
        <v>1379</v>
      </c>
      <c r="BI15" s="1275">
        <v>1647</v>
      </c>
      <c r="BJ15" s="1275">
        <v>1734</v>
      </c>
      <c r="BK15" s="1275">
        <v>1438</v>
      </c>
      <c r="BL15" s="1274">
        <v>1318</v>
      </c>
      <c r="BM15" s="1275">
        <v>589</v>
      </c>
      <c r="BN15" s="1275">
        <v>851</v>
      </c>
      <c r="BO15" s="1270">
        <v>837</v>
      </c>
      <c r="BP15" s="1274">
        <v>943</v>
      </c>
      <c r="BQ15" s="1275">
        <v>1016</v>
      </c>
      <c r="BR15" s="1270">
        <v>1242</v>
      </c>
      <c r="BS15" s="211">
        <v>1119</v>
      </c>
      <c r="BT15" s="1261" t="s">
        <v>537</v>
      </c>
      <c r="BU15" s="1259" t="s">
        <v>537</v>
      </c>
      <c r="BV15" s="1259" t="s">
        <v>537</v>
      </c>
      <c r="BW15" s="754" t="s">
        <v>537</v>
      </c>
      <c r="BX15" s="1677" t="s">
        <v>537</v>
      </c>
      <c r="BY15" s="754" t="s">
        <v>537</v>
      </c>
      <c r="BZ15" s="754" t="s">
        <v>537</v>
      </c>
      <c r="CA15" s="1679" t="s">
        <v>537</v>
      </c>
      <c r="CB15" s="216"/>
      <c r="CC15" s="729"/>
      <c r="CD15" s="729"/>
      <c r="CE15" s="729"/>
      <c r="CF15" s="729"/>
      <c r="CG15" s="729"/>
      <c r="CH15" s="729"/>
      <c r="CI15" s="729"/>
      <c r="CJ15" s="729"/>
      <c r="CK15" s="729"/>
      <c r="CL15" s="729"/>
      <c r="CM15" s="729"/>
    </row>
    <row r="16" spans="1:91" s="205" customFormat="1" ht="14.1" customHeight="1">
      <c r="A16" s="344" t="str">
        <f>IF('1'!A1=1,B16,C16)</f>
        <v xml:space="preserve">         Rest of the world</v>
      </c>
      <c r="B16" s="346" t="s">
        <v>538</v>
      </c>
      <c r="C16" s="1265" t="s">
        <v>539</v>
      </c>
      <c r="D16" s="1266">
        <f>D13-D15</f>
        <v>223</v>
      </c>
      <c r="E16" s="1266">
        <f t="shared" ref="E16:G16" si="17">E13-E15</f>
        <v>348</v>
      </c>
      <c r="F16" s="1266">
        <f t="shared" si="17"/>
        <v>464</v>
      </c>
      <c r="G16" s="1266">
        <f t="shared" si="17"/>
        <v>285</v>
      </c>
      <c r="H16" s="1267">
        <f>H13-H15</f>
        <v>238</v>
      </c>
      <c r="I16" s="1266">
        <f t="shared" ref="I16:K16" si="18">I13-I15</f>
        <v>334</v>
      </c>
      <c r="J16" s="1266">
        <f t="shared" si="18"/>
        <v>469</v>
      </c>
      <c r="K16" s="1268">
        <f t="shared" si="18"/>
        <v>298</v>
      </c>
      <c r="L16" s="1267">
        <f>L13-L15</f>
        <v>327</v>
      </c>
      <c r="M16" s="1266">
        <f t="shared" ref="M16:O16" si="19">M13-M15</f>
        <v>435</v>
      </c>
      <c r="N16" s="1266">
        <f t="shared" si="19"/>
        <v>584</v>
      </c>
      <c r="O16" s="1268">
        <f t="shared" si="19"/>
        <v>398</v>
      </c>
      <c r="P16" s="1267">
        <f>P13-P15</f>
        <v>400</v>
      </c>
      <c r="Q16" s="1266">
        <f t="shared" ref="Q16:S16" si="20">Q13-Q15</f>
        <v>616</v>
      </c>
      <c r="R16" s="1266">
        <f t="shared" si="20"/>
        <v>743</v>
      </c>
      <c r="S16" s="1268">
        <f t="shared" si="20"/>
        <v>349</v>
      </c>
      <c r="T16" s="1267">
        <f>T13-T15</f>
        <v>284</v>
      </c>
      <c r="U16" s="1266">
        <f t="shared" ref="U16:W16" si="21">U13-U15</f>
        <v>435</v>
      </c>
      <c r="V16" s="1266">
        <f t="shared" si="21"/>
        <v>537</v>
      </c>
      <c r="W16" s="1268">
        <f t="shared" si="21"/>
        <v>312</v>
      </c>
      <c r="X16" s="1267">
        <f>X13-X15</f>
        <v>333</v>
      </c>
      <c r="Y16" s="1266">
        <f t="shared" ref="Y16:AA16" si="22">Y13-Y15</f>
        <v>466</v>
      </c>
      <c r="Z16" s="1266">
        <f t="shared" si="22"/>
        <v>561</v>
      </c>
      <c r="AA16" s="1268">
        <f t="shared" si="22"/>
        <v>357</v>
      </c>
      <c r="AB16" s="1277">
        <f>AB13-AB15</f>
        <v>371</v>
      </c>
      <c r="AC16" s="1278">
        <f t="shared" ref="AC16:AE16" si="23">AC13-AC15</f>
        <v>566</v>
      </c>
      <c r="AD16" s="1278">
        <f t="shared" si="23"/>
        <v>693</v>
      </c>
      <c r="AE16" s="1279">
        <f t="shared" si="23"/>
        <v>381</v>
      </c>
      <c r="AF16" s="1277">
        <f>AF13-AF15</f>
        <v>423</v>
      </c>
      <c r="AG16" s="1278">
        <f t="shared" ref="AG16:AI16" si="24">AG13-AG15</f>
        <v>594</v>
      </c>
      <c r="AH16" s="1278">
        <f t="shared" si="24"/>
        <v>736</v>
      </c>
      <c r="AI16" s="1279">
        <f t="shared" si="24"/>
        <v>489</v>
      </c>
      <c r="AJ16" s="1277">
        <f>AJ13-AJ15</f>
        <v>489</v>
      </c>
      <c r="AK16" s="1278">
        <f t="shared" ref="AK16:AM16" si="25">AK13-AK15</f>
        <v>607</v>
      </c>
      <c r="AL16" s="1278">
        <f t="shared" si="25"/>
        <v>750</v>
      </c>
      <c r="AM16" s="1279">
        <f t="shared" si="25"/>
        <v>535</v>
      </c>
      <c r="AN16" s="1277">
        <f>AN13-AN15</f>
        <v>461</v>
      </c>
      <c r="AO16" s="1278">
        <f t="shared" ref="AO16:AQ16" si="26">AO13-AO15</f>
        <v>433</v>
      </c>
      <c r="AP16" s="1278">
        <f t="shared" si="26"/>
        <v>591</v>
      </c>
      <c r="AQ16" s="1279">
        <f t="shared" si="26"/>
        <v>345</v>
      </c>
      <c r="AR16" s="1277">
        <f>AR13-AR15</f>
        <v>320</v>
      </c>
      <c r="AS16" s="1278">
        <f t="shared" ref="AS16:AU16" si="27">AS13-AS15</f>
        <v>430</v>
      </c>
      <c r="AT16" s="1278">
        <f t="shared" si="27"/>
        <v>668</v>
      </c>
      <c r="AU16" s="1279">
        <f t="shared" si="27"/>
        <v>496</v>
      </c>
      <c r="AV16" s="1284">
        <f>AV13-AV15</f>
        <v>307</v>
      </c>
      <c r="AW16" s="1278">
        <f t="shared" ref="AW16:AY16" si="28">AW13-AW15</f>
        <v>446</v>
      </c>
      <c r="AX16" s="1278">
        <f t="shared" si="28"/>
        <v>573</v>
      </c>
      <c r="AY16" s="1279">
        <f t="shared" si="28"/>
        <v>425</v>
      </c>
      <c r="AZ16" s="1277">
        <f>AZ13-AZ15</f>
        <v>389</v>
      </c>
      <c r="BA16" s="1278">
        <f t="shared" ref="BA16:BC16" si="29">BA13-BA15</f>
        <v>574</v>
      </c>
      <c r="BB16" s="1278">
        <f t="shared" si="29"/>
        <v>598</v>
      </c>
      <c r="BC16" s="1279">
        <f t="shared" si="29"/>
        <v>338</v>
      </c>
      <c r="BD16" s="1277">
        <f>BD13-BD15</f>
        <v>389</v>
      </c>
      <c r="BE16" s="1278">
        <f t="shared" ref="BE16:BG16" si="30">BE13-BE15</f>
        <v>563</v>
      </c>
      <c r="BF16" s="1278">
        <f t="shared" si="30"/>
        <v>598</v>
      </c>
      <c r="BG16" s="1279">
        <f t="shared" si="30"/>
        <v>417</v>
      </c>
      <c r="BH16" s="1277">
        <f>BH13-BH15</f>
        <v>454</v>
      </c>
      <c r="BI16" s="1278">
        <f t="shared" ref="BI16:BK16" si="31">BI13-BI15</f>
        <v>591</v>
      </c>
      <c r="BJ16" s="1278">
        <f t="shared" si="31"/>
        <v>743</v>
      </c>
      <c r="BK16" s="1279">
        <f t="shared" si="31"/>
        <v>531</v>
      </c>
      <c r="BL16" s="1277">
        <f>BL13-BL15</f>
        <v>428</v>
      </c>
      <c r="BM16" s="1278">
        <f t="shared" ref="BM16:BO16" si="32">BM13-BM15</f>
        <v>79</v>
      </c>
      <c r="BN16" s="1278">
        <f t="shared" si="32"/>
        <v>377</v>
      </c>
      <c r="BO16" s="1279">
        <f t="shared" si="32"/>
        <v>212</v>
      </c>
      <c r="BP16" s="1277">
        <f>BP13-BP15</f>
        <v>268</v>
      </c>
      <c r="BQ16" s="1278">
        <f t="shared" ref="BQ16:BS16" si="33">BQ13-BQ15</f>
        <v>499</v>
      </c>
      <c r="BR16" s="1278">
        <f t="shared" si="33"/>
        <v>682</v>
      </c>
      <c r="BS16" s="1278">
        <f t="shared" si="33"/>
        <v>482</v>
      </c>
      <c r="BT16" s="1261" t="s">
        <v>537</v>
      </c>
      <c r="BU16" s="1259" t="s">
        <v>537</v>
      </c>
      <c r="BV16" s="1259" t="s">
        <v>537</v>
      </c>
      <c r="BW16" s="754" t="s">
        <v>537</v>
      </c>
      <c r="BX16" s="1677" t="s">
        <v>537</v>
      </c>
      <c r="BY16" s="754" t="s">
        <v>537</v>
      </c>
      <c r="BZ16" s="754" t="s">
        <v>537</v>
      </c>
      <c r="CA16" s="1679" t="s">
        <v>537</v>
      </c>
      <c r="CB16" s="216"/>
      <c r="CC16" s="729"/>
      <c r="CD16" s="729"/>
      <c r="CE16" s="729"/>
      <c r="CF16" s="729"/>
      <c r="CG16" s="729"/>
      <c r="CH16" s="729"/>
      <c r="CI16" s="729"/>
      <c r="CJ16" s="729"/>
      <c r="CK16" s="729"/>
      <c r="CL16" s="729"/>
      <c r="CM16" s="729"/>
    </row>
    <row r="17" spans="1:91" s="205" customFormat="1" ht="18.600000000000001" customHeight="1">
      <c r="A17" s="1252" t="str">
        <f>IF('1'!A1=1,B17,C17)</f>
        <v>Reference:</v>
      </c>
      <c r="B17" s="1253" t="s">
        <v>542</v>
      </c>
      <c r="C17" s="1253" t="s">
        <v>369</v>
      </c>
      <c r="D17" s="1266"/>
      <c r="E17" s="1266"/>
      <c r="F17" s="1266"/>
      <c r="G17" s="1266"/>
      <c r="H17" s="1267"/>
      <c r="I17" s="1266"/>
      <c r="J17" s="1266"/>
      <c r="K17" s="1268"/>
      <c r="L17" s="1266"/>
      <c r="M17" s="1266"/>
      <c r="N17" s="1266"/>
      <c r="O17" s="1266"/>
      <c r="P17" s="1267"/>
      <c r="Q17" s="1266"/>
      <c r="R17" s="1266"/>
      <c r="S17" s="1266"/>
      <c r="T17" s="1267"/>
      <c r="U17" s="1266"/>
      <c r="V17" s="1266"/>
      <c r="W17" s="1266"/>
      <c r="X17" s="1267"/>
      <c r="Y17" s="1266"/>
      <c r="Z17" s="1266"/>
      <c r="AA17" s="1266"/>
      <c r="AB17" s="1269"/>
      <c r="AC17" s="1270"/>
      <c r="AD17" s="1270"/>
      <c r="AE17" s="1270"/>
      <c r="AF17" s="1271"/>
      <c r="AG17" s="1272"/>
      <c r="AH17" s="1272"/>
      <c r="AI17" s="1273"/>
      <c r="AJ17" s="1271"/>
      <c r="AK17" s="1272"/>
      <c r="AL17" s="1272"/>
      <c r="AM17" s="1272"/>
      <c r="AN17" s="1274"/>
      <c r="AO17" s="1275"/>
      <c r="AP17" s="1275"/>
      <c r="AQ17" s="1276"/>
      <c r="AR17" s="1275"/>
      <c r="AS17" s="1275"/>
      <c r="AT17" s="1275"/>
      <c r="AU17" s="1276"/>
      <c r="AV17" s="1275"/>
      <c r="AW17" s="1275"/>
      <c r="AX17" s="1275"/>
      <c r="AY17" s="1276"/>
      <c r="AZ17" s="1275"/>
      <c r="BA17" s="1275"/>
      <c r="BB17" s="1275"/>
      <c r="BC17" s="1275"/>
      <c r="BD17" s="1274"/>
      <c r="BE17" s="1275"/>
      <c r="BF17" s="1275"/>
      <c r="BG17" s="1275"/>
      <c r="BH17" s="217"/>
      <c r="BI17" s="188"/>
      <c r="BJ17" s="188"/>
      <c r="BK17" s="188"/>
      <c r="BL17" s="217"/>
      <c r="BM17" s="188"/>
      <c r="BN17" s="188"/>
      <c r="BO17" s="188"/>
      <c r="BP17" s="217"/>
      <c r="BQ17" s="188"/>
      <c r="BR17" s="188"/>
      <c r="BS17" s="211"/>
      <c r="BT17" s="753"/>
      <c r="BU17" s="188"/>
      <c r="BV17" s="188"/>
      <c r="BW17" s="6"/>
      <c r="BX17" s="1250"/>
      <c r="BY17" s="188"/>
      <c r="BZ17" s="188"/>
      <c r="CA17" s="1289"/>
      <c r="CB17" s="216"/>
      <c r="CC17" s="729"/>
      <c r="CD17" s="729"/>
      <c r="CE17" s="729"/>
      <c r="CF17" s="729"/>
      <c r="CG17" s="729"/>
      <c r="CH17" s="729"/>
      <c r="CI17" s="729"/>
      <c r="CJ17" s="729"/>
      <c r="CK17" s="729"/>
      <c r="CL17" s="729"/>
      <c r="CM17" s="729"/>
    </row>
    <row r="18" spans="1:91" s="205" customFormat="1" ht="28.8" customHeight="1">
      <c r="A18" s="344" t="str">
        <f>IF('1'!A1=1,B18,C18)</f>
        <v>Expenditures of short-term workers</v>
      </c>
      <c r="B18" s="346" t="s">
        <v>543</v>
      </c>
      <c r="C18" s="1285" t="s">
        <v>544</v>
      </c>
      <c r="D18" s="1266"/>
      <c r="E18" s="1266"/>
      <c r="F18" s="1266"/>
      <c r="G18" s="1266"/>
      <c r="H18" s="1267"/>
      <c r="I18" s="1266"/>
      <c r="J18" s="1266"/>
      <c r="K18" s="1268"/>
      <c r="L18" s="1266"/>
      <c r="M18" s="1266"/>
      <c r="N18" s="1266"/>
      <c r="O18" s="1266"/>
      <c r="P18" s="1267">
        <v>128</v>
      </c>
      <c r="Q18" s="1266">
        <v>145</v>
      </c>
      <c r="R18" s="1266">
        <v>159</v>
      </c>
      <c r="S18" s="1266">
        <v>141</v>
      </c>
      <c r="T18" s="1267">
        <v>121</v>
      </c>
      <c r="U18" s="1266">
        <v>131</v>
      </c>
      <c r="V18" s="1266">
        <v>139</v>
      </c>
      <c r="W18" s="1266">
        <v>151</v>
      </c>
      <c r="X18" s="1267">
        <v>136</v>
      </c>
      <c r="Y18" s="1266">
        <v>156</v>
      </c>
      <c r="Z18" s="1266">
        <v>168</v>
      </c>
      <c r="AA18" s="1266">
        <v>178</v>
      </c>
      <c r="AB18" s="1269">
        <v>163</v>
      </c>
      <c r="AC18" s="1270">
        <v>192</v>
      </c>
      <c r="AD18" s="1270">
        <v>201</v>
      </c>
      <c r="AE18" s="1270">
        <v>206</v>
      </c>
      <c r="AF18" s="1271">
        <v>191</v>
      </c>
      <c r="AG18" s="1272">
        <v>203</v>
      </c>
      <c r="AH18" s="1272">
        <v>230</v>
      </c>
      <c r="AI18" s="1273">
        <v>252</v>
      </c>
      <c r="AJ18" s="1271">
        <v>225</v>
      </c>
      <c r="AK18" s="1272">
        <v>257</v>
      </c>
      <c r="AL18" s="1272">
        <v>291</v>
      </c>
      <c r="AM18" s="1272">
        <v>299</v>
      </c>
      <c r="AN18" s="1274">
        <v>198</v>
      </c>
      <c r="AO18" s="1275">
        <v>209</v>
      </c>
      <c r="AP18" s="1275">
        <v>220</v>
      </c>
      <c r="AQ18" s="1276">
        <v>194</v>
      </c>
      <c r="AR18" s="1275">
        <v>260</v>
      </c>
      <c r="AS18" s="1275">
        <v>333</v>
      </c>
      <c r="AT18" s="1275">
        <v>366</v>
      </c>
      <c r="AU18" s="1276">
        <v>354</v>
      </c>
      <c r="AV18" s="1275">
        <v>320</v>
      </c>
      <c r="AW18" s="1275">
        <v>410</v>
      </c>
      <c r="AX18" s="1275">
        <v>469</v>
      </c>
      <c r="AY18" s="1276">
        <v>470</v>
      </c>
      <c r="AZ18" s="1275">
        <v>446</v>
      </c>
      <c r="BA18" s="1275">
        <v>584</v>
      </c>
      <c r="BB18" s="1275">
        <v>668</v>
      </c>
      <c r="BC18" s="1275">
        <v>706</v>
      </c>
      <c r="BD18" s="1274">
        <v>670</v>
      </c>
      <c r="BE18" s="1275">
        <v>712</v>
      </c>
      <c r="BF18" s="1275">
        <v>802</v>
      </c>
      <c r="BG18" s="1275">
        <v>811</v>
      </c>
      <c r="BH18" s="1274">
        <v>736</v>
      </c>
      <c r="BI18" s="1275">
        <v>784</v>
      </c>
      <c r="BJ18" s="1275">
        <v>846</v>
      </c>
      <c r="BK18" s="1275">
        <v>837</v>
      </c>
      <c r="BL18" s="1274">
        <v>719</v>
      </c>
      <c r="BM18" s="1275">
        <v>573</v>
      </c>
      <c r="BN18" s="1275">
        <v>645</v>
      </c>
      <c r="BO18" s="193">
        <v>731</v>
      </c>
      <c r="BP18" s="1274">
        <v>801</v>
      </c>
      <c r="BQ18" s="1275">
        <v>808</v>
      </c>
      <c r="BR18" s="193">
        <v>767</v>
      </c>
      <c r="BS18" s="211">
        <v>819</v>
      </c>
      <c r="BT18" s="1286">
        <v>833</v>
      </c>
      <c r="BU18" s="1270">
        <v>827</v>
      </c>
      <c r="BV18" s="1270">
        <v>799</v>
      </c>
      <c r="BW18" s="12">
        <v>828</v>
      </c>
      <c r="BX18" s="1680">
        <v>809</v>
      </c>
      <c r="BY18" s="1270">
        <v>704</v>
      </c>
      <c r="BZ18" s="1270">
        <v>662</v>
      </c>
      <c r="CA18" s="1681">
        <v>640</v>
      </c>
      <c r="CB18" s="216"/>
      <c r="CC18" s="729"/>
      <c r="CD18" s="729"/>
      <c r="CE18" s="729"/>
      <c r="CF18" s="729"/>
      <c r="CG18" s="729"/>
      <c r="CH18" s="729"/>
      <c r="CI18" s="729"/>
      <c r="CJ18" s="729"/>
      <c r="CK18" s="729"/>
      <c r="CL18" s="729"/>
      <c r="CM18" s="729"/>
    </row>
    <row r="19" spans="1:91" s="205" customFormat="1" ht="18.600000000000001" customHeight="1">
      <c r="A19" s="1252" t="str">
        <f>IF('1'!A1=1,B19,C19)</f>
        <v>of them:</v>
      </c>
      <c r="B19" s="1253" t="s">
        <v>519</v>
      </c>
      <c r="C19" s="1287" t="s">
        <v>545</v>
      </c>
      <c r="D19" s="1266"/>
      <c r="E19" s="1266"/>
      <c r="F19" s="1266"/>
      <c r="G19" s="1266"/>
      <c r="H19" s="1267"/>
      <c r="I19" s="1266"/>
      <c r="J19" s="1266"/>
      <c r="K19" s="1268"/>
      <c r="L19" s="1266"/>
      <c r="M19" s="1266"/>
      <c r="N19" s="1266"/>
      <c r="O19" s="1266"/>
      <c r="P19" s="1267"/>
      <c r="Q19" s="1266"/>
      <c r="R19" s="1266"/>
      <c r="S19" s="1266"/>
      <c r="T19" s="1267"/>
      <c r="U19" s="1266"/>
      <c r="V19" s="1266"/>
      <c r="W19" s="1266"/>
      <c r="X19" s="1267"/>
      <c r="Y19" s="1266"/>
      <c r="Z19" s="1266"/>
      <c r="AA19" s="1266"/>
      <c r="AB19" s="1269"/>
      <c r="AC19" s="1270"/>
      <c r="AD19" s="1270"/>
      <c r="AE19" s="1270"/>
      <c r="AF19" s="1271"/>
      <c r="AG19" s="1272"/>
      <c r="AH19" s="1272"/>
      <c r="AI19" s="1273"/>
      <c r="AJ19" s="1271"/>
      <c r="AK19" s="1272"/>
      <c r="AL19" s="1272"/>
      <c r="AM19" s="1272"/>
      <c r="AN19" s="1274"/>
      <c r="AO19" s="1275"/>
      <c r="AP19" s="1275"/>
      <c r="AQ19" s="1276"/>
      <c r="AR19" s="1275"/>
      <c r="AS19" s="1275"/>
      <c r="AT19" s="1275"/>
      <c r="AU19" s="1276"/>
      <c r="AV19" s="1275"/>
      <c r="AW19" s="1275"/>
      <c r="AX19" s="1275"/>
      <c r="AY19" s="1276"/>
      <c r="AZ19" s="1275"/>
      <c r="BA19" s="1275"/>
      <c r="BB19" s="1275"/>
      <c r="BC19" s="1275"/>
      <c r="BD19" s="1274"/>
      <c r="BE19" s="1275"/>
      <c r="BF19" s="1275"/>
      <c r="BG19" s="1275"/>
      <c r="BH19" s="1274"/>
      <c r="BI19" s="1275"/>
      <c r="BJ19" s="1275"/>
      <c r="BK19" s="1275"/>
      <c r="BL19" s="1274"/>
      <c r="BM19" s="1275"/>
      <c r="BN19" s="1275"/>
      <c r="BO19" s="193"/>
      <c r="BP19" s="1274"/>
      <c r="BQ19" s="1275"/>
      <c r="BR19" s="193"/>
      <c r="BS19" s="211"/>
      <c r="BT19" s="1249"/>
      <c r="BU19" s="1288"/>
      <c r="BV19" s="1288"/>
      <c r="BW19" s="6"/>
      <c r="BX19" s="1250"/>
      <c r="BY19" s="6"/>
      <c r="BZ19" s="6"/>
      <c r="CA19" s="1289"/>
      <c r="CB19" s="216"/>
      <c r="CC19" s="729"/>
      <c r="CD19" s="729"/>
      <c r="CE19" s="729"/>
      <c r="CF19" s="729"/>
      <c r="CG19" s="729"/>
      <c r="CH19" s="729"/>
      <c r="CI19" s="729"/>
      <c r="CJ19" s="729"/>
      <c r="CK19" s="729"/>
      <c r="CL19" s="729"/>
      <c r="CM19" s="729"/>
    </row>
    <row r="20" spans="1:91" s="205" customFormat="1">
      <c r="A20" s="359" t="str">
        <f>IF('1'!A1=1,B20,C20)</f>
        <v xml:space="preserve">          EU countries</v>
      </c>
      <c r="B20" s="361" t="s">
        <v>546</v>
      </c>
      <c r="C20" s="1290" t="s">
        <v>547</v>
      </c>
      <c r="D20" s="1291"/>
      <c r="E20" s="1291"/>
      <c r="F20" s="1291"/>
      <c r="G20" s="1291"/>
      <c r="H20" s="1292"/>
      <c r="I20" s="1291"/>
      <c r="J20" s="1291"/>
      <c r="K20" s="1293"/>
      <c r="L20" s="1291"/>
      <c r="M20" s="1291"/>
      <c r="N20" s="1291"/>
      <c r="O20" s="1291"/>
      <c r="P20" s="1292"/>
      <c r="Q20" s="1291"/>
      <c r="R20" s="1291"/>
      <c r="S20" s="1291"/>
      <c r="T20" s="1292"/>
      <c r="U20" s="1291"/>
      <c r="V20" s="1291"/>
      <c r="W20" s="1291"/>
      <c r="X20" s="1292"/>
      <c r="Y20" s="1291"/>
      <c r="Z20" s="1291"/>
      <c r="AA20" s="1291"/>
      <c r="AB20" s="678"/>
      <c r="AC20" s="251"/>
      <c r="AD20" s="251"/>
      <c r="AE20" s="251"/>
      <c r="AF20" s="1294"/>
      <c r="AG20" s="1295"/>
      <c r="AH20" s="1295"/>
      <c r="AI20" s="1296"/>
      <c r="AJ20" s="1294"/>
      <c r="AK20" s="1295"/>
      <c r="AL20" s="1295"/>
      <c r="AM20" s="1295"/>
      <c r="AN20" s="1297"/>
      <c r="AO20" s="1298"/>
      <c r="AP20" s="1298"/>
      <c r="AQ20" s="1299"/>
      <c r="AR20" s="1298">
        <v>200</v>
      </c>
      <c r="AS20" s="1298">
        <v>252</v>
      </c>
      <c r="AT20" s="1298">
        <v>289</v>
      </c>
      <c r="AU20" s="1299">
        <v>276</v>
      </c>
      <c r="AV20" s="1298">
        <v>274</v>
      </c>
      <c r="AW20" s="1298">
        <v>365</v>
      </c>
      <c r="AX20" s="1298">
        <v>410</v>
      </c>
      <c r="AY20" s="1299">
        <v>393</v>
      </c>
      <c r="AZ20" s="1298">
        <v>405</v>
      </c>
      <c r="BA20" s="1298">
        <v>510</v>
      </c>
      <c r="BB20" s="1298">
        <v>599</v>
      </c>
      <c r="BC20" s="1298">
        <v>626</v>
      </c>
      <c r="BD20" s="1297">
        <v>591</v>
      </c>
      <c r="BE20" s="1298">
        <v>618</v>
      </c>
      <c r="BF20" s="1298">
        <v>720</v>
      </c>
      <c r="BG20" s="1298">
        <v>717</v>
      </c>
      <c r="BH20" s="1297">
        <v>648</v>
      </c>
      <c r="BI20" s="1298">
        <v>692</v>
      </c>
      <c r="BJ20" s="1298">
        <v>722</v>
      </c>
      <c r="BK20" s="1298">
        <v>707</v>
      </c>
      <c r="BL20" s="1297">
        <v>607</v>
      </c>
      <c r="BM20" s="1298">
        <v>509</v>
      </c>
      <c r="BN20" s="1298">
        <v>572</v>
      </c>
      <c r="BO20" s="251">
        <v>663</v>
      </c>
      <c r="BP20" s="1297">
        <v>736</v>
      </c>
      <c r="BQ20" s="1298">
        <v>742</v>
      </c>
      <c r="BR20" s="251">
        <v>697</v>
      </c>
      <c r="BS20" s="1300">
        <v>747</v>
      </c>
      <c r="BT20" s="1301" t="s">
        <v>537</v>
      </c>
      <c r="BU20" s="1302" t="s">
        <v>537</v>
      </c>
      <c r="BV20" s="1302" t="s">
        <v>537</v>
      </c>
      <c r="BW20" s="1302" t="s">
        <v>537</v>
      </c>
      <c r="BX20" s="1303" t="s">
        <v>537</v>
      </c>
      <c r="BY20" s="1302" t="s">
        <v>537</v>
      </c>
      <c r="BZ20" s="1302" t="s">
        <v>537</v>
      </c>
      <c r="CA20" s="1682" t="s">
        <v>537</v>
      </c>
      <c r="CB20" s="216"/>
      <c r="CC20" s="729"/>
      <c r="CD20" s="729"/>
      <c r="CE20" s="729"/>
      <c r="CF20" s="729"/>
      <c r="CG20" s="729"/>
      <c r="CH20" s="729"/>
      <c r="CI20" s="729"/>
      <c r="CJ20" s="729"/>
      <c r="CK20" s="729"/>
      <c r="CL20" s="729"/>
      <c r="CM20" s="729"/>
    </row>
    <row r="21" spans="1:91" ht="27" customHeight="1">
      <c r="A21" s="1794" t="str">
        <f>IF('1'!$A$1=1,A34,A35)</f>
        <v>*The "Travel" item estimates for  quarters 2022 and I quarter 2023 were made on the basis of available information without breakdown by countries and will be revised after receiving additional data. Estimation of Ukrainians' expenditures abroad is based upon the data on payments by paycards abroad, data from the United Nations and the State Border Guard Service of Ukraine on the number of people who went abroad due to the war.</v>
      </c>
      <c r="B21" s="1794"/>
      <c r="C21" s="1794"/>
      <c r="D21" s="1794"/>
      <c r="E21" s="1794"/>
      <c r="F21" s="1794"/>
      <c r="G21" s="1794"/>
      <c r="H21" s="1794"/>
      <c r="I21" s="1794"/>
      <c r="J21" s="1794"/>
      <c r="K21" s="1794"/>
      <c r="L21" s="1794"/>
      <c r="M21" s="1794"/>
      <c r="N21" s="1794"/>
      <c r="O21" s="1794"/>
      <c r="P21" s="1794"/>
      <c r="Q21" s="1794"/>
      <c r="R21" s="1794"/>
      <c r="S21" s="1794"/>
      <c r="T21" s="1794"/>
      <c r="U21" s="1794"/>
      <c r="V21" s="1794"/>
      <c r="W21" s="1794"/>
      <c r="X21" s="1794"/>
      <c r="Y21" s="1794"/>
      <c r="Z21" s="1794"/>
      <c r="AA21" s="1794"/>
      <c r="AB21" s="1794"/>
      <c r="AC21" s="1794"/>
      <c r="AD21" s="1794"/>
      <c r="AE21" s="1794"/>
      <c r="AF21" s="1794"/>
      <c r="AG21" s="1794"/>
      <c r="AH21" s="1794"/>
      <c r="AI21" s="1794"/>
      <c r="AJ21" s="1794"/>
      <c r="AK21" s="1794"/>
      <c r="AL21" s="1794"/>
      <c r="AM21" s="1794"/>
      <c r="AN21" s="1794"/>
      <c r="AO21" s="1794"/>
      <c r="AP21" s="1794"/>
      <c r="AQ21" s="1794"/>
      <c r="AR21" s="1794"/>
      <c r="AS21" s="1794"/>
      <c r="AT21" s="1794"/>
      <c r="AU21" s="1794"/>
      <c r="AV21" s="1794"/>
      <c r="AW21" s="1794"/>
      <c r="AX21" s="1794"/>
      <c r="AY21" s="1794"/>
      <c r="AZ21" s="1794"/>
      <c r="BA21" s="1794"/>
      <c r="BB21" s="1794"/>
      <c r="BC21" s="1794"/>
      <c r="BD21" s="1794"/>
      <c r="BE21" s="1794"/>
      <c r="BF21" s="1794"/>
      <c r="BG21" s="1794"/>
      <c r="BH21" s="1794"/>
      <c r="BI21" s="1794"/>
      <c r="BJ21" s="1794"/>
      <c r="BK21" s="1794"/>
      <c r="BL21" s="1794"/>
      <c r="BM21" s="1794"/>
      <c r="BN21" s="1794"/>
      <c r="BO21" s="1794"/>
      <c r="BP21" s="1794"/>
      <c r="BQ21" s="1794"/>
      <c r="BR21" s="1794"/>
      <c r="BS21" s="1794"/>
      <c r="BT21" s="1795"/>
      <c r="BU21" s="1795"/>
      <c r="BV21" s="1795"/>
      <c r="BW21" s="216"/>
      <c r="BX21" s="216"/>
      <c r="BY21" s="216"/>
      <c r="BZ21" s="216"/>
      <c r="CA21" s="216"/>
      <c r="CB21" s="216"/>
      <c r="CC21" s="729"/>
      <c r="CD21" s="729"/>
      <c r="CE21" s="729"/>
      <c r="CF21" s="729"/>
      <c r="CG21" s="729"/>
      <c r="CH21" s="729"/>
      <c r="CI21" s="729"/>
      <c r="CJ21" s="729"/>
      <c r="CK21" s="729"/>
      <c r="CL21" s="729"/>
      <c r="CM21" s="729"/>
    </row>
    <row r="22" spans="1:91" ht="24" customHeight="1">
      <c r="A22" s="726" t="str">
        <f>IF('1'!$A$1=1,A37,A38)</f>
        <v>Notes: United Kingdom of Great Britain and Northern Ireland are excluded from the data for EU countries since 2015</v>
      </c>
      <c r="BJ22" s="729"/>
      <c r="BV22" s="729"/>
      <c r="BW22" s="216"/>
      <c r="BX22" s="216"/>
      <c r="BY22" s="216"/>
      <c r="BZ22" s="216"/>
      <c r="CA22" s="216"/>
      <c r="CB22" s="216"/>
      <c r="CC22" s="729"/>
      <c r="CD22" s="729"/>
      <c r="CE22" s="729"/>
      <c r="CF22" s="729"/>
      <c r="CG22" s="729"/>
      <c r="CH22" s="729"/>
      <c r="CI22" s="729"/>
      <c r="CJ22" s="729"/>
      <c r="CK22" s="729"/>
      <c r="CL22" s="729"/>
      <c r="CM22" s="729"/>
    </row>
    <row r="23" spans="1:91" ht="20.399999999999999" customHeight="1">
      <c r="A23" s="1090" t="str">
        <f>IF('1'!$A$1=1,A40,A41)</f>
        <v>Since 2014, data exclude the temporarily occupied by the russian federation territories of Ukraine.</v>
      </c>
    </row>
    <row r="34" spans="1:91" s="20" customFormat="1" ht="55.5" customHeight="1">
      <c r="A34" s="1787" t="s">
        <v>548</v>
      </c>
      <c r="B34" s="1787"/>
      <c r="C34" s="1787"/>
      <c r="D34" s="1787"/>
      <c r="E34" s="1787"/>
      <c r="F34" s="1787"/>
      <c r="G34" s="1787"/>
      <c r="H34" s="1787"/>
      <c r="I34" s="1787"/>
      <c r="J34" s="1787"/>
      <c r="K34" s="1787"/>
      <c r="L34" s="1787"/>
      <c r="M34" s="1787"/>
      <c r="N34" s="1787"/>
      <c r="O34" s="1787"/>
      <c r="P34" s="1787"/>
      <c r="Q34" s="1787"/>
      <c r="R34" s="1787"/>
      <c r="S34" s="1787"/>
      <c r="T34" s="1787"/>
      <c r="U34" s="1787"/>
      <c r="V34" s="1787"/>
      <c r="W34" s="1787"/>
      <c r="X34" s="1787"/>
      <c r="Y34" s="1787"/>
      <c r="Z34" s="1787"/>
      <c r="AA34" s="1787"/>
      <c r="AB34" s="1787"/>
      <c r="AC34" s="1787"/>
      <c r="AD34" s="1787"/>
      <c r="AE34" s="1787"/>
      <c r="AF34" s="1787"/>
      <c r="AG34" s="1787"/>
      <c r="AH34" s="1787"/>
      <c r="AI34" s="1787"/>
      <c r="AJ34" s="1787"/>
      <c r="AK34" s="1787"/>
      <c r="AL34" s="1787"/>
      <c r="AM34" s="1787"/>
      <c r="AN34" s="1787"/>
      <c r="AO34" s="1787"/>
      <c r="AP34" s="1787"/>
      <c r="AQ34" s="1787"/>
      <c r="AR34" s="1787"/>
      <c r="AS34" s="1787"/>
      <c r="AT34" s="1787"/>
      <c r="AU34" s="1787"/>
      <c r="AV34" s="1787"/>
      <c r="AW34" s="1787"/>
      <c r="AX34" s="1787"/>
      <c r="AY34" s="1787"/>
      <c r="AZ34" s="1787"/>
      <c r="BA34" s="1787"/>
      <c r="BB34" s="1787"/>
      <c r="BC34" s="1787"/>
      <c r="BD34" s="1787"/>
      <c r="BE34" s="1787"/>
      <c r="BF34" s="1787"/>
      <c r="BG34" s="1787"/>
      <c r="BH34" s="1787"/>
      <c r="BI34" s="1787"/>
      <c r="BJ34" s="1787"/>
      <c r="BK34" s="1787"/>
      <c r="BL34" s="1787"/>
      <c r="BM34" s="1787"/>
      <c r="BN34" s="1787"/>
      <c r="BO34" s="1787"/>
      <c r="BP34" s="1787"/>
      <c r="BQ34" s="1787"/>
      <c r="BR34" s="1787"/>
      <c r="BS34" s="1787"/>
      <c r="BT34" s="1787"/>
      <c r="BV34" s="1304"/>
      <c r="BW34" s="1305"/>
      <c r="BX34" s="1305"/>
      <c r="BY34" s="1305"/>
      <c r="BZ34" s="1305"/>
      <c r="CA34" s="1305"/>
      <c r="CB34" s="1305"/>
      <c r="CC34" s="1304"/>
      <c r="CD34" s="1304"/>
      <c r="CE34" s="1304"/>
      <c r="CF34" s="1304"/>
      <c r="CG34" s="1304"/>
      <c r="CH34" s="1304"/>
      <c r="CI34" s="1304"/>
      <c r="CJ34" s="1304"/>
      <c r="CK34" s="1304"/>
      <c r="CL34" s="1304"/>
      <c r="CM34" s="1304"/>
    </row>
    <row r="35" spans="1:91" s="20" customFormat="1" ht="30.6" customHeight="1">
      <c r="A35" s="1788" t="s">
        <v>549</v>
      </c>
      <c r="B35" s="1788"/>
      <c r="C35" s="1788"/>
      <c r="D35" s="1788"/>
      <c r="E35" s="1788"/>
      <c r="F35" s="1788"/>
      <c r="G35" s="1788"/>
      <c r="H35" s="1788"/>
      <c r="I35" s="1788"/>
      <c r="J35" s="1788"/>
      <c r="K35" s="1788"/>
      <c r="L35" s="1788"/>
      <c r="M35" s="1788"/>
      <c r="N35" s="1788"/>
      <c r="O35" s="1788"/>
      <c r="P35" s="1788"/>
      <c r="Q35" s="1788"/>
      <c r="R35" s="1788"/>
      <c r="S35" s="1788"/>
      <c r="T35" s="1788"/>
      <c r="U35" s="1788"/>
      <c r="V35" s="1788"/>
      <c r="W35" s="1788"/>
      <c r="X35" s="1788"/>
      <c r="Y35" s="1788"/>
      <c r="Z35" s="1788"/>
      <c r="AA35" s="1788"/>
      <c r="AB35" s="1788"/>
      <c r="AC35" s="1788"/>
      <c r="AD35" s="1788"/>
      <c r="AE35" s="1788"/>
      <c r="AF35" s="1788"/>
      <c r="AG35" s="1788"/>
      <c r="AH35" s="1788"/>
      <c r="AI35" s="1788"/>
      <c r="AJ35" s="1788"/>
      <c r="AK35" s="1788"/>
      <c r="AL35" s="1788"/>
      <c r="AM35" s="1788"/>
      <c r="AN35" s="1788"/>
      <c r="AO35" s="1788"/>
      <c r="AP35" s="1788"/>
      <c r="AQ35" s="1788"/>
      <c r="AR35" s="1788"/>
      <c r="AS35" s="1788"/>
      <c r="AT35" s="1788"/>
      <c r="AU35" s="1788"/>
      <c r="AV35" s="1788"/>
      <c r="AW35" s="1788"/>
      <c r="AX35" s="1788"/>
      <c r="AY35" s="1788"/>
      <c r="AZ35" s="1788"/>
      <c r="BA35" s="1788"/>
      <c r="BB35" s="1788"/>
      <c r="BC35" s="1788"/>
      <c r="BD35" s="1788"/>
      <c r="BE35" s="1788"/>
      <c r="BF35" s="1788"/>
      <c r="BG35" s="1788"/>
      <c r="BH35" s="1788"/>
      <c r="BI35" s="1788"/>
      <c r="BJ35" s="1788"/>
      <c r="BK35" s="1788"/>
      <c r="BL35" s="1788"/>
      <c r="BM35" s="1788"/>
      <c r="BN35" s="1788"/>
      <c r="BO35" s="1788"/>
      <c r="BP35" s="1788"/>
      <c r="BQ35" s="1788"/>
      <c r="BR35" s="1788"/>
      <c r="BS35" s="1788"/>
      <c r="BT35" s="1788"/>
    </row>
    <row r="36" spans="1:91" s="20" customFormat="1" ht="13.05" customHeight="1">
      <c r="A36" s="1306"/>
      <c r="B36" s="1306"/>
      <c r="C36" s="1306"/>
      <c r="D36" s="1306"/>
      <c r="E36" s="1306"/>
      <c r="F36" s="1306"/>
      <c r="G36" s="1306"/>
      <c r="H36" s="1306"/>
      <c r="I36" s="1306"/>
      <c r="J36" s="1306"/>
      <c r="K36" s="1306"/>
      <c r="L36" s="1306"/>
      <c r="M36" s="1306"/>
      <c r="N36" s="1306"/>
      <c r="O36" s="1306"/>
      <c r="P36" s="1306"/>
      <c r="Q36" s="1306"/>
      <c r="R36" s="1306"/>
      <c r="S36" s="1306"/>
      <c r="T36" s="1306"/>
      <c r="U36" s="1306"/>
      <c r="V36" s="1306"/>
      <c r="W36" s="1306"/>
      <c r="X36" s="1306"/>
      <c r="Y36" s="1306"/>
      <c r="Z36" s="1306"/>
      <c r="AA36" s="1306"/>
      <c r="AB36" s="1306"/>
      <c r="AC36" s="1306"/>
      <c r="AD36" s="1306"/>
      <c r="AE36" s="1306"/>
      <c r="AF36" s="1306"/>
      <c r="AG36" s="1306"/>
      <c r="AH36" s="1306"/>
      <c r="AI36" s="1306"/>
      <c r="AJ36" s="1306"/>
      <c r="AK36" s="1306"/>
      <c r="AL36" s="1306"/>
      <c r="AM36" s="1306"/>
      <c r="AN36" s="1306"/>
      <c r="AO36" s="1306"/>
      <c r="AP36" s="1306"/>
      <c r="AQ36" s="1306"/>
      <c r="AR36" s="1306"/>
      <c r="AS36" s="1306"/>
      <c r="AT36" s="1306"/>
      <c r="AU36" s="1306"/>
      <c r="AV36" s="1306"/>
      <c r="AW36" s="1306"/>
      <c r="AX36" s="1306"/>
      <c r="AY36" s="1306"/>
      <c r="AZ36" s="1306"/>
      <c r="BA36" s="1306"/>
      <c r="BB36" s="1306"/>
      <c r="BC36" s="1306"/>
      <c r="BD36" s="1306"/>
      <c r="BE36" s="1306"/>
      <c r="BF36" s="1306"/>
      <c r="BG36" s="1306"/>
      <c r="BH36" s="1306"/>
      <c r="BI36" s="1306"/>
      <c r="BJ36" s="1306"/>
      <c r="BK36" s="1306"/>
      <c r="BL36" s="1306"/>
      <c r="BM36" s="1306"/>
      <c r="BN36" s="1306"/>
      <c r="BO36" s="1306"/>
      <c r="BP36" s="1306"/>
      <c r="BQ36" s="1306"/>
      <c r="BR36" s="1306"/>
      <c r="BS36" s="1306"/>
      <c r="BT36" s="1306"/>
    </row>
    <row r="37" spans="1:91" s="20" customFormat="1">
      <c r="A37" s="20" t="s">
        <v>626</v>
      </c>
    </row>
    <row r="38" spans="1:91" s="20" customFormat="1">
      <c r="A38" s="20" t="s">
        <v>625</v>
      </c>
    </row>
    <row r="39" spans="1:91" s="21" customFormat="1"/>
    <row r="40" spans="1:91" s="21" customFormat="1">
      <c r="A40" s="1489" t="s">
        <v>617</v>
      </c>
    </row>
    <row r="41" spans="1:91" s="21" customFormat="1">
      <c r="A41" s="1489" t="s">
        <v>618</v>
      </c>
    </row>
    <row r="42" spans="1:91" s="21" customFormat="1"/>
  </sheetData>
  <mergeCells count="21">
    <mergeCell ref="BX5:CA5"/>
    <mergeCell ref="H5:K5"/>
    <mergeCell ref="L5:O5"/>
    <mergeCell ref="P5:S5"/>
    <mergeCell ref="T5:W5"/>
    <mergeCell ref="X5:AA5"/>
    <mergeCell ref="A34:BT34"/>
    <mergeCell ref="A35:BT35"/>
    <mergeCell ref="AB5:AE5"/>
    <mergeCell ref="AF5:AI5"/>
    <mergeCell ref="AJ5:AM5"/>
    <mergeCell ref="AN5:AQ5"/>
    <mergeCell ref="AR5:AU5"/>
    <mergeCell ref="AZ5:BC5"/>
    <mergeCell ref="A21:BV21"/>
    <mergeCell ref="BD5:BG5"/>
    <mergeCell ref="BH5:BK5"/>
    <mergeCell ref="BL5:BO5"/>
    <mergeCell ref="BP5:BS5"/>
    <mergeCell ref="BT5:BW5"/>
    <mergeCell ref="D5:G5"/>
  </mergeCells>
  <hyperlinks>
    <hyperlink ref="A1" location="'1'!A1" display="до змісту"/>
  </hyperlinks>
  <printOptions horizontalCentered="1" verticalCentered="1"/>
  <pageMargins left="0.11811023622047245" right="3.937007874015748E-2" top="0.74803149606299213" bottom="0.74803149606299213" header="0.31496062992125984" footer="0.31496062992125984"/>
  <pageSetup paperSize="9" scale="53"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dimension ref="A1:CD186"/>
  <sheetViews>
    <sheetView zoomScale="69" zoomScaleNormal="69" workbookViewId="0">
      <selection activeCell="O14" sqref="O14"/>
    </sheetView>
  </sheetViews>
  <sheetFormatPr defaultColWidth="8" defaultRowHeight="13.2" outlineLevelCol="2"/>
  <cols>
    <col min="1" max="1" width="35.44140625" style="254" customWidth="1"/>
    <col min="2" max="2" width="29.5546875" style="254" hidden="1" customWidth="1" outlineLevel="2"/>
    <col min="3" max="3" width="29.109375" style="254" hidden="1" customWidth="1" outlineLevel="2"/>
    <col min="4" max="4" width="6.5546875" style="254" hidden="1" customWidth="1" outlineLevel="1" collapsed="1"/>
    <col min="5" max="15" width="6.5546875" style="254" hidden="1" customWidth="1" outlineLevel="1"/>
    <col min="16" max="23" width="8" style="254" hidden="1" customWidth="1" outlineLevel="1"/>
    <col min="24" max="24" width="7.44140625" style="254" hidden="1" customWidth="1" outlineLevel="1"/>
    <col min="25" max="25" width="8" style="254" hidden="1" customWidth="1" outlineLevel="1"/>
    <col min="26" max="27" width="7.6640625" style="254" hidden="1" customWidth="1" outlineLevel="1"/>
    <col min="28" max="32" width="8.44140625" style="254" hidden="1" customWidth="1" outlineLevel="1"/>
    <col min="33" max="33" width="8.6640625" style="254" hidden="1" customWidth="1" outlineLevel="1"/>
    <col min="34" max="35" width="7.6640625" style="254" hidden="1" customWidth="1" outlineLevel="1"/>
    <col min="36" max="36" width="8.5546875" style="254" customWidth="1" collapsed="1"/>
    <col min="37" max="38" width="8.5546875" style="254" customWidth="1"/>
    <col min="39" max="39" width="8.33203125" style="254" customWidth="1"/>
    <col min="40" max="47" width="8.5546875" style="254" customWidth="1"/>
    <col min="48" max="48" width="8.88671875" style="254" customWidth="1"/>
    <col min="49" max="49" width="8.6640625" style="254" customWidth="1"/>
    <col min="50" max="50" width="9.109375" style="254" customWidth="1"/>
    <col min="51" max="51" width="8.6640625" style="254" customWidth="1"/>
    <col min="52" max="52" width="7.6640625" style="254" customWidth="1"/>
    <col min="53" max="55" width="8.44140625" style="254" customWidth="1"/>
    <col min="56" max="56" width="9.88671875" style="254" hidden="1" customWidth="1" outlineLevel="1"/>
    <col min="57" max="57" width="10.77734375" style="254" hidden="1" customWidth="1" outlineLevel="1"/>
    <col min="58" max="58" width="9.88671875" style="254" customWidth="1" collapsed="1"/>
    <col min="59" max="59" width="10.77734375" style="254" customWidth="1"/>
    <col min="60" max="60" width="9.33203125" style="254" hidden="1" customWidth="1" outlineLevel="1"/>
    <col min="61" max="61" width="8.33203125" style="254" hidden="1" customWidth="1" outlineLevel="1"/>
    <col min="62" max="62" width="8" style="254" hidden="1" customWidth="1" outlineLevel="1"/>
    <col min="63" max="63" width="7.77734375" style="254" hidden="1" customWidth="1" outlineLevel="1"/>
    <col min="64" max="64" width="8" style="254" hidden="1" customWidth="1" outlineLevel="1"/>
    <col min="65" max="65" width="7.88671875" style="254" hidden="1" customWidth="1" outlineLevel="1"/>
    <col min="66" max="66" width="8.88671875" style="254" hidden="1" customWidth="1" outlineLevel="1"/>
    <col min="67" max="67" width="9.33203125" style="254" hidden="1" customWidth="1" outlineLevel="1"/>
    <col min="68" max="68" width="8.88671875" style="254" hidden="1" customWidth="1" outlineLevel="1"/>
    <col min="69" max="69" width="15.33203125" style="1591" customWidth="1" collapsed="1"/>
    <col min="70" max="80" width="8" style="1591"/>
    <col min="81" max="16384" width="8" style="254"/>
  </cols>
  <sheetData>
    <row r="1" spans="1:82">
      <c r="A1" s="93" t="str">
        <f>IF('1'!$A$1=1,"до змісту","to title")</f>
        <v>to title</v>
      </c>
      <c r="X1" s="262"/>
      <c r="AB1" s="255"/>
      <c r="AC1" s="256"/>
      <c r="AD1" s="255"/>
      <c r="AE1" s="255"/>
      <c r="AF1" s="255"/>
      <c r="AG1" s="255"/>
      <c r="AH1" s="255"/>
      <c r="AI1" s="255"/>
      <c r="AJ1" s="255"/>
      <c r="AK1" s="255"/>
      <c r="AL1" s="257"/>
      <c r="AM1" s="255"/>
      <c r="AN1" s="255"/>
      <c r="AO1" s="255"/>
      <c r="AP1" s="255"/>
      <c r="AQ1" s="255"/>
      <c r="AR1" s="255"/>
      <c r="AS1" s="255"/>
      <c r="AT1" s="257"/>
      <c r="AU1" s="255"/>
      <c r="AV1" s="255"/>
      <c r="AW1" s="255"/>
      <c r="AX1" s="255"/>
      <c r="AY1" s="255"/>
      <c r="AZ1" s="255"/>
      <c r="BA1" s="255"/>
      <c r="BB1" s="255"/>
      <c r="BC1" s="255"/>
      <c r="BD1" s="255"/>
      <c r="BE1" s="255"/>
      <c r="BF1" s="255"/>
      <c r="BG1" s="255"/>
      <c r="BH1" s="255"/>
      <c r="BI1" s="255"/>
      <c r="BJ1" s="255"/>
      <c r="BK1" s="255"/>
      <c r="BL1" s="255"/>
      <c r="BM1" s="257"/>
      <c r="BN1" s="257"/>
      <c r="BO1" s="257"/>
      <c r="BP1" s="257"/>
      <c r="BQ1" s="1589"/>
      <c r="BR1" s="1590"/>
      <c r="BS1" s="1590"/>
      <c r="BT1" s="1590"/>
      <c r="BU1" s="1590"/>
      <c r="BV1" s="1590"/>
      <c r="BW1" s="1590"/>
      <c r="BX1" s="1589"/>
      <c r="BY1" s="1589"/>
      <c r="BZ1" s="1589"/>
      <c r="CD1" s="257"/>
    </row>
    <row r="2" spans="1:82" s="1521" customFormat="1" ht="16.350000000000001" customHeight="1">
      <c r="A2" s="258" t="str">
        <f>IF('1'!$A$1=1,"3.1 Розподіл зовнішньої торгівлі товарами та послугами за географічними регіонами","3.1 Breakdown of External Trade in Goods and Services by Geographical Region")</f>
        <v>3.1 Breakdown of External Trade in Goods and Services by Geographical Region</v>
      </c>
      <c r="B2" s="260"/>
      <c r="C2" s="258"/>
      <c r="U2" s="1522"/>
      <c r="Y2" s="1522"/>
      <c r="AC2" s="1523"/>
      <c r="AD2" s="1524"/>
      <c r="AE2" s="1524"/>
      <c r="AF2" s="1524"/>
      <c r="AG2" s="1524"/>
      <c r="AH2" s="1523"/>
      <c r="AI2" s="1524"/>
      <c r="AJ2" s="1524"/>
      <c r="AK2" s="1524"/>
      <c r="AL2" s="1524"/>
      <c r="AM2" s="1524"/>
      <c r="AN2" s="1524"/>
      <c r="AO2" s="1524"/>
      <c r="AP2" s="1524"/>
      <c r="AQ2" s="1524"/>
      <c r="AR2" s="1524"/>
      <c r="AS2" s="1524"/>
      <c r="AT2" s="1524"/>
      <c r="AU2" s="1524"/>
      <c r="AV2" s="1524"/>
      <c r="AW2" s="1524"/>
      <c r="AX2" s="1524"/>
      <c r="AY2" s="1524"/>
      <c r="AZ2" s="1524"/>
      <c r="BA2" s="1524"/>
      <c r="BB2" s="1524"/>
      <c r="BC2" s="1524"/>
      <c r="BD2" s="1524"/>
      <c r="BE2" s="1524"/>
      <c r="BF2" s="1524"/>
      <c r="BG2" s="1524"/>
      <c r="BH2" s="1524"/>
      <c r="BI2" s="1524"/>
      <c r="BJ2" s="1524"/>
      <c r="BK2" s="1524"/>
      <c r="BL2" s="1524"/>
      <c r="BM2" s="1524"/>
      <c r="BQ2" s="1592"/>
      <c r="BR2" s="1593"/>
      <c r="BS2" s="1575"/>
      <c r="BT2" s="1594"/>
      <c r="BU2" s="1594"/>
      <c r="BV2" s="1592"/>
      <c r="BW2" s="1592"/>
      <c r="BX2" s="1592"/>
      <c r="BY2" s="1592"/>
      <c r="BZ2" s="1592"/>
      <c r="CA2" s="1592"/>
      <c r="CB2" s="1592"/>
    </row>
    <row r="3" spans="1:82">
      <c r="A3" s="260" t="str">
        <f>IF('1'!$A$1=1,"(відповідно до КПБ6)","(according to BPM6 methodolody)")</f>
        <v>(according to BPM6 methodolody)</v>
      </c>
      <c r="B3" s="260"/>
      <c r="C3" s="260"/>
      <c r="E3" s="261"/>
      <c r="F3" s="261"/>
      <c r="U3" s="261"/>
      <c r="Y3" s="262"/>
      <c r="Z3" s="262"/>
      <c r="AA3" s="262"/>
      <c r="AB3" s="262"/>
      <c r="AK3" s="261"/>
    </row>
    <row r="4" spans="1:82">
      <c r="A4" s="254" t="str">
        <f>IF('1'!$A$1=1,"Млн дол. США","Million USD")</f>
        <v>Million USD</v>
      </c>
      <c r="D4" s="261"/>
      <c r="E4" s="449"/>
      <c r="F4" s="449"/>
      <c r="G4" s="261"/>
      <c r="H4" s="261"/>
      <c r="I4" s="449"/>
      <c r="J4" s="449"/>
      <c r="K4" s="261"/>
      <c r="L4" s="261"/>
      <c r="M4" s="449"/>
      <c r="N4" s="449"/>
      <c r="O4" s="261"/>
      <c r="P4" s="449"/>
      <c r="Q4" s="449"/>
      <c r="R4" s="261"/>
      <c r="S4" s="261"/>
      <c r="T4" s="449"/>
      <c r="U4" s="261"/>
      <c r="V4" s="261"/>
      <c r="W4" s="261"/>
      <c r="X4" s="261"/>
      <c r="Y4" s="449"/>
      <c r="Z4" s="261"/>
      <c r="AB4" s="262"/>
      <c r="AC4" s="262"/>
      <c r="AG4" s="259"/>
      <c r="AH4" s="259"/>
    </row>
    <row r="5" spans="1:82">
      <c r="A5" s="1741" t="str">
        <f>IF('1'!$A$1=1,B5,C5)</f>
        <v>Regions</v>
      </c>
      <c r="B5" s="1743" t="s">
        <v>19</v>
      </c>
      <c r="C5" s="1743" t="s">
        <v>133</v>
      </c>
      <c r="D5" s="264">
        <v>2011</v>
      </c>
      <c r="E5" s="264"/>
      <c r="F5" s="264"/>
      <c r="G5" s="265"/>
      <c r="H5" s="266">
        <v>2012</v>
      </c>
      <c r="I5" s="264"/>
      <c r="J5" s="264"/>
      <c r="K5" s="265"/>
      <c r="L5" s="266">
        <v>2013</v>
      </c>
      <c r="M5" s="264"/>
      <c r="N5" s="264"/>
      <c r="O5" s="265"/>
      <c r="P5" s="266">
        <v>2014</v>
      </c>
      <c r="Q5" s="266"/>
      <c r="R5" s="266"/>
      <c r="S5" s="266"/>
      <c r="T5" s="1129">
        <v>2015</v>
      </c>
      <c r="U5" s="1130"/>
      <c r="V5" s="1130"/>
      <c r="W5" s="1130"/>
      <c r="X5" s="266">
        <v>2016</v>
      </c>
      <c r="Y5" s="267"/>
      <c r="Z5" s="267"/>
      <c r="AA5" s="267"/>
      <c r="AB5" s="1714">
        <v>2017</v>
      </c>
      <c r="AC5" s="1715"/>
      <c r="AD5" s="1715"/>
      <c r="AE5" s="1716"/>
      <c r="AF5" s="1802">
        <v>2018</v>
      </c>
      <c r="AG5" s="1803"/>
      <c r="AH5" s="1803"/>
      <c r="AI5" s="1804"/>
      <c r="AJ5" s="1802">
        <v>2019</v>
      </c>
      <c r="AK5" s="1803"/>
      <c r="AL5" s="1803"/>
      <c r="AM5" s="1804"/>
      <c r="AN5" s="1802">
        <v>2020</v>
      </c>
      <c r="AO5" s="1803"/>
      <c r="AP5" s="1803"/>
      <c r="AQ5" s="1804"/>
      <c r="AR5" s="1802">
        <v>2021</v>
      </c>
      <c r="AS5" s="1803"/>
      <c r="AT5" s="1803"/>
      <c r="AU5" s="1804"/>
      <c r="AV5" s="1802">
        <v>2022</v>
      </c>
      <c r="AW5" s="1803"/>
      <c r="AX5" s="1803"/>
      <c r="AY5" s="1804"/>
      <c r="AZ5" s="1802">
        <v>2023</v>
      </c>
      <c r="BA5" s="1803"/>
      <c r="BB5" s="1803"/>
      <c r="BC5" s="1804"/>
      <c r="BD5" s="1796">
        <v>2020</v>
      </c>
      <c r="BE5" s="1796">
        <v>2021</v>
      </c>
      <c r="BF5" s="1796">
        <v>2022</v>
      </c>
      <c r="BG5" s="1798">
        <v>2023</v>
      </c>
      <c r="BH5" s="1796">
        <v>2015</v>
      </c>
      <c r="BI5" s="1796">
        <v>2016</v>
      </c>
      <c r="BJ5" s="1796">
        <v>2017</v>
      </c>
      <c r="BK5" s="1796">
        <v>2018</v>
      </c>
      <c r="BL5" s="1796">
        <v>2019</v>
      </c>
      <c r="BM5" s="1798">
        <v>2020</v>
      </c>
      <c r="BN5" s="1800">
        <v>2021</v>
      </c>
      <c r="BO5" s="1800">
        <v>2022</v>
      </c>
      <c r="BP5" s="1800">
        <v>2023</v>
      </c>
      <c r="BQ5" s="1590"/>
    </row>
    <row r="6" spans="1:82" ht="16.5" customHeight="1">
      <c r="A6" s="1742"/>
      <c r="B6" s="1805"/>
      <c r="C6" s="1805"/>
      <c r="D6" s="41" t="s">
        <v>110</v>
      </c>
      <c r="E6" s="42" t="s">
        <v>107</v>
      </c>
      <c r="F6" s="42" t="s">
        <v>108</v>
      </c>
      <c r="G6" s="41" t="s">
        <v>109</v>
      </c>
      <c r="H6" s="41" t="s">
        <v>110</v>
      </c>
      <c r="I6" s="42" t="s">
        <v>107</v>
      </c>
      <c r="J6" s="42" t="s">
        <v>108</v>
      </c>
      <c r="K6" s="41" t="s">
        <v>109</v>
      </c>
      <c r="L6" s="41" t="s">
        <v>110</v>
      </c>
      <c r="M6" s="42" t="s">
        <v>107</v>
      </c>
      <c r="N6" s="42" t="s">
        <v>108</v>
      </c>
      <c r="O6" s="41" t="s">
        <v>109</v>
      </c>
      <c r="P6" s="41" t="s">
        <v>110</v>
      </c>
      <c r="Q6" s="42" t="s">
        <v>107</v>
      </c>
      <c r="R6" s="42" t="s">
        <v>108</v>
      </c>
      <c r="S6" s="41" t="s">
        <v>109</v>
      </c>
      <c r="T6" s="712" t="s">
        <v>110</v>
      </c>
      <c r="U6" s="713" t="s">
        <v>107</v>
      </c>
      <c r="V6" s="713" t="s">
        <v>108</v>
      </c>
      <c r="W6" s="712" t="s">
        <v>109</v>
      </c>
      <c r="X6" s="712" t="s">
        <v>110</v>
      </c>
      <c r="Y6" s="713" t="s">
        <v>107</v>
      </c>
      <c r="Z6" s="712" t="s">
        <v>108</v>
      </c>
      <c r="AA6" s="712" t="s">
        <v>109</v>
      </c>
      <c r="AB6" s="712" t="s">
        <v>110</v>
      </c>
      <c r="AC6" s="712" t="s">
        <v>107</v>
      </c>
      <c r="AD6" s="714" t="s">
        <v>108</v>
      </c>
      <c r="AE6" s="712" t="s">
        <v>109</v>
      </c>
      <c r="AF6" s="712" t="s">
        <v>110</v>
      </c>
      <c r="AG6" s="714" t="s">
        <v>107</v>
      </c>
      <c r="AH6" s="714" t="s">
        <v>108</v>
      </c>
      <c r="AI6" s="714" t="s">
        <v>109</v>
      </c>
      <c r="AJ6" s="712" t="s">
        <v>110</v>
      </c>
      <c r="AK6" s="714" t="s">
        <v>107</v>
      </c>
      <c r="AL6" s="714" t="s">
        <v>285</v>
      </c>
      <c r="AM6" s="712" t="s">
        <v>109</v>
      </c>
      <c r="AN6" s="712" t="s">
        <v>110</v>
      </c>
      <c r="AO6" s="714" t="s">
        <v>107</v>
      </c>
      <c r="AP6" s="712" t="s">
        <v>285</v>
      </c>
      <c r="AQ6" s="712" t="s">
        <v>109</v>
      </c>
      <c r="AR6" s="712" t="s">
        <v>110</v>
      </c>
      <c r="AS6" s="712" t="s">
        <v>107</v>
      </c>
      <c r="AT6" s="712" t="s">
        <v>285</v>
      </c>
      <c r="AU6" s="712" t="s">
        <v>109</v>
      </c>
      <c r="AV6" s="714" t="s">
        <v>110</v>
      </c>
      <c r="AW6" s="714" t="s">
        <v>107</v>
      </c>
      <c r="AX6" s="714" t="s">
        <v>285</v>
      </c>
      <c r="AY6" s="714" t="s">
        <v>109</v>
      </c>
      <c r="AZ6" s="714" t="s">
        <v>110</v>
      </c>
      <c r="BA6" s="714" t="s">
        <v>107</v>
      </c>
      <c r="BB6" s="714" t="s">
        <v>285</v>
      </c>
      <c r="BC6" s="714" t="s">
        <v>109</v>
      </c>
      <c r="BD6" s="1797" t="s">
        <v>433</v>
      </c>
      <c r="BE6" s="1797" t="s">
        <v>433</v>
      </c>
      <c r="BF6" s="1797" t="s">
        <v>433</v>
      </c>
      <c r="BG6" s="1806" t="s">
        <v>433</v>
      </c>
      <c r="BH6" s="1797"/>
      <c r="BI6" s="1797"/>
      <c r="BJ6" s="1797"/>
      <c r="BK6" s="1797"/>
      <c r="BL6" s="1797"/>
      <c r="BM6" s="1799"/>
      <c r="BN6" s="1801"/>
      <c r="BO6" s="1801"/>
      <c r="BP6" s="1801"/>
    </row>
    <row r="7" spans="1:82" ht="15" customHeight="1">
      <c r="A7" s="820" t="str">
        <f>IF('1'!$A$1=1,B7,C7)</f>
        <v>EXPORTS OF GOODS AND SERVICES</v>
      </c>
      <c r="B7" s="270" t="s">
        <v>42</v>
      </c>
      <c r="C7" s="787" t="s">
        <v>134</v>
      </c>
      <c r="D7" s="271">
        <f t="shared" ref="D7:BN7" si="0">D70+D133</f>
        <v>18650</v>
      </c>
      <c r="E7" s="272">
        <f t="shared" si="0"/>
        <v>21137</v>
      </c>
      <c r="F7" s="272">
        <f t="shared" si="0"/>
        <v>21775</v>
      </c>
      <c r="G7" s="272">
        <f t="shared" si="0"/>
        <v>22090</v>
      </c>
      <c r="H7" s="272">
        <f t="shared" si="0"/>
        <v>19801</v>
      </c>
      <c r="I7" s="272">
        <f t="shared" si="0"/>
        <v>21866</v>
      </c>
      <c r="J7" s="272">
        <f t="shared" si="0"/>
        <v>22808</v>
      </c>
      <c r="K7" s="272">
        <f t="shared" si="0"/>
        <v>22041</v>
      </c>
      <c r="L7" s="272">
        <f t="shared" si="0"/>
        <v>19069</v>
      </c>
      <c r="M7" s="272">
        <f t="shared" si="0"/>
        <v>19894</v>
      </c>
      <c r="N7" s="272">
        <f t="shared" si="0"/>
        <v>21656</v>
      </c>
      <c r="O7" s="272">
        <f t="shared" si="0"/>
        <v>21100</v>
      </c>
      <c r="P7" s="272">
        <f t="shared" si="0"/>
        <v>17131</v>
      </c>
      <c r="Q7" s="272">
        <f t="shared" si="0"/>
        <v>17278</v>
      </c>
      <c r="R7" s="272">
        <f t="shared" si="0"/>
        <v>16296</v>
      </c>
      <c r="S7" s="272">
        <f t="shared" si="0"/>
        <v>14731</v>
      </c>
      <c r="T7" s="272">
        <f t="shared" si="0"/>
        <v>11795</v>
      </c>
      <c r="U7" s="272">
        <f t="shared" si="0"/>
        <v>11593</v>
      </c>
      <c r="V7" s="272">
        <f t="shared" si="0"/>
        <v>12273</v>
      </c>
      <c r="W7" s="272">
        <f t="shared" si="0"/>
        <v>12201</v>
      </c>
      <c r="X7" s="272">
        <f t="shared" si="0"/>
        <v>9827</v>
      </c>
      <c r="Y7" s="272">
        <f t="shared" si="0"/>
        <v>11224</v>
      </c>
      <c r="Z7" s="272">
        <f t="shared" si="0"/>
        <v>11804</v>
      </c>
      <c r="AA7" s="272">
        <f t="shared" si="0"/>
        <v>13153</v>
      </c>
      <c r="AB7" s="272">
        <f t="shared" si="0"/>
        <v>12679</v>
      </c>
      <c r="AC7" s="272">
        <f t="shared" si="0"/>
        <v>12928</v>
      </c>
      <c r="AD7" s="272">
        <f t="shared" si="0"/>
        <v>13605</v>
      </c>
      <c r="AE7" s="272">
        <f t="shared" si="0"/>
        <v>14732</v>
      </c>
      <c r="AF7" s="272">
        <f t="shared" si="0"/>
        <v>13861</v>
      </c>
      <c r="AG7" s="272">
        <f t="shared" si="0"/>
        <v>14686</v>
      </c>
      <c r="AH7" s="272">
        <f t="shared" si="0"/>
        <v>14654</v>
      </c>
      <c r="AI7" s="273">
        <f t="shared" si="0"/>
        <v>15976</v>
      </c>
      <c r="AJ7" s="271">
        <f t="shared" si="0"/>
        <v>15106</v>
      </c>
      <c r="AK7" s="272">
        <f t="shared" si="0"/>
        <v>15530</v>
      </c>
      <c r="AL7" s="272">
        <f t="shared" si="0"/>
        <v>16322</v>
      </c>
      <c r="AM7" s="272">
        <f t="shared" si="0"/>
        <v>16598</v>
      </c>
      <c r="AN7" s="272">
        <f t="shared" si="0"/>
        <v>15261</v>
      </c>
      <c r="AO7" s="272">
        <f t="shared" si="0"/>
        <v>13232</v>
      </c>
      <c r="AP7" s="272">
        <f t="shared" si="0"/>
        <v>14891</v>
      </c>
      <c r="AQ7" s="272">
        <f t="shared" si="0"/>
        <v>17323</v>
      </c>
      <c r="AR7" s="272">
        <f t="shared" si="0"/>
        <v>16350</v>
      </c>
      <c r="AS7" s="272">
        <f t="shared" si="0"/>
        <v>19244</v>
      </c>
      <c r="AT7" s="272">
        <f t="shared" si="0"/>
        <v>22013</v>
      </c>
      <c r="AU7" s="272">
        <f t="shared" si="0"/>
        <v>23897</v>
      </c>
      <c r="AV7" s="272">
        <f t="shared" ref="AV7:AW7" si="1">AV70+AV133</f>
        <v>17405</v>
      </c>
      <c r="AW7" s="272">
        <f t="shared" si="1"/>
        <v>11678</v>
      </c>
      <c r="AX7" s="272">
        <f t="shared" ref="AX7:AY7" si="2">AX70+AX133</f>
        <v>13595</v>
      </c>
      <c r="AY7" s="272">
        <f t="shared" si="2"/>
        <v>14839</v>
      </c>
      <c r="AZ7" s="272">
        <f t="shared" ref="AZ7:BA7" si="3">AZ70+AZ133</f>
        <v>13830</v>
      </c>
      <c r="BA7" s="272">
        <f t="shared" si="3"/>
        <v>12709</v>
      </c>
      <c r="BB7" s="272">
        <f t="shared" ref="BB7:BC7" si="4">BB70+BB133</f>
        <v>11451</v>
      </c>
      <c r="BC7" s="272">
        <f t="shared" si="4"/>
        <v>13103</v>
      </c>
      <c r="BD7" s="272">
        <f>BD70+BD133</f>
        <v>60707</v>
      </c>
      <c r="BE7" s="272">
        <f t="shared" ref="BE7" si="5">BE70+BE133</f>
        <v>81504</v>
      </c>
      <c r="BF7" s="272">
        <f>BF70+BF133</f>
        <v>57517</v>
      </c>
      <c r="BG7" s="273">
        <f>BG70+BG133</f>
        <v>51093</v>
      </c>
      <c r="BH7" s="271">
        <f t="shared" ref="BH7:BL7" si="6">BH70+BH133</f>
        <v>47862</v>
      </c>
      <c r="BI7" s="272">
        <f t="shared" si="6"/>
        <v>46008</v>
      </c>
      <c r="BJ7" s="272">
        <f t="shared" si="6"/>
        <v>53944</v>
      </c>
      <c r="BK7" s="272">
        <f t="shared" si="6"/>
        <v>59177</v>
      </c>
      <c r="BL7" s="272">
        <f t="shared" si="6"/>
        <v>63556</v>
      </c>
      <c r="BM7" s="272">
        <f t="shared" si="0"/>
        <v>60707</v>
      </c>
      <c r="BN7" s="272">
        <f t="shared" si="0"/>
        <v>81504</v>
      </c>
      <c r="BO7" s="272">
        <f>BO70+BO133</f>
        <v>57517</v>
      </c>
      <c r="BP7" s="273">
        <f>BP70+BP133</f>
        <v>51093</v>
      </c>
      <c r="BR7" s="1590"/>
      <c r="BS7" s="1590"/>
      <c r="BT7" s="1590"/>
    </row>
    <row r="8" spans="1:82">
      <c r="A8" s="323" t="str">
        <f>IF('1'!$A$1=1,B8,C8)</f>
        <v xml:space="preserve">   Europe</v>
      </c>
      <c r="B8" s="319" t="s">
        <v>20</v>
      </c>
      <c r="C8" s="784" t="s">
        <v>136</v>
      </c>
      <c r="D8" s="275">
        <f t="shared" ref="D8:BN8" si="7">D71+D134</f>
        <v>5515.46088564</v>
      </c>
      <c r="E8" s="276">
        <f t="shared" si="7"/>
        <v>5957.5801509999992</v>
      </c>
      <c r="F8" s="276">
        <f t="shared" si="7"/>
        <v>5522.7865060000004</v>
      </c>
      <c r="G8" s="276">
        <f t="shared" si="7"/>
        <v>5250.27369</v>
      </c>
      <c r="H8" s="276">
        <f t="shared" si="7"/>
        <v>4399.4088140000003</v>
      </c>
      <c r="I8" s="276">
        <f t="shared" si="7"/>
        <v>5342.7000170000001</v>
      </c>
      <c r="J8" s="276">
        <f t="shared" si="7"/>
        <v>5371.983894</v>
      </c>
      <c r="K8" s="276">
        <f t="shared" si="7"/>
        <v>5665.0532510000003</v>
      </c>
      <c r="L8" s="276">
        <f t="shared" si="7"/>
        <v>5096.0000760000003</v>
      </c>
      <c r="M8" s="276">
        <f t="shared" si="7"/>
        <v>4729.8663930000002</v>
      </c>
      <c r="N8" s="276">
        <f t="shared" si="7"/>
        <v>4825.6682440000004</v>
      </c>
      <c r="O8" s="276">
        <f t="shared" si="7"/>
        <v>5694.5315959999998</v>
      </c>
      <c r="P8" s="276">
        <f t="shared" si="7"/>
        <v>5468.4430473399998</v>
      </c>
      <c r="Q8" s="276">
        <f t="shared" si="7"/>
        <v>5007.9014989999996</v>
      </c>
      <c r="R8" s="276">
        <f t="shared" si="7"/>
        <v>4567.1239370000003</v>
      </c>
      <c r="S8" s="276">
        <f t="shared" si="7"/>
        <v>4269.5182829999994</v>
      </c>
      <c r="T8" s="276">
        <f t="shared" si="7"/>
        <v>3789.60374886</v>
      </c>
      <c r="U8" s="276">
        <f t="shared" si="7"/>
        <v>3427.7924720000001</v>
      </c>
      <c r="V8" s="276">
        <f t="shared" si="7"/>
        <v>3814.6617610000003</v>
      </c>
      <c r="W8" s="276">
        <f t="shared" si="7"/>
        <v>4222.8981789999998</v>
      </c>
      <c r="X8" s="276">
        <f t="shared" si="7"/>
        <v>3652.3620000000001</v>
      </c>
      <c r="Y8" s="276">
        <f t="shared" si="7"/>
        <v>3841.038</v>
      </c>
      <c r="Z8" s="276">
        <f t="shared" si="7"/>
        <v>3884.7159999999999</v>
      </c>
      <c r="AA8" s="276">
        <f t="shared" si="7"/>
        <v>4348.6890000000003</v>
      </c>
      <c r="AB8" s="276">
        <f t="shared" si="7"/>
        <v>4441.1973677400001</v>
      </c>
      <c r="AC8" s="276">
        <f t="shared" si="7"/>
        <v>4807.3063729999994</v>
      </c>
      <c r="AD8" s="276">
        <f t="shared" si="7"/>
        <v>5077.9519740000005</v>
      </c>
      <c r="AE8" s="276">
        <f t="shared" si="7"/>
        <v>5562.0255280000001</v>
      </c>
      <c r="AF8" s="276">
        <f t="shared" si="7"/>
        <v>5643.1603992800001</v>
      </c>
      <c r="AG8" s="276">
        <f t="shared" si="7"/>
        <v>5415.3622059999998</v>
      </c>
      <c r="AH8" s="276">
        <f t="shared" si="7"/>
        <v>5729.4346260000002</v>
      </c>
      <c r="AI8" s="277">
        <f t="shared" si="7"/>
        <v>6421.8840919999993</v>
      </c>
      <c r="AJ8" s="275">
        <f t="shared" si="7"/>
        <v>6067.8650748999999</v>
      </c>
      <c r="AK8" s="276">
        <f t="shared" si="7"/>
        <v>6046.0955169999997</v>
      </c>
      <c r="AL8" s="276">
        <f t="shared" si="7"/>
        <v>6429.4988750000002</v>
      </c>
      <c r="AM8" s="276">
        <f t="shared" si="7"/>
        <v>6293.0534079999998</v>
      </c>
      <c r="AN8" s="276">
        <f t="shared" si="7"/>
        <v>5739.3790189000001</v>
      </c>
      <c r="AO8" s="276">
        <f t="shared" si="7"/>
        <v>4653.7662389699999</v>
      </c>
      <c r="AP8" s="276">
        <f t="shared" si="7"/>
        <v>5419.4715520099999</v>
      </c>
      <c r="AQ8" s="276">
        <f t="shared" si="7"/>
        <v>6516.52058373</v>
      </c>
      <c r="AR8" s="276">
        <f t="shared" si="7"/>
        <v>6498.8384498900004</v>
      </c>
      <c r="AS8" s="276">
        <f t="shared" si="7"/>
        <v>7780.5572420200006</v>
      </c>
      <c r="AT8" s="276">
        <f t="shared" si="7"/>
        <v>9225.0186703800009</v>
      </c>
      <c r="AU8" s="276">
        <f t="shared" si="7"/>
        <v>9404.1356602600008</v>
      </c>
      <c r="AV8" s="276">
        <f t="shared" ref="AV8:AW8" si="8">AV71+AV134</f>
        <v>8189.6241626299998</v>
      </c>
      <c r="AW8" s="276">
        <f t="shared" si="8"/>
        <v>8046.1675633899995</v>
      </c>
      <c r="AX8" s="276">
        <f t="shared" ref="AX8:AY8" si="9">AX71+AX134</f>
        <v>8703.7460138400002</v>
      </c>
      <c r="AY8" s="276">
        <f t="shared" si="9"/>
        <v>9030.0761558999984</v>
      </c>
      <c r="AZ8" s="276">
        <f t="shared" ref="AZ8:BA8" si="10">AZ71+AZ134</f>
        <v>8171.3573442300003</v>
      </c>
      <c r="BA8" s="276">
        <f t="shared" si="10"/>
        <v>7350.0179569600004</v>
      </c>
      <c r="BB8" s="276">
        <f t="shared" ref="BB8:BC8" si="11">BB71+BB134</f>
        <v>7431.4059029700002</v>
      </c>
      <c r="BC8" s="276">
        <f t="shared" si="11"/>
        <v>7975.6853172700003</v>
      </c>
      <c r="BD8" s="276">
        <f t="shared" ref="BD8:BE8" si="12">BD71+BD134</f>
        <v>22329.137393609999</v>
      </c>
      <c r="BE8" s="276">
        <f t="shared" si="12"/>
        <v>32908.55002255</v>
      </c>
      <c r="BF8" s="276">
        <f t="shared" ref="BF8:BG8" si="13">BF71+BF134</f>
        <v>33969.613895759998</v>
      </c>
      <c r="BG8" s="277">
        <f t="shared" si="13"/>
        <v>30928.46652143</v>
      </c>
      <c r="BH8" s="275">
        <f t="shared" ref="BH8:BL8" si="14">BH71+BH134</f>
        <v>15254.956160860002</v>
      </c>
      <c r="BI8" s="276">
        <f t="shared" si="14"/>
        <v>15726.805</v>
      </c>
      <c r="BJ8" s="276">
        <f t="shared" si="14"/>
        <v>19888.481242740003</v>
      </c>
      <c r="BK8" s="276">
        <f t="shared" si="14"/>
        <v>23209.841323280001</v>
      </c>
      <c r="BL8" s="276">
        <f t="shared" si="14"/>
        <v>24836.5128749</v>
      </c>
      <c r="BM8" s="276">
        <f t="shared" si="7"/>
        <v>22329.137393609999</v>
      </c>
      <c r="BN8" s="276">
        <f t="shared" si="7"/>
        <v>32908.55002255</v>
      </c>
      <c r="BO8" s="276">
        <f t="shared" ref="BO8:BP8" si="15">BO71+BO134</f>
        <v>33969.613895759998</v>
      </c>
      <c r="BP8" s="277">
        <f t="shared" si="15"/>
        <v>30928.46652143</v>
      </c>
    </row>
    <row r="9" spans="1:82">
      <c r="A9" s="323" t="str">
        <f>IF('1'!$A$1=1,B9,C9)</f>
        <v xml:space="preserve">   Asia</v>
      </c>
      <c r="B9" s="319" t="s">
        <v>43</v>
      </c>
      <c r="C9" s="784" t="s">
        <v>137</v>
      </c>
      <c r="D9" s="275">
        <f t="shared" ref="D9:BN9" si="16">D72+D135</f>
        <v>4277.5553807699998</v>
      </c>
      <c r="E9" s="276">
        <f t="shared" si="16"/>
        <v>4485.7694000000001</v>
      </c>
      <c r="F9" s="276">
        <f t="shared" si="16"/>
        <v>4819.2541350000001</v>
      </c>
      <c r="G9" s="276">
        <f t="shared" si="16"/>
        <v>5519.2272350000003</v>
      </c>
      <c r="H9" s="276">
        <f t="shared" si="16"/>
        <v>4769.8158109999995</v>
      </c>
      <c r="I9" s="276">
        <f t="shared" si="16"/>
        <v>5082.7030549999999</v>
      </c>
      <c r="J9" s="276">
        <f t="shared" si="16"/>
        <v>4926.113953</v>
      </c>
      <c r="K9" s="276">
        <f t="shared" si="16"/>
        <v>4512.3809629999996</v>
      </c>
      <c r="L9" s="276">
        <f t="shared" si="16"/>
        <v>4404.9123540000001</v>
      </c>
      <c r="M9" s="276">
        <f t="shared" si="16"/>
        <v>4250.2814820000003</v>
      </c>
      <c r="N9" s="276">
        <f t="shared" si="16"/>
        <v>4903.5785259999993</v>
      </c>
      <c r="O9" s="276">
        <f t="shared" si="16"/>
        <v>5078.2033439999996</v>
      </c>
      <c r="P9" s="276">
        <f t="shared" si="16"/>
        <v>4082.3702214499999</v>
      </c>
      <c r="Q9" s="276">
        <f t="shared" si="16"/>
        <v>4167.7660249999999</v>
      </c>
      <c r="R9" s="276">
        <f t="shared" si="16"/>
        <v>4322.4140769999995</v>
      </c>
      <c r="S9" s="276">
        <f t="shared" si="16"/>
        <v>4262.3756159999994</v>
      </c>
      <c r="T9" s="276">
        <f t="shared" si="16"/>
        <v>3508.5602211599999</v>
      </c>
      <c r="U9" s="276">
        <f t="shared" si="16"/>
        <v>3390.098109</v>
      </c>
      <c r="V9" s="276">
        <f t="shared" si="16"/>
        <v>3531.767409</v>
      </c>
      <c r="W9" s="276">
        <f t="shared" si="16"/>
        <v>3291.0342339999997</v>
      </c>
      <c r="X9" s="276">
        <f t="shared" si="16"/>
        <v>2773.7309999999998</v>
      </c>
      <c r="Y9" s="276">
        <f t="shared" si="16"/>
        <v>3163.8380000000002</v>
      </c>
      <c r="Z9" s="276">
        <f t="shared" si="16"/>
        <v>3390.8139999999999</v>
      </c>
      <c r="AA9" s="276">
        <f t="shared" si="16"/>
        <v>3784.9920000000002</v>
      </c>
      <c r="AB9" s="276">
        <f t="shared" si="16"/>
        <v>3604.8471266699999</v>
      </c>
      <c r="AC9" s="276">
        <f t="shared" si="16"/>
        <v>3208.5573960000002</v>
      </c>
      <c r="AD9" s="276">
        <f t="shared" si="16"/>
        <v>3714.6391440000002</v>
      </c>
      <c r="AE9" s="276">
        <f t="shared" si="16"/>
        <v>4005.9274100000002</v>
      </c>
      <c r="AF9" s="276">
        <f t="shared" si="16"/>
        <v>3556.6932614799998</v>
      </c>
      <c r="AG9" s="276">
        <f t="shared" si="16"/>
        <v>3996.9328369999998</v>
      </c>
      <c r="AH9" s="276">
        <f t="shared" si="16"/>
        <v>3824.0645170000003</v>
      </c>
      <c r="AI9" s="277">
        <f t="shared" si="16"/>
        <v>4213.7612209999998</v>
      </c>
      <c r="AJ9" s="275">
        <f t="shared" si="16"/>
        <v>4009.2295876899998</v>
      </c>
      <c r="AK9" s="276">
        <f t="shared" si="16"/>
        <v>4097.509102</v>
      </c>
      <c r="AL9" s="276">
        <f t="shared" si="16"/>
        <v>4448.7884469999999</v>
      </c>
      <c r="AM9" s="276">
        <f t="shared" si="16"/>
        <v>4947.6581429999997</v>
      </c>
      <c r="AN9" s="276">
        <f t="shared" si="16"/>
        <v>4645.4260290500006</v>
      </c>
      <c r="AO9" s="276">
        <f t="shared" si="16"/>
        <v>4490.0681000900004</v>
      </c>
      <c r="AP9" s="276">
        <f t="shared" si="16"/>
        <v>5112.3409704599999</v>
      </c>
      <c r="AQ9" s="276">
        <f t="shared" si="16"/>
        <v>6001.0095769700001</v>
      </c>
      <c r="AR9" s="276">
        <f t="shared" si="16"/>
        <v>5223.91384776</v>
      </c>
      <c r="AS9" s="276">
        <f t="shared" si="16"/>
        <v>6245.4574963499999</v>
      </c>
      <c r="AT9" s="276">
        <f t="shared" si="16"/>
        <v>6541.5206465800002</v>
      </c>
      <c r="AU9" s="276">
        <f t="shared" si="16"/>
        <v>7637.4109148299995</v>
      </c>
      <c r="AV9" s="276">
        <f t="shared" ref="AV9:AW9" si="17">AV72+AV135</f>
        <v>4854.2546905899999</v>
      </c>
      <c r="AW9" s="276">
        <f t="shared" si="17"/>
        <v>1324.1535060799999</v>
      </c>
      <c r="AX9" s="276">
        <f t="shared" ref="AX9:AY9" si="18">AX72+AX135</f>
        <v>2282.6402791599999</v>
      </c>
      <c r="AY9" s="276">
        <f t="shared" si="18"/>
        <v>3006.5735584499998</v>
      </c>
      <c r="AZ9" s="276">
        <f t="shared" ref="AZ9:BA9" si="19">AZ72+AZ135</f>
        <v>3153.0206579000001</v>
      </c>
      <c r="BA9" s="276">
        <f t="shared" si="19"/>
        <v>2640.0856169399999</v>
      </c>
      <c r="BB9" s="276">
        <f t="shared" ref="BB9:BC9" si="20">BB72+BB135</f>
        <v>1614.16739792</v>
      </c>
      <c r="BC9" s="276">
        <f t="shared" si="20"/>
        <v>2341.17004215</v>
      </c>
      <c r="BD9" s="276">
        <f t="shared" ref="BD9:BE9" si="21">BD72+BD135</f>
        <v>20248.844676569999</v>
      </c>
      <c r="BE9" s="276">
        <f t="shared" si="21"/>
        <v>25648.302905520002</v>
      </c>
      <c r="BF9" s="276">
        <f t="shared" ref="BF9:BG9" si="22">BF72+BF135</f>
        <v>11467.622034279999</v>
      </c>
      <c r="BG9" s="277">
        <f t="shared" si="22"/>
        <v>9748.4437149100013</v>
      </c>
      <c r="BH9" s="275">
        <f t="shared" ref="BH9:BL9" si="23">BH72+BH135</f>
        <v>13721.459973159999</v>
      </c>
      <c r="BI9" s="276">
        <f t="shared" si="23"/>
        <v>13113.375</v>
      </c>
      <c r="BJ9" s="276">
        <f t="shared" si="23"/>
        <v>14533.971076670001</v>
      </c>
      <c r="BK9" s="276">
        <f t="shared" si="23"/>
        <v>15591.451836479999</v>
      </c>
      <c r="BL9" s="276">
        <f t="shared" si="23"/>
        <v>17503.185279689998</v>
      </c>
      <c r="BM9" s="276">
        <f t="shared" si="16"/>
        <v>20248.844676569999</v>
      </c>
      <c r="BN9" s="276">
        <f t="shared" si="16"/>
        <v>25648.302905520002</v>
      </c>
      <c r="BO9" s="276">
        <f t="shared" ref="BO9:BP9" si="24">BO72+BO135</f>
        <v>11467.622034279999</v>
      </c>
      <c r="BP9" s="277">
        <f t="shared" si="24"/>
        <v>9748.4437149100013</v>
      </c>
    </row>
    <row r="10" spans="1:82" ht="15" customHeight="1">
      <c r="A10" s="323" t="str">
        <f>IF('1'!$A$1=1,B10,C10)</f>
        <v xml:space="preserve">   America</v>
      </c>
      <c r="B10" s="319" t="s">
        <v>22</v>
      </c>
      <c r="C10" s="784" t="s">
        <v>138</v>
      </c>
      <c r="D10" s="275">
        <f t="shared" ref="D10:BN10" si="25">D73+D136</f>
        <v>1019.2408988100001</v>
      </c>
      <c r="E10" s="276">
        <f t="shared" si="25"/>
        <v>1186.2259140000001</v>
      </c>
      <c r="F10" s="276">
        <f t="shared" si="25"/>
        <v>1212.8901609999998</v>
      </c>
      <c r="G10" s="276">
        <f t="shared" si="25"/>
        <v>1091.3684739999999</v>
      </c>
      <c r="H10" s="276">
        <f t="shared" si="25"/>
        <v>942.47788400000002</v>
      </c>
      <c r="I10" s="276">
        <f t="shared" si="25"/>
        <v>1118.7701959999999</v>
      </c>
      <c r="J10" s="276">
        <f t="shared" si="25"/>
        <v>1215.277366</v>
      </c>
      <c r="K10" s="276">
        <f t="shared" si="25"/>
        <v>1197.368285</v>
      </c>
      <c r="L10" s="276">
        <f t="shared" si="25"/>
        <v>955.21046799999999</v>
      </c>
      <c r="M10" s="276">
        <f t="shared" si="25"/>
        <v>1174.1294600000001</v>
      </c>
      <c r="N10" s="276">
        <f t="shared" si="25"/>
        <v>1056.045715</v>
      </c>
      <c r="O10" s="276">
        <f t="shared" si="25"/>
        <v>935.83550600000001</v>
      </c>
      <c r="P10" s="276">
        <f t="shared" si="25"/>
        <v>764.52092571999992</v>
      </c>
      <c r="Q10" s="276">
        <f t="shared" si="25"/>
        <v>828.44665499999996</v>
      </c>
      <c r="R10" s="276">
        <f t="shared" si="25"/>
        <v>733.49270200000001</v>
      </c>
      <c r="S10" s="276">
        <f t="shared" si="25"/>
        <v>678.576819</v>
      </c>
      <c r="T10" s="276">
        <f t="shared" si="25"/>
        <v>619.84735671999999</v>
      </c>
      <c r="U10" s="276">
        <f t="shared" si="25"/>
        <v>578.59463600000004</v>
      </c>
      <c r="V10" s="276">
        <f t="shared" si="25"/>
        <v>643.06803100000002</v>
      </c>
      <c r="W10" s="276">
        <f t="shared" si="25"/>
        <v>631.92370700000004</v>
      </c>
      <c r="X10" s="276">
        <f t="shared" si="25"/>
        <v>552.31500000000005</v>
      </c>
      <c r="Y10" s="276">
        <f t="shared" si="25"/>
        <v>577.43700000000001</v>
      </c>
      <c r="Z10" s="276">
        <f t="shared" si="25"/>
        <v>749.91300000000001</v>
      </c>
      <c r="AA10" s="276">
        <f t="shared" si="25"/>
        <v>686.93200000000002</v>
      </c>
      <c r="AB10" s="276">
        <f t="shared" si="25"/>
        <v>742.23777889000007</v>
      </c>
      <c r="AC10" s="276">
        <f t="shared" si="25"/>
        <v>778.52691299999992</v>
      </c>
      <c r="AD10" s="276">
        <f t="shared" si="25"/>
        <v>837.51938700000005</v>
      </c>
      <c r="AE10" s="276">
        <f t="shared" si="25"/>
        <v>908.82435899999996</v>
      </c>
      <c r="AF10" s="276">
        <f t="shared" si="25"/>
        <v>838.37565086999996</v>
      </c>
      <c r="AG10" s="276">
        <f t="shared" si="25"/>
        <v>994.65675199999998</v>
      </c>
      <c r="AH10" s="276">
        <f t="shared" si="25"/>
        <v>1036.9443679999999</v>
      </c>
      <c r="AI10" s="277">
        <f t="shared" si="25"/>
        <v>1130.825036</v>
      </c>
      <c r="AJ10" s="275">
        <f t="shared" si="25"/>
        <v>1003.99556373</v>
      </c>
      <c r="AK10" s="276">
        <f t="shared" si="25"/>
        <v>1074.835266</v>
      </c>
      <c r="AL10" s="276">
        <f t="shared" si="25"/>
        <v>1124.8679070000001</v>
      </c>
      <c r="AM10" s="276">
        <f t="shared" si="25"/>
        <v>1168.0109830000001</v>
      </c>
      <c r="AN10" s="276">
        <f t="shared" si="25"/>
        <v>1089.2435470800001</v>
      </c>
      <c r="AO10" s="276">
        <f t="shared" si="25"/>
        <v>1161.9178644799999</v>
      </c>
      <c r="AP10" s="276">
        <f t="shared" si="25"/>
        <v>1147.00628196</v>
      </c>
      <c r="AQ10" s="276">
        <f t="shared" si="25"/>
        <v>1399.46343138</v>
      </c>
      <c r="AR10" s="276">
        <f t="shared" si="25"/>
        <v>1559.7513365100001</v>
      </c>
      <c r="AS10" s="276">
        <f t="shared" si="25"/>
        <v>1638.3019000899999</v>
      </c>
      <c r="AT10" s="276">
        <f t="shared" si="25"/>
        <v>2051.5589956499998</v>
      </c>
      <c r="AU10" s="276">
        <f t="shared" si="25"/>
        <v>2160.5197521600003</v>
      </c>
      <c r="AV10" s="276">
        <f t="shared" ref="AV10:AW10" si="26">AV73+AV136</f>
        <v>1553.76042542</v>
      </c>
      <c r="AW10" s="276">
        <f t="shared" si="26"/>
        <v>1208.03139577</v>
      </c>
      <c r="AX10" s="276">
        <f t="shared" ref="AX10:AY10" si="27">AX73+AX136</f>
        <v>1332.33101446</v>
      </c>
      <c r="AY10" s="276">
        <f t="shared" si="27"/>
        <v>1462.0519559500001</v>
      </c>
      <c r="AZ10" s="276">
        <f t="shared" ref="AZ10:BA10" si="28">AZ73+AZ136</f>
        <v>1333.4483734999999</v>
      </c>
      <c r="BA10" s="276">
        <f t="shared" si="28"/>
        <v>1307.5968220699999</v>
      </c>
      <c r="BB10" s="276">
        <f t="shared" ref="BB10:BC10" si="29">BB73+BB136</f>
        <v>1248.18294601</v>
      </c>
      <c r="BC10" s="276">
        <f t="shared" si="29"/>
        <v>1420.1563687600001</v>
      </c>
      <c r="BD10" s="276">
        <f t="shared" ref="BD10:BE10" si="30">BD73+BD136</f>
        <v>4797.6311249</v>
      </c>
      <c r="BE10" s="276">
        <f t="shared" si="30"/>
        <v>7410.1319844099999</v>
      </c>
      <c r="BF10" s="276">
        <f t="shared" ref="BF10:BG10" si="31">BF73+BF136</f>
        <v>5556.1747916000004</v>
      </c>
      <c r="BG10" s="277">
        <f t="shared" si="31"/>
        <v>5309.3845103399999</v>
      </c>
      <c r="BH10" s="275">
        <f t="shared" ref="BH10:BL10" si="32">BH73+BH136</f>
        <v>2473.4337307199999</v>
      </c>
      <c r="BI10" s="276">
        <f t="shared" si="32"/>
        <v>2566.5969999999998</v>
      </c>
      <c r="BJ10" s="276">
        <f t="shared" si="32"/>
        <v>3267.10843789</v>
      </c>
      <c r="BK10" s="276">
        <f t="shared" si="32"/>
        <v>4000.8018068699998</v>
      </c>
      <c r="BL10" s="276">
        <f t="shared" si="32"/>
        <v>4371.70971973</v>
      </c>
      <c r="BM10" s="276">
        <f t="shared" si="25"/>
        <v>4797.6311249</v>
      </c>
      <c r="BN10" s="276">
        <f t="shared" si="25"/>
        <v>7410.1319844099999</v>
      </c>
      <c r="BO10" s="276">
        <f t="shared" ref="BO10:BP10" si="33">BO73+BO136</f>
        <v>5556.1747916000004</v>
      </c>
      <c r="BP10" s="277">
        <f t="shared" si="33"/>
        <v>5309.3845103399999</v>
      </c>
    </row>
    <row r="11" spans="1:82">
      <c r="A11" s="325" t="str">
        <f>IF('1'!$A$1=1,B11,C11)</f>
        <v xml:space="preserve">     including USA</v>
      </c>
      <c r="B11" s="319" t="s">
        <v>215</v>
      </c>
      <c r="C11" s="783" t="s">
        <v>139</v>
      </c>
      <c r="D11" s="794">
        <f t="shared" ref="D11:BN11" si="34">D74+D137</f>
        <v>483.18250599999999</v>
      </c>
      <c r="E11" s="795">
        <f t="shared" si="34"/>
        <v>563.70386699999995</v>
      </c>
      <c r="F11" s="795">
        <f t="shared" si="34"/>
        <v>551.54179004000002</v>
      </c>
      <c r="G11" s="795">
        <f t="shared" si="34"/>
        <v>569.50291500000003</v>
      </c>
      <c r="H11" s="795">
        <f t="shared" si="34"/>
        <v>478.44579499999998</v>
      </c>
      <c r="I11" s="795">
        <f t="shared" si="34"/>
        <v>497.91997800000001</v>
      </c>
      <c r="J11" s="795">
        <f t="shared" si="34"/>
        <v>637.62520300000006</v>
      </c>
      <c r="K11" s="795">
        <f t="shared" si="34"/>
        <v>536.16371800000002</v>
      </c>
      <c r="L11" s="795">
        <f t="shared" si="34"/>
        <v>440.352058</v>
      </c>
      <c r="M11" s="795">
        <f t="shared" si="34"/>
        <v>516.93284300000005</v>
      </c>
      <c r="N11" s="795">
        <f t="shared" si="34"/>
        <v>527.48614999999995</v>
      </c>
      <c r="O11" s="795">
        <f t="shared" si="34"/>
        <v>514.35257899999999</v>
      </c>
      <c r="P11" s="795">
        <f t="shared" si="34"/>
        <v>382.06928599999998</v>
      </c>
      <c r="Q11" s="795">
        <f t="shared" si="34"/>
        <v>473.00893199999996</v>
      </c>
      <c r="R11" s="795">
        <f t="shared" si="34"/>
        <v>431.63169900000003</v>
      </c>
      <c r="S11" s="795">
        <f t="shared" si="34"/>
        <v>453.16518583999999</v>
      </c>
      <c r="T11" s="795">
        <f t="shared" si="34"/>
        <v>393.89017699999999</v>
      </c>
      <c r="U11" s="795">
        <f t="shared" si="34"/>
        <v>336.34893793000003</v>
      </c>
      <c r="V11" s="795">
        <f t="shared" si="34"/>
        <v>408.29289399999999</v>
      </c>
      <c r="W11" s="795">
        <f t="shared" si="34"/>
        <v>407.35735499999998</v>
      </c>
      <c r="X11" s="795">
        <f t="shared" si="34"/>
        <v>339.178</v>
      </c>
      <c r="Y11" s="795">
        <f t="shared" si="34"/>
        <v>394.60299999999995</v>
      </c>
      <c r="Z11" s="795">
        <f t="shared" si="34"/>
        <v>512.45299999999997</v>
      </c>
      <c r="AA11" s="795">
        <f t="shared" si="34"/>
        <v>445.56700000000001</v>
      </c>
      <c r="AB11" s="795">
        <f t="shared" si="34"/>
        <v>525.65744299999994</v>
      </c>
      <c r="AC11" s="795">
        <f t="shared" si="34"/>
        <v>555.53049777000001</v>
      </c>
      <c r="AD11" s="795">
        <f t="shared" si="34"/>
        <v>648.38282300000003</v>
      </c>
      <c r="AE11" s="795">
        <f t="shared" si="34"/>
        <v>661.88083899999992</v>
      </c>
      <c r="AF11" s="795">
        <f t="shared" si="34"/>
        <v>603.86326241999996</v>
      </c>
      <c r="AG11" s="795">
        <f t="shared" si="34"/>
        <v>740.94037600000001</v>
      </c>
      <c r="AH11" s="795">
        <f t="shared" si="34"/>
        <v>823.61687200000006</v>
      </c>
      <c r="AI11" s="796">
        <f t="shared" si="34"/>
        <v>888.93943399999989</v>
      </c>
      <c r="AJ11" s="794">
        <f t="shared" si="34"/>
        <v>783.65146031999996</v>
      </c>
      <c r="AK11" s="795">
        <f t="shared" si="34"/>
        <v>831.08417700000007</v>
      </c>
      <c r="AL11" s="795">
        <f t="shared" si="34"/>
        <v>898.79388000000017</v>
      </c>
      <c r="AM11" s="795">
        <f t="shared" si="34"/>
        <v>926.80168400000002</v>
      </c>
      <c r="AN11" s="795">
        <f t="shared" si="34"/>
        <v>879.5853445800002</v>
      </c>
      <c r="AO11" s="795">
        <f t="shared" si="34"/>
        <v>909.93948834000003</v>
      </c>
      <c r="AP11" s="795">
        <f t="shared" si="34"/>
        <v>934.45459142000004</v>
      </c>
      <c r="AQ11" s="795">
        <f t="shared" si="34"/>
        <v>1120.4854702</v>
      </c>
      <c r="AR11" s="795">
        <f t="shared" si="34"/>
        <v>1107.9579737599997</v>
      </c>
      <c r="AS11" s="795">
        <f t="shared" si="34"/>
        <v>1150.6229897600001</v>
      </c>
      <c r="AT11" s="795">
        <f t="shared" si="34"/>
        <v>1501.6448634500002</v>
      </c>
      <c r="AU11" s="795">
        <f t="shared" si="34"/>
        <v>1636.1013789406984</v>
      </c>
      <c r="AV11" s="795">
        <f t="shared" ref="AV11:AW11" si="35">AV74+AV137</f>
        <v>1302.7235216700001</v>
      </c>
      <c r="AW11" s="795">
        <f t="shared" si="35"/>
        <v>1066.63137588</v>
      </c>
      <c r="AX11" s="795">
        <f t="shared" ref="AX11:AY11" si="36">AX74+AX137</f>
        <v>1226.4130874900002</v>
      </c>
      <c r="AY11" s="795">
        <f t="shared" si="36"/>
        <v>1348.7913274137277</v>
      </c>
      <c r="AZ11" s="795">
        <f t="shared" ref="AZ11:BA11" si="37">AZ74+AZ137</f>
        <v>1214.78284508</v>
      </c>
      <c r="BA11" s="795">
        <f t="shared" si="37"/>
        <v>1221.0044451700001</v>
      </c>
      <c r="BB11" s="795">
        <f t="shared" ref="BB11:BC11" si="38">BB74+BB137</f>
        <v>1135.7502054199999</v>
      </c>
      <c r="BC11" s="795">
        <f t="shared" si="38"/>
        <v>1322.6055177199999</v>
      </c>
      <c r="BD11" s="795">
        <f t="shared" ref="BD11:BE11" si="39">BD74+BD137</f>
        <v>3844.4648945400004</v>
      </c>
      <c r="BE11" s="795">
        <f t="shared" si="39"/>
        <v>5396.3272059106985</v>
      </c>
      <c r="BF11" s="795">
        <f t="shared" ref="BF11:BG11" si="40">BF74+BF137</f>
        <v>4944.5593124537281</v>
      </c>
      <c r="BG11" s="796">
        <f t="shared" si="40"/>
        <v>4894.1430133899994</v>
      </c>
      <c r="BH11" s="794">
        <f t="shared" ref="BH11:BL11" si="41">BH74+BH137</f>
        <v>1545.8893639299999</v>
      </c>
      <c r="BI11" s="795">
        <f t="shared" si="41"/>
        <v>1691.8009999999999</v>
      </c>
      <c r="BJ11" s="795">
        <f t="shared" si="41"/>
        <v>2391.4516027699997</v>
      </c>
      <c r="BK11" s="795">
        <f t="shared" si="41"/>
        <v>3057.3599444199999</v>
      </c>
      <c r="BL11" s="795">
        <f t="shared" si="41"/>
        <v>3440.3312013200002</v>
      </c>
      <c r="BM11" s="795">
        <f t="shared" si="34"/>
        <v>3844.4648945400004</v>
      </c>
      <c r="BN11" s="795">
        <f t="shared" si="34"/>
        <v>5396.3272059106985</v>
      </c>
      <c r="BO11" s="795">
        <f t="shared" ref="BO11:BP11" si="42">BO74+BO137</f>
        <v>4944.5593124537281</v>
      </c>
      <c r="BP11" s="796">
        <f t="shared" si="42"/>
        <v>4894.1430133899994</v>
      </c>
    </row>
    <row r="12" spans="1:82">
      <c r="A12" s="323" t="str">
        <f>IF('1'!$A$1=1,B12,C12)</f>
        <v xml:space="preserve">   Africa</v>
      </c>
      <c r="B12" s="319" t="s">
        <v>23</v>
      </c>
      <c r="C12" s="784" t="s">
        <v>140</v>
      </c>
      <c r="D12" s="275">
        <f t="shared" ref="D12:BN12" si="43">D75+D138</f>
        <v>698.47146235000002</v>
      </c>
      <c r="E12" s="276">
        <f t="shared" si="43"/>
        <v>792.65058099999999</v>
      </c>
      <c r="F12" s="276">
        <f t="shared" si="43"/>
        <v>558.65496899999994</v>
      </c>
      <c r="G12" s="276">
        <f t="shared" si="43"/>
        <v>1331.4084420000002</v>
      </c>
      <c r="H12" s="276">
        <f t="shared" si="43"/>
        <v>1290.343558</v>
      </c>
      <c r="I12" s="276">
        <f t="shared" si="43"/>
        <v>1366.539393</v>
      </c>
      <c r="J12" s="276">
        <f t="shared" si="43"/>
        <v>1309.1425120000001</v>
      </c>
      <c r="K12" s="276">
        <f t="shared" si="43"/>
        <v>1711.1151610000002</v>
      </c>
      <c r="L12" s="276">
        <f t="shared" si="43"/>
        <v>1093.0159509999999</v>
      </c>
      <c r="M12" s="276">
        <f t="shared" si="43"/>
        <v>1081.522514</v>
      </c>
      <c r="N12" s="276">
        <f t="shared" si="43"/>
        <v>1306.818589</v>
      </c>
      <c r="O12" s="276">
        <f t="shared" si="43"/>
        <v>1889.2604339999998</v>
      </c>
      <c r="P12" s="276">
        <f t="shared" si="43"/>
        <v>1331.00942519</v>
      </c>
      <c r="Q12" s="276">
        <f t="shared" si="43"/>
        <v>1289.5465839999999</v>
      </c>
      <c r="R12" s="276">
        <f t="shared" si="43"/>
        <v>1306.3716740000002</v>
      </c>
      <c r="S12" s="276">
        <f t="shared" si="43"/>
        <v>1368.1967</v>
      </c>
      <c r="T12" s="276">
        <f t="shared" si="43"/>
        <v>1087.84661654</v>
      </c>
      <c r="U12" s="276">
        <f t="shared" si="43"/>
        <v>922.18618000000015</v>
      </c>
      <c r="V12" s="276">
        <f t="shared" si="43"/>
        <v>880.70769700000005</v>
      </c>
      <c r="W12" s="276">
        <f t="shared" si="43"/>
        <v>1043.113065</v>
      </c>
      <c r="X12" s="276">
        <f t="shared" si="43"/>
        <v>786.38200000000006</v>
      </c>
      <c r="Y12" s="276">
        <f t="shared" si="43"/>
        <v>1022.676</v>
      </c>
      <c r="Z12" s="276">
        <f t="shared" si="43"/>
        <v>918.13499999999999</v>
      </c>
      <c r="AA12" s="276">
        <f t="shared" si="43"/>
        <v>1282.7839999999999</v>
      </c>
      <c r="AB12" s="276">
        <f t="shared" si="43"/>
        <v>1193.94275122</v>
      </c>
      <c r="AC12" s="276">
        <f t="shared" si="43"/>
        <v>1094.562909</v>
      </c>
      <c r="AD12" s="276">
        <f t="shared" si="43"/>
        <v>786.01079000000004</v>
      </c>
      <c r="AE12" s="276">
        <f t="shared" si="43"/>
        <v>1138.2502140000001</v>
      </c>
      <c r="AF12" s="276">
        <f t="shared" si="43"/>
        <v>1152.52423258</v>
      </c>
      <c r="AG12" s="276">
        <f t="shared" si="43"/>
        <v>1114.56023</v>
      </c>
      <c r="AH12" s="276">
        <f t="shared" si="43"/>
        <v>904.95810499999993</v>
      </c>
      <c r="AI12" s="277">
        <f t="shared" si="43"/>
        <v>1088.303649</v>
      </c>
      <c r="AJ12" s="275">
        <f t="shared" si="43"/>
        <v>1383.0397046400001</v>
      </c>
      <c r="AK12" s="276">
        <f t="shared" si="43"/>
        <v>1268.0470110000001</v>
      </c>
      <c r="AL12" s="276">
        <f t="shared" si="43"/>
        <v>1249.0288889999999</v>
      </c>
      <c r="AM12" s="276">
        <f t="shared" si="43"/>
        <v>1253.2153040000001</v>
      </c>
      <c r="AN12" s="276">
        <f t="shared" si="43"/>
        <v>1401.975508</v>
      </c>
      <c r="AO12" s="276">
        <f t="shared" si="43"/>
        <v>895.54867053000009</v>
      </c>
      <c r="AP12" s="276">
        <f t="shared" si="43"/>
        <v>976.26103740000008</v>
      </c>
      <c r="AQ12" s="276">
        <f t="shared" si="43"/>
        <v>919.44674538000004</v>
      </c>
      <c r="AR12" s="276">
        <f t="shared" si="43"/>
        <v>1039.6562951200001</v>
      </c>
      <c r="AS12" s="276">
        <f t="shared" si="43"/>
        <v>1175.8217504300001</v>
      </c>
      <c r="AT12" s="276">
        <f t="shared" si="43"/>
        <v>1506.4293705499999</v>
      </c>
      <c r="AU12" s="276">
        <f t="shared" si="43"/>
        <v>2109.9708713</v>
      </c>
      <c r="AV12" s="276">
        <f t="shared" ref="AV12:AW12" si="44">AV75+AV138</f>
        <v>1308.4375429199999</v>
      </c>
      <c r="AW12" s="276">
        <f t="shared" si="44"/>
        <v>159.00062707000001</v>
      </c>
      <c r="AX12" s="276">
        <f t="shared" ref="AX12:AY12" si="45">AX75+AX138</f>
        <v>332.66987899000003</v>
      </c>
      <c r="AY12" s="276">
        <f t="shared" si="45"/>
        <v>438.304709</v>
      </c>
      <c r="AZ12" s="276">
        <f t="shared" ref="AZ12:BA12" si="46">AZ75+AZ138</f>
        <v>372.72906577000003</v>
      </c>
      <c r="BA12" s="276">
        <f t="shared" si="46"/>
        <v>586.65206800999999</v>
      </c>
      <c r="BB12" s="276">
        <f t="shared" ref="BB12:BC12" si="47">BB75+BB138</f>
        <v>296.37827869</v>
      </c>
      <c r="BC12" s="276">
        <f t="shared" si="47"/>
        <v>481.07376118000002</v>
      </c>
      <c r="BD12" s="276">
        <f t="shared" ref="BD12:BE12" si="48">BD75+BD138</f>
        <v>4193.2319613099999</v>
      </c>
      <c r="BE12" s="276">
        <f t="shared" si="48"/>
        <v>5831.8782874000008</v>
      </c>
      <c r="BF12" s="276">
        <f t="shared" ref="BF12:BG12" si="49">BF75+BF138</f>
        <v>2238.4127579800002</v>
      </c>
      <c r="BG12" s="277">
        <f t="shared" si="49"/>
        <v>1736.8331736499999</v>
      </c>
      <c r="BH12" s="275">
        <f t="shared" ref="BH12:BL12" si="50">BH75+BH138</f>
        <v>3933.85355854</v>
      </c>
      <c r="BI12" s="276">
        <f t="shared" si="50"/>
        <v>4009.9769999999999</v>
      </c>
      <c r="BJ12" s="276">
        <f t="shared" si="50"/>
        <v>4212.7666642200002</v>
      </c>
      <c r="BK12" s="276">
        <f t="shared" si="50"/>
        <v>4260.3462165799992</v>
      </c>
      <c r="BL12" s="276">
        <f t="shared" si="50"/>
        <v>5153.3309086400004</v>
      </c>
      <c r="BM12" s="276">
        <f t="shared" si="43"/>
        <v>4193.2319613099999</v>
      </c>
      <c r="BN12" s="276">
        <f t="shared" si="43"/>
        <v>5831.8782874000008</v>
      </c>
      <c r="BO12" s="276">
        <f t="shared" ref="BO12:BP12" si="51">BO75+BO138</f>
        <v>2238.4127579800002</v>
      </c>
      <c r="BP12" s="277">
        <f t="shared" si="51"/>
        <v>1736.8331736499999</v>
      </c>
    </row>
    <row r="13" spans="1:82" ht="15" customHeight="1">
      <c r="A13" s="323" t="str">
        <f>IF('1'!$A$1=1,B13,C13)</f>
        <v xml:space="preserve">   Australia and Oceania</v>
      </c>
      <c r="B13" s="319" t="s">
        <v>264</v>
      </c>
      <c r="C13" s="784" t="s">
        <v>265</v>
      </c>
      <c r="D13" s="275">
        <f t="shared" ref="D13:BN13" si="52">D76+D139</f>
        <v>17.08732955</v>
      </c>
      <c r="E13" s="276">
        <f t="shared" si="52"/>
        <v>23.114594</v>
      </c>
      <c r="F13" s="276">
        <f t="shared" si="52"/>
        <v>72.557364000000007</v>
      </c>
      <c r="G13" s="276">
        <f t="shared" si="52"/>
        <v>56.762915999999997</v>
      </c>
      <c r="H13" s="276">
        <f t="shared" si="52"/>
        <v>59.689973999999999</v>
      </c>
      <c r="I13" s="276">
        <f t="shared" si="52"/>
        <v>79.344504999999998</v>
      </c>
      <c r="J13" s="276">
        <f t="shared" si="52"/>
        <v>76.126242000000005</v>
      </c>
      <c r="K13" s="276">
        <f t="shared" si="52"/>
        <v>66.458629999999999</v>
      </c>
      <c r="L13" s="276">
        <f t="shared" si="52"/>
        <v>28.464414000000001</v>
      </c>
      <c r="M13" s="276">
        <f t="shared" si="52"/>
        <v>31.258772999999998</v>
      </c>
      <c r="N13" s="276">
        <f t="shared" si="52"/>
        <v>31.901733</v>
      </c>
      <c r="O13" s="276">
        <f t="shared" si="52"/>
        <v>28.781253</v>
      </c>
      <c r="P13" s="276">
        <f t="shared" si="52"/>
        <v>14.87296489</v>
      </c>
      <c r="Q13" s="276">
        <f t="shared" si="52"/>
        <v>15.415289999999999</v>
      </c>
      <c r="R13" s="276">
        <f t="shared" si="52"/>
        <v>46.266581000000002</v>
      </c>
      <c r="S13" s="276">
        <f t="shared" si="52"/>
        <v>16.923120000000001</v>
      </c>
      <c r="T13" s="276">
        <f t="shared" si="52"/>
        <v>17.19858653</v>
      </c>
      <c r="U13" s="276">
        <f t="shared" si="52"/>
        <v>19.441352999999999</v>
      </c>
      <c r="V13" s="276">
        <f t="shared" si="52"/>
        <v>57</v>
      </c>
      <c r="W13" s="276">
        <f t="shared" si="52"/>
        <v>16</v>
      </c>
      <c r="X13" s="276">
        <f t="shared" si="52"/>
        <v>10.934000000000001</v>
      </c>
      <c r="Y13" s="276">
        <f t="shared" si="52"/>
        <v>12.489000000000001</v>
      </c>
      <c r="Z13" s="276">
        <f t="shared" si="52"/>
        <v>15.728</v>
      </c>
      <c r="AA13" s="276">
        <f t="shared" si="52"/>
        <v>18.818999999999999</v>
      </c>
      <c r="AB13" s="276">
        <f t="shared" si="52"/>
        <v>13.26037182</v>
      </c>
      <c r="AC13" s="276">
        <f t="shared" si="52"/>
        <v>14.676701</v>
      </c>
      <c r="AD13" s="276">
        <f t="shared" si="52"/>
        <v>11.395099</v>
      </c>
      <c r="AE13" s="276">
        <f t="shared" si="52"/>
        <v>14.371623</v>
      </c>
      <c r="AF13" s="276">
        <f t="shared" si="52"/>
        <v>12.539189</v>
      </c>
      <c r="AG13" s="276">
        <f t="shared" si="52"/>
        <v>18.557701000000002</v>
      </c>
      <c r="AH13" s="276">
        <f t="shared" si="52"/>
        <v>19.963326000000002</v>
      </c>
      <c r="AI13" s="277">
        <f t="shared" si="52"/>
        <v>24.519034000000001</v>
      </c>
      <c r="AJ13" s="275">
        <f t="shared" si="52"/>
        <v>22.1698661</v>
      </c>
      <c r="AK13" s="276">
        <f t="shared" si="52"/>
        <v>25.856124000000001</v>
      </c>
      <c r="AL13" s="276">
        <f t="shared" si="52"/>
        <v>27.908612999999999</v>
      </c>
      <c r="AM13" s="276">
        <f t="shared" si="52"/>
        <v>35.367108999999999</v>
      </c>
      <c r="AN13" s="276">
        <f t="shared" si="52"/>
        <v>25.374072900000002</v>
      </c>
      <c r="AO13" s="276">
        <f t="shared" si="52"/>
        <v>26.517088569999999</v>
      </c>
      <c r="AP13" s="276">
        <f t="shared" si="52"/>
        <v>28.67645379</v>
      </c>
      <c r="AQ13" s="276">
        <f t="shared" si="52"/>
        <v>38.159227649999998</v>
      </c>
      <c r="AR13" s="276">
        <f t="shared" si="52"/>
        <v>33.865420909999997</v>
      </c>
      <c r="AS13" s="276">
        <f t="shared" si="52"/>
        <v>36.399171889999998</v>
      </c>
      <c r="AT13" s="276">
        <f t="shared" si="52"/>
        <v>50.206471969999996</v>
      </c>
      <c r="AU13" s="276">
        <f t="shared" si="52"/>
        <v>48.845247900000004</v>
      </c>
      <c r="AV13" s="276">
        <f t="shared" ref="AV13:AW13" si="53">AV76+AV139</f>
        <v>34.884646449999998</v>
      </c>
      <c r="AW13" s="276">
        <f t="shared" si="53"/>
        <v>22.815876500000002</v>
      </c>
      <c r="AX13" s="276">
        <f t="shared" ref="AX13:AY13" si="54">AX76+AX139</f>
        <v>31.124187159999998</v>
      </c>
      <c r="AY13" s="276">
        <f t="shared" si="54"/>
        <v>25.729025780000001</v>
      </c>
      <c r="AZ13" s="276">
        <f t="shared" ref="AZ13:BA13" si="55">AZ76+AZ139</f>
        <v>28.174849330000001</v>
      </c>
      <c r="BA13" s="276">
        <f t="shared" si="55"/>
        <v>31.628662949999999</v>
      </c>
      <c r="BB13" s="276">
        <f t="shared" ref="BB13:BC13" si="56">BB76+BB139</f>
        <v>19.23624976</v>
      </c>
      <c r="BC13" s="276">
        <f t="shared" si="56"/>
        <v>21.224209569999999</v>
      </c>
      <c r="BD13" s="276">
        <f t="shared" ref="BD13:BE13" si="57">BD76+BD139</f>
        <v>118.72684290999999</v>
      </c>
      <c r="BE13" s="276">
        <f t="shared" si="57"/>
        <v>169.31631267</v>
      </c>
      <c r="BF13" s="276">
        <f t="shared" ref="BF13:BG13" si="58">BF76+BF139</f>
        <v>114.55373589</v>
      </c>
      <c r="BG13" s="277">
        <f t="shared" si="58"/>
        <v>100.26397161</v>
      </c>
      <c r="BH13" s="275">
        <f t="shared" ref="BH13:BL13" si="59">BH76+BH139</f>
        <v>109.63993952999999</v>
      </c>
      <c r="BI13" s="276">
        <f t="shared" si="59"/>
        <v>57.97</v>
      </c>
      <c r="BJ13" s="276">
        <f t="shared" si="59"/>
        <v>53.703794819999999</v>
      </c>
      <c r="BK13" s="276">
        <f t="shared" si="59"/>
        <v>75.579250000000002</v>
      </c>
      <c r="BL13" s="276">
        <f t="shared" si="59"/>
        <v>111.3017121</v>
      </c>
      <c r="BM13" s="276">
        <f t="shared" si="52"/>
        <v>118.72684290999999</v>
      </c>
      <c r="BN13" s="276">
        <f t="shared" si="52"/>
        <v>169.31631267</v>
      </c>
      <c r="BO13" s="276">
        <f t="shared" ref="BO13:BP13" si="60">BO76+BO139</f>
        <v>114.55373589</v>
      </c>
      <c r="BP13" s="277">
        <f t="shared" si="60"/>
        <v>100.26397161</v>
      </c>
    </row>
    <row r="14" spans="1:82">
      <c r="A14" s="290" t="str">
        <f>IF('1'!$A$1=1,B14,C14)</f>
        <v>Reference:</v>
      </c>
      <c r="B14" s="799" t="s">
        <v>367</v>
      </c>
      <c r="C14" s="798" t="s">
        <v>369</v>
      </c>
      <c r="D14" s="284"/>
      <c r="E14" s="285"/>
      <c r="F14" s="285"/>
      <c r="G14" s="285"/>
      <c r="H14" s="285"/>
      <c r="I14" s="285"/>
      <c r="J14" s="285"/>
      <c r="K14" s="285"/>
      <c r="L14" s="285"/>
      <c r="M14" s="285"/>
      <c r="N14" s="285"/>
      <c r="O14" s="285"/>
      <c r="P14" s="285"/>
      <c r="Q14" s="285"/>
      <c r="R14" s="285"/>
      <c r="S14" s="285"/>
      <c r="T14" s="285"/>
      <c r="U14" s="285"/>
      <c r="V14" s="285"/>
      <c r="W14" s="285"/>
      <c r="X14" s="285"/>
      <c r="Y14" s="285"/>
      <c r="Z14" s="285"/>
      <c r="AA14" s="285"/>
      <c r="AB14" s="285"/>
      <c r="AC14" s="285"/>
      <c r="AD14" s="285"/>
      <c r="AE14" s="285"/>
      <c r="AF14" s="285"/>
      <c r="AG14" s="285"/>
      <c r="AH14" s="285"/>
      <c r="AI14" s="286"/>
      <c r="AJ14" s="284"/>
      <c r="AK14" s="285"/>
      <c r="AL14" s="285"/>
      <c r="AM14" s="285"/>
      <c r="AN14" s="285"/>
      <c r="AO14" s="285"/>
      <c r="AP14" s="285"/>
      <c r="AQ14" s="285"/>
      <c r="AR14" s="285"/>
      <c r="AS14" s="285"/>
      <c r="AT14" s="285"/>
      <c r="AU14" s="285"/>
      <c r="AV14" s="285"/>
      <c r="AW14" s="285"/>
      <c r="AX14" s="285"/>
      <c r="AY14" s="285"/>
      <c r="AZ14" s="285"/>
      <c r="BA14" s="285"/>
      <c r="BB14" s="285"/>
      <c r="BC14" s="285"/>
      <c r="BD14" s="285"/>
      <c r="BE14" s="285"/>
      <c r="BF14" s="285"/>
      <c r="BG14" s="286"/>
      <c r="BH14" s="284"/>
      <c r="BI14" s="285"/>
      <c r="BJ14" s="285"/>
      <c r="BK14" s="285"/>
      <c r="BL14" s="285"/>
      <c r="BM14" s="285"/>
      <c r="BN14" s="285"/>
      <c r="BO14" s="285"/>
      <c r="BP14" s="286"/>
    </row>
    <row r="15" spans="1:82" ht="15" customHeight="1">
      <c r="A15" s="325" t="str">
        <f>IF('1'!$A$1=1,B15,C15)</f>
        <v xml:space="preserve"> EU countries</v>
      </c>
      <c r="B15" s="281" t="s">
        <v>366</v>
      </c>
      <c r="C15" s="783" t="s">
        <v>368</v>
      </c>
      <c r="D15" s="794">
        <f t="shared" ref="D15:BN15" si="61">D78+D141</f>
        <v>4798.8192467899999</v>
      </c>
      <c r="E15" s="795">
        <f t="shared" si="61"/>
        <v>5812.6202739999999</v>
      </c>
      <c r="F15" s="795">
        <f t="shared" si="61"/>
        <v>5271.8193179999998</v>
      </c>
      <c r="G15" s="795">
        <f t="shared" si="61"/>
        <v>4978.0465329999997</v>
      </c>
      <c r="H15" s="795">
        <f t="shared" si="61"/>
        <v>4267.7541510000001</v>
      </c>
      <c r="I15" s="795">
        <f t="shared" si="61"/>
        <v>5100.0233090000002</v>
      </c>
      <c r="J15" s="795">
        <f t="shared" si="61"/>
        <v>5140.5579019999996</v>
      </c>
      <c r="K15" s="795">
        <f t="shared" si="61"/>
        <v>5424.7784009999996</v>
      </c>
      <c r="L15" s="795">
        <f t="shared" si="61"/>
        <v>4917.687903</v>
      </c>
      <c r="M15" s="795">
        <f t="shared" si="61"/>
        <v>4618.5152450000005</v>
      </c>
      <c r="N15" s="795">
        <f t="shared" si="61"/>
        <v>4639.4560710000005</v>
      </c>
      <c r="O15" s="795">
        <f t="shared" si="61"/>
        <v>5424.1088629999995</v>
      </c>
      <c r="P15" s="795">
        <f t="shared" si="61"/>
        <v>5417.1852850000005</v>
      </c>
      <c r="Q15" s="795">
        <f t="shared" si="61"/>
        <v>4973.0053976700001</v>
      </c>
      <c r="R15" s="795">
        <f t="shared" si="61"/>
        <v>4471.0586460000004</v>
      </c>
      <c r="S15" s="795">
        <f t="shared" si="61"/>
        <v>4086.7223349999999</v>
      </c>
      <c r="T15" s="795">
        <f t="shared" si="61"/>
        <v>3277.6378778500002</v>
      </c>
      <c r="U15" s="795">
        <f t="shared" si="61"/>
        <v>2927.22737865</v>
      </c>
      <c r="V15" s="795">
        <f t="shared" si="61"/>
        <v>3345.0610196400012</v>
      </c>
      <c r="W15" s="795">
        <f t="shared" si="61"/>
        <v>3733.8667794199996</v>
      </c>
      <c r="X15" s="795">
        <f t="shared" si="61"/>
        <v>3217.8633423400001</v>
      </c>
      <c r="Y15" s="795">
        <f t="shared" si="61"/>
        <v>3375.2310101100002</v>
      </c>
      <c r="Z15" s="795">
        <f t="shared" si="61"/>
        <v>3367.1441585299999</v>
      </c>
      <c r="AA15" s="795">
        <f t="shared" si="61"/>
        <v>3810.8686477400001</v>
      </c>
      <c r="AB15" s="795">
        <f t="shared" si="61"/>
        <v>3925.4044121400002</v>
      </c>
      <c r="AC15" s="795">
        <f t="shared" si="61"/>
        <v>4256.4596509500007</v>
      </c>
      <c r="AD15" s="795">
        <f t="shared" si="61"/>
        <v>4507.1549900499995</v>
      </c>
      <c r="AE15" s="795">
        <f t="shared" si="61"/>
        <v>4973.3255109000002</v>
      </c>
      <c r="AF15" s="795">
        <f t="shared" si="61"/>
        <v>4996.4995043699982</v>
      </c>
      <c r="AG15" s="795">
        <f t="shared" si="61"/>
        <v>4801.1051137499999</v>
      </c>
      <c r="AH15" s="795">
        <f t="shared" si="61"/>
        <v>5082.2496484700005</v>
      </c>
      <c r="AI15" s="796">
        <f t="shared" si="61"/>
        <v>5704.8046762899994</v>
      </c>
      <c r="AJ15" s="794">
        <f t="shared" si="61"/>
        <v>5380.8336128700003</v>
      </c>
      <c r="AK15" s="795">
        <f t="shared" si="61"/>
        <v>5349.7720640400003</v>
      </c>
      <c r="AL15" s="795">
        <f t="shared" si="61"/>
        <v>5776.8405867399997</v>
      </c>
      <c r="AM15" s="795">
        <f t="shared" si="61"/>
        <v>5633.7650553200001</v>
      </c>
      <c r="AN15" s="795">
        <f t="shared" si="61"/>
        <v>5093.6302075399999</v>
      </c>
      <c r="AO15" s="795">
        <f t="shared" si="61"/>
        <v>4088.49579653</v>
      </c>
      <c r="AP15" s="795">
        <f t="shared" si="61"/>
        <v>4808.5843624799991</v>
      </c>
      <c r="AQ15" s="795">
        <f t="shared" si="61"/>
        <v>5857.1185179800004</v>
      </c>
      <c r="AR15" s="795">
        <f t="shared" si="61"/>
        <v>5807.6054156800001</v>
      </c>
      <c r="AS15" s="795">
        <f t="shared" si="61"/>
        <v>6901.0853981800001</v>
      </c>
      <c r="AT15" s="795">
        <f t="shared" si="61"/>
        <v>8267.3209748699992</v>
      </c>
      <c r="AU15" s="795">
        <f t="shared" si="61"/>
        <v>8254.3918648600011</v>
      </c>
      <c r="AV15" s="795">
        <f t="shared" si="61"/>
        <v>7261.9110819699999</v>
      </c>
      <c r="AW15" s="795">
        <f t="shared" ref="AW15:BG15" si="62">AW78+AW141</f>
        <v>7521.2088659500005</v>
      </c>
      <c r="AX15" s="795">
        <f t="shared" ref="AX15:AY15" si="63">AX78+AX141</f>
        <v>8217.4917270799997</v>
      </c>
      <c r="AY15" s="795">
        <f t="shared" si="63"/>
        <v>8336.9179230299997</v>
      </c>
      <c r="AZ15" s="795">
        <f t="shared" ref="AZ15:BA15" si="64">AZ78+AZ141</f>
        <v>7557.6900358700004</v>
      </c>
      <c r="BA15" s="795">
        <f t="shared" si="64"/>
        <v>6764.9273467100002</v>
      </c>
      <c r="BB15" s="795">
        <f t="shared" ref="BB15:BC15" si="65">BB78+BB141</f>
        <v>6708.8771040499996</v>
      </c>
      <c r="BC15" s="795">
        <f t="shared" si="65"/>
        <v>7272.5233587000002</v>
      </c>
      <c r="BD15" s="795">
        <f t="shared" ref="BD15:BE15" si="66">BD78+BD141</f>
        <v>19847.828884530001</v>
      </c>
      <c r="BE15" s="795">
        <f t="shared" si="66"/>
        <v>29230.403653590001</v>
      </c>
      <c r="BF15" s="795">
        <f>BF78+BF141</f>
        <v>31337.52959803</v>
      </c>
      <c r="BG15" s="796">
        <f t="shared" si="62"/>
        <v>28304.01784533</v>
      </c>
      <c r="BH15" s="794">
        <f t="shared" ref="BH15:BL15" si="67">BH78+BH141</f>
        <v>13283.793055560001</v>
      </c>
      <c r="BI15" s="795">
        <f t="shared" si="67"/>
        <v>13771.10715872</v>
      </c>
      <c r="BJ15" s="795">
        <f t="shared" si="67"/>
        <v>17662.344564040002</v>
      </c>
      <c r="BK15" s="795">
        <f t="shared" si="67"/>
        <v>20584.65894288</v>
      </c>
      <c r="BL15" s="795">
        <f t="shared" si="67"/>
        <v>22141.211318970003</v>
      </c>
      <c r="BM15" s="795">
        <f t="shared" si="61"/>
        <v>19847.828884530001</v>
      </c>
      <c r="BN15" s="795">
        <f t="shared" si="61"/>
        <v>29230.403653590001</v>
      </c>
      <c r="BO15" s="795">
        <f t="shared" ref="BO15:BP15" si="68">BO78+BO141</f>
        <v>31337.52959803</v>
      </c>
      <c r="BP15" s="796">
        <f t="shared" si="68"/>
        <v>28304.01784533</v>
      </c>
    </row>
    <row r="16" spans="1:82" ht="15" customHeight="1">
      <c r="A16" s="828" t="str">
        <f>IF('1'!$A$1=1,B16,C16)</f>
        <v xml:space="preserve">    CIS countries</v>
      </c>
      <c r="B16" s="317" t="s">
        <v>373</v>
      </c>
      <c r="C16" s="785" t="s">
        <v>372</v>
      </c>
      <c r="D16" s="794">
        <f t="shared" ref="D16:BN16" si="69">D79+D142</f>
        <v>6927</v>
      </c>
      <c r="E16" s="795">
        <f t="shared" si="69"/>
        <v>8456</v>
      </c>
      <c r="F16" s="795">
        <f t="shared" si="69"/>
        <v>9388</v>
      </c>
      <c r="G16" s="795">
        <f t="shared" si="69"/>
        <v>8642</v>
      </c>
      <c r="H16" s="795">
        <f t="shared" si="69"/>
        <v>8193</v>
      </c>
      <c r="I16" s="795">
        <f t="shared" si="69"/>
        <v>8723</v>
      </c>
      <c r="J16" s="795">
        <f t="shared" si="69"/>
        <v>9746</v>
      </c>
      <c r="K16" s="795">
        <f t="shared" si="69"/>
        <v>8695</v>
      </c>
      <c r="L16" s="795">
        <f t="shared" si="69"/>
        <v>7410</v>
      </c>
      <c r="M16" s="795">
        <f t="shared" si="69"/>
        <v>8540</v>
      </c>
      <c r="N16" s="795">
        <f t="shared" si="69"/>
        <v>9445</v>
      </c>
      <c r="O16" s="795">
        <f t="shared" si="69"/>
        <v>7387</v>
      </c>
      <c r="P16" s="795">
        <f t="shared" si="69"/>
        <v>5383</v>
      </c>
      <c r="Q16" s="795">
        <f t="shared" si="69"/>
        <v>5912</v>
      </c>
      <c r="R16" s="795">
        <f t="shared" si="69"/>
        <v>5256</v>
      </c>
      <c r="S16" s="795">
        <f t="shared" si="69"/>
        <v>4081</v>
      </c>
      <c r="T16" s="795">
        <f t="shared" si="69"/>
        <v>2648</v>
      </c>
      <c r="U16" s="795">
        <f t="shared" si="69"/>
        <v>3148</v>
      </c>
      <c r="V16" s="795">
        <f t="shared" si="69"/>
        <v>3252</v>
      </c>
      <c r="W16" s="795">
        <f t="shared" si="69"/>
        <v>2875</v>
      </c>
      <c r="X16" s="795">
        <f t="shared" si="69"/>
        <v>1962</v>
      </c>
      <c r="Y16" s="795">
        <f t="shared" si="69"/>
        <v>2491</v>
      </c>
      <c r="Z16" s="795">
        <f t="shared" si="69"/>
        <v>2713</v>
      </c>
      <c r="AA16" s="795">
        <f t="shared" si="69"/>
        <v>2841</v>
      </c>
      <c r="AB16" s="795">
        <f t="shared" si="69"/>
        <v>2513</v>
      </c>
      <c r="AC16" s="795">
        <f t="shared" si="69"/>
        <v>2876</v>
      </c>
      <c r="AD16" s="795">
        <f t="shared" si="69"/>
        <v>3052</v>
      </c>
      <c r="AE16" s="795">
        <f t="shared" si="69"/>
        <v>2961</v>
      </c>
      <c r="AF16" s="795">
        <f t="shared" si="69"/>
        <v>2539</v>
      </c>
      <c r="AG16" s="795">
        <f t="shared" si="69"/>
        <v>2994</v>
      </c>
      <c r="AH16" s="795">
        <f t="shared" si="69"/>
        <v>3002</v>
      </c>
      <c r="AI16" s="796">
        <f t="shared" si="69"/>
        <v>2925</v>
      </c>
      <c r="AJ16" s="1101">
        <f t="shared" si="69"/>
        <v>2495</v>
      </c>
      <c r="AK16" s="817">
        <f t="shared" si="69"/>
        <v>2883</v>
      </c>
      <c r="AL16" s="817">
        <f t="shared" si="69"/>
        <v>2908</v>
      </c>
      <c r="AM16" s="817">
        <f t="shared" si="69"/>
        <v>2768</v>
      </c>
      <c r="AN16" s="817">
        <f t="shared" si="69"/>
        <v>2243</v>
      </c>
      <c r="AO16" s="817">
        <f t="shared" si="69"/>
        <v>1971</v>
      </c>
      <c r="AP16" s="817">
        <f t="shared" si="69"/>
        <v>2142</v>
      </c>
      <c r="AQ16" s="817">
        <f t="shared" si="69"/>
        <v>2372</v>
      </c>
      <c r="AR16" s="817">
        <f t="shared" si="69"/>
        <v>1960</v>
      </c>
      <c r="AS16" s="817">
        <f t="shared" si="69"/>
        <v>2311</v>
      </c>
      <c r="AT16" s="817">
        <f t="shared" si="69"/>
        <v>2567</v>
      </c>
      <c r="AU16" s="817">
        <f t="shared" si="69"/>
        <v>2472</v>
      </c>
      <c r="AV16" s="817">
        <f t="shared" ref="AV16:AW16" si="70">AV79+AV142</f>
        <v>1419</v>
      </c>
      <c r="AW16" s="817">
        <f t="shared" si="70"/>
        <v>839</v>
      </c>
      <c r="AX16" s="817">
        <f t="shared" ref="AX16:AY16" si="71">AX79+AX142</f>
        <v>886</v>
      </c>
      <c r="AY16" s="817">
        <f t="shared" si="71"/>
        <v>856</v>
      </c>
      <c r="AZ16" s="817">
        <f t="shared" ref="AZ16:BA16" si="72">AZ79+AZ142</f>
        <v>763</v>
      </c>
      <c r="BA16" s="817">
        <f t="shared" si="72"/>
        <v>784</v>
      </c>
      <c r="BB16" s="817">
        <f t="shared" ref="BB16:BC16" si="73">BB79+BB142</f>
        <v>835</v>
      </c>
      <c r="BC16" s="817">
        <f t="shared" si="73"/>
        <v>860</v>
      </c>
      <c r="BD16" s="817">
        <f t="shared" ref="BD16:BE16" si="74">BD79+BD142</f>
        <v>8728</v>
      </c>
      <c r="BE16" s="817">
        <f t="shared" si="74"/>
        <v>9310</v>
      </c>
      <c r="BF16" s="817">
        <f t="shared" ref="BF16:BG16" si="75">BF79+BF142</f>
        <v>4000</v>
      </c>
      <c r="BG16" s="797">
        <f t="shared" si="75"/>
        <v>3242</v>
      </c>
      <c r="BH16" s="794">
        <f t="shared" ref="BH16:BL16" si="76">BH79+BH142</f>
        <v>11923</v>
      </c>
      <c r="BI16" s="795">
        <f t="shared" si="76"/>
        <v>10007</v>
      </c>
      <c r="BJ16" s="795">
        <f t="shared" si="76"/>
        <v>11402</v>
      </c>
      <c r="BK16" s="795">
        <f t="shared" si="76"/>
        <v>11460</v>
      </c>
      <c r="BL16" s="795">
        <f t="shared" si="76"/>
        <v>11054</v>
      </c>
      <c r="BM16" s="795">
        <f t="shared" si="69"/>
        <v>8728</v>
      </c>
      <c r="BN16" s="795">
        <f t="shared" si="69"/>
        <v>9310</v>
      </c>
      <c r="BO16" s="795">
        <f t="shared" ref="BO16:BP16" si="77">BO79+BO142</f>
        <v>4000</v>
      </c>
      <c r="BP16" s="796">
        <f t="shared" si="77"/>
        <v>3242</v>
      </c>
    </row>
    <row r="17" spans="1:80" ht="15" customHeight="1">
      <c r="A17" s="282" t="str">
        <f>IF('1'!$A$1=1,B17,C17)</f>
        <v>% of total</v>
      </c>
      <c r="B17" s="790" t="s">
        <v>13</v>
      </c>
      <c r="C17" s="650" t="s">
        <v>104</v>
      </c>
      <c r="D17" s="287"/>
      <c r="E17" s="288"/>
      <c r="F17" s="288"/>
      <c r="G17" s="288"/>
      <c r="H17" s="288"/>
      <c r="I17" s="288"/>
      <c r="J17" s="288"/>
      <c r="K17" s="792"/>
      <c r="L17" s="792"/>
      <c r="M17" s="792"/>
      <c r="N17" s="288"/>
      <c r="O17" s="288"/>
      <c r="P17" s="288"/>
      <c r="Q17" s="288"/>
      <c r="R17" s="288"/>
      <c r="S17" s="288"/>
      <c r="T17" s="288"/>
      <c r="U17" s="272"/>
      <c r="V17" s="272"/>
      <c r="W17" s="272"/>
      <c r="X17" s="288"/>
      <c r="Y17" s="288"/>
      <c r="Z17" s="288"/>
      <c r="AA17" s="288"/>
      <c r="AB17" s="288"/>
      <c r="AC17" s="288"/>
      <c r="AD17" s="288"/>
      <c r="AE17" s="288"/>
      <c r="AF17" s="288"/>
      <c r="AG17" s="288"/>
      <c r="AH17" s="288"/>
      <c r="AI17" s="289"/>
      <c r="AJ17" s="287"/>
      <c r="AK17" s="288"/>
      <c r="AL17" s="288"/>
      <c r="AM17" s="288"/>
      <c r="AN17" s="288"/>
      <c r="AO17" s="288"/>
      <c r="AP17" s="288"/>
      <c r="AQ17" s="288"/>
      <c r="AR17" s="288"/>
      <c r="AS17" s="288"/>
      <c r="AT17" s="288"/>
      <c r="AU17" s="288"/>
      <c r="AV17" s="288"/>
      <c r="AW17" s="288"/>
      <c r="AX17" s="288"/>
      <c r="AY17" s="288"/>
      <c r="AZ17" s="288"/>
      <c r="BA17" s="288"/>
      <c r="BB17" s="288"/>
      <c r="BC17" s="288"/>
      <c r="BD17" s="288"/>
      <c r="BE17" s="288"/>
      <c r="BF17" s="288"/>
      <c r="BG17" s="289"/>
      <c r="BH17" s="287"/>
      <c r="BI17" s="288"/>
      <c r="BJ17" s="288"/>
      <c r="BK17" s="288"/>
      <c r="BL17" s="288"/>
      <c r="BM17" s="288"/>
      <c r="BN17" s="288"/>
      <c r="BO17" s="288"/>
      <c r="BP17" s="289"/>
    </row>
    <row r="18" spans="1:80">
      <c r="A18" s="290" t="str">
        <f>IF('1'!$A$1=1,B18,C18)</f>
        <v>TOTAL</v>
      </c>
      <c r="B18" s="793" t="s">
        <v>45</v>
      </c>
      <c r="C18" s="651" t="s">
        <v>105</v>
      </c>
      <c r="D18" s="292">
        <v>100</v>
      </c>
      <c r="E18" s="293">
        <v>100</v>
      </c>
      <c r="F18" s="293">
        <v>100</v>
      </c>
      <c r="G18" s="293">
        <v>100</v>
      </c>
      <c r="H18" s="293">
        <v>100</v>
      </c>
      <c r="I18" s="293">
        <v>100</v>
      </c>
      <c r="J18" s="293">
        <v>100</v>
      </c>
      <c r="K18" s="293">
        <v>100</v>
      </c>
      <c r="L18" s="293">
        <v>100</v>
      </c>
      <c r="M18" s="293">
        <v>100</v>
      </c>
      <c r="N18" s="293">
        <v>100</v>
      </c>
      <c r="O18" s="293">
        <v>100</v>
      </c>
      <c r="P18" s="293">
        <v>100</v>
      </c>
      <c r="Q18" s="293">
        <v>100</v>
      </c>
      <c r="R18" s="293">
        <v>100</v>
      </c>
      <c r="S18" s="293">
        <v>100</v>
      </c>
      <c r="T18" s="293">
        <v>100</v>
      </c>
      <c r="U18" s="293">
        <v>100</v>
      </c>
      <c r="V18" s="293">
        <v>100</v>
      </c>
      <c r="W18" s="293">
        <v>100</v>
      </c>
      <c r="X18" s="293">
        <v>100</v>
      </c>
      <c r="Y18" s="293">
        <v>100</v>
      </c>
      <c r="Z18" s="293">
        <v>100</v>
      </c>
      <c r="AA18" s="293">
        <v>100</v>
      </c>
      <c r="AB18" s="293">
        <v>100</v>
      </c>
      <c r="AC18" s="293">
        <v>100</v>
      </c>
      <c r="AD18" s="293">
        <v>100</v>
      </c>
      <c r="AE18" s="293">
        <v>100</v>
      </c>
      <c r="AF18" s="293">
        <v>100</v>
      </c>
      <c r="AG18" s="293">
        <v>100</v>
      </c>
      <c r="AH18" s="293">
        <v>100</v>
      </c>
      <c r="AI18" s="294">
        <v>100</v>
      </c>
      <c r="AJ18" s="292">
        <v>100</v>
      </c>
      <c r="AK18" s="293">
        <v>100</v>
      </c>
      <c r="AL18" s="293">
        <v>100</v>
      </c>
      <c r="AM18" s="293">
        <v>100</v>
      </c>
      <c r="AN18" s="293">
        <v>100</v>
      </c>
      <c r="AO18" s="293">
        <v>100</v>
      </c>
      <c r="AP18" s="293">
        <v>100</v>
      </c>
      <c r="AQ18" s="293">
        <v>100</v>
      </c>
      <c r="AR18" s="293">
        <v>100</v>
      </c>
      <c r="AS18" s="293">
        <v>100</v>
      </c>
      <c r="AT18" s="293">
        <v>100</v>
      </c>
      <c r="AU18" s="293">
        <v>100</v>
      </c>
      <c r="AV18" s="293">
        <v>100</v>
      </c>
      <c r="AW18" s="293">
        <v>100</v>
      </c>
      <c r="AX18" s="293">
        <v>100</v>
      </c>
      <c r="AY18" s="293">
        <v>100</v>
      </c>
      <c r="AZ18" s="293">
        <v>100</v>
      </c>
      <c r="BA18" s="293">
        <v>100</v>
      </c>
      <c r="BB18" s="293">
        <v>100</v>
      </c>
      <c r="BC18" s="293">
        <v>100</v>
      </c>
      <c r="BD18" s="293">
        <v>100</v>
      </c>
      <c r="BE18" s="293">
        <v>100</v>
      </c>
      <c r="BF18" s="293">
        <v>100</v>
      </c>
      <c r="BG18" s="294">
        <v>100</v>
      </c>
      <c r="BH18" s="292">
        <v>100</v>
      </c>
      <c r="BI18" s="293">
        <v>100</v>
      </c>
      <c r="BJ18" s="293">
        <v>100</v>
      </c>
      <c r="BK18" s="293">
        <v>100</v>
      </c>
      <c r="BL18" s="293">
        <v>100</v>
      </c>
      <c r="BM18" s="312">
        <v>100</v>
      </c>
      <c r="BN18" s="312">
        <v>100</v>
      </c>
      <c r="BO18" s="312">
        <v>100</v>
      </c>
      <c r="BP18" s="296">
        <v>100</v>
      </c>
    </row>
    <row r="19" spans="1:80">
      <c r="A19" s="297" t="str">
        <f>IF('1'!$A$1=1,B19,C19)</f>
        <v xml:space="preserve">   Europe</v>
      </c>
      <c r="B19" s="311" t="s">
        <v>20</v>
      </c>
      <c r="C19" s="278" t="s">
        <v>136</v>
      </c>
      <c r="D19" s="292">
        <f t="shared" ref="D19:AR19" si="78">D8/D$7*100</f>
        <v>29.57351681308311</v>
      </c>
      <c r="E19" s="293">
        <f t="shared" si="78"/>
        <v>28.185552117140556</v>
      </c>
      <c r="F19" s="293">
        <f t="shared" si="78"/>
        <v>25.362969028702643</v>
      </c>
      <c r="G19" s="293">
        <f t="shared" si="78"/>
        <v>23.767649117247625</v>
      </c>
      <c r="H19" s="293">
        <f t="shared" si="78"/>
        <v>22.218114307358217</v>
      </c>
      <c r="I19" s="293">
        <f t="shared" si="78"/>
        <v>24.43382427970365</v>
      </c>
      <c r="J19" s="293">
        <f t="shared" si="78"/>
        <v>23.553068633812696</v>
      </c>
      <c r="K19" s="293">
        <f t="shared" si="78"/>
        <v>25.702342230388819</v>
      </c>
      <c r="L19" s="293">
        <f t="shared" si="78"/>
        <v>26.724002705962558</v>
      </c>
      <c r="M19" s="293">
        <f t="shared" si="78"/>
        <v>23.775341273750879</v>
      </c>
      <c r="N19" s="293">
        <f t="shared" si="78"/>
        <v>22.283285205024015</v>
      </c>
      <c r="O19" s="293">
        <f t="shared" si="78"/>
        <v>26.9883014028436</v>
      </c>
      <c r="P19" s="293">
        <f t="shared" si="78"/>
        <v>31.921330029420346</v>
      </c>
      <c r="Q19" s="293">
        <f t="shared" si="78"/>
        <v>28.984266112976037</v>
      </c>
      <c r="R19" s="293">
        <f t="shared" si="78"/>
        <v>28.026042814187534</v>
      </c>
      <c r="S19" s="293">
        <f t="shared" si="78"/>
        <v>28.9832209829611</v>
      </c>
      <c r="T19" s="293">
        <f t="shared" si="78"/>
        <v>32.128899947944042</v>
      </c>
      <c r="U19" s="293">
        <f t="shared" si="78"/>
        <v>29.567777727939276</v>
      </c>
      <c r="V19" s="293">
        <f t="shared" si="78"/>
        <v>31.081738458404629</v>
      </c>
      <c r="W19" s="293">
        <f t="shared" si="78"/>
        <v>34.611082526022457</v>
      </c>
      <c r="X19" s="293">
        <f t="shared" si="78"/>
        <v>37.166602218377939</v>
      </c>
      <c r="Y19" s="293">
        <f t="shared" si="78"/>
        <v>34.221650035637921</v>
      </c>
      <c r="Z19" s="293">
        <f t="shared" si="78"/>
        <v>32.910166045408332</v>
      </c>
      <c r="AA19" s="293">
        <f t="shared" si="78"/>
        <v>33.062335588839048</v>
      </c>
      <c r="AB19" s="293">
        <f t="shared" si="78"/>
        <v>35.027978292767571</v>
      </c>
      <c r="AC19" s="293">
        <f t="shared" si="78"/>
        <v>37.185228751547029</v>
      </c>
      <c r="AD19" s="293">
        <f t="shared" si="78"/>
        <v>37.32416004410144</v>
      </c>
      <c r="AE19" s="293">
        <f t="shared" si="78"/>
        <v>37.754721205538964</v>
      </c>
      <c r="AF19" s="293">
        <f t="shared" si="78"/>
        <v>40.712505586032755</v>
      </c>
      <c r="AG19" s="293">
        <f t="shared" si="78"/>
        <v>36.874317077488762</v>
      </c>
      <c r="AH19" s="293">
        <f t="shared" si="78"/>
        <v>39.09809353077658</v>
      </c>
      <c r="AI19" s="294">
        <f t="shared" si="78"/>
        <v>40.197071181772657</v>
      </c>
      <c r="AJ19" s="292">
        <f t="shared" si="78"/>
        <v>40.168575896332584</v>
      </c>
      <c r="AK19" s="293">
        <f t="shared" si="78"/>
        <v>38.931716142949128</v>
      </c>
      <c r="AL19" s="293">
        <f t="shared" si="78"/>
        <v>39.391611781644407</v>
      </c>
      <c r="AM19" s="293">
        <f t="shared" si="78"/>
        <v>37.914528304615011</v>
      </c>
      <c r="AN19" s="293">
        <f t="shared" si="78"/>
        <v>37.608145068475203</v>
      </c>
      <c r="AO19" s="293">
        <f t="shared" si="78"/>
        <v>35.170542918455261</v>
      </c>
      <c r="AP19" s="293">
        <f t="shared" si="78"/>
        <v>36.394275414747163</v>
      </c>
      <c r="AQ19" s="293">
        <f t="shared" si="78"/>
        <v>37.617737018588002</v>
      </c>
      <c r="AR19" s="293">
        <f t="shared" si="78"/>
        <v>39.74824739993884</v>
      </c>
      <c r="AS19" s="293">
        <f t="shared" ref="AS19:AS24" si="79">AS8/$AS$7*100</f>
        <v>40.431081074724588</v>
      </c>
      <c r="AT19" s="293">
        <f t="shared" ref="AT19:AT24" si="80">AT8/$AT$7*100</f>
        <v>41.907139737337033</v>
      </c>
      <c r="AU19" s="293">
        <f>AU8/$AU$7*100</f>
        <v>39.352787631334479</v>
      </c>
      <c r="AV19" s="293">
        <f t="shared" ref="AV19:BA19" si="81">AV8/AV7*100</f>
        <v>47.05328447359954</v>
      </c>
      <c r="AW19" s="293">
        <f t="shared" si="81"/>
        <v>68.90021890212364</v>
      </c>
      <c r="AX19" s="293">
        <f t="shared" si="81"/>
        <v>64.02166983332107</v>
      </c>
      <c r="AY19" s="293">
        <f t="shared" si="81"/>
        <v>60.853670435339303</v>
      </c>
      <c r="AZ19" s="293">
        <f t="shared" si="81"/>
        <v>59.084290269197403</v>
      </c>
      <c r="BA19" s="293">
        <f t="shared" si="81"/>
        <v>57.833173003068694</v>
      </c>
      <c r="BB19" s="293">
        <f t="shared" ref="BB19:BC19" si="82">BB8/BB7*100</f>
        <v>64.897440424155093</v>
      </c>
      <c r="BC19" s="293">
        <f t="shared" si="82"/>
        <v>60.869154523925815</v>
      </c>
      <c r="BD19" s="293">
        <f t="shared" ref="BD19:BE19" si="83">BD8/BD7*100</f>
        <v>36.781816583935957</v>
      </c>
      <c r="BE19" s="293">
        <f t="shared" si="83"/>
        <v>40.376607310745484</v>
      </c>
      <c r="BF19" s="293">
        <f t="shared" ref="BF19:BG19" si="84">BF8/BF7*100</f>
        <v>59.06012812865761</v>
      </c>
      <c r="BG19" s="294">
        <f t="shared" si="84"/>
        <v>60.53366708048069</v>
      </c>
      <c r="BH19" s="292">
        <f t="shared" ref="BH19:BL19" si="85">BH8/BH7*100</f>
        <v>31.872792948184365</v>
      </c>
      <c r="BI19" s="293">
        <f t="shared" si="85"/>
        <v>34.182761693618502</v>
      </c>
      <c r="BJ19" s="293">
        <f t="shared" si="85"/>
        <v>36.868755084420883</v>
      </c>
      <c r="BK19" s="293">
        <f t="shared" si="85"/>
        <v>39.221050954391067</v>
      </c>
      <c r="BL19" s="293">
        <f t="shared" si="85"/>
        <v>39.078156074800177</v>
      </c>
      <c r="BM19" s="293">
        <f t="shared" ref="BM19:BN24" si="86">BM8/BM$7*100</f>
        <v>36.781816583935957</v>
      </c>
      <c r="BN19" s="293">
        <f t="shared" si="86"/>
        <v>40.376607310745484</v>
      </c>
      <c r="BO19" s="293">
        <f t="shared" ref="BO19:BP19" si="87">BO8/BO$7*100</f>
        <v>59.06012812865761</v>
      </c>
      <c r="BP19" s="294">
        <f t="shared" si="87"/>
        <v>60.53366708048069</v>
      </c>
      <c r="BQ19" s="1595"/>
    </row>
    <row r="20" spans="1:80" ht="13.5" customHeight="1">
      <c r="A20" s="297" t="str">
        <f>IF('1'!$A$1=1,B20,C20)</f>
        <v xml:space="preserve">   Asia</v>
      </c>
      <c r="B20" s="311" t="s">
        <v>43</v>
      </c>
      <c r="C20" s="278" t="s">
        <v>137</v>
      </c>
      <c r="D20" s="292">
        <f t="shared" ref="D20:AR20" si="88">D9/D$7*100</f>
        <v>22.935953784289541</v>
      </c>
      <c r="E20" s="293">
        <f t="shared" si="88"/>
        <v>21.222356058097176</v>
      </c>
      <c r="F20" s="293">
        <f t="shared" si="88"/>
        <v>22.132051136624568</v>
      </c>
      <c r="G20" s="293">
        <f t="shared" si="88"/>
        <v>24.985184404708015</v>
      </c>
      <c r="H20" s="293">
        <f t="shared" si="88"/>
        <v>24.088762239280843</v>
      </c>
      <c r="I20" s="293">
        <f t="shared" si="88"/>
        <v>23.244777531327173</v>
      </c>
      <c r="J20" s="293">
        <f t="shared" si="88"/>
        <v>21.59818464135391</v>
      </c>
      <c r="K20" s="293">
        <f t="shared" si="88"/>
        <v>20.472668948777276</v>
      </c>
      <c r="L20" s="293">
        <f t="shared" si="88"/>
        <v>23.099860265352142</v>
      </c>
      <c r="M20" s="293">
        <f t="shared" si="88"/>
        <v>21.364640002010656</v>
      </c>
      <c r="N20" s="293">
        <f t="shared" si="88"/>
        <v>22.643048236054668</v>
      </c>
      <c r="O20" s="293">
        <f t="shared" si="88"/>
        <v>24.067314426540282</v>
      </c>
      <c r="P20" s="293">
        <f t="shared" si="88"/>
        <v>23.830308922129472</v>
      </c>
      <c r="Q20" s="293">
        <f t="shared" si="88"/>
        <v>24.12180822433152</v>
      </c>
      <c r="R20" s="293">
        <f t="shared" si="88"/>
        <v>26.524386824987722</v>
      </c>
      <c r="S20" s="293">
        <f t="shared" si="88"/>
        <v>28.934733663702396</v>
      </c>
      <c r="T20" s="293">
        <f t="shared" si="88"/>
        <v>29.746165503688005</v>
      </c>
      <c r="U20" s="293">
        <f t="shared" si="88"/>
        <v>29.242630112999223</v>
      </c>
      <c r="V20" s="293">
        <f t="shared" si="88"/>
        <v>28.776724590564655</v>
      </c>
      <c r="W20" s="293">
        <f t="shared" si="88"/>
        <v>26.973479501680188</v>
      </c>
      <c r="X20" s="293">
        <f t="shared" si="88"/>
        <v>28.225613106746717</v>
      </c>
      <c r="Y20" s="293">
        <f t="shared" si="88"/>
        <v>28.188150392017107</v>
      </c>
      <c r="Z20" s="293">
        <f t="shared" si="88"/>
        <v>28.7259742460183</v>
      </c>
      <c r="AA20" s="293">
        <f t="shared" si="88"/>
        <v>28.776644111609524</v>
      </c>
      <c r="AB20" s="293">
        <f t="shared" si="88"/>
        <v>28.431635986039904</v>
      </c>
      <c r="AC20" s="293">
        <f t="shared" si="88"/>
        <v>24.818667976485152</v>
      </c>
      <c r="AD20" s="293">
        <f t="shared" si="88"/>
        <v>27.303485071664831</v>
      </c>
      <c r="AE20" s="293">
        <f t="shared" si="88"/>
        <v>27.192013372250884</v>
      </c>
      <c r="AF20" s="293">
        <f t="shared" si="88"/>
        <v>25.659716192771082</v>
      </c>
      <c r="AG20" s="293">
        <f t="shared" si="88"/>
        <v>27.215939241454446</v>
      </c>
      <c r="AH20" s="293">
        <f t="shared" si="88"/>
        <v>26.095704360584143</v>
      </c>
      <c r="AI20" s="294">
        <f t="shared" si="88"/>
        <v>26.375570987731596</v>
      </c>
      <c r="AJ20" s="292">
        <f t="shared" si="88"/>
        <v>26.540643371441806</v>
      </c>
      <c r="AK20" s="293">
        <f t="shared" si="88"/>
        <v>26.384475866065682</v>
      </c>
      <c r="AL20" s="293">
        <f t="shared" si="88"/>
        <v>27.256392886901114</v>
      </c>
      <c r="AM20" s="293">
        <f t="shared" si="88"/>
        <v>29.808760953126878</v>
      </c>
      <c r="AN20" s="293">
        <f t="shared" si="88"/>
        <v>30.439853410982249</v>
      </c>
      <c r="AO20" s="293">
        <f t="shared" si="88"/>
        <v>33.933404625831322</v>
      </c>
      <c r="AP20" s="293">
        <f t="shared" si="88"/>
        <v>34.331750523537707</v>
      </c>
      <c r="AQ20" s="293">
        <f t="shared" si="88"/>
        <v>34.641860976562953</v>
      </c>
      <c r="AR20" s="293">
        <f t="shared" si="88"/>
        <v>31.950543411376149</v>
      </c>
      <c r="AS20" s="293">
        <f t="shared" si="79"/>
        <v>32.454050594211182</v>
      </c>
      <c r="AT20" s="293">
        <f t="shared" si="80"/>
        <v>29.716624933357561</v>
      </c>
      <c r="AU20" s="293">
        <f t="shared" ref="AU20:AU24" si="89">AU9/$AU$7*100</f>
        <v>31.959705882872324</v>
      </c>
      <c r="AV20" s="293">
        <f t="shared" ref="AV20:BA20" si="90">AV9/AV7*100</f>
        <v>27.890001095030165</v>
      </c>
      <c r="AW20" s="293">
        <f t="shared" si="90"/>
        <v>11.338872290460694</v>
      </c>
      <c r="AX20" s="293">
        <f t="shared" si="90"/>
        <v>16.790292601397571</v>
      </c>
      <c r="AY20" s="293">
        <f t="shared" si="90"/>
        <v>20.261294955522608</v>
      </c>
      <c r="AZ20" s="293">
        <f t="shared" si="90"/>
        <v>22.79841401229212</v>
      </c>
      <c r="BA20" s="293">
        <f t="shared" si="90"/>
        <v>20.773354449130537</v>
      </c>
      <c r="BB20" s="293">
        <f t="shared" ref="BB20:BC20" si="91">BB9/BB7*100</f>
        <v>14.09630074159462</v>
      </c>
      <c r="BC20" s="293">
        <f t="shared" si="91"/>
        <v>17.867435260245745</v>
      </c>
      <c r="BD20" s="293">
        <f t="shared" ref="BD20:BE20" si="92">BD9/BD7*100</f>
        <v>33.355040895728663</v>
      </c>
      <c r="BE20" s="293">
        <f t="shared" si="92"/>
        <v>31.468765834216729</v>
      </c>
      <c r="BF20" s="293">
        <f t="shared" ref="BF20:BG20" si="93">BF9/BF7*100</f>
        <v>19.937795841716362</v>
      </c>
      <c r="BG20" s="294">
        <f t="shared" si="93"/>
        <v>19.079802937603979</v>
      </c>
      <c r="BH20" s="292">
        <f t="shared" ref="BH20:BL20" si="94">BH9/BH7*100</f>
        <v>28.668797737578871</v>
      </c>
      <c r="BI20" s="293">
        <f t="shared" si="94"/>
        <v>28.502380020865935</v>
      </c>
      <c r="BJ20" s="293">
        <f t="shared" si="94"/>
        <v>26.942701832771021</v>
      </c>
      <c r="BK20" s="293">
        <f t="shared" si="94"/>
        <v>26.347148109028844</v>
      </c>
      <c r="BL20" s="293">
        <f t="shared" si="94"/>
        <v>27.539784252769213</v>
      </c>
      <c r="BM20" s="293">
        <f t="shared" si="86"/>
        <v>33.355040895728663</v>
      </c>
      <c r="BN20" s="293">
        <f t="shared" si="86"/>
        <v>31.468765834216729</v>
      </c>
      <c r="BO20" s="293">
        <f t="shared" ref="BO20:BP20" si="95">BO9/BO$7*100</f>
        <v>19.937795841716362</v>
      </c>
      <c r="BP20" s="294">
        <f t="shared" si="95"/>
        <v>19.079802937603979</v>
      </c>
      <c r="BQ20" s="1595"/>
    </row>
    <row r="21" spans="1:80" ht="11.25" customHeight="1">
      <c r="A21" s="297" t="str">
        <f>IF('1'!$A$1=1,B21,C21)</f>
        <v xml:space="preserve">   America</v>
      </c>
      <c r="B21" s="311" t="s">
        <v>22</v>
      </c>
      <c r="C21" s="278" t="s">
        <v>138</v>
      </c>
      <c r="D21" s="292">
        <f t="shared" ref="D21:AR21" si="96">D10/D$7*100</f>
        <v>5.4650986531367298</v>
      </c>
      <c r="E21" s="293">
        <f t="shared" si="96"/>
        <v>5.6120826701991779</v>
      </c>
      <c r="F21" s="293">
        <f t="shared" si="96"/>
        <v>5.5701040688863372</v>
      </c>
      <c r="G21" s="293">
        <f t="shared" si="96"/>
        <v>4.9405544318696242</v>
      </c>
      <c r="H21" s="293">
        <f t="shared" si="96"/>
        <v>4.7597489217716271</v>
      </c>
      <c r="I21" s="293">
        <f t="shared" si="96"/>
        <v>5.1164831061922618</v>
      </c>
      <c r="J21" s="293">
        <f t="shared" si="96"/>
        <v>5.3282943090143808</v>
      </c>
      <c r="K21" s="293">
        <f t="shared" si="96"/>
        <v>5.4324589855269725</v>
      </c>
      <c r="L21" s="293">
        <f t="shared" si="96"/>
        <v>5.0092320939745143</v>
      </c>
      <c r="M21" s="293">
        <f t="shared" si="96"/>
        <v>5.9019275158339202</v>
      </c>
      <c r="N21" s="293">
        <f t="shared" si="96"/>
        <v>4.8764578638714449</v>
      </c>
      <c r="O21" s="293">
        <f t="shared" si="96"/>
        <v>4.4352393649289095</v>
      </c>
      <c r="P21" s="293">
        <f t="shared" si="96"/>
        <v>4.4627921646138571</v>
      </c>
      <c r="Q21" s="293">
        <f t="shared" si="96"/>
        <v>4.7948064301423772</v>
      </c>
      <c r="R21" s="293">
        <f t="shared" si="96"/>
        <v>4.5010597815414828</v>
      </c>
      <c r="S21" s="293">
        <f t="shared" si="96"/>
        <v>4.6064545448374172</v>
      </c>
      <c r="T21" s="293">
        <f t="shared" si="96"/>
        <v>5.2551704681644766</v>
      </c>
      <c r="U21" s="293">
        <f t="shared" si="96"/>
        <v>4.9908965410161308</v>
      </c>
      <c r="V21" s="293">
        <f t="shared" si="96"/>
        <v>5.2396971482115218</v>
      </c>
      <c r="W21" s="293">
        <f t="shared" si="96"/>
        <v>5.1792779854110318</v>
      </c>
      <c r="X21" s="293">
        <f t="shared" si="96"/>
        <v>5.6203826193141353</v>
      </c>
      <c r="Y21" s="293">
        <f t="shared" si="96"/>
        <v>5.1446632216678552</v>
      </c>
      <c r="Z21" s="293">
        <f t="shared" si="96"/>
        <v>6.3530413419179936</v>
      </c>
      <c r="AA21" s="293">
        <f t="shared" si="96"/>
        <v>5.2226260168782792</v>
      </c>
      <c r="AB21" s="293">
        <f t="shared" si="96"/>
        <v>5.8540719212082974</v>
      </c>
      <c r="AC21" s="293">
        <f t="shared" si="96"/>
        <v>6.022021294863861</v>
      </c>
      <c r="AD21" s="293">
        <f t="shared" si="96"/>
        <v>6.1559675633958113</v>
      </c>
      <c r="AE21" s="293">
        <f t="shared" si="96"/>
        <v>6.1690494094488191</v>
      </c>
      <c r="AF21" s="293">
        <f t="shared" si="96"/>
        <v>6.0484499738114126</v>
      </c>
      <c r="AG21" s="293">
        <f t="shared" si="96"/>
        <v>6.7728227699850194</v>
      </c>
      <c r="AH21" s="293">
        <f t="shared" si="96"/>
        <v>7.0761864883308307</v>
      </c>
      <c r="AI21" s="294">
        <f t="shared" si="96"/>
        <v>7.0782738858287422</v>
      </c>
      <c r="AJ21" s="292">
        <f t="shared" si="96"/>
        <v>6.646336314907983</v>
      </c>
      <c r="AK21" s="293">
        <f t="shared" si="96"/>
        <v>6.9210255376690277</v>
      </c>
      <c r="AL21" s="293">
        <f t="shared" si="96"/>
        <v>6.8917283850018389</v>
      </c>
      <c r="AM21" s="293">
        <f t="shared" si="96"/>
        <v>7.0370585793469091</v>
      </c>
      <c r="AN21" s="293">
        <f t="shared" si="96"/>
        <v>7.1374323247493612</v>
      </c>
      <c r="AO21" s="293">
        <f t="shared" si="96"/>
        <v>8.7811204993954046</v>
      </c>
      <c r="AP21" s="293">
        <f t="shared" si="96"/>
        <v>7.7026813643140155</v>
      </c>
      <c r="AQ21" s="293">
        <f t="shared" si="96"/>
        <v>8.0786436031865154</v>
      </c>
      <c r="AR21" s="293">
        <f t="shared" si="96"/>
        <v>9.5397635260550473</v>
      </c>
      <c r="AS21" s="293">
        <f t="shared" si="79"/>
        <v>8.5133127213157334</v>
      </c>
      <c r="AT21" s="293">
        <f t="shared" si="80"/>
        <v>9.319761030527415</v>
      </c>
      <c r="AU21" s="293">
        <f t="shared" si="89"/>
        <v>9.0409664483407965</v>
      </c>
      <c r="AV21" s="293">
        <f t="shared" ref="AV21:BA21" si="97">AV10/AV7*100</f>
        <v>8.927092360930768</v>
      </c>
      <c r="AW21" s="293">
        <f t="shared" si="97"/>
        <v>10.344505872324028</v>
      </c>
      <c r="AX21" s="293">
        <f t="shared" si="97"/>
        <v>9.800154574917249</v>
      </c>
      <c r="AY21" s="293">
        <f t="shared" si="97"/>
        <v>9.852766062066177</v>
      </c>
      <c r="AZ21" s="293">
        <f t="shared" si="97"/>
        <v>9.6417091359363685</v>
      </c>
      <c r="BA21" s="293">
        <f t="shared" si="97"/>
        <v>10.288746731214099</v>
      </c>
      <c r="BB21" s="293">
        <f t="shared" ref="BB21:BC21" si="98">BB10/BB7*100</f>
        <v>10.900209117195004</v>
      </c>
      <c r="BC21" s="293">
        <f t="shared" si="98"/>
        <v>10.838406233381669</v>
      </c>
      <c r="BD21" s="293">
        <f t="shared" ref="BD21:BE21" si="99">BD10/BD7*100</f>
        <v>7.9029290277892166</v>
      </c>
      <c r="BE21" s="293">
        <f t="shared" si="99"/>
        <v>9.0917402635576163</v>
      </c>
      <c r="BF21" s="293">
        <f t="shared" ref="BF21:BG21" si="100">BF10/BF7*100</f>
        <v>9.6600566642905594</v>
      </c>
      <c r="BG21" s="294">
        <f t="shared" si="100"/>
        <v>10.391608459749868</v>
      </c>
      <c r="BH21" s="292">
        <f t="shared" ref="BH21:BL21" si="101">BH10/BH7*100</f>
        <v>5.167844491914253</v>
      </c>
      <c r="BI21" s="293">
        <f t="shared" si="101"/>
        <v>5.5785885063467218</v>
      </c>
      <c r="BJ21" s="293">
        <f t="shared" si="101"/>
        <v>6.056481606647635</v>
      </c>
      <c r="BK21" s="293">
        <f t="shared" si="101"/>
        <v>6.7607377982493198</v>
      </c>
      <c r="BL21" s="293">
        <f t="shared" si="101"/>
        <v>6.8785161428189312</v>
      </c>
      <c r="BM21" s="293">
        <f t="shared" si="86"/>
        <v>7.9029290277892166</v>
      </c>
      <c r="BN21" s="293">
        <f t="shared" si="86"/>
        <v>9.0917402635576163</v>
      </c>
      <c r="BO21" s="293">
        <f t="shared" ref="BO21:BP21" si="102">BO10/BO$7*100</f>
        <v>9.6600566642905594</v>
      </c>
      <c r="BP21" s="294">
        <f t="shared" si="102"/>
        <v>10.391608459749868</v>
      </c>
      <c r="BQ21" s="1595"/>
    </row>
    <row r="22" spans="1:80">
      <c r="A22" s="290" t="str">
        <f>IF('1'!$A$1=1,B22,C22)</f>
        <v xml:space="preserve">     including USA</v>
      </c>
      <c r="B22" s="311" t="s">
        <v>48</v>
      </c>
      <c r="C22" s="311" t="s">
        <v>139</v>
      </c>
      <c r="D22" s="292">
        <f t="shared" ref="D22:AR22" si="103">D11/D$7*100</f>
        <v>2.5907909168900805</v>
      </c>
      <c r="E22" s="293">
        <f t="shared" si="103"/>
        <v>2.6669057434829919</v>
      </c>
      <c r="F22" s="293">
        <f t="shared" si="103"/>
        <v>2.5329129278530429</v>
      </c>
      <c r="G22" s="293">
        <f t="shared" si="103"/>
        <v>2.5781028293345409</v>
      </c>
      <c r="H22" s="293">
        <f t="shared" si="103"/>
        <v>2.4162708701580726</v>
      </c>
      <c r="I22" s="293">
        <f t="shared" si="103"/>
        <v>2.2771424951980244</v>
      </c>
      <c r="J22" s="293">
        <f t="shared" si="103"/>
        <v>2.7956208479480886</v>
      </c>
      <c r="K22" s="293">
        <f t="shared" si="103"/>
        <v>2.4325743750283566</v>
      </c>
      <c r="L22" s="293">
        <f t="shared" si="103"/>
        <v>2.3092561644553986</v>
      </c>
      <c r="M22" s="293">
        <f t="shared" si="103"/>
        <v>2.5984359254046447</v>
      </c>
      <c r="N22" s="293">
        <f t="shared" si="103"/>
        <v>2.4357506002955298</v>
      </c>
      <c r="O22" s="293">
        <f t="shared" si="103"/>
        <v>2.4376899478672982</v>
      </c>
      <c r="P22" s="293">
        <f t="shared" si="103"/>
        <v>2.2302801120775202</v>
      </c>
      <c r="Q22" s="293">
        <f t="shared" si="103"/>
        <v>2.7376370644750549</v>
      </c>
      <c r="R22" s="293">
        <f t="shared" si="103"/>
        <v>2.6486972201767305</v>
      </c>
      <c r="S22" s="293">
        <f t="shared" si="103"/>
        <v>3.0762689962663772</v>
      </c>
      <c r="T22" s="293">
        <f t="shared" si="103"/>
        <v>3.339467376006783</v>
      </c>
      <c r="U22" s="293">
        <f t="shared" si="103"/>
        <v>2.9013106006210645</v>
      </c>
      <c r="V22" s="293">
        <f t="shared" si="103"/>
        <v>3.3267570602134771</v>
      </c>
      <c r="W22" s="293">
        <f t="shared" si="103"/>
        <v>3.3387210474551265</v>
      </c>
      <c r="X22" s="293">
        <f t="shared" si="103"/>
        <v>3.4514907906787422</v>
      </c>
      <c r="Y22" s="293">
        <f t="shared" si="103"/>
        <v>3.5157074126870991</v>
      </c>
      <c r="Z22" s="293">
        <f t="shared" si="103"/>
        <v>4.3413503896984071</v>
      </c>
      <c r="AA22" s="293">
        <f t="shared" si="103"/>
        <v>3.3875693758078009</v>
      </c>
      <c r="AB22" s="293">
        <f t="shared" si="103"/>
        <v>4.1458903935641613</v>
      </c>
      <c r="AC22" s="293">
        <f t="shared" si="103"/>
        <v>4.2971109047803218</v>
      </c>
      <c r="AD22" s="293">
        <f t="shared" si="103"/>
        <v>4.7657686365306873</v>
      </c>
      <c r="AE22" s="293">
        <f t="shared" si="103"/>
        <v>4.4928104737985333</v>
      </c>
      <c r="AF22" s="293">
        <f t="shared" si="103"/>
        <v>4.3565634688694903</v>
      </c>
      <c r="AG22" s="293">
        <f t="shared" si="103"/>
        <v>5.0452156884107318</v>
      </c>
      <c r="AH22" s="293">
        <f t="shared" si="103"/>
        <v>5.6204235840043681</v>
      </c>
      <c r="AI22" s="294">
        <f t="shared" si="103"/>
        <v>5.5642177891837754</v>
      </c>
      <c r="AJ22" s="292">
        <f t="shared" si="103"/>
        <v>5.187683439163246</v>
      </c>
      <c r="AK22" s="293">
        <f t="shared" si="103"/>
        <v>5.351475705086929</v>
      </c>
      <c r="AL22" s="293">
        <f t="shared" si="103"/>
        <v>5.5066406077686567</v>
      </c>
      <c r="AM22" s="293">
        <f t="shared" si="103"/>
        <v>5.5838154235450057</v>
      </c>
      <c r="AN22" s="293">
        <f t="shared" si="103"/>
        <v>5.7636153894240234</v>
      </c>
      <c r="AO22" s="293">
        <f t="shared" si="103"/>
        <v>6.8768099179262396</v>
      </c>
      <c r="AP22" s="293">
        <f t="shared" si="103"/>
        <v>6.2752977732858772</v>
      </c>
      <c r="AQ22" s="293">
        <f t="shared" si="103"/>
        <v>6.4681952906540445</v>
      </c>
      <c r="AR22" s="293">
        <f t="shared" si="103"/>
        <v>6.7765013685626903</v>
      </c>
      <c r="AS22" s="293">
        <f t="shared" si="79"/>
        <v>5.9791259081272097</v>
      </c>
      <c r="AT22" s="293">
        <f t="shared" si="80"/>
        <v>6.8216275085176958</v>
      </c>
      <c r="AU22" s="293">
        <f t="shared" si="89"/>
        <v>6.8464718539594864</v>
      </c>
      <c r="AV22" s="293">
        <f t="shared" ref="AV22:BA22" si="104">AV11/AV7*100</f>
        <v>7.484765996380351</v>
      </c>
      <c r="AW22" s="293">
        <f t="shared" si="104"/>
        <v>9.1336819308100701</v>
      </c>
      <c r="AX22" s="293">
        <f t="shared" si="104"/>
        <v>9.0210598564913589</v>
      </c>
      <c r="AY22" s="293">
        <f t="shared" si="104"/>
        <v>9.0895028466455123</v>
      </c>
      <c r="AZ22" s="293">
        <f t="shared" si="104"/>
        <v>8.7836792847433127</v>
      </c>
      <c r="BA22" s="293">
        <f t="shared" si="104"/>
        <v>9.6073998361004005</v>
      </c>
      <c r="BB22" s="293">
        <f t="shared" ref="BB22:BC22" si="105">BB11/BB7*100</f>
        <v>9.9183495364596972</v>
      </c>
      <c r="BC22" s="293">
        <f t="shared" si="105"/>
        <v>10.09391374280699</v>
      </c>
      <c r="BD22" s="293">
        <f t="shared" ref="BD22:BE22" si="106">BD11/BD7*100</f>
        <v>6.3328197646729381</v>
      </c>
      <c r="BE22" s="293">
        <f t="shared" si="106"/>
        <v>6.6209354214648339</v>
      </c>
      <c r="BF22" s="293">
        <f t="shared" ref="BF22:BG22" si="107">BF11/BF7*100</f>
        <v>8.5966919562107353</v>
      </c>
      <c r="BG22" s="294">
        <f t="shared" si="107"/>
        <v>9.578891459475857</v>
      </c>
      <c r="BH22" s="292">
        <f t="shared" ref="BH22:BL22" si="108">BH11/BH7*100</f>
        <v>3.2298887717395841</v>
      </c>
      <c r="BI22" s="293">
        <f t="shared" si="108"/>
        <v>3.6771887497826463</v>
      </c>
      <c r="BJ22" s="293">
        <f t="shared" si="108"/>
        <v>4.4332114837053229</v>
      </c>
      <c r="BK22" s="293">
        <f t="shared" si="108"/>
        <v>5.1664666076685197</v>
      </c>
      <c r="BL22" s="293">
        <f t="shared" si="108"/>
        <v>5.4130706799043367</v>
      </c>
      <c r="BM22" s="293">
        <f t="shared" si="86"/>
        <v>6.3328197646729381</v>
      </c>
      <c r="BN22" s="293">
        <f t="shared" si="86"/>
        <v>6.6209354214648339</v>
      </c>
      <c r="BO22" s="293">
        <f t="shared" ref="BO22:BP22" si="109">BO11/BO$7*100</f>
        <v>8.5966919562107353</v>
      </c>
      <c r="BP22" s="294">
        <f t="shared" si="109"/>
        <v>9.578891459475857</v>
      </c>
      <c r="BQ22" s="1595"/>
    </row>
    <row r="23" spans="1:80" ht="15" customHeight="1">
      <c r="A23" s="297" t="str">
        <f>IF('1'!$A$1=1,B23,C23)</f>
        <v xml:space="preserve">   Africa</v>
      </c>
      <c r="B23" s="311" t="s">
        <v>23</v>
      </c>
      <c r="C23" s="278" t="s">
        <v>140</v>
      </c>
      <c r="D23" s="292">
        <f t="shared" ref="D23:AR23" si="110">D12/D$7*100</f>
        <v>3.7451552941018771</v>
      </c>
      <c r="E23" s="293">
        <f t="shared" si="110"/>
        <v>3.750061886738894</v>
      </c>
      <c r="F23" s="293">
        <f t="shared" si="110"/>
        <v>2.5655796509758897</v>
      </c>
      <c r="G23" s="293">
        <f t="shared" si="110"/>
        <v>6.0271998279764611</v>
      </c>
      <c r="H23" s="293">
        <f t="shared" si="110"/>
        <v>6.5165575374981062</v>
      </c>
      <c r="I23" s="293">
        <f t="shared" si="110"/>
        <v>6.2496084926369715</v>
      </c>
      <c r="J23" s="293">
        <f t="shared" si="110"/>
        <v>5.7398391441599443</v>
      </c>
      <c r="K23" s="293">
        <f t="shared" si="110"/>
        <v>7.7633281656912123</v>
      </c>
      <c r="L23" s="293">
        <f t="shared" si="110"/>
        <v>5.7318996853531905</v>
      </c>
      <c r="M23" s="293">
        <f t="shared" si="110"/>
        <v>5.4364256258168293</v>
      </c>
      <c r="N23" s="293">
        <f t="shared" si="110"/>
        <v>6.0344412125969704</v>
      </c>
      <c r="O23" s="293">
        <f t="shared" si="110"/>
        <v>8.9538409194312791</v>
      </c>
      <c r="P23" s="293">
        <f t="shared" si="110"/>
        <v>7.7695956172435938</v>
      </c>
      <c r="Q23" s="293">
        <f t="shared" si="110"/>
        <v>7.4635176756569042</v>
      </c>
      <c r="R23" s="293">
        <f t="shared" si="110"/>
        <v>8.0165173907707423</v>
      </c>
      <c r="S23" s="293">
        <f t="shared" si="110"/>
        <v>9.2878738714276015</v>
      </c>
      <c r="T23" s="293">
        <f t="shared" si="110"/>
        <v>9.2229471516744397</v>
      </c>
      <c r="U23" s="293">
        <f t="shared" si="110"/>
        <v>7.9546811006641942</v>
      </c>
      <c r="V23" s="293">
        <f t="shared" si="110"/>
        <v>7.1759773242076106</v>
      </c>
      <c r="W23" s="293">
        <f t="shared" si="110"/>
        <v>8.5494063191541674</v>
      </c>
      <c r="X23" s="293">
        <f t="shared" si="110"/>
        <v>8.0022590821206876</v>
      </c>
      <c r="Y23" s="293">
        <f t="shared" si="110"/>
        <v>9.1115110477548118</v>
      </c>
      <c r="Z23" s="293">
        <f t="shared" si="110"/>
        <v>7.7781684174855981</v>
      </c>
      <c r="AA23" s="293">
        <f t="shared" si="110"/>
        <v>9.7527864365543984</v>
      </c>
      <c r="AB23" s="293">
        <f t="shared" si="110"/>
        <v>9.4166949382443406</v>
      </c>
      <c r="AC23" s="293">
        <f t="shared" si="110"/>
        <v>8.4666066599628707</v>
      </c>
      <c r="AD23" s="293">
        <f t="shared" si="110"/>
        <v>5.7773670709298059</v>
      </c>
      <c r="AE23" s="293">
        <f t="shared" si="110"/>
        <v>7.7263794053760533</v>
      </c>
      <c r="AF23" s="293">
        <f t="shared" si="110"/>
        <v>8.3148707350119029</v>
      </c>
      <c r="AG23" s="293">
        <f t="shared" si="110"/>
        <v>7.5892702573879891</v>
      </c>
      <c r="AH23" s="293">
        <f t="shared" si="110"/>
        <v>6.1755022860652371</v>
      </c>
      <c r="AI23" s="294">
        <f t="shared" si="110"/>
        <v>6.8121159802203302</v>
      </c>
      <c r="AJ23" s="292">
        <f t="shared" si="110"/>
        <v>9.1555653689924537</v>
      </c>
      <c r="AK23" s="293">
        <f t="shared" si="110"/>
        <v>8.1651449517063757</v>
      </c>
      <c r="AL23" s="293">
        <f t="shared" si="110"/>
        <v>7.6524254931993623</v>
      </c>
      <c r="AM23" s="293">
        <f t="shared" si="110"/>
        <v>7.5503994698156411</v>
      </c>
      <c r="AN23" s="293">
        <f t="shared" si="110"/>
        <v>9.1866555795819416</v>
      </c>
      <c r="AO23" s="293">
        <f t="shared" si="110"/>
        <v>6.7680522258917781</v>
      </c>
      <c r="AP23" s="293">
        <f t="shared" si="110"/>
        <v>6.5560475280370705</v>
      </c>
      <c r="AQ23" s="293">
        <f t="shared" si="110"/>
        <v>5.3076646388039022</v>
      </c>
      <c r="AR23" s="293">
        <f t="shared" si="110"/>
        <v>6.3587540985932725</v>
      </c>
      <c r="AS23" s="293">
        <f t="shared" si="79"/>
        <v>6.1100693745063399</v>
      </c>
      <c r="AT23" s="293">
        <f t="shared" si="80"/>
        <v>6.8433624247035834</v>
      </c>
      <c r="AU23" s="293">
        <f t="shared" si="89"/>
        <v>8.8294383031342853</v>
      </c>
      <c r="AV23" s="293">
        <f t="shared" ref="AV23:BA23" si="111">AV12/AV7*100</f>
        <v>7.5175957651249643</v>
      </c>
      <c r="AW23" s="293">
        <f t="shared" si="111"/>
        <v>1.361539879003254</v>
      </c>
      <c r="AX23" s="293">
        <f t="shared" si="111"/>
        <v>2.4470016843692535</v>
      </c>
      <c r="AY23" s="293">
        <f t="shared" si="111"/>
        <v>2.953734813666689</v>
      </c>
      <c r="AZ23" s="293">
        <f t="shared" si="111"/>
        <v>2.6950763974692702</v>
      </c>
      <c r="BA23" s="293">
        <f t="shared" si="111"/>
        <v>4.6160364152175619</v>
      </c>
      <c r="BB23" s="293">
        <f t="shared" ref="BB23:BC23" si="112">BB12/BB7*100</f>
        <v>2.5882305361103835</v>
      </c>
      <c r="BC23" s="293">
        <f t="shared" si="112"/>
        <v>3.6714779911470661</v>
      </c>
      <c r="BD23" s="293">
        <f t="shared" ref="BD23:BE23" si="113">BD12/BD7*100</f>
        <v>6.9073285804108249</v>
      </c>
      <c r="BE23" s="293">
        <f t="shared" si="113"/>
        <v>7.1553276985178647</v>
      </c>
      <c r="BF23" s="293">
        <f t="shared" ref="BF23:BG23" si="114">BF12/BF7*100</f>
        <v>3.8917411512770137</v>
      </c>
      <c r="BG23" s="294">
        <f t="shared" si="114"/>
        <v>3.3993564160452507</v>
      </c>
      <c r="BH23" s="292">
        <f t="shared" ref="BH23:BL23" si="115">BH12/BH7*100</f>
        <v>8.2191583271488859</v>
      </c>
      <c r="BI23" s="293">
        <f t="shared" si="115"/>
        <v>8.7158255086071978</v>
      </c>
      <c r="BJ23" s="293">
        <f t="shared" si="115"/>
        <v>7.8095185084902861</v>
      </c>
      <c r="BK23" s="293">
        <f t="shared" si="115"/>
        <v>7.1993278073913842</v>
      </c>
      <c r="BL23" s="293">
        <f t="shared" si="115"/>
        <v>8.1083310916986608</v>
      </c>
      <c r="BM23" s="293">
        <f t="shared" si="86"/>
        <v>6.9073285804108249</v>
      </c>
      <c r="BN23" s="293">
        <f t="shared" si="86"/>
        <v>7.1553276985178647</v>
      </c>
      <c r="BO23" s="293">
        <f t="shared" ref="BO23:BP23" si="116">BO12/BO$7*100</f>
        <v>3.8917411512770137</v>
      </c>
      <c r="BP23" s="294">
        <f t="shared" si="116"/>
        <v>3.3993564160452507</v>
      </c>
      <c r="BQ23" s="1595"/>
    </row>
    <row r="24" spans="1:80">
      <c r="A24" s="297" t="str">
        <f>IF('1'!$A$1=1,B24,C24)</f>
        <v xml:space="preserve">   Australia and Oceania</v>
      </c>
      <c r="B24" s="280" t="s">
        <v>264</v>
      </c>
      <c r="C24" s="278" t="s">
        <v>265</v>
      </c>
      <c r="D24" s="292">
        <f t="shared" ref="D24:AR24" si="117">D13/D$7*100</f>
        <v>9.1621069973190347E-2</v>
      </c>
      <c r="E24" s="293">
        <f t="shared" si="117"/>
        <v>0.109356077021337</v>
      </c>
      <c r="F24" s="293">
        <f t="shared" si="117"/>
        <v>0.33321407118254881</v>
      </c>
      <c r="G24" s="293">
        <f t="shared" si="117"/>
        <v>0.25696204617473967</v>
      </c>
      <c r="H24" s="293">
        <f t="shared" si="117"/>
        <v>0.30144929043987678</v>
      </c>
      <c r="I24" s="293">
        <f t="shared" si="117"/>
        <v>0.36286703100704293</v>
      </c>
      <c r="J24" s="293">
        <f t="shared" si="117"/>
        <v>0.33376991406524031</v>
      </c>
      <c r="K24" s="293">
        <f t="shared" si="117"/>
        <v>0.30152275305113196</v>
      </c>
      <c r="L24" s="293">
        <f t="shared" si="117"/>
        <v>0.1492706172321569</v>
      </c>
      <c r="M24" s="293">
        <f t="shared" si="117"/>
        <v>0.15712663617171005</v>
      </c>
      <c r="N24" s="293">
        <f t="shared" si="117"/>
        <v>0.14731129017362393</v>
      </c>
      <c r="O24" s="293">
        <f t="shared" si="117"/>
        <v>0.13640404265402845</v>
      </c>
      <c r="P24" s="293">
        <f t="shared" si="117"/>
        <v>8.6819011674741695E-2</v>
      </c>
      <c r="Q24" s="293">
        <f t="shared" si="117"/>
        <v>8.9219180460701472E-2</v>
      </c>
      <c r="R24" s="293">
        <f t="shared" si="117"/>
        <v>0.28391372729504172</v>
      </c>
      <c r="S24" s="293">
        <f t="shared" si="117"/>
        <v>0.11488099925327541</v>
      </c>
      <c r="T24" s="293">
        <f t="shared" si="117"/>
        <v>0.14581251827045358</v>
      </c>
      <c r="U24" s="293">
        <f t="shared" si="117"/>
        <v>0.16769906840334686</v>
      </c>
      <c r="V24" s="293">
        <f t="shared" si="117"/>
        <v>0.46443412368614034</v>
      </c>
      <c r="W24" s="293">
        <f t="shared" si="117"/>
        <v>0.13113679206622408</v>
      </c>
      <c r="X24" s="293">
        <f t="shared" si="117"/>
        <v>0.11126488246667346</v>
      </c>
      <c r="Y24" s="293">
        <f t="shared" si="117"/>
        <v>0.11127049180327869</v>
      </c>
      <c r="Z24" s="293">
        <f t="shared" si="117"/>
        <v>0.13324296848525924</v>
      </c>
      <c r="AA24" s="293">
        <f t="shared" si="117"/>
        <v>0.14307762487645403</v>
      </c>
      <c r="AB24" s="293">
        <f t="shared" si="117"/>
        <v>0.10458531287956463</v>
      </c>
      <c r="AC24" s="293">
        <f t="shared" si="117"/>
        <v>0.11352646194306931</v>
      </c>
      <c r="AD24" s="293">
        <f t="shared" si="117"/>
        <v>8.3756699742741636E-2</v>
      </c>
      <c r="AE24" s="293">
        <f t="shared" si="117"/>
        <v>9.7553780885147975E-2</v>
      </c>
      <c r="AF24" s="293">
        <f t="shared" si="117"/>
        <v>9.0463812134766605E-2</v>
      </c>
      <c r="AG24" s="293">
        <f t="shared" si="117"/>
        <v>0.12636320985973037</v>
      </c>
      <c r="AH24" s="293">
        <f t="shared" si="117"/>
        <v>0.13623124061689643</v>
      </c>
      <c r="AI24" s="294">
        <f t="shared" si="117"/>
        <v>0.15347417376064096</v>
      </c>
      <c r="AJ24" s="292">
        <f t="shared" si="117"/>
        <v>0.14676198927578446</v>
      </c>
      <c r="AK24" s="293">
        <f t="shared" si="117"/>
        <v>0.16649146168705733</v>
      </c>
      <c r="AL24" s="293">
        <f t="shared" si="117"/>
        <v>0.17098770371278027</v>
      </c>
      <c r="AM24" s="293">
        <f t="shared" si="117"/>
        <v>0.21308054584889746</v>
      </c>
      <c r="AN24" s="293">
        <f t="shared" si="117"/>
        <v>0.16626743267151564</v>
      </c>
      <c r="AO24" s="293">
        <f t="shared" si="117"/>
        <v>0.20040121349758161</v>
      </c>
      <c r="AP24" s="293">
        <f t="shared" si="117"/>
        <v>0.1925757423275804</v>
      </c>
      <c r="AQ24" s="293">
        <f t="shared" si="117"/>
        <v>0.22028071148184492</v>
      </c>
      <c r="AR24" s="293">
        <f t="shared" si="117"/>
        <v>0.20712795663608563</v>
      </c>
      <c r="AS24" s="293">
        <f t="shared" si="79"/>
        <v>0.18914556168156307</v>
      </c>
      <c r="AT24" s="293">
        <f t="shared" si="80"/>
        <v>0.22807646377140781</v>
      </c>
      <c r="AU24" s="293">
        <f t="shared" si="89"/>
        <v>0.2043990789638867</v>
      </c>
      <c r="AV24" s="293">
        <f t="shared" ref="AV24:BA24" si="118">AV13/AV7*100</f>
        <v>0.2004288793450158</v>
      </c>
      <c r="AW24" s="293">
        <f t="shared" si="118"/>
        <v>0.19537486299023807</v>
      </c>
      <c r="AX24" s="293">
        <f t="shared" si="118"/>
        <v>0.22893848591393892</v>
      </c>
      <c r="AY24" s="293">
        <f t="shared" si="118"/>
        <v>0.17338786831996766</v>
      </c>
      <c r="AZ24" s="293">
        <f t="shared" si="118"/>
        <v>0.20372269942154736</v>
      </c>
      <c r="BA24" s="293">
        <f t="shared" si="118"/>
        <v>0.24886822684711624</v>
      </c>
      <c r="BB24" s="293">
        <f t="shared" ref="BB24:BC24" si="119">BB13/BB7*100</f>
        <v>0.16798750991179809</v>
      </c>
      <c r="BC24" s="293">
        <f t="shared" si="119"/>
        <v>0.1619797723422117</v>
      </c>
      <c r="BD24" s="293">
        <f t="shared" ref="BD24:BE24" si="120">BD13/BD7*100</f>
        <v>0.19557356303226975</v>
      </c>
      <c r="BE24" s="293">
        <f t="shared" si="120"/>
        <v>0.20773988107332156</v>
      </c>
      <c r="BF24" s="293">
        <f t="shared" ref="BF24:BG24" si="121">BF13/BF7*100</f>
        <v>0.19916500493767061</v>
      </c>
      <c r="BG24" s="294">
        <f t="shared" si="121"/>
        <v>0.19623817667782278</v>
      </c>
      <c r="BH24" s="292">
        <f t="shared" ref="BH24:BL24" si="122">BH13/BH7*100</f>
        <v>0.22907513169111193</v>
      </c>
      <c r="BI24" s="293">
        <f t="shared" si="122"/>
        <v>0.12599982611719701</v>
      </c>
      <c r="BJ24" s="293">
        <f t="shared" si="122"/>
        <v>9.9554713814325971E-2</v>
      </c>
      <c r="BK24" s="293">
        <f t="shared" si="122"/>
        <v>0.12771727191307436</v>
      </c>
      <c r="BL24" s="293">
        <f t="shared" si="122"/>
        <v>0.17512384684372836</v>
      </c>
      <c r="BM24" s="293">
        <f t="shared" si="86"/>
        <v>0.19557356303226975</v>
      </c>
      <c r="BN24" s="293">
        <f t="shared" si="86"/>
        <v>0.20773988107332156</v>
      </c>
      <c r="BO24" s="293">
        <f t="shared" ref="BO24:BP24" si="123">BO13/BO$7*100</f>
        <v>0.19916500493767061</v>
      </c>
      <c r="BP24" s="294">
        <f t="shared" si="123"/>
        <v>0.19623817667782278</v>
      </c>
      <c r="BQ24" s="1595"/>
    </row>
    <row r="25" spans="1:80">
      <c r="A25" s="290" t="str">
        <f>IF('1'!$A$1=1,B25,C25)</f>
        <v>Reference:</v>
      </c>
      <c r="B25" s="788" t="s">
        <v>374</v>
      </c>
      <c r="C25" s="788" t="s">
        <v>369</v>
      </c>
      <c r="D25" s="284"/>
      <c r="E25" s="285"/>
      <c r="F25" s="285"/>
      <c r="G25" s="285"/>
      <c r="H25" s="285"/>
      <c r="I25" s="285"/>
      <c r="J25" s="285"/>
      <c r="K25" s="285"/>
      <c r="L25" s="285"/>
      <c r="M25" s="285"/>
      <c r="N25" s="285"/>
      <c r="O25" s="285"/>
      <c r="P25" s="285"/>
      <c r="Q25" s="285"/>
      <c r="R25" s="285"/>
      <c r="S25" s="285"/>
      <c r="T25" s="285"/>
      <c r="U25" s="285"/>
      <c r="V25" s="285"/>
      <c r="W25" s="285"/>
      <c r="X25" s="285"/>
      <c r="Y25" s="285"/>
      <c r="Z25" s="285"/>
      <c r="AA25" s="285"/>
      <c r="AB25" s="285"/>
      <c r="AC25" s="285"/>
      <c r="AD25" s="285"/>
      <c r="AE25" s="285"/>
      <c r="AF25" s="285"/>
      <c r="AG25" s="285"/>
      <c r="AH25" s="285"/>
      <c r="AI25" s="286"/>
      <c r="AJ25" s="284"/>
      <c r="AK25" s="285"/>
      <c r="AL25" s="285"/>
      <c r="AM25" s="285"/>
      <c r="AN25" s="285"/>
      <c r="AO25" s="285"/>
      <c r="AP25" s="285"/>
      <c r="AQ25" s="285"/>
      <c r="AR25" s="285"/>
      <c r="AS25" s="285"/>
      <c r="AT25" s="285"/>
      <c r="AU25" s="285"/>
      <c r="AV25" s="285"/>
      <c r="AW25" s="285"/>
      <c r="AX25" s="285"/>
      <c r="AY25" s="285"/>
      <c r="AZ25" s="285"/>
      <c r="BA25" s="285"/>
      <c r="BB25" s="285"/>
      <c r="BC25" s="285"/>
      <c r="BD25" s="285"/>
      <c r="BE25" s="285"/>
      <c r="BF25" s="285"/>
      <c r="BG25" s="286"/>
      <c r="BH25" s="284"/>
      <c r="BI25" s="285"/>
      <c r="BJ25" s="285"/>
      <c r="BK25" s="285"/>
      <c r="BL25" s="285"/>
      <c r="BM25" s="285"/>
      <c r="BN25" s="285"/>
      <c r="BO25" s="285"/>
      <c r="BP25" s="286"/>
    </row>
    <row r="26" spans="1:80">
      <c r="A26" s="325" t="str">
        <f>IF('1'!$A$1=1,B26,C26)</f>
        <v xml:space="preserve"> EU countries</v>
      </c>
      <c r="B26" s="311" t="s">
        <v>375</v>
      </c>
      <c r="C26" s="311" t="s">
        <v>368</v>
      </c>
      <c r="D26" s="292">
        <f t="shared" ref="D26:AR26" si="124">D15/D$7*100</f>
        <v>25.730934299142088</v>
      </c>
      <c r="E26" s="293">
        <f t="shared" si="124"/>
        <v>27.499741089085489</v>
      </c>
      <c r="F26" s="293">
        <f t="shared" si="124"/>
        <v>24.210421667049367</v>
      </c>
      <c r="G26" s="293">
        <f t="shared" si="124"/>
        <v>22.535294400181076</v>
      </c>
      <c r="H26" s="293">
        <f t="shared" si="124"/>
        <v>21.553225347204688</v>
      </c>
      <c r="I26" s="293">
        <f t="shared" si="124"/>
        <v>23.323988424951981</v>
      </c>
      <c r="J26" s="293">
        <f t="shared" si="124"/>
        <v>22.538398377762185</v>
      </c>
      <c r="K26" s="293">
        <f t="shared" si="124"/>
        <v>24.612215421260377</v>
      </c>
      <c r="L26" s="293">
        <f t="shared" si="124"/>
        <v>25.788913435418742</v>
      </c>
      <c r="M26" s="293">
        <f t="shared" si="124"/>
        <v>23.215619005730375</v>
      </c>
      <c r="N26" s="293">
        <f t="shared" si="124"/>
        <v>21.423421088843742</v>
      </c>
      <c r="O26" s="293">
        <f t="shared" si="124"/>
        <v>25.706677075829383</v>
      </c>
      <c r="P26" s="293">
        <f t="shared" si="124"/>
        <v>31.622119461794412</v>
      </c>
      <c r="Q26" s="293">
        <f t="shared" si="124"/>
        <v>28.782297706158122</v>
      </c>
      <c r="R26" s="293">
        <f t="shared" si="124"/>
        <v>27.436540537555231</v>
      </c>
      <c r="S26" s="293">
        <f t="shared" si="124"/>
        <v>27.742327981807076</v>
      </c>
      <c r="T26" s="293">
        <f t="shared" si="124"/>
        <v>27.788366916913947</v>
      </c>
      <c r="U26" s="293">
        <f t="shared" si="124"/>
        <v>25.249955823772968</v>
      </c>
      <c r="V26" s="293">
        <f t="shared" si="124"/>
        <v>27.255447076020545</v>
      </c>
      <c r="W26" s="293">
        <f t="shared" si="124"/>
        <v>30.60295696598639</v>
      </c>
      <c r="X26" s="293">
        <f t="shared" si="124"/>
        <v>32.745124069807673</v>
      </c>
      <c r="Y26" s="293">
        <f t="shared" si="124"/>
        <v>30.071552121436206</v>
      </c>
      <c r="Z26" s="293">
        <f t="shared" si="124"/>
        <v>28.525450343358184</v>
      </c>
      <c r="AA26" s="293">
        <f t="shared" si="124"/>
        <v>28.973379820117085</v>
      </c>
      <c r="AB26" s="293">
        <f t="shared" si="124"/>
        <v>30.959889676946133</v>
      </c>
      <c r="AC26" s="293">
        <f t="shared" si="124"/>
        <v>32.924347547571173</v>
      </c>
      <c r="AD26" s="293">
        <f t="shared" si="124"/>
        <v>33.128665858507901</v>
      </c>
      <c r="AE26" s="293">
        <f t="shared" si="124"/>
        <v>33.758658097339129</v>
      </c>
      <c r="AF26" s="293">
        <f t="shared" si="124"/>
        <v>36.047179167231789</v>
      </c>
      <c r="AG26" s="293">
        <f t="shared" si="124"/>
        <v>32.691713970788506</v>
      </c>
      <c r="AH26" s="293">
        <f t="shared" si="124"/>
        <v>34.681654486624815</v>
      </c>
      <c r="AI26" s="294">
        <f t="shared" si="124"/>
        <v>35.708592114984974</v>
      </c>
      <c r="AJ26" s="292">
        <f t="shared" si="124"/>
        <v>35.620505844498879</v>
      </c>
      <c r="AK26" s="293">
        <f t="shared" si="124"/>
        <v>34.447984958403097</v>
      </c>
      <c r="AL26" s="293">
        <f t="shared" si="124"/>
        <v>35.392970142997186</v>
      </c>
      <c r="AM26" s="293">
        <f t="shared" si="124"/>
        <v>33.942433156524885</v>
      </c>
      <c r="AN26" s="293">
        <f t="shared" si="124"/>
        <v>33.376778766398004</v>
      </c>
      <c r="AO26" s="293">
        <f t="shared" si="124"/>
        <v>30.898547434477024</v>
      </c>
      <c r="AP26" s="293">
        <f t="shared" si="124"/>
        <v>32.291883436169492</v>
      </c>
      <c r="AQ26" s="293">
        <f t="shared" si="124"/>
        <v>33.811225064827113</v>
      </c>
      <c r="AR26" s="293">
        <f t="shared" si="124"/>
        <v>35.520522420061162</v>
      </c>
      <c r="AS26" s="293">
        <f>AS15/$AS$7*100</f>
        <v>35.86097172199127</v>
      </c>
      <c r="AT26" s="293">
        <f>AT15/$AT$7*100</f>
        <v>37.556539203516095</v>
      </c>
      <c r="AU26" s="293">
        <f>AU15/$AU$7*100</f>
        <v>34.541540213666991</v>
      </c>
      <c r="AV26" s="293">
        <f t="shared" ref="AV26:BA26" si="125">AV15/AV7*100</f>
        <v>41.723131755070384</v>
      </c>
      <c r="AW26" s="293">
        <f t="shared" si="125"/>
        <v>64.404939766655261</v>
      </c>
      <c r="AX26" s="293">
        <f t="shared" si="125"/>
        <v>60.444955697535853</v>
      </c>
      <c r="AY26" s="293">
        <f t="shared" si="125"/>
        <v>56.182478084978769</v>
      </c>
      <c r="AZ26" s="293">
        <f t="shared" si="125"/>
        <v>54.647071842877807</v>
      </c>
      <c r="BA26" s="293">
        <f t="shared" si="125"/>
        <v>53.229422824061686</v>
      </c>
      <c r="BB26" s="293">
        <f t="shared" ref="BB26:BC26" si="126">BB15/BB7*100</f>
        <v>58.587696306436122</v>
      </c>
      <c r="BC26" s="293">
        <f t="shared" si="126"/>
        <v>55.502734936274138</v>
      </c>
      <c r="BD26" s="293">
        <f t="shared" ref="BD26:BE26" si="127">BD15/BD7*100</f>
        <v>32.694465027970416</v>
      </c>
      <c r="BE26" s="293">
        <f t="shared" si="127"/>
        <v>35.863765770502063</v>
      </c>
      <c r="BF26" s="293">
        <f t="shared" ref="BF26:BG26" si="128">BF15/BF7*100</f>
        <v>54.483943178590678</v>
      </c>
      <c r="BG26" s="294">
        <f t="shared" si="128"/>
        <v>55.397056045505252</v>
      </c>
      <c r="BH26" s="292">
        <f t="shared" ref="BH26:BL26" si="129">BH15/BH7*100</f>
        <v>27.754362658392886</v>
      </c>
      <c r="BI26" s="293">
        <f t="shared" si="129"/>
        <v>29.931983913058602</v>
      </c>
      <c r="BJ26" s="293">
        <f t="shared" si="129"/>
        <v>32.742000155791196</v>
      </c>
      <c r="BK26" s="293">
        <f t="shared" si="129"/>
        <v>34.784897752302413</v>
      </c>
      <c r="BL26" s="293">
        <f t="shared" si="129"/>
        <v>34.837326639451824</v>
      </c>
      <c r="BM26" s="293">
        <f t="shared" ref="BM26:BO27" si="130">BM15/BM$7*100</f>
        <v>32.694465027970416</v>
      </c>
      <c r="BN26" s="293">
        <f t="shared" si="130"/>
        <v>35.863765770502063</v>
      </c>
      <c r="BO26" s="293">
        <f t="shared" si="130"/>
        <v>54.483943178590678</v>
      </c>
      <c r="BP26" s="294">
        <f t="shared" ref="BP26" si="131">BP15/BP$7*100</f>
        <v>55.397056045505252</v>
      </c>
      <c r="BQ26" s="1595"/>
    </row>
    <row r="27" spans="1:80">
      <c r="A27" s="290" t="str">
        <f>IF('1'!$A$1=1,B27,C27)</f>
        <v xml:space="preserve">    CIS countries</v>
      </c>
      <c r="B27" s="793" t="s">
        <v>371</v>
      </c>
      <c r="C27" s="1633" t="s">
        <v>372</v>
      </c>
      <c r="D27" s="292">
        <f t="shared" ref="D27:AR27" si="132">D16/D$7*100</f>
        <v>37.142091152815013</v>
      </c>
      <c r="E27" s="293">
        <f t="shared" si="132"/>
        <v>40.005677248426927</v>
      </c>
      <c r="F27" s="293">
        <f t="shared" si="132"/>
        <v>43.113662456946038</v>
      </c>
      <c r="G27" s="293">
        <f t="shared" si="132"/>
        <v>39.121774558623812</v>
      </c>
      <c r="H27" s="293">
        <f t="shared" si="132"/>
        <v>41.376698146558255</v>
      </c>
      <c r="I27" s="293">
        <f t="shared" si="132"/>
        <v>39.89298454221165</v>
      </c>
      <c r="J27" s="293">
        <f t="shared" si="132"/>
        <v>42.730620834794806</v>
      </c>
      <c r="K27" s="293">
        <f t="shared" si="132"/>
        <v>39.449208293634591</v>
      </c>
      <c r="L27" s="293">
        <f t="shared" si="132"/>
        <v>38.858880906182804</v>
      </c>
      <c r="M27" s="293">
        <f t="shared" si="132"/>
        <v>42.927515833919777</v>
      </c>
      <c r="N27" s="293">
        <f t="shared" si="132"/>
        <v>43.613779091244922</v>
      </c>
      <c r="O27" s="293">
        <f t="shared" si="132"/>
        <v>35.009478672985786</v>
      </c>
      <c r="P27" s="293">
        <f t="shared" si="132"/>
        <v>31.422567275699027</v>
      </c>
      <c r="Q27" s="293">
        <f t="shared" si="132"/>
        <v>34.216923255006364</v>
      </c>
      <c r="R27" s="293">
        <f t="shared" si="132"/>
        <v>32.253313696612665</v>
      </c>
      <c r="S27" s="293">
        <f t="shared" si="132"/>
        <v>27.703482451972032</v>
      </c>
      <c r="T27" s="293">
        <f t="shared" si="132"/>
        <v>22.450190758796101</v>
      </c>
      <c r="U27" s="293">
        <f t="shared" si="132"/>
        <v>27.154317260415766</v>
      </c>
      <c r="V27" s="293">
        <f t="shared" si="132"/>
        <v>26.497188951356637</v>
      </c>
      <c r="W27" s="293">
        <f t="shared" si="132"/>
        <v>23.563642324399638</v>
      </c>
      <c r="X27" s="293">
        <f t="shared" si="132"/>
        <v>19.965401444998474</v>
      </c>
      <c r="Y27" s="293">
        <f t="shared" si="132"/>
        <v>22.193513898788311</v>
      </c>
      <c r="Z27" s="293">
        <f t="shared" si="132"/>
        <v>22.98373432734666</v>
      </c>
      <c r="AA27" s="293">
        <f t="shared" si="132"/>
        <v>21.599635064243898</v>
      </c>
      <c r="AB27" s="293">
        <f t="shared" si="132"/>
        <v>19.820175092672923</v>
      </c>
      <c r="AC27" s="293">
        <f t="shared" si="132"/>
        <v>22.246287128712872</v>
      </c>
      <c r="AD27" s="293">
        <f t="shared" si="132"/>
        <v>22.432929070194781</v>
      </c>
      <c r="AE27" s="293">
        <f t="shared" si="132"/>
        <v>20.099103991311431</v>
      </c>
      <c r="AF27" s="293">
        <f t="shared" si="132"/>
        <v>18.317581704061755</v>
      </c>
      <c r="AG27" s="293">
        <f t="shared" si="132"/>
        <v>20.386762903445458</v>
      </c>
      <c r="AH27" s="293">
        <f t="shared" si="132"/>
        <v>20.48587416405077</v>
      </c>
      <c r="AI27" s="294">
        <f t="shared" si="132"/>
        <v>18.308713069604408</v>
      </c>
      <c r="AJ27" s="1166">
        <f t="shared" si="132"/>
        <v>16.516615914206277</v>
      </c>
      <c r="AK27" s="1167">
        <f t="shared" si="132"/>
        <v>18.564069542820345</v>
      </c>
      <c r="AL27" s="1167">
        <f t="shared" si="132"/>
        <v>17.816444063227546</v>
      </c>
      <c r="AM27" s="1167">
        <f t="shared" si="132"/>
        <v>16.676708037112906</v>
      </c>
      <c r="AN27" s="1167">
        <f t="shared" si="132"/>
        <v>14.697595177249198</v>
      </c>
      <c r="AO27" s="1167">
        <f t="shared" si="132"/>
        <v>14.89570737605804</v>
      </c>
      <c r="AP27" s="1167">
        <f t="shared" si="132"/>
        <v>14.384527566986771</v>
      </c>
      <c r="AQ27" s="1167">
        <f t="shared" si="132"/>
        <v>13.692778387115395</v>
      </c>
      <c r="AR27" s="1167">
        <f t="shared" si="132"/>
        <v>11.98776758409786</v>
      </c>
      <c r="AS27" s="1167">
        <f>AS16/$AS$7*100</f>
        <v>12.008937850758677</v>
      </c>
      <c r="AT27" s="1167">
        <f>AT16/$AT$7*100</f>
        <v>11.661291055285513</v>
      </c>
      <c r="AU27" s="1167">
        <f>AU16/$AU$7*100</f>
        <v>10.34439469389463</v>
      </c>
      <c r="AV27" s="1167">
        <f t="shared" ref="AV27:BA27" si="133">AV16/AV7*100</f>
        <v>8.1528296466532613</v>
      </c>
      <c r="AW27" s="1167">
        <f t="shared" si="133"/>
        <v>7.1844493920191805</v>
      </c>
      <c r="AX27" s="1167">
        <f t="shared" si="133"/>
        <v>6.5171018756895922</v>
      </c>
      <c r="AY27" s="1167">
        <f t="shared" si="133"/>
        <v>5.7685827885976142</v>
      </c>
      <c r="AZ27" s="1167">
        <f t="shared" si="133"/>
        <v>5.5169920462762114</v>
      </c>
      <c r="BA27" s="1167">
        <f t="shared" si="133"/>
        <v>6.1688567157132743</v>
      </c>
      <c r="BB27" s="1167">
        <f t="shared" ref="BB27:BC27" si="134">BB16/BB7*100</f>
        <v>7.2919395685966295</v>
      </c>
      <c r="BC27" s="1167">
        <f t="shared" si="134"/>
        <v>6.5633824315042357</v>
      </c>
      <c r="BD27" s="1167">
        <f t="shared" ref="BD27:BE27" si="135">BD16/BD7*100</f>
        <v>14.377254682326585</v>
      </c>
      <c r="BE27" s="1167">
        <f t="shared" si="135"/>
        <v>11.42275225755791</v>
      </c>
      <c r="BF27" s="1167">
        <f t="shared" ref="BF27:BG27" si="136">BF16/BF7*100</f>
        <v>6.9544656362466748</v>
      </c>
      <c r="BG27" s="1634">
        <f t="shared" si="136"/>
        <v>6.3452919186581331</v>
      </c>
      <c r="BH27" s="292">
        <f t="shared" ref="BH27:BL27" si="137">BH16/BH7*100</f>
        <v>24.911203042079311</v>
      </c>
      <c r="BI27" s="293">
        <f t="shared" si="137"/>
        <v>21.750565119109719</v>
      </c>
      <c r="BJ27" s="293">
        <f t="shared" si="137"/>
        <v>21.136734391220525</v>
      </c>
      <c r="BK27" s="293">
        <f t="shared" si="137"/>
        <v>19.365631917805903</v>
      </c>
      <c r="BL27" s="293">
        <f t="shared" si="137"/>
        <v>17.392535716533448</v>
      </c>
      <c r="BM27" s="293">
        <f t="shared" si="130"/>
        <v>14.377254682326585</v>
      </c>
      <c r="BN27" s="293">
        <f t="shared" si="130"/>
        <v>11.42275225755791</v>
      </c>
      <c r="BO27" s="293">
        <f t="shared" si="130"/>
        <v>6.9544656362466748</v>
      </c>
      <c r="BP27" s="294">
        <f t="shared" ref="BP27" si="138">BP16/BP$7*100</f>
        <v>6.3452919186581331</v>
      </c>
      <c r="BQ27" s="1595"/>
    </row>
    <row r="28" spans="1:80" s="268" customFormat="1">
      <c r="A28" s="820" t="str">
        <f>IF('1'!$A$1=1,B28,C28)</f>
        <v>IMPORTS OF GOODS AND SERVICES</v>
      </c>
      <c r="B28" s="269" t="s">
        <v>46</v>
      </c>
      <c r="C28" s="269" t="s">
        <v>141</v>
      </c>
      <c r="D28" s="271">
        <f t="shared" ref="D28:BN28" si="139">D91+D154</f>
        <v>20987</v>
      </c>
      <c r="E28" s="272">
        <f t="shared" si="139"/>
        <v>22466</v>
      </c>
      <c r="F28" s="272">
        <f t="shared" si="139"/>
        <v>24350</v>
      </c>
      <c r="G28" s="272">
        <f t="shared" si="139"/>
        <v>25994</v>
      </c>
      <c r="H28" s="272">
        <f t="shared" si="139"/>
        <v>22229</v>
      </c>
      <c r="I28" s="272">
        <f t="shared" si="139"/>
        <v>25987</v>
      </c>
      <c r="J28" s="272">
        <f t="shared" si="139"/>
        <v>25950</v>
      </c>
      <c r="K28" s="272">
        <f t="shared" si="139"/>
        <v>26696</v>
      </c>
      <c r="L28" s="272">
        <f t="shared" si="139"/>
        <v>22355</v>
      </c>
      <c r="M28" s="272">
        <f t="shared" si="139"/>
        <v>22067</v>
      </c>
      <c r="N28" s="272">
        <f t="shared" si="139"/>
        <v>26962</v>
      </c>
      <c r="O28" s="272">
        <f t="shared" si="139"/>
        <v>25969</v>
      </c>
      <c r="P28" s="272">
        <f t="shared" si="139"/>
        <v>18389</v>
      </c>
      <c r="Q28" s="272">
        <f t="shared" si="139"/>
        <v>18020</v>
      </c>
      <c r="R28" s="272">
        <f t="shared" si="139"/>
        <v>17252</v>
      </c>
      <c r="S28" s="272">
        <f t="shared" si="139"/>
        <v>16381</v>
      </c>
      <c r="T28" s="272">
        <f t="shared" si="139"/>
        <v>12455</v>
      </c>
      <c r="U28" s="272">
        <f t="shared" si="139"/>
        <v>11834</v>
      </c>
      <c r="V28" s="272">
        <f t="shared" si="139"/>
        <v>12852</v>
      </c>
      <c r="W28" s="272">
        <f t="shared" si="139"/>
        <v>13083</v>
      </c>
      <c r="X28" s="272">
        <f t="shared" si="139"/>
        <v>11599</v>
      </c>
      <c r="Y28" s="272">
        <f t="shared" si="139"/>
        <v>11786</v>
      </c>
      <c r="Z28" s="272">
        <f t="shared" si="139"/>
        <v>14102</v>
      </c>
      <c r="AA28" s="272">
        <f t="shared" si="139"/>
        <v>14974</v>
      </c>
      <c r="AB28" s="272">
        <f t="shared" si="139"/>
        <v>14059</v>
      </c>
      <c r="AC28" s="272">
        <f t="shared" si="139"/>
        <v>14694</v>
      </c>
      <c r="AD28" s="272">
        <f t="shared" si="139"/>
        <v>16341</v>
      </c>
      <c r="AE28" s="272">
        <f t="shared" si="139"/>
        <v>17594</v>
      </c>
      <c r="AF28" s="272">
        <f t="shared" si="139"/>
        <v>15751</v>
      </c>
      <c r="AG28" s="272">
        <f t="shared" si="139"/>
        <v>16668</v>
      </c>
      <c r="AH28" s="272">
        <f t="shared" si="139"/>
        <v>18901</v>
      </c>
      <c r="AI28" s="273">
        <f t="shared" si="139"/>
        <v>19235</v>
      </c>
      <c r="AJ28" s="271">
        <f t="shared" si="139"/>
        <v>16971</v>
      </c>
      <c r="AK28" s="272">
        <f t="shared" si="139"/>
        <v>18453</v>
      </c>
      <c r="AL28" s="272">
        <f t="shared" si="139"/>
        <v>20490</v>
      </c>
      <c r="AM28" s="272">
        <f t="shared" si="139"/>
        <v>20153</v>
      </c>
      <c r="AN28" s="272">
        <f t="shared" si="139"/>
        <v>16414</v>
      </c>
      <c r="AO28" s="272">
        <f t="shared" si="139"/>
        <v>12418</v>
      </c>
      <c r="AP28" s="272">
        <f t="shared" si="139"/>
        <v>15971</v>
      </c>
      <c r="AQ28" s="272">
        <f t="shared" si="139"/>
        <v>18282</v>
      </c>
      <c r="AR28" s="272">
        <f t="shared" si="139"/>
        <v>17149</v>
      </c>
      <c r="AS28" s="272">
        <f t="shared" si="139"/>
        <v>18644</v>
      </c>
      <c r="AT28" s="272">
        <f t="shared" si="139"/>
        <v>22644</v>
      </c>
      <c r="AU28" s="272">
        <f t="shared" si="139"/>
        <v>25738</v>
      </c>
      <c r="AV28" s="272">
        <f t="shared" ref="AV28:AW28" si="140">AV91+AV154</f>
        <v>18891</v>
      </c>
      <c r="AW28" s="272">
        <f t="shared" si="140"/>
        <v>18512</v>
      </c>
      <c r="AX28" s="272">
        <f t="shared" ref="AX28:AY28" si="141">AX91+AX154</f>
        <v>21234</v>
      </c>
      <c r="AY28" s="272">
        <f t="shared" si="141"/>
        <v>24617</v>
      </c>
      <c r="AZ28" s="272">
        <f t="shared" ref="AZ28:BA28" si="142">AZ91+AZ154</f>
        <v>23293</v>
      </c>
      <c r="BA28" s="272">
        <f t="shared" si="142"/>
        <v>20354</v>
      </c>
      <c r="BB28" s="272">
        <f t="shared" ref="BB28:BC28" si="143">BB91+BB154</f>
        <v>21868</v>
      </c>
      <c r="BC28" s="272">
        <f t="shared" si="143"/>
        <v>22973</v>
      </c>
      <c r="BD28" s="272">
        <f t="shared" ref="BD28:BE28" si="144">BD91+BD154</f>
        <v>63085</v>
      </c>
      <c r="BE28" s="272">
        <f t="shared" si="144"/>
        <v>84175</v>
      </c>
      <c r="BF28" s="272">
        <f t="shared" ref="BF28:BG28" si="145">BF91+BF154</f>
        <v>83254</v>
      </c>
      <c r="BG28" s="273">
        <f t="shared" si="145"/>
        <v>88488</v>
      </c>
      <c r="BH28" s="271">
        <f t="shared" ref="BH28:BL28" si="146">BH91+BH154</f>
        <v>50224</v>
      </c>
      <c r="BI28" s="272">
        <f t="shared" si="146"/>
        <v>52461</v>
      </c>
      <c r="BJ28" s="272">
        <f t="shared" si="146"/>
        <v>62688</v>
      </c>
      <c r="BK28" s="272">
        <f t="shared" si="146"/>
        <v>70555</v>
      </c>
      <c r="BL28" s="272">
        <f t="shared" si="146"/>
        <v>76067</v>
      </c>
      <c r="BM28" s="272">
        <f t="shared" si="139"/>
        <v>63085</v>
      </c>
      <c r="BN28" s="272">
        <f t="shared" si="139"/>
        <v>84175</v>
      </c>
      <c r="BO28" s="272">
        <f t="shared" ref="BO28:BP28" si="147">BO91+BO154</f>
        <v>83254</v>
      </c>
      <c r="BP28" s="273">
        <f t="shared" si="147"/>
        <v>88488</v>
      </c>
      <c r="BQ28" s="1590"/>
      <c r="BR28" s="1590"/>
      <c r="BS28" s="1590"/>
      <c r="BT28" s="1590"/>
      <c r="BU28" s="1590"/>
      <c r="BV28" s="1590"/>
      <c r="BW28" s="1590"/>
      <c r="BX28" s="1590"/>
      <c r="BY28" s="1590"/>
      <c r="BZ28" s="1590"/>
      <c r="CA28" s="1590"/>
      <c r="CB28" s="1590"/>
    </row>
    <row r="29" spans="1:80">
      <c r="A29" s="297" t="str">
        <f>IF('1'!$A$1=1,B29,C29)</f>
        <v xml:space="preserve">   Europe</v>
      </c>
      <c r="B29" s="280" t="s">
        <v>20</v>
      </c>
      <c r="C29" s="278" t="s">
        <v>136</v>
      </c>
      <c r="D29" s="275">
        <f t="shared" ref="D29:BN29" si="148">D92+D155</f>
        <v>6185.1884193300002</v>
      </c>
      <c r="E29" s="276">
        <f t="shared" si="148"/>
        <v>7200.7416139999996</v>
      </c>
      <c r="F29" s="276">
        <f t="shared" si="148"/>
        <v>8350.2487509999992</v>
      </c>
      <c r="G29" s="276">
        <f t="shared" si="148"/>
        <v>8701.8338860000003</v>
      </c>
      <c r="H29" s="276">
        <f t="shared" si="148"/>
        <v>6619.7913050000006</v>
      </c>
      <c r="I29" s="276">
        <f t="shared" si="148"/>
        <v>8276.3006800000003</v>
      </c>
      <c r="J29" s="276">
        <f t="shared" si="148"/>
        <v>7996.8956319999998</v>
      </c>
      <c r="K29" s="276">
        <f t="shared" si="148"/>
        <v>8642.3975549999996</v>
      </c>
      <c r="L29" s="276">
        <f t="shared" si="148"/>
        <v>6992.1037699999997</v>
      </c>
      <c r="M29" s="276">
        <f t="shared" si="148"/>
        <v>8151.4633640000002</v>
      </c>
      <c r="N29" s="276">
        <f t="shared" si="148"/>
        <v>9007.2965660000009</v>
      </c>
      <c r="O29" s="276">
        <f t="shared" si="148"/>
        <v>8993.8883740000001</v>
      </c>
      <c r="P29" s="276">
        <f t="shared" si="148"/>
        <v>6205.7910000000002</v>
      </c>
      <c r="Q29" s="276">
        <f t="shared" si="148"/>
        <v>6249.665</v>
      </c>
      <c r="R29" s="276">
        <f t="shared" si="148"/>
        <v>6904.9480000000003</v>
      </c>
      <c r="S29" s="276">
        <f t="shared" si="148"/>
        <v>6932.6040000000003</v>
      </c>
      <c r="T29" s="276">
        <f t="shared" si="148"/>
        <v>5200.0990000000002</v>
      </c>
      <c r="U29" s="276">
        <f t="shared" si="148"/>
        <v>5049.0470000000005</v>
      </c>
      <c r="V29" s="276">
        <f t="shared" si="148"/>
        <v>5510.3980000000001</v>
      </c>
      <c r="W29" s="276">
        <f t="shared" si="148"/>
        <v>5445.4679999999998</v>
      </c>
      <c r="X29" s="276">
        <f t="shared" si="148"/>
        <v>5204.7170000000006</v>
      </c>
      <c r="Y29" s="276">
        <f t="shared" si="148"/>
        <v>5174.4870000000001</v>
      </c>
      <c r="Z29" s="276">
        <f t="shared" si="148"/>
        <v>6200.9670000000006</v>
      </c>
      <c r="AA29" s="276">
        <f t="shared" si="148"/>
        <v>6762.9369999999999</v>
      </c>
      <c r="AB29" s="276">
        <f t="shared" si="148"/>
        <v>6549.6020000000008</v>
      </c>
      <c r="AC29" s="276">
        <f t="shared" si="148"/>
        <v>6700.9459999999999</v>
      </c>
      <c r="AD29" s="276">
        <f t="shared" si="148"/>
        <v>7465.1589999999997</v>
      </c>
      <c r="AE29" s="276">
        <f t="shared" si="148"/>
        <v>7970.2049999999999</v>
      </c>
      <c r="AF29" s="276">
        <f t="shared" si="148"/>
        <v>7113.5700000000006</v>
      </c>
      <c r="AG29" s="276">
        <f t="shared" si="148"/>
        <v>7730.3850000000002</v>
      </c>
      <c r="AH29" s="276">
        <f t="shared" si="148"/>
        <v>8655.6470000000008</v>
      </c>
      <c r="AI29" s="277">
        <f t="shared" si="148"/>
        <v>8561.5979999999981</v>
      </c>
      <c r="AJ29" s="275">
        <f t="shared" si="148"/>
        <v>7846</v>
      </c>
      <c r="AK29" s="276">
        <f t="shared" si="148"/>
        <v>8654</v>
      </c>
      <c r="AL29" s="276">
        <f t="shared" si="148"/>
        <v>9619</v>
      </c>
      <c r="AM29" s="276">
        <f t="shared" si="148"/>
        <v>9005</v>
      </c>
      <c r="AN29" s="276">
        <f t="shared" si="148"/>
        <v>7977</v>
      </c>
      <c r="AO29" s="276">
        <f t="shared" si="148"/>
        <v>5655</v>
      </c>
      <c r="AP29" s="276">
        <f t="shared" si="148"/>
        <v>7596</v>
      </c>
      <c r="AQ29" s="276">
        <f t="shared" si="148"/>
        <v>8768</v>
      </c>
      <c r="AR29" s="276">
        <f t="shared" si="148"/>
        <v>8180</v>
      </c>
      <c r="AS29" s="276">
        <f t="shared" si="148"/>
        <v>8857</v>
      </c>
      <c r="AT29" s="276">
        <f t="shared" si="148"/>
        <v>10656</v>
      </c>
      <c r="AU29" s="276">
        <f t="shared" si="148"/>
        <v>11557</v>
      </c>
      <c r="AV29" s="276">
        <f t="shared" ref="AV29:AW29" si="149">AV92+AV155</f>
        <v>8504</v>
      </c>
      <c r="AW29" s="276">
        <f t="shared" si="149"/>
        <v>9550</v>
      </c>
      <c r="AX29" s="276">
        <f t="shared" ref="AX29:AY29" si="150">AX92+AX155</f>
        <v>11307.80299043603</v>
      </c>
      <c r="AY29" s="276">
        <f t="shared" si="150"/>
        <v>12643.437947844272</v>
      </c>
      <c r="AZ29" s="276">
        <f t="shared" ref="AZ29:BA29" si="151">AZ92+AZ155</f>
        <v>13031</v>
      </c>
      <c r="BA29" s="276">
        <f t="shared" si="151"/>
        <v>11093</v>
      </c>
      <c r="BB29" s="276">
        <f t="shared" ref="BB29:BC29" si="152">BB92+BB155</f>
        <v>11680.119847144833</v>
      </c>
      <c r="BC29" s="276">
        <f t="shared" si="152"/>
        <v>12458.681917107468</v>
      </c>
      <c r="BD29" s="276">
        <f t="shared" ref="BD29:BE29" si="153">BD92+BD155</f>
        <v>29996</v>
      </c>
      <c r="BE29" s="276">
        <f t="shared" si="153"/>
        <v>39250</v>
      </c>
      <c r="BF29" s="276">
        <f t="shared" ref="BF29:BG29" si="154">BF92+BF155</f>
        <v>42005.240938280302</v>
      </c>
      <c r="BG29" s="277">
        <f t="shared" si="154"/>
        <v>48262.801764252305</v>
      </c>
      <c r="BH29" s="275">
        <f t="shared" ref="BH29:BL29" si="155">BH92+BH155</f>
        <v>21205.011999999999</v>
      </c>
      <c r="BI29" s="276">
        <f t="shared" si="155"/>
        <v>23343.108</v>
      </c>
      <c r="BJ29" s="276">
        <f t="shared" si="155"/>
        <v>28685.912</v>
      </c>
      <c r="BK29" s="276">
        <f t="shared" si="155"/>
        <v>32061.200000000001</v>
      </c>
      <c r="BL29" s="276">
        <f t="shared" si="155"/>
        <v>35124</v>
      </c>
      <c r="BM29" s="276">
        <f t="shared" si="148"/>
        <v>29996</v>
      </c>
      <c r="BN29" s="276">
        <f t="shared" si="148"/>
        <v>39250</v>
      </c>
      <c r="BO29" s="276">
        <f t="shared" ref="BO29:BP29" si="156">BO92+BO155</f>
        <v>42005.240938280302</v>
      </c>
      <c r="BP29" s="277">
        <f t="shared" si="156"/>
        <v>48262.801764252305</v>
      </c>
    </row>
    <row r="30" spans="1:80">
      <c r="A30" s="297" t="str">
        <f>IF('1'!$A$1=1,B30,C30)</f>
        <v xml:space="preserve">   Asia</v>
      </c>
      <c r="B30" s="280" t="s">
        <v>43</v>
      </c>
      <c r="C30" s="278" t="s">
        <v>137</v>
      </c>
      <c r="D30" s="275">
        <f t="shared" ref="D30:BN30" si="157">D93+D156</f>
        <v>3011.56306864</v>
      </c>
      <c r="E30" s="276">
        <f t="shared" si="157"/>
        <v>3354.6493759999998</v>
      </c>
      <c r="F30" s="276">
        <f t="shared" si="157"/>
        <v>3839.9708979999996</v>
      </c>
      <c r="G30" s="276">
        <f t="shared" si="157"/>
        <v>4293.6184450000001</v>
      </c>
      <c r="H30" s="276">
        <f t="shared" si="157"/>
        <v>3447.8144320000001</v>
      </c>
      <c r="I30" s="276">
        <f t="shared" si="157"/>
        <v>4779.4074819999996</v>
      </c>
      <c r="J30" s="276">
        <f t="shared" si="157"/>
        <v>4758.872703</v>
      </c>
      <c r="K30" s="276">
        <f t="shared" si="157"/>
        <v>5124.2865970000003</v>
      </c>
      <c r="L30" s="276">
        <f t="shared" si="157"/>
        <v>4150.2528480000001</v>
      </c>
      <c r="M30" s="276">
        <f t="shared" si="157"/>
        <v>3610.1621399999999</v>
      </c>
      <c r="N30" s="276">
        <f t="shared" si="157"/>
        <v>4376.3485780000001</v>
      </c>
      <c r="O30" s="276">
        <f t="shared" si="157"/>
        <v>4436.0634769999997</v>
      </c>
      <c r="P30" s="276">
        <f t="shared" si="157"/>
        <v>2909.7829999999999</v>
      </c>
      <c r="Q30" s="276">
        <f t="shared" si="157"/>
        <v>2579.2759999999998</v>
      </c>
      <c r="R30" s="276">
        <f t="shared" si="157"/>
        <v>3013.0749999999998</v>
      </c>
      <c r="S30" s="276">
        <f t="shared" si="157"/>
        <v>2915.098</v>
      </c>
      <c r="T30" s="276">
        <f t="shared" si="157"/>
        <v>2097.931</v>
      </c>
      <c r="U30" s="276">
        <f t="shared" si="157"/>
        <v>1618.009</v>
      </c>
      <c r="V30" s="276">
        <f t="shared" si="157"/>
        <v>2100.48</v>
      </c>
      <c r="W30" s="276">
        <f t="shared" si="157"/>
        <v>2136.13</v>
      </c>
      <c r="X30" s="276">
        <f t="shared" si="157"/>
        <v>2161.7489999999998</v>
      </c>
      <c r="Y30" s="276">
        <f t="shared" si="157"/>
        <v>2225.1899999999996</v>
      </c>
      <c r="Z30" s="276">
        <f t="shared" si="157"/>
        <v>2786.5039999999999</v>
      </c>
      <c r="AA30" s="276">
        <f t="shared" si="157"/>
        <v>2778.2960000000003</v>
      </c>
      <c r="AB30" s="276">
        <f t="shared" si="157"/>
        <v>2591.4560000000001</v>
      </c>
      <c r="AC30" s="276">
        <f t="shared" si="157"/>
        <v>2717.18</v>
      </c>
      <c r="AD30" s="276">
        <f t="shared" si="157"/>
        <v>3178.7250000000004</v>
      </c>
      <c r="AE30" s="276">
        <f t="shared" si="157"/>
        <v>3283.6750000000002</v>
      </c>
      <c r="AF30" s="276">
        <f t="shared" si="157"/>
        <v>3069.884</v>
      </c>
      <c r="AG30" s="276">
        <f t="shared" si="157"/>
        <v>3164.7380000000003</v>
      </c>
      <c r="AH30" s="276">
        <f t="shared" si="157"/>
        <v>4018.5829999999996</v>
      </c>
      <c r="AI30" s="277">
        <f t="shared" si="157"/>
        <v>4398.9759999999997</v>
      </c>
      <c r="AJ30" s="275">
        <f t="shared" si="157"/>
        <v>3693</v>
      </c>
      <c r="AK30" s="276">
        <f t="shared" si="157"/>
        <v>3841</v>
      </c>
      <c r="AL30" s="276">
        <f t="shared" si="157"/>
        <v>4962</v>
      </c>
      <c r="AM30" s="276">
        <f t="shared" si="157"/>
        <v>5106</v>
      </c>
      <c r="AN30" s="276">
        <f t="shared" si="157"/>
        <v>3877</v>
      </c>
      <c r="AO30" s="276">
        <f t="shared" si="157"/>
        <v>3185</v>
      </c>
      <c r="AP30" s="276">
        <f t="shared" si="157"/>
        <v>4205</v>
      </c>
      <c r="AQ30" s="276">
        <f t="shared" si="157"/>
        <v>4754</v>
      </c>
      <c r="AR30" s="276">
        <f t="shared" si="157"/>
        <v>4261</v>
      </c>
      <c r="AS30" s="276">
        <f t="shared" si="157"/>
        <v>4677</v>
      </c>
      <c r="AT30" s="276">
        <f t="shared" si="157"/>
        <v>5932</v>
      </c>
      <c r="AU30" s="276">
        <f t="shared" si="157"/>
        <v>6372</v>
      </c>
      <c r="AV30" s="276">
        <f t="shared" ref="AV30:AW30" si="158">AV93+AV156</f>
        <v>3765</v>
      </c>
      <c r="AW30" s="276">
        <f t="shared" si="158"/>
        <v>3132</v>
      </c>
      <c r="AX30" s="276">
        <f t="shared" ref="AX30:AY30" si="159">AX93+AX156</f>
        <v>4475.6360429136594</v>
      </c>
      <c r="AY30" s="276">
        <f t="shared" si="159"/>
        <v>5878.6616021361824</v>
      </c>
      <c r="AZ30" s="276">
        <f t="shared" ref="AZ30:BA30" si="160">AZ93+AZ156</f>
        <v>5149</v>
      </c>
      <c r="BA30" s="276">
        <f t="shared" si="160"/>
        <v>5139</v>
      </c>
      <c r="BB30" s="276">
        <f t="shared" ref="BB30:BC30" si="161">BB93+BB156</f>
        <v>5802.9435683513184</v>
      </c>
      <c r="BC30" s="276">
        <f t="shared" si="161"/>
        <v>6086.8097372659649</v>
      </c>
      <c r="BD30" s="276">
        <f t="shared" ref="BD30:BE30" si="162">BD93+BD156</f>
        <v>16021</v>
      </c>
      <c r="BE30" s="276">
        <f t="shared" si="162"/>
        <v>21242</v>
      </c>
      <c r="BF30" s="276">
        <f t="shared" ref="BF30:BG30" si="163">BF93+BF156</f>
        <v>17251.297645049843</v>
      </c>
      <c r="BG30" s="277">
        <f t="shared" si="163"/>
        <v>22177.753305617283</v>
      </c>
      <c r="BH30" s="275">
        <f t="shared" ref="BH30:BL30" si="164">BH93+BH156</f>
        <v>7952.55</v>
      </c>
      <c r="BI30" s="276">
        <f t="shared" si="164"/>
        <v>9951.7389999999996</v>
      </c>
      <c r="BJ30" s="276">
        <f t="shared" si="164"/>
        <v>11771.036</v>
      </c>
      <c r="BK30" s="276">
        <f t="shared" si="164"/>
        <v>14652.181</v>
      </c>
      <c r="BL30" s="276">
        <f t="shared" si="164"/>
        <v>17602</v>
      </c>
      <c r="BM30" s="276">
        <f t="shared" si="157"/>
        <v>16021</v>
      </c>
      <c r="BN30" s="276">
        <f t="shared" si="157"/>
        <v>21242</v>
      </c>
      <c r="BO30" s="276">
        <f t="shared" ref="BO30:BP30" si="165">BO93+BO156</f>
        <v>17251.297645049843</v>
      </c>
      <c r="BP30" s="277">
        <f t="shared" si="165"/>
        <v>22177.753305617283</v>
      </c>
    </row>
    <row r="31" spans="1:80">
      <c r="A31" s="297" t="str">
        <f>IF('1'!$A$1=1,B31,C31)</f>
        <v xml:space="preserve">   America</v>
      </c>
      <c r="B31" s="280" t="s">
        <v>22</v>
      </c>
      <c r="C31" s="278" t="s">
        <v>138</v>
      </c>
      <c r="D31" s="275">
        <f t="shared" ref="D31:BN31" si="166">D94+D157</f>
        <v>987.02435944000001</v>
      </c>
      <c r="E31" s="276">
        <f t="shared" si="166"/>
        <v>1117.940212</v>
      </c>
      <c r="F31" s="276">
        <f t="shared" si="166"/>
        <v>1218.438506</v>
      </c>
      <c r="G31" s="276">
        <f t="shared" si="166"/>
        <v>1110.0909919999999</v>
      </c>
      <c r="H31" s="276">
        <f t="shared" si="166"/>
        <v>1249.016167</v>
      </c>
      <c r="I31" s="276">
        <f t="shared" si="166"/>
        <v>1330.646338</v>
      </c>
      <c r="J31" s="276">
        <f t="shared" si="166"/>
        <v>1227.408383</v>
      </c>
      <c r="K31" s="276">
        <f t="shared" si="166"/>
        <v>1123.8354180000001</v>
      </c>
      <c r="L31" s="276">
        <f t="shared" si="166"/>
        <v>1190.2030670000001</v>
      </c>
      <c r="M31" s="276">
        <f t="shared" si="166"/>
        <v>1171.7836910000001</v>
      </c>
      <c r="N31" s="276">
        <f t="shared" si="166"/>
        <v>1180.8236010000001</v>
      </c>
      <c r="O31" s="276">
        <f t="shared" si="166"/>
        <v>1244.8911390000001</v>
      </c>
      <c r="P31" s="276">
        <f t="shared" si="166"/>
        <v>995.86199999999997</v>
      </c>
      <c r="Q31" s="276">
        <f t="shared" si="166"/>
        <v>879.13</v>
      </c>
      <c r="R31" s="276">
        <f t="shared" si="166"/>
        <v>787.09199999999998</v>
      </c>
      <c r="S31" s="276">
        <f t="shared" si="166"/>
        <v>846.32299999999998</v>
      </c>
      <c r="T31" s="276">
        <f t="shared" si="166"/>
        <v>679.54600000000005</v>
      </c>
      <c r="U31" s="276">
        <f t="shared" si="166"/>
        <v>721.16399999999999</v>
      </c>
      <c r="V31" s="276">
        <f t="shared" si="166"/>
        <v>674.85900000000004</v>
      </c>
      <c r="W31" s="276">
        <f t="shared" si="166"/>
        <v>707.94600000000003</v>
      </c>
      <c r="X31" s="276">
        <f t="shared" si="166"/>
        <v>824.66700000000003</v>
      </c>
      <c r="Y31" s="276">
        <f t="shared" si="166"/>
        <v>751.93899999999996</v>
      </c>
      <c r="Z31" s="276">
        <f t="shared" si="166"/>
        <v>799.44899999999996</v>
      </c>
      <c r="AA31" s="276">
        <f t="shared" si="166"/>
        <v>835.18200000000002</v>
      </c>
      <c r="AB31" s="276">
        <f t="shared" si="166"/>
        <v>1023.692</v>
      </c>
      <c r="AC31" s="276">
        <f t="shared" si="166"/>
        <v>1128.877</v>
      </c>
      <c r="AD31" s="276">
        <f t="shared" si="166"/>
        <v>949.31899999999996</v>
      </c>
      <c r="AE31" s="276">
        <f t="shared" si="166"/>
        <v>1084.8679999999999</v>
      </c>
      <c r="AF31" s="276">
        <f t="shared" si="166"/>
        <v>1087.9479999999999</v>
      </c>
      <c r="AG31" s="276">
        <f t="shared" si="166"/>
        <v>1090.056</v>
      </c>
      <c r="AH31" s="276">
        <f t="shared" si="166"/>
        <v>1094.0140000000001</v>
      </c>
      <c r="AI31" s="277">
        <f t="shared" si="166"/>
        <v>1243.8899999999999</v>
      </c>
      <c r="AJ31" s="275">
        <f t="shared" si="166"/>
        <v>1090</v>
      </c>
      <c r="AK31" s="276">
        <f t="shared" si="166"/>
        <v>1181</v>
      </c>
      <c r="AL31" s="276">
        <f t="shared" si="166"/>
        <v>1214</v>
      </c>
      <c r="AM31" s="276">
        <f t="shared" si="166"/>
        <v>1387</v>
      </c>
      <c r="AN31" s="276">
        <f t="shared" si="166"/>
        <v>1281</v>
      </c>
      <c r="AO31" s="276">
        <f t="shared" si="166"/>
        <v>1155</v>
      </c>
      <c r="AP31" s="276">
        <f t="shared" si="166"/>
        <v>1091</v>
      </c>
      <c r="AQ31" s="276">
        <f t="shared" si="166"/>
        <v>1375</v>
      </c>
      <c r="AR31" s="276">
        <f t="shared" si="166"/>
        <v>1302</v>
      </c>
      <c r="AS31" s="276">
        <f t="shared" si="166"/>
        <v>1341</v>
      </c>
      <c r="AT31" s="276">
        <f t="shared" si="166"/>
        <v>1379</v>
      </c>
      <c r="AU31" s="276">
        <f t="shared" si="166"/>
        <v>1620</v>
      </c>
      <c r="AV31" s="276">
        <f t="shared" ref="AV31:AW31" si="167">AV94+AV157</f>
        <v>2287</v>
      </c>
      <c r="AW31" s="276">
        <f t="shared" si="167"/>
        <v>3319</v>
      </c>
      <c r="AX31" s="276">
        <f t="shared" ref="AX31:AY31" si="168">AX94+AX157</f>
        <v>3421.3853897121103</v>
      </c>
      <c r="AY31" s="276">
        <f t="shared" si="168"/>
        <v>3643.4698134985574</v>
      </c>
      <c r="AZ31" s="276">
        <f t="shared" ref="AZ31:BA31" si="169">AZ94+AZ157</f>
        <v>3133</v>
      </c>
      <c r="BA31" s="276">
        <f t="shared" si="169"/>
        <v>2282</v>
      </c>
      <c r="BB31" s="276">
        <f t="shared" ref="BB31:BC31" si="170">BB94+BB157</f>
        <v>2427.7850144674767</v>
      </c>
      <c r="BC31" s="276">
        <f t="shared" si="170"/>
        <v>2538.6134495691517</v>
      </c>
      <c r="BD31" s="276">
        <f t="shared" ref="BD31:BE31" si="171">BD94+BD157</f>
        <v>4902</v>
      </c>
      <c r="BE31" s="276">
        <f t="shared" si="171"/>
        <v>5642</v>
      </c>
      <c r="BF31" s="276">
        <f t="shared" ref="BF31:BG31" si="172">BF94+BF157</f>
        <v>12670.855203210667</v>
      </c>
      <c r="BG31" s="277">
        <f t="shared" si="172"/>
        <v>10381.398464036629</v>
      </c>
      <c r="BH31" s="275">
        <f t="shared" ref="BH31:BL31" si="173">BH94+BH157</f>
        <v>2783.5149999999999</v>
      </c>
      <c r="BI31" s="276">
        <f t="shared" si="173"/>
        <v>3211.2370000000001</v>
      </c>
      <c r="BJ31" s="276">
        <f t="shared" si="173"/>
        <v>4186.7559999999994</v>
      </c>
      <c r="BK31" s="276">
        <f t="shared" si="173"/>
        <v>4515.9079999999994</v>
      </c>
      <c r="BL31" s="276">
        <f t="shared" si="173"/>
        <v>4872</v>
      </c>
      <c r="BM31" s="276">
        <f t="shared" si="166"/>
        <v>4902</v>
      </c>
      <c r="BN31" s="276">
        <f t="shared" si="166"/>
        <v>5642</v>
      </c>
      <c r="BO31" s="276">
        <f t="shared" ref="BO31:BP31" si="174">BO94+BO157</f>
        <v>12670.855203210667</v>
      </c>
      <c r="BP31" s="277">
        <f t="shared" si="174"/>
        <v>10381.398464036629</v>
      </c>
    </row>
    <row r="32" spans="1:80">
      <c r="A32" s="290" t="str">
        <f>IF('1'!$A$1=1,B32,C32)</f>
        <v xml:space="preserve">     including USA</v>
      </c>
      <c r="B32" s="280" t="s">
        <v>216</v>
      </c>
      <c r="C32" s="311" t="s">
        <v>139</v>
      </c>
      <c r="D32" s="794">
        <f t="shared" ref="D32:BN32" si="175">D95+D158</f>
        <v>671.89377000000002</v>
      </c>
      <c r="E32" s="795">
        <f t="shared" si="175"/>
        <v>786.47445200000004</v>
      </c>
      <c r="F32" s="795">
        <f t="shared" si="175"/>
        <v>785.30402531000004</v>
      </c>
      <c r="G32" s="795">
        <f t="shared" si="175"/>
        <v>783.36008200000003</v>
      </c>
      <c r="H32" s="795">
        <f t="shared" si="175"/>
        <v>933.81894399999999</v>
      </c>
      <c r="I32" s="795">
        <f t="shared" si="175"/>
        <v>876.69902200000001</v>
      </c>
      <c r="J32" s="795">
        <f t="shared" si="175"/>
        <v>797.55162499999994</v>
      </c>
      <c r="K32" s="795">
        <f t="shared" si="175"/>
        <v>704.68630800000005</v>
      </c>
      <c r="L32" s="795">
        <f t="shared" si="175"/>
        <v>828.13816500000007</v>
      </c>
      <c r="M32" s="795">
        <f t="shared" si="175"/>
        <v>745.47195399999998</v>
      </c>
      <c r="N32" s="795">
        <f t="shared" si="175"/>
        <v>768.46838400000001</v>
      </c>
      <c r="O32" s="795">
        <f t="shared" si="175"/>
        <v>811.74955</v>
      </c>
      <c r="P32" s="795">
        <f t="shared" si="175"/>
        <v>669.77</v>
      </c>
      <c r="Q32" s="795">
        <f t="shared" si="175"/>
        <v>612.274</v>
      </c>
      <c r="R32" s="795">
        <f t="shared" si="175"/>
        <v>548.255</v>
      </c>
      <c r="S32" s="795">
        <f t="shared" si="175"/>
        <v>558.40200000000004</v>
      </c>
      <c r="T32" s="795">
        <f t="shared" si="175"/>
        <v>503.745</v>
      </c>
      <c r="U32" s="795">
        <f t="shared" si="175"/>
        <v>528.404</v>
      </c>
      <c r="V32" s="795">
        <f t="shared" si="175"/>
        <v>518.11799999999994</v>
      </c>
      <c r="W32" s="795">
        <f t="shared" si="175"/>
        <v>523.8309999999999</v>
      </c>
      <c r="X32" s="795">
        <f t="shared" si="175"/>
        <v>615.88</v>
      </c>
      <c r="Y32" s="795">
        <f t="shared" si="175"/>
        <v>556.94000000000005</v>
      </c>
      <c r="Z32" s="795">
        <f t="shared" si="175"/>
        <v>607.57999999999993</v>
      </c>
      <c r="AA32" s="795">
        <f t="shared" si="175"/>
        <v>585.87200000000007</v>
      </c>
      <c r="AB32" s="795">
        <f t="shared" si="175"/>
        <v>785.79600000000005</v>
      </c>
      <c r="AC32" s="795">
        <f t="shared" si="175"/>
        <v>858.98099999999999</v>
      </c>
      <c r="AD32" s="795">
        <f t="shared" si="175"/>
        <v>718.57099999999991</v>
      </c>
      <c r="AE32" s="795">
        <f t="shared" si="175"/>
        <v>784.61</v>
      </c>
      <c r="AF32" s="795">
        <f t="shared" si="175"/>
        <v>803.923</v>
      </c>
      <c r="AG32" s="795">
        <f t="shared" si="175"/>
        <v>881.87800000000004</v>
      </c>
      <c r="AH32" s="795">
        <f t="shared" si="175"/>
        <v>843.78800000000001</v>
      </c>
      <c r="AI32" s="796">
        <f t="shared" si="175"/>
        <v>922.66500000000008</v>
      </c>
      <c r="AJ32" s="794">
        <f t="shared" si="175"/>
        <v>861.1</v>
      </c>
      <c r="AK32" s="795">
        <f t="shared" si="175"/>
        <v>921.2</v>
      </c>
      <c r="AL32" s="795">
        <f t="shared" si="175"/>
        <v>939.1</v>
      </c>
      <c r="AM32" s="795">
        <f t="shared" si="175"/>
        <v>1074.5999999999999</v>
      </c>
      <c r="AN32" s="795">
        <f t="shared" si="175"/>
        <v>1015.2</v>
      </c>
      <c r="AO32" s="795">
        <f t="shared" si="175"/>
        <v>890.4</v>
      </c>
      <c r="AP32" s="795">
        <f t="shared" si="175"/>
        <v>831.6</v>
      </c>
      <c r="AQ32" s="795">
        <f t="shared" si="175"/>
        <v>1089.4000000000001</v>
      </c>
      <c r="AR32" s="795">
        <f t="shared" si="175"/>
        <v>987.39800000000002</v>
      </c>
      <c r="AS32" s="795">
        <f t="shared" si="175"/>
        <v>988.4</v>
      </c>
      <c r="AT32" s="795">
        <f t="shared" si="175"/>
        <v>1012.7</v>
      </c>
      <c r="AU32" s="795">
        <f t="shared" si="175"/>
        <v>1221.7</v>
      </c>
      <c r="AV32" s="795">
        <f t="shared" ref="AV32:AW32" si="176">AV95+AV158</f>
        <v>1959.5</v>
      </c>
      <c r="AW32" s="795">
        <f t="shared" si="176"/>
        <v>3066.1</v>
      </c>
      <c r="AX32" s="795">
        <f t="shared" ref="AX32:AY32" si="177">AX95+AX158</f>
        <v>3113.400615575842</v>
      </c>
      <c r="AY32" s="795">
        <f t="shared" si="177"/>
        <v>3306.5336926923051</v>
      </c>
      <c r="AZ32" s="795">
        <f t="shared" ref="AZ32:BA32" si="178">AZ95+AZ158</f>
        <v>2867</v>
      </c>
      <c r="BA32" s="795">
        <f t="shared" si="178"/>
        <v>2045</v>
      </c>
      <c r="BB32" s="795">
        <f t="shared" ref="BB32:BC32" si="179">BB95+BB158</f>
        <v>2126.0090831034477</v>
      </c>
      <c r="BC32" s="795">
        <f t="shared" si="179"/>
        <v>2210.868134192172</v>
      </c>
      <c r="BD32" s="795">
        <f t="shared" ref="BD32:BE32" si="180">BD95+BD158</f>
        <v>3826.6</v>
      </c>
      <c r="BE32" s="795">
        <f t="shared" si="180"/>
        <v>4210.1980000000003</v>
      </c>
      <c r="BF32" s="795">
        <f t="shared" ref="BF32:BG32" si="181">BF95+BF158</f>
        <v>11445.534308268147</v>
      </c>
      <c r="BG32" s="796">
        <f t="shared" si="181"/>
        <v>9248.8772172956196</v>
      </c>
      <c r="BH32" s="794">
        <f t="shared" ref="BH32:BL32" si="182">BH95+BH158</f>
        <v>2074.098</v>
      </c>
      <c r="BI32" s="795">
        <f t="shared" si="182"/>
        <v>2366.2719999999999</v>
      </c>
      <c r="BJ32" s="795">
        <f t="shared" si="182"/>
        <v>3147.9580000000001</v>
      </c>
      <c r="BK32" s="795">
        <f t="shared" si="182"/>
        <v>3452.2539999999999</v>
      </c>
      <c r="BL32" s="795">
        <f t="shared" si="182"/>
        <v>3796</v>
      </c>
      <c r="BM32" s="795">
        <f t="shared" si="175"/>
        <v>3826.6</v>
      </c>
      <c r="BN32" s="795">
        <f t="shared" si="175"/>
        <v>4210.1980000000003</v>
      </c>
      <c r="BO32" s="795">
        <f t="shared" ref="BO32:BP32" si="183">BO95+BO158</f>
        <v>11445.534308268147</v>
      </c>
      <c r="BP32" s="796">
        <f t="shared" si="183"/>
        <v>9248.8772172956196</v>
      </c>
    </row>
    <row r="33" spans="1:80">
      <c r="A33" s="297" t="str">
        <f>IF('1'!$A$1=1,B33,C33)</f>
        <v xml:space="preserve">   Africa</v>
      </c>
      <c r="B33" s="280" t="s">
        <v>23</v>
      </c>
      <c r="C33" s="278" t="s">
        <v>140</v>
      </c>
      <c r="D33" s="275">
        <f t="shared" ref="D33:BN33" si="184">D96+D159</f>
        <v>261.64454379</v>
      </c>
      <c r="E33" s="276">
        <f t="shared" si="184"/>
        <v>276.65280300000001</v>
      </c>
      <c r="F33" s="276">
        <f t="shared" si="184"/>
        <v>280.558943</v>
      </c>
      <c r="G33" s="276">
        <f t="shared" si="184"/>
        <v>252.44520199999999</v>
      </c>
      <c r="H33" s="276">
        <f t="shared" si="184"/>
        <v>197.376845</v>
      </c>
      <c r="I33" s="276">
        <f t="shared" si="184"/>
        <v>237.088583</v>
      </c>
      <c r="J33" s="276">
        <f t="shared" si="184"/>
        <v>229.12005600000001</v>
      </c>
      <c r="K33" s="276">
        <f t="shared" si="184"/>
        <v>255.518147</v>
      </c>
      <c r="L33" s="276">
        <f t="shared" si="184"/>
        <v>231.129279</v>
      </c>
      <c r="M33" s="276">
        <f t="shared" si="184"/>
        <v>228.02291399999999</v>
      </c>
      <c r="N33" s="276">
        <f t="shared" si="184"/>
        <v>195.207998</v>
      </c>
      <c r="O33" s="276">
        <f t="shared" si="184"/>
        <v>195.02355399999999</v>
      </c>
      <c r="P33" s="276">
        <f t="shared" si="184"/>
        <v>185.536</v>
      </c>
      <c r="Q33" s="276">
        <f t="shared" si="184"/>
        <v>186.59899999999999</v>
      </c>
      <c r="R33" s="276">
        <f t="shared" si="184"/>
        <v>212.398</v>
      </c>
      <c r="S33" s="276">
        <f t="shared" si="184"/>
        <v>218.678</v>
      </c>
      <c r="T33" s="276">
        <f t="shared" si="184"/>
        <v>200.393</v>
      </c>
      <c r="U33" s="276">
        <f t="shared" si="184"/>
        <v>161.21299999999999</v>
      </c>
      <c r="V33" s="276">
        <f t="shared" si="184"/>
        <v>146.50299999999999</v>
      </c>
      <c r="W33" s="276">
        <f t="shared" si="184"/>
        <v>162.85300000000001</v>
      </c>
      <c r="X33" s="276">
        <f t="shared" si="184"/>
        <v>163.261</v>
      </c>
      <c r="Y33" s="276">
        <f t="shared" si="184"/>
        <v>135.524</v>
      </c>
      <c r="Z33" s="276">
        <f t="shared" si="184"/>
        <v>139.167</v>
      </c>
      <c r="AA33" s="276">
        <f t="shared" si="184"/>
        <v>221.512</v>
      </c>
      <c r="AB33" s="276">
        <f t="shared" si="184"/>
        <v>206.85299999999998</v>
      </c>
      <c r="AC33" s="276">
        <f t="shared" si="184"/>
        <v>162.339</v>
      </c>
      <c r="AD33" s="276">
        <f t="shared" si="184"/>
        <v>207.68899999999999</v>
      </c>
      <c r="AE33" s="276">
        <f t="shared" si="184"/>
        <v>228.10300000000001</v>
      </c>
      <c r="AF33" s="276">
        <f t="shared" si="184"/>
        <v>223.46100000000001</v>
      </c>
      <c r="AG33" s="276">
        <f t="shared" si="184"/>
        <v>192.76900000000001</v>
      </c>
      <c r="AH33" s="276">
        <f t="shared" si="184"/>
        <v>222.68799999999999</v>
      </c>
      <c r="AI33" s="277">
        <f t="shared" si="184"/>
        <v>241.05799999999999</v>
      </c>
      <c r="AJ33" s="275">
        <f t="shared" si="184"/>
        <v>270</v>
      </c>
      <c r="AK33" s="276">
        <f t="shared" si="184"/>
        <v>276</v>
      </c>
      <c r="AL33" s="276">
        <f t="shared" si="184"/>
        <v>280</v>
      </c>
      <c r="AM33" s="276">
        <f t="shared" si="184"/>
        <v>276</v>
      </c>
      <c r="AN33" s="276">
        <f t="shared" si="184"/>
        <v>295</v>
      </c>
      <c r="AO33" s="276">
        <f t="shared" si="184"/>
        <v>125</v>
      </c>
      <c r="AP33" s="276">
        <f t="shared" si="184"/>
        <v>219</v>
      </c>
      <c r="AQ33" s="276">
        <f t="shared" si="184"/>
        <v>198</v>
      </c>
      <c r="AR33" s="276">
        <f t="shared" si="184"/>
        <v>268</v>
      </c>
      <c r="AS33" s="276">
        <f t="shared" si="184"/>
        <v>301</v>
      </c>
      <c r="AT33" s="276">
        <f t="shared" si="184"/>
        <v>444</v>
      </c>
      <c r="AU33" s="276">
        <f t="shared" si="184"/>
        <v>380</v>
      </c>
      <c r="AV33" s="276">
        <f t="shared" ref="AV33:AW33" si="185">AV96+AV159</f>
        <v>139</v>
      </c>
      <c r="AW33" s="276">
        <f t="shared" si="185"/>
        <v>82</v>
      </c>
      <c r="AX33" s="276">
        <f t="shared" ref="AX33:AY33" si="186">AX96+AX159</f>
        <v>144.10361408057767</v>
      </c>
      <c r="AY33" s="276">
        <f t="shared" si="186"/>
        <v>167.08627321157769</v>
      </c>
      <c r="AZ33" s="276">
        <f t="shared" ref="AZ33:BA33" si="187">AZ96+AZ159</f>
        <v>150</v>
      </c>
      <c r="BA33" s="276">
        <f t="shared" si="187"/>
        <v>182</v>
      </c>
      <c r="BB33" s="276">
        <f t="shared" ref="BB33:BC33" si="188">BB96+BB159</f>
        <v>199.09885007146852</v>
      </c>
      <c r="BC33" s="276">
        <f t="shared" si="188"/>
        <v>199.7107640462763</v>
      </c>
      <c r="BD33" s="276">
        <f t="shared" ref="BD33:BE33" si="189">BD96+BD159</f>
        <v>837</v>
      </c>
      <c r="BE33" s="276">
        <f t="shared" si="189"/>
        <v>1393</v>
      </c>
      <c r="BF33" s="276">
        <f t="shared" ref="BF33:BG33" si="190">BF96+BF159</f>
        <v>532.18988729215539</v>
      </c>
      <c r="BG33" s="277">
        <f t="shared" si="190"/>
        <v>730.80961411774479</v>
      </c>
      <c r="BH33" s="275">
        <f t="shared" ref="BH33:BL33" si="191">BH96+BH159</f>
        <v>670.96199999999999</v>
      </c>
      <c r="BI33" s="276">
        <f t="shared" si="191"/>
        <v>659.46399999999994</v>
      </c>
      <c r="BJ33" s="276">
        <f t="shared" si="191"/>
        <v>804.98399999999992</v>
      </c>
      <c r="BK33" s="276">
        <f t="shared" si="191"/>
        <v>879.976</v>
      </c>
      <c r="BL33" s="276">
        <f t="shared" si="191"/>
        <v>1102</v>
      </c>
      <c r="BM33" s="276">
        <f t="shared" si="184"/>
        <v>837</v>
      </c>
      <c r="BN33" s="276">
        <f t="shared" si="184"/>
        <v>1393</v>
      </c>
      <c r="BO33" s="276">
        <f t="shared" ref="BO33:BP33" si="192">BO96+BO159</f>
        <v>532.18988729215539</v>
      </c>
      <c r="BP33" s="277">
        <f t="shared" si="192"/>
        <v>730.80961411774479</v>
      </c>
    </row>
    <row r="34" spans="1:80">
      <c r="A34" s="297" t="str">
        <f>IF('1'!$A$1=1,B34,C34)</f>
        <v xml:space="preserve">   Australia and Oceania</v>
      </c>
      <c r="B34" s="280" t="s">
        <v>264</v>
      </c>
      <c r="C34" s="278" t="s">
        <v>265</v>
      </c>
      <c r="D34" s="275">
        <f t="shared" ref="D34:BN34" si="193">D97+D160</f>
        <v>61.744918120000001</v>
      </c>
      <c r="E34" s="276">
        <f t="shared" si="193"/>
        <v>35.364207</v>
      </c>
      <c r="F34" s="276">
        <f t="shared" si="193"/>
        <v>46.604005000000001</v>
      </c>
      <c r="G34" s="276">
        <f t="shared" si="193"/>
        <v>44.612564999999996</v>
      </c>
      <c r="H34" s="276">
        <f t="shared" si="193"/>
        <v>45.855370000000001</v>
      </c>
      <c r="I34" s="276">
        <f t="shared" si="193"/>
        <v>52.318804</v>
      </c>
      <c r="J34" s="276">
        <f t="shared" si="193"/>
        <v>53.856729999999999</v>
      </c>
      <c r="K34" s="276">
        <f t="shared" si="193"/>
        <v>28.269653000000002</v>
      </c>
      <c r="L34" s="276">
        <f t="shared" si="193"/>
        <v>20.947921000000001</v>
      </c>
      <c r="M34" s="276">
        <f t="shared" si="193"/>
        <v>21.842316</v>
      </c>
      <c r="N34" s="276">
        <f t="shared" si="193"/>
        <v>26.561819</v>
      </c>
      <c r="O34" s="276">
        <f t="shared" si="193"/>
        <v>31.485102999999999</v>
      </c>
      <c r="P34" s="276">
        <f t="shared" si="193"/>
        <v>62.161999999999999</v>
      </c>
      <c r="Q34" s="276">
        <f t="shared" si="193"/>
        <v>20.36</v>
      </c>
      <c r="R34" s="276">
        <f t="shared" si="193"/>
        <v>38.323</v>
      </c>
      <c r="S34" s="276">
        <f t="shared" si="193"/>
        <v>64.932000000000002</v>
      </c>
      <c r="T34" s="276">
        <f t="shared" si="193"/>
        <v>57.554000000000002</v>
      </c>
      <c r="U34" s="276">
        <f t="shared" si="193"/>
        <v>38.795999999999999</v>
      </c>
      <c r="V34" s="276">
        <f t="shared" si="193"/>
        <v>41.588999999999999</v>
      </c>
      <c r="W34" s="276">
        <f t="shared" si="193"/>
        <v>29.302999999999997</v>
      </c>
      <c r="X34" s="276">
        <f t="shared" si="193"/>
        <v>39.728999999999999</v>
      </c>
      <c r="Y34" s="276">
        <f t="shared" si="193"/>
        <v>22.518000000000001</v>
      </c>
      <c r="Z34" s="276">
        <f t="shared" si="193"/>
        <v>37.757999999999996</v>
      </c>
      <c r="AA34" s="276">
        <f t="shared" si="193"/>
        <v>19.911999999999999</v>
      </c>
      <c r="AB34" s="276">
        <f t="shared" si="193"/>
        <v>21.212</v>
      </c>
      <c r="AC34" s="276">
        <f t="shared" si="193"/>
        <v>60.864000000000004</v>
      </c>
      <c r="AD34" s="276">
        <f t="shared" si="193"/>
        <v>42.673000000000002</v>
      </c>
      <c r="AE34" s="276">
        <f t="shared" si="193"/>
        <v>18.435000000000002</v>
      </c>
      <c r="AF34" s="276">
        <f t="shared" si="193"/>
        <v>4.9550000000000001</v>
      </c>
      <c r="AG34" s="276">
        <f t="shared" si="193"/>
        <v>9.8040000000000003</v>
      </c>
      <c r="AH34" s="276">
        <f t="shared" si="193"/>
        <v>8.8129999999999988</v>
      </c>
      <c r="AI34" s="277">
        <f t="shared" si="193"/>
        <v>43.966999999999999</v>
      </c>
      <c r="AJ34" s="275">
        <f t="shared" si="193"/>
        <v>22</v>
      </c>
      <c r="AK34" s="276">
        <f t="shared" si="193"/>
        <v>10</v>
      </c>
      <c r="AL34" s="276">
        <f t="shared" si="193"/>
        <v>61</v>
      </c>
      <c r="AM34" s="276">
        <f t="shared" si="193"/>
        <v>24</v>
      </c>
      <c r="AN34" s="276">
        <f t="shared" si="193"/>
        <v>9.0107905400000003</v>
      </c>
      <c r="AO34" s="276">
        <f t="shared" si="193"/>
        <v>9.0838324300000011</v>
      </c>
      <c r="AP34" s="276">
        <f t="shared" si="193"/>
        <v>14.870323450000001</v>
      </c>
      <c r="AQ34" s="276">
        <f t="shared" si="193"/>
        <v>12.29418706</v>
      </c>
      <c r="AR34" s="276">
        <f t="shared" si="193"/>
        <v>20</v>
      </c>
      <c r="AS34" s="276">
        <f t="shared" si="193"/>
        <v>29</v>
      </c>
      <c r="AT34" s="276">
        <f t="shared" si="193"/>
        <v>11</v>
      </c>
      <c r="AU34" s="276">
        <f t="shared" si="193"/>
        <v>74</v>
      </c>
      <c r="AV34" s="276">
        <f t="shared" ref="AV34:AW34" si="194">AV97+AV160</f>
        <v>69</v>
      </c>
      <c r="AW34" s="276">
        <f t="shared" si="194"/>
        <v>40</v>
      </c>
      <c r="AX34" s="276">
        <f t="shared" ref="AX34:AY34" si="195">AX97+AX160</f>
        <v>34</v>
      </c>
      <c r="AY34" s="276">
        <f t="shared" si="195"/>
        <v>84</v>
      </c>
      <c r="AZ34" s="276">
        <f t="shared" ref="AZ34:BA34" si="196">AZ97+AZ160</f>
        <v>41</v>
      </c>
      <c r="BA34" s="276">
        <f t="shared" si="196"/>
        <v>21</v>
      </c>
      <c r="BB34" s="276">
        <f t="shared" ref="BB34:BC34" si="197">BB97+BB160</f>
        <v>18</v>
      </c>
      <c r="BC34" s="276">
        <f t="shared" si="197"/>
        <v>22</v>
      </c>
      <c r="BD34" s="276">
        <f t="shared" ref="BD34:BE34" si="198">BD97+BD160</f>
        <v>45.259133480000003</v>
      </c>
      <c r="BE34" s="276">
        <f t="shared" si="198"/>
        <v>134</v>
      </c>
      <c r="BF34" s="276">
        <f t="shared" ref="BF34:BG34" si="199">BF97+BF160</f>
        <v>227</v>
      </c>
      <c r="BG34" s="277">
        <f t="shared" si="199"/>
        <v>102</v>
      </c>
      <c r="BH34" s="275">
        <f t="shared" ref="BH34:BL34" si="200">BH97+BH160</f>
        <v>167.24199999999999</v>
      </c>
      <c r="BI34" s="276">
        <f t="shared" si="200"/>
        <v>119.917</v>
      </c>
      <c r="BJ34" s="276">
        <f t="shared" si="200"/>
        <v>143.18400000000003</v>
      </c>
      <c r="BK34" s="276">
        <f t="shared" si="200"/>
        <v>67.539000000000001</v>
      </c>
      <c r="BL34" s="276">
        <f t="shared" si="200"/>
        <v>117</v>
      </c>
      <c r="BM34" s="276">
        <f t="shared" si="193"/>
        <v>45.259133480000003</v>
      </c>
      <c r="BN34" s="276">
        <f t="shared" si="193"/>
        <v>134</v>
      </c>
      <c r="BO34" s="276">
        <f t="shared" ref="BO34:BP34" si="201">BO97+BO160</f>
        <v>227</v>
      </c>
      <c r="BP34" s="277">
        <f t="shared" si="201"/>
        <v>102</v>
      </c>
    </row>
    <row r="35" spans="1:80">
      <c r="A35" s="290" t="str">
        <f>IF('1'!$A$1=1,B35,C35)</f>
        <v>Reference:</v>
      </c>
      <c r="B35" s="788" t="s">
        <v>363</v>
      </c>
      <c r="C35" s="788" t="s">
        <v>369</v>
      </c>
      <c r="D35" s="284"/>
      <c r="E35" s="285"/>
      <c r="F35" s="285"/>
      <c r="G35" s="285"/>
      <c r="H35" s="285"/>
      <c r="I35" s="285"/>
      <c r="J35" s="285"/>
      <c r="K35" s="285"/>
      <c r="L35" s="285"/>
      <c r="M35" s="285"/>
      <c r="N35" s="285"/>
      <c r="O35" s="285"/>
      <c r="P35" s="285"/>
      <c r="Q35" s="285"/>
      <c r="R35" s="285"/>
      <c r="S35" s="285"/>
      <c r="T35" s="285"/>
      <c r="U35" s="285"/>
      <c r="V35" s="285"/>
      <c r="W35" s="285"/>
      <c r="X35" s="285"/>
      <c r="Y35" s="285"/>
      <c r="Z35" s="285"/>
      <c r="AA35" s="285"/>
      <c r="AB35" s="285"/>
      <c r="AC35" s="285"/>
      <c r="AD35" s="285"/>
      <c r="AE35" s="285"/>
      <c r="AF35" s="285"/>
      <c r="AG35" s="285"/>
      <c r="AH35" s="285"/>
      <c r="AI35" s="286"/>
      <c r="AJ35" s="284"/>
      <c r="AK35" s="285"/>
      <c r="AL35" s="285"/>
      <c r="AM35" s="285"/>
      <c r="AN35" s="285"/>
      <c r="AO35" s="285"/>
      <c r="AP35" s="285"/>
      <c r="AQ35" s="285"/>
      <c r="AR35" s="285"/>
      <c r="AS35" s="285"/>
      <c r="AT35" s="285"/>
      <c r="AU35" s="285"/>
      <c r="AV35" s="285"/>
      <c r="AW35" s="285"/>
      <c r="AX35" s="285"/>
      <c r="AY35" s="285"/>
      <c r="AZ35" s="285"/>
      <c r="BA35" s="285"/>
      <c r="BB35" s="285"/>
      <c r="BC35" s="285"/>
      <c r="BD35" s="285"/>
      <c r="BE35" s="285"/>
      <c r="BF35" s="285"/>
      <c r="BG35" s="286"/>
      <c r="BH35" s="284"/>
      <c r="BI35" s="285"/>
      <c r="BJ35" s="285"/>
      <c r="BK35" s="285"/>
      <c r="BL35" s="285"/>
      <c r="BM35" s="285"/>
      <c r="BN35" s="285"/>
      <c r="BO35" s="285"/>
      <c r="BP35" s="286"/>
    </row>
    <row r="36" spans="1:80">
      <c r="A36" s="325" t="str">
        <f>IF('1'!$A$1=1,B36,C36)</f>
        <v xml:space="preserve"> EU countries</v>
      </c>
      <c r="B36" s="311" t="s">
        <v>366</v>
      </c>
      <c r="C36" s="311" t="s">
        <v>368</v>
      </c>
      <c r="D36" s="794">
        <f t="shared" ref="D36:BN36" si="202">D99+D162</f>
        <v>6172.0933194400004</v>
      </c>
      <c r="E36" s="795">
        <f t="shared" si="202"/>
        <v>7085.4847929999996</v>
      </c>
      <c r="F36" s="795">
        <f t="shared" si="202"/>
        <v>8101.1505350000007</v>
      </c>
      <c r="G36" s="795">
        <f t="shared" si="202"/>
        <v>8528.4967230000002</v>
      </c>
      <c r="H36" s="795">
        <f t="shared" si="202"/>
        <v>6519.5021900000002</v>
      </c>
      <c r="I36" s="795">
        <f t="shared" si="202"/>
        <v>8029.4250359999996</v>
      </c>
      <c r="J36" s="795">
        <f t="shared" si="202"/>
        <v>7826.7321179999999</v>
      </c>
      <c r="K36" s="795">
        <f t="shared" si="202"/>
        <v>8492.0031339999987</v>
      </c>
      <c r="L36" s="795">
        <f t="shared" si="202"/>
        <v>6778.5623539999997</v>
      </c>
      <c r="M36" s="795">
        <f t="shared" si="202"/>
        <v>7872.093116</v>
      </c>
      <c r="N36" s="795">
        <f t="shared" si="202"/>
        <v>8841.4333499999993</v>
      </c>
      <c r="O36" s="795">
        <f t="shared" si="202"/>
        <v>9154.8187209999996</v>
      </c>
      <c r="P36" s="795">
        <f t="shared" si="202"/>
        <v>5898.6760000000004</v>
      </c>
      <c r="Q36" s="795">
        <f t="shared" si="202"/>
        <v>6012.2889999999998</v>
      </c>
      <c r="R36" s="795">
        <f t="shared" si="202"/>
        <v>6738.1149999999998</v>
      </c>
      <c r="S36" s="795">
        <f t="shared" si="202"/>
        <v>6410.0929999999998</v>
      </c>
      <c r="T36" s="795">
        <f t="shared" si="202"/>
        <v>4449.6383139999998</v>
      </c>
      <c r="U36" s="795">
        <f t="shared" si="202"/>
        <v>4306.8012269999999</v>
      </c>
      <c r="V36" s="795">
        <f t="shared" si="202"/>
        <v>4604.5350839999992</v>
      </c>
      <c r="W36" s="795">
        <f t="shared" si="202"/>
        <v>4709.577577</v>
      </c>
      <c r="X36" s="795">
        <f t="shared" si="202"/>
        <v>4607.8832619999994</v>
      </c>
      <c r="Y36" s="795">
        <f t="shared" si="202"/>
        <v>4781.3350250000003</v>
      </c>
      <c r="Z36" s="795">
        <f t="shared" si="202"/>
        <v>5536.4601780000003</v>
      </c>
      <c r="AA36" s="795">
        <f t="shared" si="202"/>
        <v>5778.8934939999999</v>
      </c>
      <c r="AB36" s="795">
        <f t="shared" si="202"/>
        <v>5550.2290720000001</v>
      </c>
      <c r="AC36" s="795">
        <f t="shared" si="202"/>
        <v>5926.1458210000001</v>
      </c>
      <c r="AD36" s="795">
        <f t="shared" si="202"/>
        <v>6634.2760299999991</v>
      </c>
      <c r="AE36" s="795">
        <f t="shared" si="202"/>
        <v>6979.1223380000001</v>
      </c>
      <c r="AF36" s="795">
        <f t="shared" si="202"/>
        <v>6362.4206720000002</v>
      </c>
      <c r="AG36" s="795">
        <f t="shared" si="202"/>
        <v>6839.629492</v>
      </c>
      <c r="AH36" s="795">
        <f t="shared" si="202"/>
        <v>7719.5137259999992</v>
      </c>
      <c r="AI36" s="796">
        <f t="shared" si="202"/>
        <v>7588.1272980000003</v>
      </c>
      <c r="AJ36" s="794">
        <f t="shared" si="202"/>
        <v>7082.138363</v>
      </c>
      <c r="AK36" s="795">
        <f t="shared" si="202"/>
        <v>7759</v>
      </c>
      <c r="AL36" s="795">
        <f t="shared" si="202"/>
        <v>8416</v>
      </c>
      <c r="AM36" s="795">
        <f t="shared" si="202"/>
        <v>8067</v>
      </c>
      <c r="AN36" s="795">
        <f t="shared" si="202"/>
        <v>7276</v>
      </c>
      <c r="AO36" s="795">
        <f t="shared" si="202"/>
        <v>5216</v>
      </c>
      <c r="AP36" s="795">
        <f t="shared" si="202"/>
        <v>6959</v>
      </c>
      <c r="AQ36" s="795">
        <f t="shared" si="202"/>
        <v>7849</v>
      </c>
      <c r="AR36" s="795">
        <f t="shared" si="202"/>
        <v>7158</v>
      </c>
      <c r="AS36" s="795">
        <f t="shared" si="202"/>
        <v>7955</v>
      </c>
      <c r="AT36" s="795">
        <f t="shared" si="202"/>
        <v>9017</v>
      </c>
      <c r="AU36" s="795">
        <f t="shared" si="202"/>
        <v>9944</v>
      </c>
      <c r="AV36" s="795">
        <f t="shared" ref="AV36:AW36" si="203">AV99+AV162</f>
        <v>7417</v>
      </c>
      <c r="AW36" s="795">
        <f t="shared" si="203"/>
        <v>9147</v>
      </c>
      <c r="AX36" s="795">
        <f t="shared" ref="AX36:AY36" si="204">AX99+AX162</f>
        <v>10704.159991794348</v>
      </c>
      <c r="AY36" s="795">
        <f t="shared" si="204"/>
        <v>11827.958265944566</v>
      </c>
      <c r="AZ36" s="795">
        <f t="shared" ref="AZ36:BA36" si="205">AZ99+AZ162</f>
        <v>9939</v>
      </c>
      <c r="BA36" s="795">
        <f t="shared" si="205"/>
        <v>10415</v>
      </c>
      <c r="BB36" s="795">
        <f t="shared" ref="BB36:BC36" si="206">BB99+BB162</f>
        <v>11028.719521889867</v>
      </c>
      <c r="BC36" s="795">
        <f t="shared" si="206"/>
        <v>11714.279552002849</v>
      </c>
      <c r="BD36" s="795">
        <f t="shared" ref="BD36:BE36" si="207">BD99+BD162</f>
        <v>27300</v>
      </c>
      <c r="BE36" s="795">
        <f t="shared" si="207"/>
        <v>34074</v>
      </c>
      <c r="BF36" s="795">
        <f t="shared" ref="BF36:BG36" si="208">BF99+BF162</f>
        <v>39096.118257738912</v>
      </c>
      <c r="BG36" s="796">
        <f t="shared" si="208"/>
        <v>43096.999073892715</v>
      </c>
      <c r="BH36" s="794">
        <f t="shared" ref="BH36:BL36" si="209">BH99+BH162</f>
        <v>18070.552201999999</v>
      </c>
      <c r="BI36" s="795">
        <f t="shared" si="209"/>
        <v>20704.571959000001</v>
      </c>
      <c r="BJ36" s="795">
        <f t="shared" si="209"/>
        <v>25089.773260999998</v>
      </c>
      <c r="BK36" s="795">
        <f t="shared" si="209"/>
        <v>28509.691188000001</v>
      </c>
      <c r="BL36" s="795">
        <f t="shared" si="209"/>
        <v>31324.138362999998</v>
      </c>
      <c r="BM36" s="795">
        <f t="shared" si="202"/>
        <v>27300</v>
      </c>
      <c r="BN36" s="795">
        <f t="shared" si="202"/>
        <v>34074</v>
      </c>
      <c r="BO36" s="795">
        <f t="shared" ref="BO36:BP36" si="210">BO99+BO162</f>
        <v>39096.118257738912</v>
      </c>
      <c r="BP36" s="796">
        <f t="shared" si="210"/>
        <v>43096.999073892715</v>
      </c>
    </row>
    <row r="37" spans="1:80" s="268" customFormat="1">
      <c r="A37" s="290" t="str">
        <f>IF('1'!$A$1=1,B37,C37)</f>
        <v xml:space="preserve">    CIS countries</v>
      </c>
      <c r="B37" s="793" t="s">
        <v>373</v>
      </c>
      <c r="C37" s="793" t="s">
        <v>372</v>
      </c>
      <c r="D37" s="794">
        <f t="shared" ref="D37:BN37" si="211">D100+D163</f>
        <v>9645</v>
      </c>
      <c r="E37" s="795">
        <f t="shared" si="211"/>
        <v>9515</v>
      </c>
      <c r="F37" s="795">
        <f t="shared" si="211"/>
        <v>9547</v>
      </c>
      <c r="G37" s="795">
        <f t="shared" si="211"/>
        <v>10456</v>
      </c>
      <c r="H37" s="795">
        <f t="shared" si="211"/>
        <v>9489</v>
      </c>
      <c r="I37" s="795">
        <f t="shared" si="211"/>
        <v>9845</v>
      </c>
      <c r="J37" s="795">
        <f t="shared" si="211"/>
        <v>10306</v>
      </c>
      <c r="K37" s="795">
        <f t="shared" si="211"/>
        <v>10015</v>
      </c>
      <c r="L37" s="795">
        <f t="shared" si="211"/>
        <v>8110</v>
      </c>
      <c r="M37" s="795">
        <f t="shared" si="211"/>
        <v>7137</v>
      </c>
      <c r="N37" s="795">
        <f t="shared" si="211"/>
        <v>10270</v>
      </c>
      <c r="O37" s="795">
        <f t="shared" si="211"/>
        <v>9225</v>
      </c>
      <c r="P37" s="795">
        <f t="shared" si="211"/>
        <v>6439</v>
      </c>
      <c r="Q37" s="795">
        <f t="shared" si="211"/>
        <v>6729</v>
      </c>
      <c r="R37" s="795">
        <f t="shared" si="211"/>
        <v>4978</v>
      </c>
      <c r="S37" s="795">
        <f t="shared" si="211"/>
        <v>4331</v>
      </c>
      <c r="T37" s="795">
        <f t="shared" si="211"/>
        <v>3315</v>
      </c>
      <c r="U37" s="795">
        <f t="shared" si="211"/>
        <v>3385</v>
      </c>
      <c r="V37" s="795">
        <f t="shared" si="211"/>
        <v>3478</v>
      </c>
      <c r="W37" s="795">
        <f t="shared" si="211"/>
        <v>3631</v>
      </c>
      <c r="X37" s="795">
        <f t="shared" si="211"/>
        <v>2399</v>
      </c>
      <c r="Y37" s="795">
        <f t="shared" si="211"/>
        <v>2665</v>
      </c>
      <c r="Z37" s="795">
        <f t="shared" si="211"/>
        <v>3233</v>
      </c>
      <c r="AA37" s="795">
        <f t="shared" si="211"/>
        <v>3380</v>
      </c>
      <c r="AB37" s="795">
        <f t="shared" si="211"/>
        <v>3019</v>
      </c>
      <c r="AC37" s="795">
        <f t="shared" si="211"/>
        <v>3246</v>
      </c>
      <c r="AD37" s="795">
        <f t="shared" si="211"/>
        <v>3764</v>
      </c>
      <c r="AE37" s="795">
        <f t="shared" si="211"/>
        <v>4199</v>
      </c>
      <c r="AF37" s="795">
        <f t="shared" si="211"/>
        <v>3562</v>
      </c>
      <c r="AG37" s="795">
        <f t="shared" si="211"/>
        <v>3783</v>
      </c>
      <c r="AH37" s="795">
        <f t="shared" si="211"/>
        <v>4257</v>
      </c>
      <c r="AI37" s="796">
        <f t="shared" si="211"/>
        <v>4172</v>
      </c>
      <c r="AJ37" s="1101">
        <f t="shared" si="211"/>
        <v>3370</v>
      </c>
      <c r="AK37" s="817">
        <f t="shared" si="211"/>
        <v>3745</v>
      </c>
      <c r="AL37" s="817">
        <f t="shared" si="211"/>
        <v>3618</v>
      </c>
      <c r="AM37" s="817">
        <f t="shared" si="211"/>
        <v>3590</v>
      </c>
      <c r="AN37" s="817">
        <f t="shared" si="211"/>
        <v>2498</v>
      </c>
      <c r="AO37" s="817">
        <f t="shared" si="211"/>
        <v>1915</v>
      </c>
      <c r="AP37" s="817">
        <f t="shared" si="211"/>
        <v>2391</v>
      </c>
      <c r="AQ37" s="817">
        <f t="shared" si="211"/>
        <v>2684</v>
      </c>
      <c r="AR37" s="817">
        <f t="shared" si="211"/>
        <v>2627</v>
      </c>
      <c r="AS37" s="817">
        <f t="shared" si="211"/>
        <v>2975</v>
      </c>
      <c r="AT37" s="817">
        <f t="shared" si="211"/>
        <v>3652</v>
      </c>
      <c r="AU37" s="817">
        <f t="shared" si="211"/>
        <v>5049</v>
      </c>
      <c r="AV37" s="817">
        <f t="shared" ref="AV37:AW37" si="212">AV100+AV163</f>
        <v>3097</v>
      </c>
      <c r="AW37" s="817">
        <f t="shared" si="212"/>
        <v>714</v>
      </c>
      <c r="AX37" s="817">
        <f t="shared" ref="AX37:AY37" si="213">AX100+AX163</f>
        <v>444</v>
      </c>
      <c r="AY37" s="817">
        <f t="shared" si="213"/>
        <v>393</v>
      </c>
      <c r="AZ37" s="817">
        <f t="shared" ref="AZ37:BA37" si="214">AZ100+AZ163</f>
        <v>337</v>
      </c>
      <c r="BA37" s="817">
        <f t="shared" si="214"/>
        <v>340</v>
      </c>
      <c r="BB37" s="817">
        <f t="shared" ref="BB37:BC37" si="215">BB100+BB163</f>
        <v>261</v>
      </c>
      <c r="BC37" s="817">
        <f t="shared" si="215"/>
        <v>270</v>
      </c>
      <c r="BD37" s="817">
        <f t="shared" ref="BD37:BE37" si="216">BD100+BD163</f>
        <v>9488</v>
      </c>
      <c r="BE37" s="817">
        <f t="shared" si="216"/>
        <v>14303</v>
      </c>
      <c r="BF37" s="817">
        <f t="shared" ref="BF37:BG37" si="217">BF100+BF163</f>
        <v>4648</v>
      </c>
      <c r="BG37" s="797">
        <f t="shared" si="217"/>
        <v>1208</v>
      </c>
      <c r="BH37" s="794">
        <f t="shared" ref="BH37:BL37" si="218">BH100+BH163</f>
        <v>13809</v>
      </c>
      <c r="BI37" s="795">
        <f t="shared" si="218"/>
        <v>11677</v>
      </c>
      <c r="BJ37" s="795">
        <f t="shared" si="218"/>
        <v>14228</v>
      </c>
      <c r="BK37" s="795">
        <f t="shared" si="218"/>
        <v>15774</v>
      </c>
      <c r="BL37" s="795">
        <f t="shared" si="218"/>
        <v>14323</v>
      </c>
      <c r="BM37" s="795">
        <f t="shared" si="211"/>
        <v>9488</v>
      </c>
      <c r="BN37" s="795">
        <f t="shared" si="211"/>
        <v>14303</v>
      </c>
      <c r="BO37" s="795">
        <f t="shared" ref="BO37:BP37" si="219">BO100+BO163</f>
        <v>4648</v>
      </c>
      <c r="BP37" s="796">
        <f t="shared" si="219"/>
        <v>1208</v>
      </c>
      <c r="BQ37" s="1590"/>
      <c r="BR37" s="1590"/>
      <c r="BS37" s="1590"/>
      <c r="BT37" s="1590"/>
      <c r="BU37" s="1590"/>
      <c r="BV37" s="1590"/>
      <c r="BW37" s="1590"/>
      <c r="BX37" s="1590"/>
      <c r="BY37" s="1590"/>
      <c r="BZ37" s="1590"/>
      <c r="CA37" s="1590"/>
      <c r="CB37" s="1590"/>
    </row>
    <row r="38" spans="1:80">
      <c r="A38" s="282" t="str">
        <f>IF('1'!$A$1=1,B38,C38)</f>
        <v>% of total</v>
      </c>
      <c r="B38" s="790" t="s">
        <v>13</v>
      </c>
      <c r="C38" s="791" t="s">
        <v>104</v>
      </c>
      <c r="D38" s="300"/>
      <c r="E38" s="301"/>
      <c r="F38" s="301"/>
      <c r="G38" s="301"/>
      <c r="H38" s="288"/>
      <c r="I38" s="288"/>
      <c r="J38" s="288"/>
      <c r="K38" s="288"/>
      <c r="L38" s="288"/>
      <c r="M38" s="288"/>
      <c r="N38" s="288"/>
      <c r="O38" s="288"/>
      <c r="P38" s="288"/>
      <c r="Q38" s="288"/>
      <c r="R38" s="288"/>
      <c r="S38" s="288"/>
      <c r="T38" s="288"/>
      <c r="U38" s="288"/>
      <c r="V38" s="288"/>
      <c r="W38" s="288"/>
      <c r="X38" s="288"/>
      <c r="Y38" s="288"/>
      <c r="Z38" s="288"/>
      <c r="AA38" s="288"/>
      <c r="AB38" s="288"/>
      <c r="AC38" s="288"/>
      <c r="AD38" s="288"/>
      <c r="AE38" s="288"/>
      <c r="AF38" s="288"/>
      <c r="AG38" s="288"/>
      <c r="AH38" s="288"/>
      <c r="AI38" s="289"/>
      <c r="AJ38" s="287"/>
      <c r="AK38" s="288"/>
      <c r="AL38" s="288"/>
      <c r="AM38" s="288"/>
      <c r="AN38" s="288"/>
      <c r="AO38" s="288"/>
      <c r="AP38" s="288"/>
      <c r="AQ38" s="288"/>
      <c r="AR38" s="288"/>
      <c r="AS38" s="288"/>
      <c r="AT38" s="288"/>
      <c r="AU38" s="288"/>
      <c r="AV38" s="288"/>
      <c r="AW38" s="288"/>
      <c r="AX38" s="288"/>
      <c r="AY38" s="288"/>
      <c r="AZ38" s="288"/>
      <c r="BA38" s="288"/>
      <c r="BB38" s="288"/>
      <c r="BC38" s="288"/>
      <c r="BD38" s="288"/>
      <c r="BE38" s="288"/>
      <c r="BF38" s="288"/>
      <c r="BG38" s="289"/>
      <c r="BH38" s="287"/>
      <c r="BI38" s="288"/>
      <c r="BJ38" s="288"/>
      <c r="BK38" s="288"/>
      <c r="BL38" s="288"/>
      <c r="BM38" s="288"/>
      <c r="BN38" s="288"/>
      <c r="BO38" s="288"/>
      <c r="BP38" s="289"/>
    </row>
    <row r="39" spans="1:80">
      <c r="A39" s="290" t="str">
        <f>IF('1'!$A$1=1,B39,C39)</f>
        <v>TOTAL</v>
      </c>
      <c r="B39" s="793" t="s">
        <v>45</v>
      </c>
      <c r="C39" s="789" t="s">
        <v>105</v>
      </c>
      <c r="D39" s="302">
        <v>100</v>
      </c>
      <c r="E39" s="303">
        <v>100</v>
      </c>
      <c r="F39" s="303">
        <v>100</v>
      </c>
      <c r="G39" s="303">
        <v>100</v>
      </c>
      <c r="H39" s="303">
        <v>100</v>
      </c>
      <c r="I39" s="303">
        <v>100</v>
      </c>
      <c r="J39" s="303">
        <v>100</v>
      </c>
      <c r="K39" s="303">
        <v>100</v>
      </c>
      <c r="L39" s="303">
        <v>100</v>
      </c>
      <c r="M39" s="303">
        <v>100</v>
      </c>
      <c r="N39" s="303">
        <v>100</v>
      </c>
      <c r="O39" s="303">
        <v>100</v>
      </c>
      <c r="P39" s="303">
        <v>100</v>
      </c>
      <c r="Q39" s="303">
        <v>100</v>
      </c>
      <c r="R39" s="303">
        <v>100</v>
      </c>
      <c r="S39" s="303">
        <v>100</v>
      </c>
      <c r="T39" s="303">
        <v>100</v>
      </c>
      <c r="U39" s="303">
        <v>100</v>
      </c>
      <c r="V39" s="303">
        <v>100</v>
      </c>
      <c r="W39" s="303">
        <v>100</v>
      </c>
      <c r="X39" s="303">
        <v>100</v>
      </c>
      <c r="Y39" s="303">
        <v>100</v>
      </c>
      <c r="Z39" s="303">
        <v>100</v>
      </c>
      <c r="AA39" s="303">
        <v>100</v>
      </c>
      <c r="AB39" s="303">
        <v>100</v>
      </c>
      <c r="AC39" s="303">
        <v>100</v>
      </c>
      <c r="AD39" s="303">
        <v>100</v>
      </c>
      <c r="AE39" s="303">
        <v>100</v>
      </c>
      <c r="AF39" s="303">
        <v>100</v>
      </c>
      <c r="AG39" s="303">
        <v>100</v>
      </c>
      <c r="AH39" s="303">
        <v>100</v>
      </c>
      <c r="AI39" s="304">
        <v>100</v>
      </c>
      <c r="AJ39" s="302">
        <v>100</v>
      </c>
      <c r="AK39" s="303">
        <v>100</v>
      </c>
      <c r="AL39" s="303">
        <v>100</v>
      </c>
      <c r="AM39" s="303">
        <v>100</v>
      </c>
      <c r="AN39" s="303">
        <v>100</v>
      </c>
      <c r="AO39" s="303">
        <v>100</v>
      </c>
      <c r="AP39" s="303">
        <v>100</v>
      </c>
      <c r="AQ39" s="312">
        <v>100</v>
      </c>
      <c r="AR39" s="312">
        <v>100</v>
      </c>
      <c r="AS39" s="312">
        <v>100</v>
      </c>
      <c r="AT39" s="312">
        <v>100</v>
      </c>
      <c r="AU39" s="312">
        <v>100</v>
      </c>
      <c r="AV39" s="312">
        <v>100</v>
      </c>
      <c r="AW39" s="312">
        <v>100</v>
      </c>
      <c r="AX39" s="312">
        <v>100</v>
      </c>
      <c r="AY39" s="312">
        <v>100</v>
      </c>
      <c r="AZ39" s="312">
        <v>100</v>
      </c>
      <c r="BA39" s="312">
        <v>100</v>
      </c>
      <c r="BB39" s="312">
        <v>100</v>
      </c>
      <c r="BC39" s="312">
        <v>100</v>
      </c>
      <c r="BD39" s="312">
        <v>102</v>
      </c>
      <c r="BE39" s="312">
        <v>103</v>
      </c>
      <c r="BF39" s="312">
        <v>100</v>
      </c>
      <c r="BG39" s="296">
        <v>100</v>
      </c>
      <c r="BH39" s="295">
        <v>100</v>
      </c>
      <c r="BI39" s="312">
        <v>100</v>
      </c>
      <c r="BJ39" s="312">
        <v>100</v>
      </c>
      <c r="BK39" s="312">
        <v>100</v>
      </c>
      <c r="BL39" s="312">
        <v>100</v>
      </c>
      <c r="BM39" s="312">
        <v>100</v>
      </c>
      <c r="BN39" s="312">
        <v>100</v>
      </c>
      <c r="BO39" s="312">
        <v>100</v>
      </c>
      <c r="BP39" s="296">
        <v>100</v>
      </c>
    </row>
    <row r="40" spans="1:80">
      <c r="A40" s="297" t="str">
        <f>IF('1'!$A$1=1,B40,C40)</f>
        <v xml:space="preserve">   Europe</v>
      </c>
      <c r="B40" s="311" t="s">
        <v>20</v>
      </c>
      <c r="C40" s="784" t="s">
        <v>136</v>
      </c>
      <c r="D40" s="302">
        <f t="shared" ref="D40:BN40" si="220">D29/D$28*100</f>
        <v>29.471522463096207</v>
      </c>
      <c r="E40" s="303">
        <f t="shared" si="220"/>
        <v>32.051729787234038</v>
      </c>
      <c r="F40" s="303">
        <f t="shared" si="220"/>
        <v>34.29260267351129</v>
      </c>
      <c r="G40" s="303">
        <f t="shared" si="220"/>
        <v>33.476317173193813</v>
      </c>
      <c r="H40" s="303">
        <f t="shared" si="220"/>
        <v>29.779977979216344</v>
      </c>
      <c r="I40" s="303">
        <f t="shared" si="220"/>
        <v>31.847849617116253</v>
      </c>
      <c r="J40" s="303">
        <f t="shared" si="220"/>
        <v>30.81655349518304</v>
      </c>
      <c r="K40" s="303">
        <f t="shared" si="220"/>
        <v>32.373380113125563</v>
      </c>
      <c r="L40" s="303">
        <f t="shared" si="220"/>
        <v>31.277583404160143</v>
      </c>
      <c r="M40" s="303">
        <f t="shared" si="220"/>
        <v>36.939608301989395</v>
      </c>
      <c r="N40" s="303">
        <f t="shared" si="220"/>
        <v>33.407375439507462</v>
      </c>
      <c r="O40" s="303">
        <f t="shared" si="220"/>
        <v>34.633171758635292</v>
      </c>
      <c r="P40" s="303">
        <f t="shared" si="220"/>
        <v>33.747300016314099</v>
      </c>
      <c r="Q40" s="303">
        <f t="shared" si="220"/>
        <v>34.681825749167594</v>
      </c>
      <c r="R40" s="303">
        <f t="shared" si="220"/>
        <v>40.024043589149088</v>
      </c>
      <c r="S40" s="303">
        <f t="shared" si="220"/>
        <v>42.321006043587083</v>
      </c>
      <c r="T40" s="303">
        <f t="shared" si="220"/>
        <v>41.751095945403456</v>
      </c>
      <c r="U40" s="303">
        <f t="shared" si="220"/>
        <v>42.665599121176271</v>
      </c>
      <c r="V40" s="303">
        <f t="shared" si="220"/>
        <v>42.875801431683783</v>
      </c>
      <c r="W40" s="303">
        <f t="shared" si="220"/>
        <v>41.62247191011236</v>
      </c>
      <c r="X40" s="303">
        <f t="shared" si="220"/>
        <v>44.872118286059148</v>
      </c>
      <c r="Y40" s="303">
        <f t="shared" si="220"/>
        <v>43.903673850330904</v>
      </c>
      <c r="Z40" s="303">
        <f t="shared" si="220"/>
        <v>43.972252162813788</v>
      </c>
      <c r="AA40" s="303">
        <f t="shared" si="220"/>
        <v>45.164531855215706</v>
      </c>
      <c r="AB40" s="303">
        <f t="shared" si="220"/>
        <v>46.586542428337722</v>
      </c>
      <c r="AC40" s="303">
        <f t="shared" si="220"/>
        <v>45.60328025044236</v>
      </c>
      <c r="AD40" s="303">
        <f t="shared" si="220"/>
        <v>45.683611774065227</v>
      </c>
      <c r="AE40" s="303">
        <f t="shared" si="220"/>
        <v>45.300699101966579</v>
      </c>
      <c r="AF40" s="303">
        <f t="shared" si="220"/>
        <v>45.162656339280048</v>
      </c>
      <c r="AG40" s="303">
        <f t="shared" si="220"/>
        <v>46.378599712023039</v>
      </c>
      <c r="AH40" s="303">
        <f t="shared" si="220"/>
        <v>45.79465107666261</v>
      </c>
      <c r="AI40" s="304">
        <f t="shared" si="220"/>
        <v>44.510517286197029</v>
      </c>
      <c r="AJ40" s="302">
        <f t="shared" si="220"/>
        <v>46.231807200518531</v>
      </c>
      <c r="AK40" s="303">
        <f t="shared" si="220"/>
        <v>46.897523437923368</v>
      </c>
      <c r="AL40" s="303">
        <f t="shared" si="220"/>
        <v>46.94485114690093</v>
      </c>
      <c r="AM40" s="303">
        <f t="shared" si="220"/>
        <v>44.683173721034095</v>
      </c>
      <c r="AN40" s="303">
        <f t="shared" si="220"/>
        <v>48.598757158523206</v>
      </c>
      <c r="AO40" s="303">
        <f t="shared" si="220"/>
        <v>45.538734095667579</v>
      </c>
      <c r="AP40" s="303">
        <f t="shared" si="220"/>
        <v>47.561204683488825</v>
      </c>
      <c r="AQ40" s="303">
        <f t="shared" si="220"/>
        <v>47.959741822557703</v>
      </c>
      <c r="AR40" s="303">
        <f t="shared" si="220"/>
        <v>47.699574319202284</v>
      </c>
      <c r="AS40" s="303">
        <f t="shared" si="220"/>
        <v>47.505900021454622</v>
      </c>
      <c r="AT40" s="303">
        <f t="shared" si="220"/>
        <v>47.058823529411761</v>
      </c>
      <c r="AU40" s="303">
        <f t="shared" si="220"/>
        <v>44.902478825083534</v>
      </c>
      <c r="AV40" s="303">
        <f t="shared" ref="AV40:AW40" si="221">AV29/AV$28*100</f>
        <v>45.016145254353923</v>
      </c>
      <c r="AW40" s="303">
        <f t="shared" si="221"/>
        <v>51.588159031979252</v>
      </c>
      <c r="AX40" s="303">
        <f t="shared" ref="AX40:AY40" si="222">AX29/AX$28*100</f>
        <v>53.253287135895398</v>
      </c>
      <c r="AY40" s="303">
        <f t="shared" si="222"/>
        <v>51.360596123996714</v>
      </c>
      <c r="AZ40" s="303">
        <f t="shared" ref="AZ40:BA40" si="223">AZ29/AZ$28*100</f>
        <v>55.943845790580859</v>
      </c>
      <c r="BA40" s="303">
        <f t="shared" si="223"/>
        <v>54.50034391274442</v>
      </c>
      <c r="BB40" s="303">
        <f t="shared" ref="BB40:BE40" si="224">BB29/BB$28*100</f>
        <v>53.4119254030768</v>
      </c>
      <c r="BC40" s="303">
        <f t="shared" ref="BC40" si="225">BC29/BC$28*100</f>
        <v>54.231845719355185</v>
      </c>
      <c r="BD40" s="303">
        <f t="shared" si="224"/>
        <v>47.548545613061741</v>
      </c>
      <c r="BE40" s="303">
        <f t="shared" si="224"/>
        <v>46.629046629046627</v>
      </c>
      <c r="BF40" s="303">
        <f t="shared" ref="BF40:BG40" si="226">BF29/BF$28*100</f>
        <v>50.454321640137778</v>
      </c>
      <c r="BG40" s="304">
        <f t="shared" si="226"/>
        <v>54.541634757540351</v>
      </c>
      <c r="BH40" s="302">
        <f t="shared" ref="BH40:BL40" si="227">BH29/BH$28*100</f>
        <v>42.220874482319211</v>
      </c>
      <c r="BI40" s="303">
        <f t="shared" si="227"/>
        <v>44.496117115571565</v>
      </c>
      <c r="BJ40" s="303">
        <f t="shared" si="227"/>
        <v>45.759813680449206</v>
      </c>
      <c r="BK40" s="303">
        <f t="shared" si="227"/>
        <v>45.441428672666717</v>
      </c>
      <c r="BL40" s="303">
        <f t="shared" si="227"/>
        <v>46.175082493065325</v>
      </c>
      <c r="BM40" s="303">
        <f t="shared" si="220"/>
        <v>47.548545613061741</v>
      </c>
      <c r="BN40" s="303">
        <f t="shared" si="220"/>
        <v>46.629046629046627</v>
      </c>
      <c r="BO40" s="303">
        <f t="shared" ref="BO40:BP40" si="228">BO29/BO$28*100</f>
        <v>50.454321640137778</v>
      </c>
      <c r="BP40" s="304">
        <f t="shared" si="228"/>
        <v>54.541634757540351</v>
      </c>
    </row>
    <row r="41" spans="1:80">
      <c r="A41" s="297" t="str">
        <f>IF('1'!$A$1=1,B41,C41)</f>
        <v xml:space="preserve">   Asia</v>
      </c>
      <c r="B41" s="311" t="s">
        <v>43</v>
      </c>
      <c r="C41" s="784" t="s">
        <v>137</v>
      </c>
      <c r="D41" s="302">
        <f t="shared" ref="D41:BN41" si="229">D30/D$28*100</f>
        <v>14.3496596399676</v>
      </c>
      <c r="E41" s="303">
        <f t="shared" si="229"/>
        <v>14.932116869936793</v>
      </c>
      <c r="F41" s="303">
        <f t="shared" si="229"/>
        <v>15.769901018480493</v>
      </c>
      <c r="G41" s="303">
        <f t="shared" si="229"/>
        <v>16.517728879741476</v>
      </c>
      <c r="H41" s="303">
        <f t="shared" si="229"/>
        <v>15.510434261550227</v>
      </c>
      <c r="I41" s="303">
        <f t="shared" si="229"/>
        <v>18.391532235348443</v>
      </c>
      <c r="J41" s="303">
        <f t="shared" si="229"/>
        <v>18.338623132947976</v>
      </c>
      <c r="K41" s="303">
        <f t="shared" si="229"/>
        <v>19.194960282439318</v>
      </c>
      <c r="L41" s="303">
        <f t="shared" si="229"/>
        <v>18.565210682174012</v>
      </c>
      <c r="M41" s="303">
        <f t="shared" si="229"/>
        <v>16.360004259754383</v>
      </c>
      <c r="N41" s="303">
        <f t="shared" si="229"/>
        <v>16.231542830650543</v>
      </c>
      <c r="O41" s="303">
        <f t="shared" si="229"/>
        <v>17.0821497824329</v>
      </c>
      <c r="P41" s="303">
        <f t="shared" si="229"/>
        <v>15.823497743216052</v>
      </c>
      <c r="Q41" s="303">
        <f t="shared" si="229"/>
        <v>14.313407325194227</v>
      </c>
      <c r="R41" s="303">
        <f t="shared" si="229"/>
        <v>17.465076512868073</v>
      </c>
      <c r="S41" s="303">
        <f t="shared" si="229"/>
        <v>17.79560466393993</v>
      </c>
      <c r="T41" s="303">
        <f t="shared" si="229"/>
        <v>16.84408671216379</v>
      </c>
      <c r="U41" s="303">
        <f t="shared" si="229"/>
        <v>13.672545208720635</v>
      </c>
      <c r="V41" s="303">
        <f t="shared" si="229"/>
        <v>16.343604108309993</v>
      </c>
      <c r="W41" s="303">
        <f t="shared" si="229"/>
        <v>16.327524268134223</v>
      </c>
      <c r="X41" s="303">
        <f t="shared" si="229"/>
        <v>18.637373911544096</v>
      </c>
      <c r="Y41" s="303">
        <f t="shared" si="229"/>
        <v>18.87994230442898</v>
      </c>
      <c r="Z41" s="303">
        <f t="shared" si="229"/>
        <v>19.75963693093178</v>
      </c>
      <c r="AA41" s="303">
        <f t="shared" si="229"/>
        <v>18.554133831975424</v>
      </c>
      <c r="AB41" s="303">
        <f t="shared" si="229"/>
        <v>18.432719254570028</v>
      </c>
      <c r="AC41" s="303">
        <f t="shared" si="229"/>
        <v>18.491765346399891</v>
      </c>
      <c r="AD41" s="303">
        <f t="shared" si="229"/>
        <v>19.452450890398389</v>
      </c>
      <c r="AE41" s="303">
        <f t="shared" si="229"/>
        <v>18.663606911447086</v>
      </c>
      <c r="AF41" s="303">
        <f t="shared" si="229"/>
        <v>19.490089518125835</v>
      </c>
      <c r="AG41" s="303">
        <f t="shared" si="229"/>
        <v>18.986909047276221</v>
      </c>
      <c r="AH41" s="303">
        <f t="shared" si="229"/>
        <v>21.261218983122586</v>
      </c>
      <c r="AI41" s="304">
        <f t="shared" si="229"/>
        <v>22.869643878346764</v>
      </c>
      <c r="AJ41" s="302">
        <f t="shared" si="229"/>
        <v>21.760650521477814</v>
      </c>
      <c r="AK41" s="303">
        <f t="shared" si="229"/>
        <v>20.815043624342923</v>
      </c>
      <c r="AL41" s="303">
        <f t="shared" si="229"/>
        <v>24.216691068814058</v>
      </c>
      <c r="AM41" s="303">
        <f t="shared" si="229"/>
        <v>25.336178236490849</v>
      </c>
      <c r="AN41" s="303">
        <f t="shared" si="229"/>
        <v>23.62008041915438</v>
      </c>
      <c r="AO41" s="303">
        <f t="shared" si="229"/>
        <v>25.64825253664036</v>
      </c>
      <c r="AP41" s="303">
        <f t="shared" si="229"/>
        <v>26.328971260409496</v>
      </c>
      <c r="AQ41" s="303">
        <f t="shared" si="229"/>
        <v>26.003719505524558</v>
      </c>
      <c r="AR41" s="303">
        <f t="shared" si="229"/>
        <v>24.846929850137034</v>
      </c>
      <c r="AS41" s="303">
        <f t="shared" si="229"/>
        <v>25.08581849388543</v>
      </c>
      <c r="AT41" s="303">
        <f t="shared" si="229"/>
        <v>26.196785020314433</v>
      </c>
      <c r="AU41" s="303">
        <f t="shared" si="229"/>
        <v>24.757168389152227</v>
      </c>
      <c r="AV41" s="303">
        <f t="shared" ref="AV41:AW41" si="230">AV30/AV$28*100</f>
        <v>19.930125456566618</v>
      </c>
      <c r="AW41" s="303">
        <f t="shared" si="230"/>
        <v>16.918755401901471</v>
      </c>
      <c r="AX41" s="303">
        <f t="shared" ref="AX41:AY41" si="231">AX30/AX$28*100</f>
        <v>21.077686930929922</v>
      </c>
      <c r="AY41" s="303">
        <f t="shared" si="231"/>
        <v>23.880495601154415</v>
      </c>
      <c r="AZ41" s="303">
        <f t="shared" ref="AZ41:BA41" si="232">AZ30/AZ$28*100</f>
        <v>22.105353539690036</v>
      </c>
      <c r="BA41" s="303">
        <f t="shared" si="232"/>
        <v>25.248108479905667</v>
      </c>
      <c r="BB41" s="303">
        <f t="shared" ref="BB41:BE41" si="233">BB30/BB$28*100</f>
        <v>26.536233621507765</v>
      </c>
      <c r="BC41" s="303">
        <f t="shared" ref="BC41" si="234">BC30/BC$28*100</f>
        <v>26.495493567518242</v>
      </c>
      <c r="BD41" s="303">
        <f t="shared" si="233"/>
        <v>25.395894428152495</v>
      </c>
      <c r="BE41" s="303">
        <f t="shared" si="233"/>
        <v>25.235521235521237</v>
      </c>
      <c r="BF41" s="303">
        <f t="shared" ref="BF41:BG41" si="235">BF30/BF$28*100</f>
        <v>20.721283836271944</v>
      </c>
      <c r="BG41" s="304">
        <f t="shared" si="235"/>
        <v>25.063006628714945</v>
      </c>
      <c r="BH41" s="302">
        <f t="shared" ref="BH41:BL41" si="236">BH30/BH$28*100</f>
        <v>15.834162949984071</v>
      </c>
      <c r="BI41" s="303">
        <f t="shared" si="236"/>
        <v>18.969785173748114</v>
      </c>
      <c r="BJ41" s="303">
        <f t="shared" si="236"/>
        <v>18.777175855028077</v>
      </c>
      <c r="BK41" s="303">
        <f t="shared" si="236"/>
        <v>20.767034228615973</v>
      </c>
      <c r="BL41" s="303">
        <f t="shared" si="236"/>
        <v>23.140126467456319</v>
      </c>
      <c r="BM41" s="303">
        <f t="shared" si="229"/>
        <v>25.395894428152495</v>
      </c>
      <c r="BN41" s="303">
        <f t="shared" si="229"/>
        <v>25.235521235521237</v>
      </c>
      <c r="BO41" s="303">
        <f t="shared" ref="BO41:BP41" si="237">BO30/BO$28*100</f>
        <v>20.721283836271944</v>
      </c>
      <c r="BP41" s="304">
        <f t="shared" si="237"/>
        <v>25.063006628714945</v>
      </c>
    </row>
    <row r="42" spans="1:80">
      <c r="A42" s="297" t="str">
        <f>IF('1'!$A$1=1,B42,C42)</f>
        <v xml:space="preserve">   America</v>
      </c>
      <c r="B42" s="311" t="s">
        <v>22</v>
      </c>
      <c r="C42" s="784" t="s">
        <v>138</v>
      </c>
      <c r="D42" s="302">
        <f t="shared" ref="D42:BN42" si="238">D31/D$28*100</f>
        <v>4.7030273952446748</v>
      </c>
      <c r="E42" s="303">
        <f t="shared" si="238"/>
        <v>4.9761426689219261</v>
      </c>
      <c r="F42" s="303">
        <f t="shared" si="238"/>
        <v>5.0038542340862424</v>
      </c>
      <c r="G42" s="303">
        <f t="shared" si="238"/>
        <v>4.2705662537508653</v>
      </c>
      <c r="H42" s="303">
        <f t="shared" si="238"/>
        <v>5.618858999505151</v>
      </c>
      <c r="I42" s="303">
        <f t="shared" si="238"/>
        <v>5.1204307461423024</v>
      </c>
      <c r="J42" s="303">
        <f t="shared" si="238"/>
        <v>4.7298974296724472</v>
      </c>
      <c r="K42" s="303">
        <f t="shared" si="238"/>
        <v>4.2097520902007792</v>
      </c>
      <c r="L42" s="303">
        <f t="shared" si="238"/>
        <v>5.3241022903153663</v>
      </c>
      <c r="M42" s="303">
        <f t="shared" si="238"/>
        <v>5.3101177822087289</v>
      </c>
      <c r="N42" s="303">
        <f t="shared" si="238"/>
        <v>4.379584604257845</v>
      </c>
      <c r="O42" s="303">
        <f t="shared" si="238"/>
        <v>4.7937584774153805</v>
      </c>
      <c r="P42" s="303">
        <f t="shared" si="238"/>
        <v>5.4155310239817283</v>
      </c>
      <c r="Q42" s="303">
        <f t="shared" si="238"/>
        <v>4.8786348501664811</v>
      </c>
      <c r="R42" s="303">
        <f t="shared" si="238"/>
        <v>4.5623232089033152</v>
      </c>
      <c r="S42" s="303">
        <f t="shared" si="238"/>
        <v>5.1664916671753858</v>
      </c>
      <c r="T42" s="303">
        <f t="shared" si="238"/>
        <v>5.4560096346848654</v>
      </c>
      <c r="U42" s="303">
        <f t="shared" si="238"/>
        <v>6.0940003380091268</v>
      </c>
      <c r="V42" s="303">
        <f t="shared" si="238"/>
        <v>5.2510037348272647</v>
      </c>
      <c r="W42" s="303">
        <f t="shared" si="238"/>
        <v>5.4111900940151347</v>
      </c>
      <c r="X42" s="303">
        <f t="shared" si="238"/>
        <v>7.1098111906198813</v>
      </c>
      <c r="Y42" s="303">
        <f t="shared" si="238"/>
        <v>6.3799338197861859</v>
      </c>
      <c r="Z42" s="303">
        <f t="shared" si="238"/>
        <v>5.6690469436959292</v>
      </c>
      <c r="AA42" s="303">
        <f t="shared" si="238"/>
        <v>5.57754774943235</v>
      </c>
      <c r="AB42" s="303">
        <f t="shared" si="238"/>
        <v>7.2813998150650834</v>
      </c>
      <c r="AC42" s="303">
        <f t="shared" si="238"/>
        <v>7.682571117462909</v>
      </c>
      <c r="AD42" s="303">
        <f t="shared" si="238"/>
        <v>5.8094302674254941</v>
      </c>
      <c r="AE42" s="303">
        <f t="shared" si="238"/>
        <v>6.1661248152779358</v>
      </c>
      <c r="AF42" s="303">
        <f t="shared" si="238"/>
        <v>6.9071677988699118</v>
      </c>
      <c r="AG42" s="303">
        <f t="shared" si="238"/>
        <v>6.5398128149748018</v>
      </c>
      <c r="AH42" s="303">
        <f t="shared" si="238"/>
        <v>5.7881276122956464</v>
      </c>
      <c r="AI42" s="304">
        <f t="shared" si="238"/>
        <v>6.4668053028333752</v>
      </c>
      <c r="AJ42" s="302">
        <f t="shared" si="238"/>
        <v>6.4227211124860055</v>
      </c>
      <c r="AK42" s="303">
        <f t="shared" si="238"/>
        <v>6.4000433533842731</v>
      </c>
      <c r="AL42" s="303">
        <f t="shared" si="238"/>
        <v>5.9248413860419715</v>
      </c>
      <c r="AM42" s="303">
        <f t="shared" si="238"/>
        <v>6.8823500223291809</v>
      </c>
      <c r="AN42" s="303">
        <f t="shared" si="238"/>
        <v>7.8043133910076765</v>
      </c>
      <c r="AO42" s="303">
        <f t="shared" si="238"/>
        <v>9.3010146561443054</v>
      </c>
      <c r="AP42" s="303">
        <f t="shared" si="238"/>
        <v>6.8311314257090974</v>
      </c>
      <c r="AQ42" s="303">
        <f t="shared" si="238"/>
        <v>7.521058965102287</v>
      </c>
      <c r="AR42" s="303">
        <f t="shared" si="238"/>
        <v>7.5922794332031014</v>
      </c>
      <c r="AS42" s="303">
        <f t="shared" si="238"/>
        <v>7.1926625187727948</v>
      </c>
      <c r="AT42" s="303">
        <f t="shared" si="238"/>
        <v>6.0899134428546189</v>
      </c>
      <c r="AU42" s="303">
        <f t="shared" si="238"/>
        <v>6.2941953531742953</v>
      </c>
      <c r="AV42" s="303">
        <f t="shared" ref="AV42:AW42" si="239">AV31/AV$28*100</f>
        <v>12.106294002435023</v>
      </c>
      <c r="AW42" s="303">
        <f t="shared" si="239"/>
        <v>17.928910976663786</v>
      </c>
      <c r="AX42" s="303">
        <f t="shared" ref="AX42:AY42" si="240">AX31/AX$28*100</f>
        <v>16.11276909537586</v>
      </c>
      <c r="AY42" s="303">
        <f t="shared" si="240"/>
        <v>14.80062482633366</v>
      </c>
      <c r="AZ42" s="303">
        <f t="shared" ref="AZ42:BA42" si="241">AZ31/AZ$28*100</f>
        <v>13.450392821877818</v>
      </c>
      <c r="BA42" s="303">
        <f t="shared" si="241"/>
        <v>11.211555468212635</v>
      </c>
      <c r="BB42" s="303">
        <f t="shared" ref="BB42:BE42" si="242">BB31/BB$28*100</f>
        <v>11.101998419917123</v>
      </c>
      <c r="BC42" s="303">
        <f t="shared" ref="BC42" si="243">BC31/BC$28*100</f>
        <v>11.050422015275114</v>
      </c>
      <c r="BD42" s="303">
        <f t="shared" si="242"/>
        <v>7.7704684156297059</v>
      </c>
      <c r="BE42" s="303">
        <f t="shared" si="242"/>
        <v>6.7027027027027026</v>
      </c>
      <c r="BF42" s="303">
        <f t="shared" ref="BF42:BG42" si="244">BF31/BF$28*100</f>
        <v>15.219515222344473</v>
      </c>
      <c r="BG42" s="304">
        <f t="shared" si="244"/>
        <v>11.731984522236495</v>
      </c>
      <c r="BH42" s="302">
        <f t="shared" ref="BH42:BL42" si="245">BH31/BH$28*100</f>
        <v>5.5422009397897414</v>
      </c>
      <c r="BI42" s="303">
        <f t="shared" si="245"/>
        <v>6.1211890737881474</v>
      </c>
      <c r="BJ42" s="303">
        <f t="shared" si="245"/>
        <v>6.6787200102092896</v>
      </c>
      <c r="BK42" s="303">
        <f t="shared" si="245"/>
        <v>6.4005499255899645</v>
      </c>
      <c r="BL42" s="303">
        <f t="shared" si="245"/>
        <v>6.404879908501715</v>
      </c>
      <c r="BM42" s="303">
        <f t="shared" si="238"/>
        <v>7.7704684156297059</v>
      </c>
      <c r="BN42" s="303">
        <f t="shared" si="238"/>
        <v>6.7027027027027026</v>
      </c>
      <c r="BO42" s="303">
        <f t="shared" ref="BO42:BP42" si="246">BO31/BO$28*100</f>
        <v>15.219515222344473</v>
      </c>
      <c r="BP42" s="304">
        <f t="shared" si="246"/>
        <v>11.731984522236495</v>
      </c>
    </row>
    <row r="43" spans="1:80">
      <c r="A43" s="290" t="str">
        <f>IF('1'!$A$1=1,B43,C43)</f>
        <v xml:space="preserve">     including USA</v>
      </c>
      <c r="B43" s="311" t="s">
        <v>44</v>
      </c>
      <c r="C43" s="783" t="s">
        <v>139</v>
      </c>
      <c r="D43" s="302">
        <f t="shared" ref="D43:BN43" si="247">D32/D$28*100</f>
        <v>3.2014760089579264</v>
      </c>
      <c r="E43" s="303">
        <f t="shared" si="247"/>
        <v>3.50073200391703</v>
      </c>
      <c r="F43" s="303">
        <f t="shared" si="247"/>
        <v>3.2250678657494869</v>
      </c>
      <c r="G43" s="303">
        <f t="shared" si="247"/>
        <v>3.0136188428098794</v>
      </c>
      <c r="H43" s="303">
        <f t="shared" si="247"/>
        <v>4.2009039722884518</v>
      </c>
      <c r="I43" s="303">
        <f t="shared" si="247"/>
        <v>3.3736061184438371</v>
      </c>
      <c r="J43" s="303">
        <f t="shared" si="247"/>
        <v>3.0734166666666662</v>
      </c>
      <c r="K43" s="303">
        <f t="shared" si="247"/>
        <v>2.6396700179802219</v>
      </c>
      <c r="L43" s="303">
        <f t="shared" si="247"/>
        <v>3.7044874301051225</v>
      </c>
      <c r="M43" s="303">
        <f t="shared" si="247"/>
        <v>3.378220664340418</v>
      </c>
      <c r="N43" s="303">
        <f t="shared" si="247"/>
        <v>2.8501905793338773</v>
      </c>
      <c r="O43" s="303">
        <f t="shared" si="247"/>
        <v>3.125840617659517</v>
      </c>
      <c r="P43" s="303">
        <f t="shared" si="247"/>
        <v>3.6422317689923323</v>
      </c>
      <c r="Q43" s="303">
        <f t="shared" si="247"/>
        <v>3.3977469478357376</v>
      </c>
      <c r="R43" s="303">
        <f t="shared" si="247"/>
        <v>3.1779214004173424</v>
      </c>
      <c r="S43" s="303">
        <f t="shared" si="247"/>
        <v>3.4088395091874739</v>
      </c>
      <c r="T43" s="303">
        <f t="shared" si="247"/>
        <v>4.0445202729827381</v>
      </c>
      <c r="U43" s="303">
        <f t="shared" si="247"/>
        <v>4.465134358627683</v>
      </c>
      <c r="V43" s="303">
        <f t="shared" si="247"/>
        <v>4.0314192343604098</v>
      </c>
      <c r="W43" s="303">
        <f t="shared" si="247"/>
        <v>4.003905831995719</v>
      </c>
      <c r="X43" s="303">
        <f t="shared" si="247"/>
        <v>5.3097680834554701</v>
      </c>
      <c r="Y43" s="303">
        <f t="shared" si="247"/>
        <v>4.7254369591040222</v>
      </c>
      <c r="Z43" s="303">
        <f t="shared" si="247"/>
        <v>4.3084668841299099</v>
      </c>
      <c r="AA43" s="303">
        <f t="shared" si="247"/>
        <v>3.912595164952585</v>
      </c>
      <c r="AB43" s="303">
        <f t="shared" si="247"/>
        <v>5.5892737748061743</v>
      </c>
      <c r="AC43" s="303">
        <f t="shared" si="247"/>
        <v>5.8457942017149858</v>
      </c>
      <c r="AD43" s="303">
        <f t="shared" si="247"/>
        <v>4.3973502233645423</v>
      </c>
      <c r="AE43" s="303">
        <f t="shared" si="247"/>
        <v>4.4595316585199507</v>
      </c>
      <c r="AF43" s="303">
        <f t="shared" si="247"/>
        <v>5.1039489556218651</v>
      </c>
      <c r="AG43" s="303">
        <f t="shared" si="247"/>
        <v>5.2908447324214061</v>
      </c>
      <c r="AH43" s="303">
        <f t="shared" si="247"/>
        <v>4.4642505687529761</v>
      </c>
      <c r="AI43" s="304">
        <f t="shared" si="247"/>
        <v>4.7968027034052518</v>
      </c>
      <c r="AJ43" s="302">
        <f t="shared" si="247"/>
        <v>5.0739496788639444</v>
      </c>
      <c r="AK43" s="303">
        <f t="shared" si="247"/>
        <v>4.9921421991004173</v>
      </c>
      <c r="AL43" s="303">
        <f t="shared" si="247"/>
        <v>4.5832113225963891</v>
      </c>
      <c r="AM43" s="303">
        <f t="shared" si="247"/>
        <v>5.3322086041780379</v>
      </c>
      <c r="AN43" s="303">
        <f t="shared" si="247"/>
        <v>6.1849640550749356</v>
      </c>
      <c r="AO43" s="303">
        <f t="shared" si="247"/>
        <v>7.1702367531003386</v>
      </c>
      <c r="AP43" s="303">
        <f t="shared" si="247"/>
        <v>5.2069375743535158</v>
      </c>
      <c r="AQ43" s="303">
        <f t="shared" si="247"/>
        <v>5.9588666447872232</v>
      </c>
      <c r="AR43" s="303">
        <f t="shared" si="247"/>
        <v>5.757758469881626</v>
      </c>
      <c r="AS43" s="303">
        <f t="shared" si="247"/>
        <v>5.3014374597725809</v>
      </c>
      <c r="AT43" s="303">
        <f t="shared" si="247"/>
        <v>4.4722663840310899</v>
      </c>
      <c r="AU43" s="303">
        <f t="shared" si="247"/>
        <v>4.7466780635636026</v>
      </c>
      <c r="AV43" s="303">
        <f t="shared" ref="AV43:AW43" si="248">AV32/AV$28*100</f>
        <v>10.372664231644698</v>
      </c>
      <c r="AW43" s="303">
        <f t="shared" si="248"/>
        <v>16.562770095073464</v>
      </c>
      <c r="AX43" s="303">
        <f t="shared" ref="AX43:AY43" si="249">AX32/AX$28*100</f>
        <v>14.662336891663569</v>
      </c>
      <c r="AY43" s="303">
        <f t="shared" si="249"/>
        <v>13.431911657359974</v>
      </c>
      <c r="AZ43" s="303">
        <f t="shared" ref="AZ43:BA43" si="250">AZ32/AZ$28*100</f>
        <v>12.308418838277595</v>
      </c>
      <c r="BA43" s="303">
        <f t="shared" si="250"/>
        <v>10.047165176378108</v>
      </c>
      <c r="BB43" s="303">
        <f t="shared" ref="BB43:BE43" si="251">BB32/BB$28*100</f>
        <v>9.7220097087225525</v>
      </c>
      <c r="BC43" s="303">
        <f t="shared" ref="BC43" si="252">BC32/BC$28*100</f>
        <v>9.6237676149922589</v>
      </c>
      <c r="BD43" s="303">
        <f t="shared" si="251"/>
        <v>6.0657842593326459</v>
      </c>
      <c r="BE43" s="303">
        <f t="shared" si="251"/>
        <v>5.0017202257202262</v>
      </c>
      <c r="BF43" s="303">
        <f t="shared" ref="BF43:BG43" si="253">BF32/BF$28*100</f>
        <v>13.747729007937332</v>
      </c>
      <c r="BG43" s="304">
        <f t="shared" si="253"/>
        <v>10.452125957526015</v>
      </c>
      <c r="BH43" s="302">
        <f t="shared" ref="BH43:BL43" si="254">BH32/BH$28*100</f>
        <v>4.1296949665498568</v>
      </c>
      <c r="BI43" s="303">
        <f t="shared" si="254"/>
        <v>4.5105354453784718</v>
      </c>
      <c r="BJ43" s="303">
        <f t="shared" si="254"/>
        <v>5.0216277437468104</v>
      </c>
      <c r="BK43" s="303">
        <f t="shared" si="254"/>
        <v>4.8929969527319113</v>
      </c>
      <c r="BL43" s="303">
        <f t="shared" si="254"/>
        <v>4.9903374656552781</v>
      </c>
      <c r="BM43" s="303">
        <f t="shared" si="247"/>
        <v>6.0657842593326459</v>
      </c>
      <c r="BN43" s="303">
        <f t="shared" si="247"/>
        <v>5.0017202257202262</v>
      </c>
      <c r="BO43" s="303">
        <f t="shared" ref="BO43:BP43" si="255">BO32/BO$28*100</f>
        <v>13.747729007937332</v>
      </c>
      <c r="BP43" s="304">
        <f t="shared" si="255"/>
        <v>10.452125957526015</v>
      </c>
    </row>
    <row r="44" spans="1:80">
      <c r="A44" s="297" t="str">
        <f>IF('1'!$A$1=1,B44,C44)</f>
        <v xml:space="preserve">   Africa</v>
      </c>
      <c r="B44" s="311" t="s">
        <v>23</v>
      </c>
      <c r="C44" s="784" t="s">
        <v>140</v>
      </c>
      <c r="D44" s="302">
        <f t="shared" ref="D44:BN44" si="256">D33/D$28*100</f>
        <v>1.2466981645304236</v>
      </c>
      <c r="E44" s="303">
        <f t="shared" si="256"/>
        <v>1.2314288391346926</v>
      </c>
      <c r="F44" s="303">
        <f t="shared" si="256"/>
        <v>1.1521927843942505</v>
      </c>
      <c r="G44" s="303">
        <f t="shared" si="256"/>
        <v>0.97116720012310531</v>
      </c>
      <c r="H44" s="303">
        <f t="shared" si="256"/>
        <v>0.8879249853794593</v>
      </c>
      <c r="I44" s="303">
        <f t="shared" si="256"/>
        <v>0.9123353330511409</v>
      </c>
      <c r="J44" s="303">
        <f t="shared" si="256"/>
        <v>0.88292892485549135</v>
      </c>
      <c r="K44" s="303">
        <f t="shared" si="256"/>
        <v>0.95714019703326336</v>
      </c>
      <c r="L44" s="303">
        <f t="shared" si="256"/>
        <v>1.0339041780362335</v>
      </c>
      <c r="M44" s="303">
        <f t="shared" si="256"/>
        <v>1.0333208592015226</v>
      </c>
      <c r="N44" s="303">
        <f t="shared" si="256"/>
        <v>0.72401156442400416</v>
      </c>
      <c r="O44" s="303">
        <f t="shared" si="256"/>
        <v>0.75098599869074656</v>
      </c>
      <c r="P44" s="303">
        <f t="shared" si="256"/>
        <v>1.0089510033172004</v>
      </c>
      <c r="Q44" s="303">
        <f t="shared" si="256"/>
        <v>1.0355105438401775</v>
      </c>
      <c r="R44" s="303">
        <f t="shared" si="256"/>
        <v>1.2311500115928586</v>
      </c>
      <c r="S44" s="303">
        <f t="shared" si="256"/>
        <v>1.33494902631097</v>
      </c>
      <c r="T44" s="303">
        <f t="shared" si="256"/>
        <v>1.6089361702127658</v>
      </c>
      <c r="U44" s="303">
        <f t="shared" si="256"/>
        <v>1.362286631739057</v>
      </c>
      <c r="V44" s="303">
        <f t="shared" si="256"/>
        <v>1.1399237472766883</v>
      </c>
      <c r="W44" s="303">
        <f t="shared" si="256"/>
        <v>1.2447680195673776</v>
      </c>
      <c r="X44" s="303">
        <f t="shared" si="256"/>
        <v>1.4075437537718769</v>
      </c>
      <c r="Y44" s="303">
        <f t="shared" si="256"/>
        <v>1.1498727303580518</v>
      </c>
      <c r="Z44" s="303">
        <f t="shared" si="256"/>
        <v>0.98686001985533978</v>
      </c>
      <c r="AA44" s="303">
        <f t="shared" si="256"/>
        <v>1.4793108053960198</v>
      </c>
      <c r="AB44" s="303">
        <f t="shared" si="256"/>
        <v>1.4713208620812288</v>
      </c>
      <c r="AC44" s="303">
        <f t="shared" si="256"/>
        <v>1.1047978766843609</v>
      </c>
      <c r="AD44" s="303">
        <f t="shared" si="256"/>
        <v>1.2709687289639555</v>
      </c>
      <c r="AE44" s="303">
        <f t="shared" si="256"/>
        <v>1.296481755143799</v>
      </c>
      <c r="AF44" s="303">
        <f t="shared" si="256"/>
        <v>1.4187099231794806</v>
      </c>
      <c r="AG44" s="303">
        <f t="shared" si="256"/>
        <v>1.1565214782817375</v>
      </c>
      <c r="AH44" s="303">
        <f t="shared" si="256"/>
        <v>1.1781810486217661</v>
      </c>
      <c r="AI44" s="304">
        <f t="shared" si="256"/>
        <v>1.2532258903041331</v>
      </c>
      <c r="AJ44" s="302">
        <f t="shared" si="256"/>
        <v>1.5909492663956162</v>
      </c>
      <c r="AK44" s="303">
        <f t="shared" si="256"/>
        <v>1.495691757437815</v>
      </c>
      <c r="AL44" s="303">
        <f t="shared" si="256"/>
        <v>1.3665202537823329</v>
      </c>
      <c r="AM44" s="303">
        <f t="shared" si="256"/>
        <v>1.3695231479184242</v>
      </c>
      <c r="AN44" s="303">
        <f t="shared" si="256"/>
        <v>1.7972462531984892</v>
      </c>
      <c r="AO44" s="303">
        <f t="shared" si="256"/>
        <v>1.0066033177645353</v>
      </c>
      <c r="AP44" s="303">
        <f t="shared" si="256"/>
        <v>1.3712353640974264</v>
      </c>
      <c r="AQ44" s="303">
        <f t="shared" si="256"/>
        <v>1.0830324909747291</v>
      </c>
      <c r="AR44" s="303">
        <f t="shared" si="256"/>
        <v>1.5627733395533268</v>
      </c>
      <c r="AS44" s="303">
        <f t="shared" si="256"/>
        <v>1.6144604162196954</v>
      </c>
      <c r="AT44" s="303">
        <f t="shared" si="256"/>
        <v>1.9607843137254901</v>
      </c>
      <c r="AU44" s="303">
        <f t="shared" si="256"/>
        <v>1.4764161939544642</v>
      </c>
      <c r="AV44" s="303">
        <f t="shared" ref="AV44:AW44" si="257">AV33/AV$28*100</f>
        <v>0.73580011645757237</v>
      </c>
      <c r="AW44" s="303">
        <f t="shared" si="257"/>
        <v>0.44295592048401039</v>
      </c>
      <c r="AX44" s="303">
        <f t="shared" ref="AX44:AY44" si="258">AX33/AX$28*100</f>
        <v>0.67864563473946349</v>
      </c>
      <c r="AY44" s="303">
        <f t="shared" si="258"/>
        <v>0.67874344238362794</v>
      </c>
      <c r="AZ44" s="303">
        <f t="shared" ref="AZ44:BA44" si="259">AZ33/AZ$28*100</f>
        <v>0.64397029150388529</v>
      </c>
      <c r="BA44" s="303">
        <f t="shared" si="259"/>
        <v>0.89417313550162125</v>
      </c>
      <c r="BB44" s="303">
        <f t="shared" ref="BB44:BE44" si="260">BB33/BB$28*100</f>
        <v>0.91045751816109621</v>
      </c>
      <c r="BC44" s="303">
        <f t="shared" ref="BC44" si="261">BC33/BC$28*100</f>
        <v>0.86932818546239621</v>
      </c>
      <c r="BD44" s="303">
        <f t="shared" si="260"/>
        <v>1.3267813267813269</v>
      </c>
      <c r="BE44" s="303">
        <f t="shared" si="260"/>
        <v>1.6548856548856548</v>
      </c>
      <c r="BF44" s="303">
        <f t="shared" ref="BF44:BG44" si="262">BF33/BF$28*100</f>
        <v>0.63923641782035145</v>
      </c>
      <c r="BG44" s="304">
        <f t="shared" si="262"/>
        <v>0.82588555975696676</v>
      </c>
      <c r="BH44" s="302">
        <f t="shared" ref="BH44:BL44" si="263">BH33/BH$28*100</f>
        <v>1.3359389933099712</v>
      </c>
      <c r="BI44" s="303">
        <f t="shared" si="263"/>
        <v>1.2570557175806789</v>
      </c>
      <c r="BJ44" s="303">
        <f t="shared" si="263"/>
        <v>1.2841117917304747</v>
      </c>
      <c r="BK44" s="303">
        <f t="shared" si="263"/>
        <v>1.2472198993692865</v>
      </c>
      <c r="BL44" s="303">
        <f t="shared" si="263"/>
        <v>1.4487228364468168</v>
      </c>
      <c r="BM44" s="303">
        <f t="shared" si="256"/>
        <v>1.3267813267813269</v>
      </c>
      <c r="BN44" s="303">
        <f t="shared" si="256"/>
        <v>1.6548856548856548</v>
      </c>
      <c r="BO44" s="303">
        <f t="shared" ref="BO44:BP44" si="264">BO33/BO$28*100</f>
        <v>0.63923641782035145</v>
      </c>
      <c r="BP44" s="304">
        <f t="shared" si="264"/>
        <v>0.82588555975696676</v>
      </c>
    </row>
    <row r="45" spans="1:80">
      <c r="A45" s="297" t="str">
        <f>IF('1'!$A$1=1,B45,C45)</f>
        <v xml:space="preserve">   Australia and Oceania</v>
      </c>
      <c r="B45" s="280" t="s">
        <v>264</v>
      </c>
      <c r="C45" s="784" t="s">
        <v>265</v>
      </c>
      <c r="D45" s="302">
        <f t="shared" ref="D45:BN45" si="265">D34/D$28*100</f>
        <v>0.29420554686234335</v>
      </c>
      <c r="E45" s="303">
        <f t="shared" si="265"/>
        <v>0.15741212053770143</v>
      </c>
      <c r="F45" s="303">
        <f t="shared" si="265"/>
        <v>0.19139221765913758</v>
      </c>
      <c r="G45" s="303">
        <f t="shared" si="265"/>
        <v>0.17162639455258905</v>
      </c>
      <c r="H45" s="303">
        <f t="shared" si="265"/>
        <v>0.2062862476944532</v>
      </c>
      <c r="I45" s="303">
        <f t="shared" si="265"/>
        <v>0.20132683264709278</v>
      </c>
      <c r="J45" s="303">
        <f t="shared" si="265"/>
        <v>0.20754038535645472</v>
      </c>
      <c r="K45" s="303">
        <f t="shared" si="265"/>
        <v>0.10589471456397961</v>
      </c>
      <c r="L45" s="303">
        <f t="shared" si="265"/>
        <v>9.3705752628047423E-2</v>
      </c>
      <c r="M45" s="303">
        <f t="shared" si="265"/>
        <v>9.8981809942448012E-2</v>
      </c>
      <c r="N45" s="303">
        <f t="shared" si="265"/>
        <v>9.8515759216675325E-2</v>
      </c>
      <c r="O45" s="303">
        <f t="shared" si="265"/>
        <v>0.12124110670414724</v>
      </c>
      <c r="P45" s="303">
        <f t="shared" si="265"/>
        <v>0.33803904508129862</v>
      </c>
      <c r="Q45" s="303">
        <f t="shared" si="265"/>
        <v>0.11298557158712541</v>
      </c>
      <c r="R45" s="303">
        <f t="shared" si="265"/>
        <v>0.22213656387665201</v>
      </c>
      <c r="S45" s="303">
        <f t="shared" si="265"/>
        <v>0.39638605701727608</v>
      </c>
      <c r="T45" s="303">
        <f t="shared" si="265"/>
        <v>0.46209554395824975</v>
      </c>
      <c r="U45" s="303">
        <f t="shared" si="265"/>
        <v>0.32783505154639175</v>
      </c>
      <c r="V45" s="303">
        <f t="shared" si="265"/>
        <v>0.32359943977591038</v>
      </c>
      <c r="W45" s="303">
        <f t="shared" si="265"/>
        <v>0.22397768096002443</v>
      </c>
      <c r="X45" s="303">
        <f t="shared" si="265"/>
        <v>0.34252090697473919</v>
      </c>
      <c r="Y45" s="303">
        <f t="shared" si="265"/>
        <v>0.19105718649244866</v>
      </c>
      <c r="Z45" s="303">
        <f t="shared" si="265"/>
        <v>0.26774925542476241</v>
      </c>
      <c r="AA45" s="303">
        <f t="shared" si="265"/>
        <v>0.13297716041137972</v>
      </c>
      <c r="AB45" s="303">
        <f t="shared" si="265"/>
        <v>0.15087844085639093</v>
      </c>
      <c r="AC45" s="303">
        <f t="shared" si="265"/>
        <v>0.41420988158432015</v>
      </c>
      <c r="AD45" s="303">
        <f t="shared" si="265"/>
        <v>0.26114068906431676</v>
      </c>
      <c r="AE45" s="303">
        <f t="shared" si="265"/>
        <v>0.10478003864953962</v>
      </c>
      <c r="AF45" s="303">
        <f t="shared" si="265"/>
        <v>3.1458320106659894E-2</v>
      </c>
      <c r="AG45" s="303">
        <f t="shared" si="265"/>
        <v>5.8819294456443488E-2</v>
      </c>
      <c r="AH45" s="303">
        <f t="shared" si="265"/>
        <v>4.6627162583990259E-2</v>
      </c>
      <c r="AI45" s="304">
        <f t="shared" si="265"/>
        <v>0.22857811281518067</v>
      </c>
      <c r="AJ45" s="302">
        <f t="shared" si="265"/>
        <v>0.12963290318779094</v>
      </c>
      <c r="AK45" s="303">
        <f t="shared" si="265"/>
        <v>5.4191730341949823E-2</v>
      </c>
      <c r="AL45" s="303">
        <f t="shared" si="265"/>
        <v>0.29770619814543681</v>
      </c>
      <c r="AM45" s="303">
        <f t="shared" si="265"/>
        <v>0.11908896938421078</v>
      </c>
      <c r="AN45" s="303">
        <f t="shared" si="265"/>
        <v>5.4896981479225053E-2</v>
      </c>
      <c r="AO45" s="303">
        <f t="shared" si="265"/>
        <v>7.3150526896440651E-2</v>
      </c>
      <c r="AP45" s="303">
        <f t="shared" si="265"/>
        <v>9.3108280320581063E-2</v>
      </c>
      <c r="AQ45" s="303">
        <f t="shared" si="265"/>
        <v>6.7247495131823654E-2</v>
      </c>
      <c r="AR45" s="303">
        <f t="shared" si="265"/>
        <v>0.11662487608606917</v>
      </c>
      <c r="AS45" s="303">
        <f t="shared" si="265"/>
        <v>0.15554602016734606</v>
      </c>
      <c r="AT45" s="303">
        <f t="shared" si="265"/>
        <v>4.8577989754460343E-2</v>
      </c>
      <c r="AU45" s="303">
        <f t="shared" si="265"/>
        <v>0.28751262724376409</v>
      </c>
      <c r="AV45" s="303">
        <f t="shared" ref="AV45:AW45" si="266">AV34/AV$28*100</f>
        <v>0.36525329521994598</v>
      </c>
      <c r="AW45" s="303">
        <f t="shared" si="266"/>
        <v>0.21607605877268801</v>
      </c>
      <c r="AX45" s="303">
        <f t="shared" ref="AX45:AY45" si="267">AX34/AX$28*100</f>
        <v>0.16012056136385042</v>
      </c>
      <c r="AY45" s="303">
        <f t="shared" si="267"/>
        <v>0.34122760693829468</v>
      </c>
      <c r="AZ45" s="303">
        <f t="shared" ref="AZ45:BA45" si="268">AZ34/AZ$28*100</f>
        <v>0.17601854634439532</v>
      </c>
      <c r="BA45" s="303">
        <f t="shared" si="268"/>
        <v>0.10317382332711016</v>
      </c>
      <c r="BB45" s="303">
        <f t="shared" ref="BB45:BE45" si="269">BB34/BB$28*100</f>
        <v>8.2312054143040062E-2</v>
      </c>
      <c r="BC45" s="303">
        <f t="shared" ref="BC45" si="270">BC34/BC$28*100</f>
        <v>9.5764593218125624E-2</v>
      </c>
      <c r="BD45" s="303">
        <f t="shared" si="269"/>
        <v>7.174309816913689E-2</v>
      </c>
      <c r="BE45" s="303">
        <f t="shared" si="269"/>
        <v>0.15919215919215918</v>
      </c>
      <c r="BF45" s="303">
        <f t="shared" ref="BF45:BG45" si="271">BF34/BF$28*100</f>
        <v>0.27265957191246065</v>
      </c>
      <c r="BG45" s="304">
        <f t="shared" si="271"/>
        <v>0.11526986710062381</v>
      </c>
      <c r="BH45" s="302">
        <f t="shared" ref="BH45:BL45" si="272">BH34/BH$28*100</f>
        <v>0.3329921949665498</v>
      </c>
      <c r="BI45" s="303">
        <f t="shared" si="272"/>
        <v>0.22858313795009627</v>
      </c>
      <c r="BJ45" s="303">
        <f t="shared" si="272"/>
        <v>0.22840735068912713</v>
      </c>
      <c r="BK45" s="303">
        <f t="shared" si="272"/>
        <v>9.5725320671816314E-2</v>
      </c>
      <c r="BL45" s="303">
        <f t="shared" si="272"/>
        <v>0.15381177120170375</v>
      </c>
      <c r="BM45" s="303">
        <f t="shared" si="265"/>
        <v>7.174309816913689E-2</v>
      </c>
      <c r="BN45" s="303">
        <f t="shared" si="265"/>
        <v>0.15919215919215918</v>
      </c>
      <c r="BO45" s="303">
        <f t="shared" ref="BO45:BP45" si="273">BO34/BO$28*100</f>
        <v>0.27265957191246065</v>
      </c>
      <c r="BP45" s="304">
        <f t="shared" si="273"/>
        <v>0.11526986710062381</v>
      </c>
    </row>
    <row r="46" spans="1:80">
      <c r="A46" s="290" t="str">
        <f>IF('1'!$A$1=1,B46,C46)</f>
        <v xml:space="preserve"> Reference:</v>
      </c>
      <c r="B46" s="788" t="s">
        <v>380</v>
      </c>
      <c r="C46" s="798" t="s">
        <v>379</v>
      </c>
      <c r="D46" s="284"/>
      <c r="E46" s="285"/>
      <c r="F46" s="285"/>
      <c r="G46" s="285"/>
      <c r="H46" s="285"/>
      <c r="I46" s="285"/>
      <c r="J46" s="285"/>
      <c r="K46" s="285"/>
      <c r="L46" s="285"/>
      <c r="M46" s="285"/>
      <c r="N46" s="285"/>
      <c r="O46" s="285"/>
      <c r="P46" s="285"/>
      <c r="Q46" s="285"/>
      <c r="R46" s="285"/>
      <c r="S46" s="285"/>
      <c r="T46" s="285"/>
      <c r="U46" s="285"/>
      <c r="V46" s="285"/>
      <c r="W46" s="285"/>
      <c r="X46" s="285"/>
      <c r="Y46" s="285"/>
      <c r="Z46" s="285"/>
      <c r="AA46" s="285"/>
      <c r="AB46" s="285"/>
      <c r="AC46" s="285"/>
      <c r="AD46" s="285"/>
      <c r="AE46" s="285"/>
      <c r="AF46" s="285"/>
      <c r="AG46" s="285"/>
      <c r="AH46" s="285"/>
      <c r="AI46" s="286"/>
      <c r="AJ46" s="284"/>
      <c r="AK46" s="285"/>
      <c r="AL46" s="285"/>
      <c r="AM46" s="285"/>
      <c r="AN46" s="285"/>
      <c r="AO46" s="285"/>
      <c r="AP46" s="285"/>
      <c r="AQ46" s="285"/>
      <c r="AR46" s="285"/>
      <c r="AS46" s="285"/>
      <c r="AT46" s="285"/>
      <c r="AU46" s="285"/>
      <c r="AV46" s="285"/>
      <c r="AW46" s="285"/>
      <c r="AX46" s="285"/>
      <c r="AY46" s="285"/>
      <c r="AZ46" s="285"/>
      <c r="BA46" s="285"/>
      <c r="BB46" s="285"/>
      <c r="BC46" s="285"/>
      <c r="BD46" s="285"/>
      <c r="BE46" s="285"/>
      <c r="BF46" s="285"/>
      <c r="BG46" s="286"/>
      <c r="BH46" s="284"/>
      <c r="BI46" s="285"/>
      <c r="BJ46" s="285"/>
      <c r="BK46" s="285"/>
      <c r="BL46" s="285"/>
      <c r="BM46" s="285"/>
      <c r="BN46" s="285"/>
      <c r="BO46" s="285"/>
      <c r="BP46" s="286"/>
    </row>
    <row r="47" spans="1:80" ht="12" customHeight="1">
      <c r="A47" s="325" t="str">
        <f>IF('1'!$A$1=1,B47,C47)</f>
        <v xml:space="preserve"> EU countries</v>
      </c>
      <c r="B47" s="311" t="s">
        <v>377</v>
      </c>
      <c r="C47" s="783" t="s">
        <v>368</v>
      </c>
      <c r="D47" s="302">
        <f t="shared" ref="D47:BN47" si="274">D36/D$28*100</f>
        <v>29.409126218325632</v>
      </c>
      <c r="E47" s="303">
        <f t="shared" si="274"/>
        <v>31.538702007477966</v>
      </c>
      <c r="F47" s="303">
        <f t="shared" si="274"/>
        <v>33.269612053388094</v>
      </c>
      <c r="G47" s="303">
        <f t="shared" si="274"/>
        <v>32.809481891975075</v>
      </c>
      <c r="H47" s="303">
        <f t="shared" si="274"/>
        <v>29.328814566557199</v>
      </c>
      <c r="I47" s="303">
        <f t="shared" si="274"/>
        <v>30.897852911070917</v>
      </c>
      <c r="J47" s="303">
        <f t="shared" si="274"/>
        <v>30.160817410404622</v>
      </c>
      <c r="K47" s="303">
        <f t="shared" si="274"/>
        <v>31.810020729697332</v>
      </c>
      <c r="L47" s="303">
        <f t="shared" si="274"/>
        <v>30.322354524714829</v>
      </c>
      <c r="M47" s="303">
        <f t="shared" si="274"/>
        <v>35.673599111795895</v>
      </c>
      <c r="N47" s="303">
        <f t="shared" si="274"/>
        <v>32.792201431644536</v>
      </c>
      <c r="O47" s="303">
        <f t="shared" si="274"/>
        <v>35.252873506873577</v>
      </c>
      <c r="P47" s="303">
        <f t="shared" si="274"/>
        <v>32.077198325085647</v>
      </c>
      <c r="Q47" s="303">
        <f t="shared" si="274"/>
        <v>33.364533851276356</v>
      </c>
      <c r="R47" s="303">
        <f t="shared" si="274"/>
        <v>39.057007883143982</v>
      </c>
      <c r="S47" s="303">
        <f t="shared" si="274"/>
        <v>39.131267932360657</v>
      </c>
      <c r="T47" s="303">
        <f t="shared" si="274"/>
        <v>35.725719100762745</v>
      </c>
      <c r="U47" s="303">
        <f t="shared" si="274"/>
        <v>36.393452991380762</v>
      </c>
      <c r="V47" s="303">
        <f t="shared" si="274"/>
        <v>35.827381605975717</v>
      </c>
      <c r="W47" s="303">
        <f t="shared" si="274"/>
        <v>35.997688427730644</v>
      </c>
      <c r="X47" s="303">
        <f t="shared" si="274"/>
        <v>39.726556272092417</v>
      </c>
      <c r="Y47" s="303">
        <f t="shared" si="274"/>
        <v>40.567919777702357</v>
      </c>
      <c r="Z47" s="303">
        <f t="shared" si="274"/>
        <v>39.260106211884846</v>
      </c>
      <c r="AA47" s="303">
        <f t="shared" si="274"/>
        <v>38.592850901562706</v>
      </c>
      <c r="AB47" s="303">
        <f t="shared" si="274"/>
        <v>39.478121288854119</v>
      </c>
      <c r="AC47" s="303">
        <f t="shared" si="274"/>
        <v>40.330378528651153</v>
      </c>
      <c r="AD47" s="303">
        <f t="shared" si="274"/>
        <v>40.598959855577988</v>
      </c>
      <c r="AE47" s="303">
        <f t="shared" si="274"/>
        <v>39.667627247925431</v>
      </c>
      <c r="AF47" s="303">
        <f t="shared" si="274"/>
        <v>40.393757043997205</v>
      </c>
      <c r="AG47" s="303">
        <f t="shared" si="274"/>
        <v>41.034494192464606</v>
      </c>
      <c r="AH47" s="303">
        <f t="shared" si="274"/>
        <v>40.841827025025133</v>
      </c>
      <c r="AI47" s="304">
        <f t="shared" si="274"/>
        <v>39.449583041330911</v>
      </c>
      <c r="AJ47" s="302">
        <f t="shared" si="274"/>
        <v>41.730825307878142</v>
      </c>
      <c r="AK47" s="303">
        <f t="shared" si="274"/>
        <v>42.047363572318865</v>
      </c>
      <c r="AL47" s="303">
        <f t="shared" si="274"/>
        <v>41.073694485114693</v>
      </c>
      <c r="AM47" s="303">
        <f t="shared" si="274"/>
        <v>40.028779834267851</v>
      </c>
      <c r="AN47" s="303">
        <f t="shared" si="274"/>
        <v>44.328012672109175</v>
      </c>
      <c r="AO47" s="303">
        <f t="shared" si="274"/>
        <v>42.003543243678529</v>
      </c>
      <c r="AP47" s="303">
        <f t="shared" si="274"/>
        <v>43.572725565086721</v>
      </c>
      <c r="AQ47" s="303">
        <f t="shared" si="274"/>
        <v>42.932939503336613</v>
      </c>
      <c r="AR47" s="303">
        <f t="shared" si="274"/>
        <v>41.740043151204155</v>
      </c>
      <c r="AS47" s="303">
        <f t="shared" si="274"/>
        <v>42.667882428663376</v>
      </c>
      <c r="AT47" s="303">
        <f t="shared" si="274"/>
        <v>39.820703055997178</v>
      </c>
      <c r="AU47" s="303">
        <f t="shared" si="274"/>
        <v>38.635480612324194</v>
      </c>
      <c r="AV47" s="303">
        <f t="shared" ref="AV47:AW47" si="275">AV36/AV$28*100</f>
        <v>39.262082473135358</v>
      </c>
      <c r="AW47" s="303">
        <f t="shared" si="275"/>
        <v>49.411192739844424</v>
      </c>
      <c r="AX47" s="303">
        <f t="shared" ref="AX47:AY47" si="276">AX36/AX$28*100</f>
        <v>50.410473729840575</v>
      </c>
      <c r="AY47" s="303">
        <f t="shared" si="276"/>
        <v>48.047927310170067</v>
      </c>
      <c r="AZ47" s="303">
        <f t="shared" ref="AZ47:BA47" si="277">AZ36/AZ$28*100</f>
        <v>42.669471515047441</v>
      </c>
      <c r="BA47" s="303">
        <f t="shared" si="277"/>
        <v>51.169303331040581</v>
      </c>
      <c r="BB47" s="303">
        <f t="shared" ref="BB47:BE47" si="278">BB36/BB$28*100</f>
        <v>50.433142134122313</v>
      </c>
      <c r="BC47" s="303">
        <f t="shared" ref="BC47" si="279">BC36/BC$28*100</f>
        <v>50.991509824589073</v>
      </c>
      <c r="BD47" s="303">
        <f t="shared" si="278"/>
        <v>43.274946500752954</v>
      </c>
      <c r="BE47" s="303">
        <f t="shared" si="278"/>
        <v>40.47995247995248</v>
      </c>
      <c r="BF47" s="303">
        <f t="shared" ref="BF47:BG47" si="280">BF36/BF$28*100</f>
        <v>46.960047874863562</v>
      </c>
      <c r="BG47" s="304">
        <f t="shared" si="280"/>
        <v>48.703777996895305</v>
      </c>
      <c r="BH47" s="302">
        <f t="shared" ref="BH47:BL47" si="281">BH36/BH$28*100</f>
        <v>35.979914387543808</v>
      </c>
      <c r="BI47" s="303">
        <f t="shared" si="281"/>
        <v>39.466597966108161</v>
      </c>
      <c r="BJ47" s="303">
        <f t="shared" si="281"/>
        <v>40.023247289752426</v>
      </c>
      <c r="BK47" s="303">
        <f t="shared" si="281"/>
        <v>40.407754500744105</v>
      </c>
      <c r="BL47" s="303">
        <f t="shared" si="281"/>
        <v>41.179668401540745</v>
      </c>
      <c r="BM47" s="303">
        <f t="shared" si="274"/>
        <v>43.274946500752954</v>
      </c>
      <c r="BN47" s="303">
        <f t="shared" si="274"/>
        <v>40.47995247995248</v>
      </c>
      <c r="BO47" s="303">
        <f t="shared" ref="BO47:BP47" si="282">BO36/BO$28*100</f>
        <v>46.960047874863562</v>
      </c>
      <c r="BP47" s="304">
        <f t="shared" si="282"/>
        <v>48.703777996895305</v>
      </c>
    </row>
    <row r="48" spans="1:80">
      <c r="A48" s="299" t="str">
        <f>IF('1'!$A$1=1,B48,C48)</f>
        <v xml:space="preserve">    CIS countries</v>
      </c>
      <c r="B48" s="1064" t="s">
        <v>378</v>
      </c>
      <c r="C48" s="1136" t="s">
        <v>372</v>
      </c>
      <c r="D48" s="302">
        <f t="shared" ref="D48:BN48" si="283">D37/D$28*100</f>
        <v>45.957021013008053</v>
      </c>
      <c r="E48" s="303">
        <f t="shared" si="283"/>
        <v>42.352888809756969</v>
      </c>
      <c r="F48" s="303">
        <f t="shared" si="283"/>
        <v>39.207392197125259</v>
      </c>
      <c r="G48" s="303">
        <f t="shared" si="283"/>
        <v>40.224667230899435</v>
      </c>
      <c r="H48" s="303">
        <f t="shared" si="283"/>
        <v>42.687480318502857</v>
      </c>
      <c r="I48" s="303">
        <f t="shared" si="283"/>
        <v>37.884326778774003</v>
      </c>
      <c r="J48" s="303">
        <f t="shared" si="283"/>
        <v>39.714836223506744</v>
      </c>
      <c r="K48" s="303">
        <f t="shared" si="283"/>
        <v>37.514983518130059</v>
      </c>
      <c r="L48" s="303">
        <f t="shared" si="283"/>
        <v>36.278237530753749</v>
      </c>
      <c r="M48" s="303">
        <f t="shared" si="283"/>
        <v>32.342411746046132</v>
      </c>
      <c r="N48" s="303">
        <f t="shared" si="283"/>
        <v>38.090646094503377</v>
      </c>
      <c r="O48" s="303">
        <f t="shared" si="283"/>
        <v>35.52312372444068</v>
      </c>
      <c r="P48" s="303">
        <f t="shared" si="283"/>
        <v>35.015498395780085</v>
      </c>
      <c r="Q48" s="303">
        <f t="shared" si="283"/>
        <v>37.341842397336293</v>
      </c>
      <c r="R48" s="303">
        <f t="shared" si="283"/>
        <v>28.854625550660796</v>
      </c>
      <c r="S48" s="303">
        <f t="shared" si="283"/>
        <v>26.439167328001957</v>
      </c>
      <c r="T48" s="303">
        <f t="shared" si="283"/>
        <v>26.615816940987557</v>
      </c>
      <c r="U48" s="303">
        <f t="shared" si="283"/>
        <v>28.604022308602335</v>
      </c>
      <c r="V48" s="303">
        <f t="shared" si="283"/>
        <v>27.061935885465299</v>
      </c>
      <c r="W48" s="303">
        <f t="shared" si="283"/>
        <v>27.753573339448138</v>
      </c>
      <c r="X48" s="303">
        <f t="shared" si="283"/>
        <v>20.682817484265886</v>
      </c>
      <c r="Y48" s="303">
        <f t="shared" si="283"/>
        <v>22.611573052774478</v>
      </c>
      <c r="Z48" s="303">
        <f t="shared" si="283"/>
        <v>22.92582612395405</v>
      </c>
      <c r="AA48" s="303">
        <f t="shared" si="283"/>
        <v>22.572458928809937</v>
      </c>
      <c r="AB48" s="303">
        <f t="shared" si="283"/>
        <v>21.473789031936839</v>
      </c>
      <c r="AC48" s="303">
        <f t="shared" si="283"/>
        <v>22.090649244589628</v>
      </c>
      <c r="AD48" s="303">
        <f t="shared" si="283"/>
        <v>23.034086041245946</v>
      </c>
      <c r="AE48" s="303">
        <f t="shared" si="283"/>
        <v>23.866090712742981</v>
      </c>
      <c r="AF48" s="303">
        <f t="shared" si="283"/>
        <v>22.614437178591835</v>
      </c>
      <c r="AG48" s="303">
        <f t="shared" si="283"/>
        <v>22.696184305255578</v>
      </c>
      <c r="AH48" s="303">
        <f t="shared" si="283"/>
        <v>22.522617850907359</v>
      </c>
      <c r="AI48" s="304">
        <f t="shared" si="283"/>
        <v>21.68962828177801</v>
      </c>
      <c r="AJ48" s="1062">
        <f t="shared" si="283"/>
        <v>19.85740380649343</v>
      </c>
      <c r="AK48" s="822">
        <f t="shared" si="283"/>
        <v>20.294803013060207</v>
      </c>
      <c r="AL48" s="822">
        <f t="shared" si="283"/>
        <v>17.65739385065886</v>
      </c>
      <c r="AM48" s="822">
        <f t="shared" si="283"/>
        <v>17.81372500372153</v>
      </c>
      <c r="AN48" s="822">
        <f t="shared" si="283"/>
        <v>15.218715730473987</v>
      </c>
      <c r="AO48" s="822">
        <f t="shared" si="283"/>
        <v>15.421162828152681</v>
      </c>
      <c r="AP48" s="822">
        <f t="shared" si="283"/>
        <v>14.970884728570535</v>
      </c>
      <c r="AQ48" s="822">
        <f t="shared" si="283"/>
        <v>14.681107099879661</v>
      </c>
      <c r="AR48" s="822">
        <f t="shared" si="283"/>
        <v>15.318677473905185</v>
      </c>
      <c r="AS48" s="822">
        <f t="shared" si="283"/>
        <v>15.956876206822571</v>
      </c>
      <c r="AT48" s="822">
        <f t="shared" si="283"/>
        <v>16.127892598480834</v>
      </c>
      <c r="AU48" s="822">
        <f t="shared" si="283"/>
        <v>19.616908850726553</v>
      </c>
      <c r="AV48" s="822">
        <f t="shared" ref="AV48:AW48" si="284">AV37/AV$28*100</f>
        <v>16.394050076756127</v>
      </c>
      <c r="AW48" s="822">
        <f t="shared" si="284"/>
        <v>3.8569576490924811</v>
      </c>
      <c r="AX48" s="822">
        <f t="shared" ref="AX48:AY48" si="285">AX37/AX$28*100</f>
        <v>2.0909861542808703</v>
      </c>
      <c r="AY48" s="822">
        <f t="shared" si="285"/>
        <v>1.5964577324613074</v>
      </c>
      <c r="AZ48" s="822">
        <f t="shared" ref="AZ48:BA48" si="286">AZ37/AZ$28*100</f>
        <v>1.4467865882453956</v>
      </c>
      <c r="BA48" s="822">
        <f t="shared" si="286"/>
        <v>1.6704333300579739</v>
      </c>
      <c r="BB48" s="822">
        <f t="shared" ref="BB48:BE48" si="287">BB37/BB$28*100</f>
        <v>1.1935247850740809</v>
      </c>
      <c r="BC48" s="822">
        <f t="shared" ref="BC48" si="288">BC37/BC$28*100</f>
        <v>1.1752927349497237</v>
      </c>
      <c r="BD48" s="822">
        <f t="shared" si="287"/>
        <v>15.040025362606007</v>
      </c>
      <c r="BE48" s="822">
        <f t="shared" si="287"/>
        <v>16.991980991980991</v>
      </c>
      <c r="BF48" s="822">
        <f t="shared" ref="BF48:BG48" si="289">BF37/BF$28*100</f>
        <v>5.5829149350181373</v>
      </c>
      <c r="BG48" s="823">
        <f t="shared" si="289"/>
        <v>1.3651568574269957</v>
      </c>
      <c r="BH48" s="302">
        <f t="shared" ref="BH48:BL48" si="290">BH37/BH$28*100</f>
        <v>27.494823192099393</v>
      </c>
      <c r="BI48" s="303">
        <f t="shared" si="290"/>
        <v>22.258439602752521</v>
      </c>
      <c r="BJ48" s="303">
        <f t="shared" si="290"/>
        <v>22.696528841245534</v>
      </c>
      <c r="BK48" s="303">
        <f t="shared" si="290"/>
        <v>22.357026433279</v>
      </c>
      <c r="BL48" s="303">
        <f t="shared" si="290"/>
        <v>18.829452982239342</v>
      </c>
      <c r="BM48" s="303">
        <f t="shared" si="283"/>
        <v>15.040025362606007</v>
      </c>
      <c r="BN48" s="303">
        <f t="shared" si="283"/>
        <v>16.991980991980991</v>
      </c>
      <c r="BO48" s="303">
        <f t="shared" ref="BO48:BP48" si="291">BO37/BO$28*100</f>
        <v>5.5829149350181373</v>
      </c>
      <c r="BP48" s="304">
        <f t="shared" si="291"/>
        <v>1.3651568574269957</v>
      </c>
    </row>
    <row r="49" spans="1:68" ht="21" customHeight="1">
      <c r="A49" s="820" t="str">
        <f>IF('1'!$A$1=1,B49,C49)</f>
        <v>EXTERNAL TRADE TURNOVER</v>
      </c>
      <c r="B49" s="269" t="s">
        <v>47</v>
      </c>
      <c r="C49" s="803" t="s">
        <v>142</v>
      </c>
      <c r="D49" s="305">
        <f t="shared" ref="D49:AU49" si="292">D7+D28</f>
        <v>39637</v>
      </c>
      <c r="E49" s="306">
        <f t="shared" si="292"/>
        <v>43603</v>
      </c>
      <c r="F49" s="306">
        <f t="shared" si="292"/>
        <v>46125</v>
      </c>
      <c r="G49" s="306">
        <f t="shared" si="292"/>
        <v>48084</v>
      </c>
      <c r="H49" s="306">
        <f t="shared" si="292"/>
        <v>42030</v>
      </c>
      <c r="I49" s="306">
        <f t="shared" si="292"/>
        <v>47853</v>
      </c>
      <c r="J49" s="306">
        <f t="shared" si="292"/>
        <v>48758</v>
      </c>
      <c r="K49" s="306">
        <f t="shared" si="292"/>
        <v>48737</v>
      </c>
      <c r="L49" s="306">
        <f t="shared" si="292"/>
        <v>41424</v>
      </c>
      <c r="M49" s="306">
        <f t="shared" si="292"/>
        <v>41961</v>
      </c>
      <c r="N49" s="306">
        <f t="shared" si="292"/>
        <v>48618</v>
      </c>
      <c r="O49" s="306">
        <f t="shared" si="292"/>
        <v>47069</v>
      </c>
      <c r="P49" s="306">
        <f t="shared" si="292"/>
        <v>35520</v>
      </c>
      <c r="Q49" s="306">
        <f t="shared" si="292"/>
        <v>35298</v>
      </c>
      <c r="R49" s="306">
        <f t="shared" si="292"/>
        <v>33548</v>
      </c>
      <c r="S49" s="306">
        <f t="shared" si="292"/>
        <v>31112</v>
      </c>
      <c r="T49" s="306">
        <f t="shared" si="292"/>
        <v>24250</v>
      </c>
      <c r="U49" s="306">
        <f t="shared" si="292"/>
        <v>23427</v>
      </c>
      <c r="V49" s="306">
        <f t="shared" si="292"/>
        <v>25125</v>
      </c>
      <c r="W49" s="306">
        <f t="shared" si="292"/>
        <v>25284</v>
      </c>
      <c r="X49" s="306">
        <f t="shared" si="292"/>
        <v>21426</v>
      </c>
      <c r="Y49" s="306">
        <f t="shared" si="292"/>
        <v>23010</v>
      </c>
      <c r="Z49" s="306">
        <f t="shared" si="292"/>
        <v>25906</v>
      </c>
      <c r="AA49" s="306">
        <f t="shared" si="292"/>
        <v>28127</v>
      </c>
      <c r="AB49" s="306">
        <f t="shared" si="292"/>
        <v>26738</v>
      </c>
      <c r="AC49" s="306">
        <f t="shared" si="292"/>
        <v>27622</v>
      </c>
      <c r="AD49" s="306">
        <f t="shared" si="292"/>
        <v>29946</v>
      </c>
      <c r="AE49" s="306">
        <f t="shared" si="292"/>
        <v>32326</v>
      </c>
      <c r="AF49" s="306">
        <f t="shared" si="292"/>
        <v>29612</v>
      </c>
      <c r="AG49" s="306">
        <f t="shared" si="292"/>
        <v>31354</v>
      </c>
      <c r="AH49" s="306">
        <f t="shared" si="292"/>
        <v>33555</v>
      </c>
      <c r="AI49" s="307">
        <f t="shared" si="292"/>
        <v>35211</v>
      </c>
      <c r="AJ49" s="305">
        <f t="shared" si="292"/>
        <v>32077</v>
      </c>
      <c r="AK49" s="306">
        <f t="shared" si="292"/>
        <v>33983</v>
      </c>
      <c r="AL49" s="306">
        <f t="shared" si="292"/>
        <v>36812</v>
      </c>
      <c r="AM49" s="306">
        <f t="shared" si="292"/>
        <v>36751</v>
      </c>
      <c r="AN49" s="306">
        <f t="shared" si="292"/>
        <v>31675</v>
      </c>
      <c r="AO49" s="306">
        <f t="shared" si="292"/>
        <v>25650</v>
      </c>
      <c r="AP49" s="306">
        <f t="shared" si="292"/>
        <v>30862</v>
      </c>
      <c r="AQ49" s="306">
        <f t="shared" si="292"/>
        <v>35605</v>
      </c>
      <c r="AR49" s="306">
        <f t="shared" si="292"/>
        <v>33499</v>
      </c>
      <c r="AS49" s="306">
        <f t="shared" si="292"/>
        <v>37888</v>
      </c>
      <c r="AT49" s="306">
        <f t="shared" si="292"/>
        <v>44657</v>
      </c>
      <c r="AU49" s="306">
        <f t="shared" si="292"/>
        <v>49635</v>
      </c>
      <c r="AV49" s="306">
        <f t="shared" ref="AV49:AW49" si="293">AV7+AV28</f>
        <v>36296</v>
      </c>
      <c r="AW49" s="306">
        <f t="shared" si="293"/>
        <v>30190</v>
      </c>
      <c r="AX49" s="306">
        <f t="shared" ref="AX49:AY49" si="294">AX7+AX28</f>
        <v>34829</v>
      </c>
      <c r="AY49" s="306">
        <f t="shared" si="294"/>
        <v>39456</v>
      </c>
      <c r="AZ49" s="306">
        <f t="shared" ref="AZ49:BA49" si="295">AZ7+AZ28</f>
        <v>37123</v>
      </c>
      <c r="BA49" s="306">
        <f t="shared" si="295"/>
        <v>33063</v>
      </c>
      <c r="BB49" s="306">
        <f t="shared" ref="BB49:BE49" si="296">BB7+BB28</f>
        <v>33319</v>
      </c>
      <c r="BC49" s="306">
        <f t="shared" ref="BC49" si="297">BC7+BC28</f>
        <v>36076</v>
      </c>
      <c r="BD49" s="306">
        <f t="shared" si="296"/>
        <v>123792</v>
      </c>
      <c r="BE49" s="306">
        <f t="shared" si="296"/>
        <v>165679</v>
      </c>
      <c r="BF49" s="306">
        <f t="shared" ref="BF49:BN49" si="298">BF7+BF28</f>
        <v>140771</v>
      </c>
      <c r="BG49" s="307">
        <f t="shared" si="298"/>
        <v>139581</v>
      </c>
      <c r="BH49" s="305">
        <f t="shared" ref="BH49:BL49" si="299">BH7+BH28</f>
        <v>98086</v>
      </c>
      <c r="BI49" s="306">
        <f t="shared" si="299"/>
        <v>98469</v>
      </c>
      <c r="BJ49" s="306">
        <f t="shared" si="299"/>
        <v>116632</v>
      </c>
      <c r="BK49" s="306">
        <f t="shared" si="299"/>
        <v>129732</v>
      </c>
      <c r="BL49" s="306">
        <f t="shared" si="299"/>
        <v>139623</v>
      </c>
      <c r="BM49" s="306">
        <f t="shared" si="298"/>
        <v>123792</v>
      </c>
      <c r="BN49" s="306">
        <f t="shared" si="298"/>
        <v>165679</v>
      </c>
      <c r="BO49" s="306">
        <f t="shared" ref="BO49:BP49" si="300">BO7+BO28</f>
        <v>140771</v>
      </c>
      <c r="BP49" s="307">
        <f t="shared" si="300"/>
        <v>139581</v>
      </c>
    </row>
    <row r="50" spans="1:68">
      <c r="A50" s="297" t="str">
        <f>IF('1'!$A$1=1,B50,C50)</f>
        <v xml:space="preserve">   Europe</v>
      </c>
      <c r="B50" s="280" t="s">
        <v>20</v>
      </c>
      <c r="C50" s="784" t="s">
        <v>136</v>
      </c>
      <c r="D50" s="308">
        <f t="shared" ref="D50:AU50" si="301">D8+D29</f>
        <v>11700.64930497</v>
      </c>
      <c r="E50" s="309">
        <f t="shared" si="301"/>
        <v>13158.321764999999</v>
      </c>
      <c r="F50" s="309">
        <f t="shared" si="301"/>
        <v>13873.035257</v>
      </c>
      <c r="G50" s="309">
        <f t="shared" si="301"/>
        <v>13952.107576</v>
      </c>
      <c r="H50" s="309">
        <f t="shared" si="301"/>
        <v>11019.200119000001</v>
      </c>
      <c r="I50" s="309">
        <f t="shared" si="301"/>
        <v>13619.000696999999</v>
      </c>
      <c r="J50" s="309">
        <f t="shared" si="301"/>
        <v>13368.879526000001</v>
      </c>
      <c r="K50" s="309">
        <f t="shared" si="301"/>
        <v>14307.450806000001</v>
      </c>
      <c r="L50" s="309">
        <f t="shared" si="301"/>
        <v>12088.103846</v>
      </c>
      <c r="M50" s="309">
        <f t="shared" si="301"/>
        <v>12881.329757</v>
      </c>
      <c r="N50" s="309">
        <f t="shared" si="301"/>
        <v>13832.964810000001</v>
      </c>
      <c r="O50" s="309">
        <f t="shared" si="301"/>
        <v>14688.419969999999</v>
      </c>
      <c r="P50" s="309">
        <f t="shared" si="301"/>
        <v>11674.23404734</v>
      </c>
      <c r="Q50" s="309">
        <f t="shared" si="301"/>
        <v>11257.566499</v>
      </c>
      <c r="R50" s="309">
        <f t="shared" si="301"/>
        <v>11472.071937000001</v>
      </c>
      <c r="S50" s="309">
        <f t="shared" si="301"/>
        <v>11202.122283000001</v>
      </c>
      <c r="T50" s="309">
        <f t="shared" si="301"/>
        <v>8989.7027488599997</v>
      </c>
      <c r="U50" s="309">
        <f t="shared" si="301"/>
        <v>8476.8394719999997</v>
      </c>
      <c r="V50" s="309">
        <f t="shared" si="301"/>
        <v>9325.0597610000004</v>
      </c>
      <c r="W50" s="309">
        <f t="shared" si="301"/>
        <v>9668.3661790000006</v>
      </c>
      <c r="X50" s="309">
        <f t="shared" si="301"/>
        <v>8857.0790000000015</v>
      </c>
      <c r="Y50" s="309">
        <f t="shared" si="301"/>
        <v>9015.5249999999996</v>
      </c>
      <c r="Z50" s="309">
        <f t="shared" si="301"/>
        <v>10085.683000000001</v>
      </c>
      <c r="AA50" s="309">
        <f t="shared" si="301"/>
        <v>11111.626</v>
      </c>
      <c r="AB50" s="309">
        <f t="shared" si="301"/>
        <v>10990.799367740001</v>
      </c>
      <c r="AC50" s="309">
        <f t="shared" si="301"/>
        <v>11508.252372999999</v>
      </c>
      <c r="AD50" s="309">
        <f t="shared" si="301"/>
        <v>12543.110973999999</v>
      </c>
      <c r="AE50" s="309">
        <f t="shared" si="301"/>
        <v>13532.230528</v>
      </c>
      <c r="AF50" s="309">
        <f t="shared" si="301"/>
        <v>12756.730399280001</v>
      </c>
      <c r="AG50" s="309">
        <f t="shared" si="301"/>
        <v>13145.747206</v>
      </c>
      <c r="AH50" s="309">
        <f t="shared" si="301"/>
        <v>14385.081626000001</v>
      </c>
      <c r="AI50" s="310">
        <f t="shared" si="301"/>
        <v>14983.482091999998</v>
      </c>
      <c r="AJ50" s="308">
        <f t="shared" si="301"/>
        <v>13913.865074900001</v>
      </c>
      <c r="AK50" s="309">
        <f t="shared" si="301"/>
        <v>14700.095517</v>
      </c>
      <c r="AL50" s="309">
        <f t="shared" si="301"/>
        <v>16048.498875000001</v>
      </c>
      <c r="AM50" s="309">
        <f t="shared" si="301"/>
        <v>15298.053408</v>
      </c>
      <c r="AN50" s="309">
        <f t="shared" si="301"/>
        <v>13716.379018899999</v>
      </c>
      <c r="AO50" s="309">
        <f t="shared" si="301"/>
        <v>10308.76623897</v>
      </c>
      <c r="AP50" s="309">
        <f t="shared" si="301"/>
        <v>13015.47155201</v>
      </c>
      <c r="AQ50" s="309">
        <f t="shared" si="301"/>
        <v>15284.52058373</v>
      </c>
      <c r="AR50" s="309">
        <f t="shared" si="301"/>
        <v>14678.838449890001</v>
      </c>
      <c r="AS50" s="309">
        <f t="shared" si="301"/>
        <v>16637.557242020001</v>
      </c>
      <c r="AT50" s="309">
        <f t="shared" si="301"/>
        <v>19881.018670379999</v>
      </c>
      <c r="AU50" s="309">
        <f t="shared" si="301"/>
        <v>20961.135660259999</v>
      </c>
      <c r="AV50" s="309">
        <f t="shared" ref="AV50:AW50" si="302">AV8+AV29</f>
        <v>16693.62416263</v>
      </c>
      <c r="AW50" s="309">
        <f t="shared" si="302"/>
        <v>17596.167563390001</v>
      </c>
      <c r="AX50" s="309">
        <f t="shared" ref="AX50:AY50" si="303">AX8+AX29</f>
        <v>20011.549004276028</v>
      </c>
      <c r="AY50" s="309">
        <f t="shared" si="303"/>
        <v>21673.51410374427</v>
      </c>
      <c r="AZ50" s="309">
        <f t="shared" ref="AZ50:BA50" si="304">AZ8+AZ29</f>
        <v>21202.35734423</v>
      </c>
      <c r="BA50" s="309">
        <f t="shared" si="304"/>
        <v>18443.01795696</v>
      </c>
      <c r="BB50" s="309">
        <f t="shared" ref="BB50:BE50" si="305">BB8+BB29</f>
        <v>19111.525750114833</v>
      </c>
      <c r="BC50" s="309">
        <f t="shared" ref="BC50" si="306">BC8+BC29</f>
        <v>20434.367234377467</v>
      </c>
      <c r="BD50" s="309">
        <f t="shared" si="305"/>
        <v>52325.137393609999</v>
      </c>
      <c r="BE50" s="309">
        <f t="shared" si="305"/>
        <v>72158.55002255</v>
      </c>
      <c r="BF50" s="309">
        <f t="shared" ref="BF50:BN50" si="307">BF8+BF29</f>
        <v>75974.854834040307</v>
      </c>
      <c r="BG50" s="310">
        <f t="shared" si="307"/>
        <v>79191.268285682308</v>
      </c>
      <c r="BH50" s="308">
        <f t="shared" ref="BH50:BL50" si="308">BH8+BH29</f>
        <v>36459.96816086</v>
      </c>
      <c r="BI50" s="309">
        <f t="shared" si="308"/>
        <v>39069.913</v>
      </c>
      <c r="BJ50" s="309">
        <f t="shared" si="308"/>
        <v>48574.39324274</v>
      </c>
      <c r="BK50" s="309">
        <f t="shared" si="308"/>
        <v>55271.041323280006</v>
      </c>
      <c r="BL50" s="309">
        <f t="shared" si="308"/>
        <v>59960.5128749</v>
      </c>
      <c r="BM50" s="309">
        <f t="shared" si="307"/>
        <v>52325.137393609999</v>
      </c>
      <c r="BN50" s="309">
        <f t="shared" si="307"/>
        <v>72158.55002255</v>
      </c>
      <c r="BO50" s="309">
        <f t="shared" ref="BO50:BP50" si="309">BO8+BO29</f>
        <v>75974.854834040307</v>
      </c>
      <c r="BP50" s="310">
        <f t="shared" si="309"/>
        <v>79191.268285682308</v>
      </c>
    </row>
    <row r="51" spans="1:68">
      <c r="A51" s="297" t="str">
        <f>IF('1'!$A$1=1,B51,C51)</f>
        <v xml:space="preserve">   Asia</v>
      </c>
      <c r="B51" s="280" t="s">
        <v>43</v>
      </c>
      <c r="C51" s="784" t="s">
        <v>137</v>
      </c>
      <c r="D51" s="308">
        <f t="shared" ref="D51:AU51" si="310">D9+D30</f>
        <v>7289.1184494099998</v>
      </c>
      <c r="E51" s="309">
        <f t="shared" si="310"/>
        <v>7840.4187760000004</v>
      </c>
      <c r="F51" s="309">
        <f t="shared" si="310"/>
        <v>8659.2250329999988</v>
      </c>
      <c r="G51" s="309">
        <f t="shared" si="310"/>
        <v>9812.8456800000004</v>
      </c>
      <c r="H51" s="309">
        <f t="shared" si="310"/>
        <v>8217.6302429999996</v>
      </c>
      <c r="I51" s="309">
        <f t="shared" si="310"/>
        <v>9862.1105370000005</v>
      </c>
      <c r="J51" s="309">
        <f t="shared" si="310"/>
        <v>9684.9866560000009</v>
      </c>
      <c r="K51" s="309">
        <f t="shared" si="310"/>
        <v>9636.6675599999999</v>
      </c>
      <c r="L51" s="309">
        <f t="shared" si="310"/>
        <v>8555.1652020000001</v>
      </c>
      <c r="M51" s="309">
        <f t="shared" si="310"/>
        <v>7860.4436220000007</v>
      </c>
      <c r="N51" s="309">
        <f t="shared" si="310"/>
        <v>9279.9271039999985</v>
      </c>
      <c r="O51" s="309">
        <f t="shared" si="310"/>
        <v>9514.2668209999993</v>
      </c>
      <c r="P51" s="309">
        <f t="shared" si="310"/>
        <v>6992.1532214500003</v>
      </c>
      <c r="Q51" s="309">
        <f t="shared" si="310"/>
        <v>6747.0420249999997</v>
      </c>
      <c r="R51" s="309">
        <f t="shared" si="310"/>
        <v>7335.4890769999993</v>
      </c>
      <c r="S51" s="309">
        <f t="shared" si="310"/>
        <v>7177.4736159999993</v>
      </c>
      <c r="T51" s="309">
        <f t="shared" si="310"/>
        <v>5606.4912211600004</v>
      </c>
      <c r="U51" s="309">
        <f t="shared" si="310"/>
        <v>5008.1071090000005</v>
      </c>
      <c r="V51" s="309">
        <f t="shared" si="310"/>
        <v>5632.2474089999996</v>
      </c>
      <c r="W51" s="309">
        <f t="shared" si="310"/>
        <v>5427.1642339999999</v>
      </c>
      <c r="X51" s="309">
        <f t="shared" si="310"/>
        <v>4935.4799999999996</v>
      </c>
      <c r="Y51" s="309">
        <f t="shared" si="310"/>
        <v>5389.0280000000002</v>
      </c>
      <c r="Z51" s="309">
        <f t="shared" si="310"/>
        <v>6177.3179999999993</v>
      </c>
      <c r="AA51" s="309">
        <f t="shared" si="310"/>
        <v>6563.2880000000005</v>
      </c>
      <c r="AB51" s="309">
        <f t="shared" si="310"/>
        <v>6196.30312667</v>
      </c>
      <c r="AC51" s="309">
        <f t="shared" si="310"/>
        <v>5925.7373960000004</v>
      </c>
      <c r="AD51" s="309">
        <f t="shared" si="310"/>
        <v>6893.364144000001</v>
      </c>
      <c r="AE51" s="309">
        <f t="shared" si="310"/>
        <v>7289.6024100000004</v>
      </c>
      <c r="AF51" s="309">
        <f t="shared" si="310"/>
        <v>6626.5772614799998</v>
      </c>
      <c r="AG51" s="309">
        <f t="shared" si="310"/>
        <v>7161.6708369999997</v>
      </c>
      <c r="AH51" s="309">
        <f t="shared" si="310"/>
        <v>7842.6475169999994</v>
      </c>
      <c r="AI51" s="310">
        <f t="shared" si="310"/>
        <v>8612.7372209999994</v>
      </c>
      <c r="AJ51" s="308">
        <f t="shared" si="310"/>
        <v>7702.2295876899998</v>
      </c>
      <c r="AK51" s="309">
        <f t="shared" si="310"/>
        <v>7938.509102</v>
      </c>
      <c r="AL51" s="309">
        <f t="shared" si="310"/>
        <v>9410.788446999999</v>
      </c>
      <c r="AM51" s="309">
        <f t="shared" si="310"/>
        <v>10053.658143000001</v>
      </c>
      <c r="AN51" s="309">
        <f t="shared" si="310"/>
        <v>8522.4260290500006</v>
      </c>
      <c r="AO51" s="309">
        <f t="shared" si="310"/>
        <v>7675.0681000900004</v>
      </c>
      <c r="AP51" s="309">
        <f t="shared" si="310"/>
        <v>9317.3409704599999</v>
      </c>
      <c r="AQ51" s="309">
        <f t="shared" si="310"/>
        <v>10755.00957697</v>
      </c>
      <c r="AR51" s="309">
        <f t="shared" si="310"/>
        <v>9484.913847759999</v>
      </c>
      <c r="AS51" s="309">
        <f t="shared" si="310"/>
        <v>10922.45749635</v>
      </c>
      <c r="AT51" s="309">
        <f t="shared" si="310"/>
        <v>12473.52064658</v>
      </c>
      <c r="AU51" s="309">
        <f t="shared" si="310"/>
        <v>14009.410914829999</v>
      </c>
      <c r="AV51" s="309">
        <f t="shared" ref="AV51:AW51" si="311">AV9+AV30</f>
        <v>8619.2546905899999</v>
      </c>
      <c r="AW51" s="309">
        <f t="shared" si="311"/>
        <v>4456.1535060799997</v>
      </c>
      <c r="AX51" s="309">
        <f t="shared" ref="AX51:AY51" si="312">AX9+AX30</f>
        <v>6758.2763220736597</v>
      </c>
      <c r="AY51" s="309">
        <f t="shared" si="312"/>
        <v>8885.2351605861822</v>
      </c>
      <c r="AZ51" s="309">
        <f t="shared" ref="AZ51:BA51" si="313">AZ9+AZ30</f>
        <v>8302.0206579000005</v>
      </c>
      <c r="BA51" s="309">
        <f t="shared" si="313"/>
        <v>7779.0856169399995</v>
      </c>
      <c r="BB51" s="309">
        <f t="shared" ref="BB51:BE51" si="314">BB9+BB30</f>
        <v>7417.1109662713188</v>
      </c>
      <c r="BC51" s="309">
        <f t="shared" ref="BC51" si="315">BC9+BC30</f>
        <v>8427.979779415964</v>
      </c>
      <c r="BD51" s="309">
        <f t="shared" si="314"/>
        <v>36269.844676569999</v>
      </c>
      <c r="BE51" s="309">
        <f t="shared" si="314"/>
        <v>46890.302905520002</v>
      </c>
      <c r="BF51" s="309">
        <f t="shared" ref="BF51:BN51" si="316">BF9+BF30</f>
        <v>28718.91967932984</v>
      </c>
      <c r="BG51" s="310">
        <f t="shared" si="316"/>
        <v>31926.197020527285</v>
      </c>
      <c r="BH51" s="308">
        <f t="shared" ref="BH51:BL51" si="317">BH9+BH30</f>
        <v>21674.009973159998</v>
      </c>
      <c r="BI51" s="309">
        <f t="shared" si="317"/>
        <v>23065.114000000001</v>
      </c>
      <c r="BJ51" s="309">
        <f t="shared" si="317"/>
        <v>26305.007076670001</v>
      </c>
      <c r="BK51" s="309">
        <f t="shared" si="317"/>
        <v>30243.632836479999</v>
      </c>
      <c r="BL51" s="309">
        <f t="shared" si="317"/>
        <v>35105.185279689998</v>
      </c>
      <c r="BM51" s="309">
        <f t="shared" si="316"/>
        <v>36269.844676569999</v>
      </c>
      <c r="BN51" s="309">
        <f t="shared" si="316"/>
        <v>46890.302905520002</v>
      </c>
      <c r="BO51" s="309">
        <f t="shared" ref="BO51:BP51" si="318">BO9+BO30</f>
        <v>28718.91967932984</v>
      </c>
      <c r="BP51" s="310">
        <f t="shared" si="318"/>
        <v>31926.197020527285</v>
      </c>
    </row>
    <row r="52" spans="1:68">
      <c r="A52" s="297" t="str">
        <f>IF('1'!$A$1=1,B52,C52)</f>
        <v xml:space="preserve">   America</v>
      </c>
      <c r="B52" s="280" t="s">
        <v>22</v>
      </c>
      <c r="C52" s="784" t="s">
        <v>138</v>
      </c>
      <c r="D52" s="308">
        <f t="shared" ref="D52:AU52" si="319">D10+D31</f>
        <v>2006.26525825</v>
      </c>
      <c r="E52" s="309">
        <f t="shared" si="319"/>
        <v>2304.1661260000001</v>
      </c>
      <c r="F52" s="309">
        <f t="shared" si="319"/>
        <v>2431.3286669999998</v>
      </c>
      <c r="G52" s="309">
        <f t="shared" si="319"/>
        <v>2201.4594659999998</v>
      </c>
      <c r="H52" s="309">
        <f t="shared" si="319"/>
        <v>2191.4940510000001</v>
      </c>
      <c r="I52" s="309">
        <f t="shared" si="319"/>
        <v>2449.416534</v>
      </c>
      <c r="J52" s="309">
        <f t="shared" si="319"/>
        <v>2442.6857490000002</v>
      </c>
      <c r="K52" s="309">
        <f t="shared" si="319"/>
        <v>2321.2037030000001</v>
      </c>
      <c r="L52" s="309">
        <f t="shared" si="319"/>
        <v>2145.4135350000001</v>
      </c>
      <c r="M52" s="309">
        <f t="shared" si="319"/>
        <v>2345.9131510000002</v>
      </c>
      <c r="N52" s="309">
        <f t="shared" si="319"/>
        <v>2236.8693160000003</v>
      </c>
      <c r="O52" s="309">
        <f t="shared" si="319"/>
        <v>2180.7266450000002</v>
      </c>
      <c r="P52" s="309">
        <f t="shared" si="319"/>
        <v>1760.38292572</v>
      </c>
      <c r="Q52" s="309">
        <f t="shared" si="319"/>
        <v>1707.5766549999998</v>
      </c>
      <c r="R52" s="309">
        <f t="shared" si="319"/>
        <v>1520.5847020000001</v>
      </c>
      <c r="S52" s="309">
        <f t="shared" si="319"/>
        <v>1524.899819</v>
      </c>
      <c r="T52" s="309">
        <f t="shared" si="319"/>
        <v>1299.3933567200002</v>
      </c>
      <c r="U52" s="309">
        <f t="shared" si="319"/>
        <v>1299.758636</v>
      </c>
      <c r="V52" s="309">
        <f t="shared" si="319"/>
        <v>1317.9270310000002</v>
      </c>
      <c r="W52" s="309">
        <f t="shared" si="319"/>
        <v>1339.8697070000001</v>
      </c>
      <c r="X52" s="309">
        <f t="shared" si="319"/>
        <v>1376.982</v>
      </c>
      <c r="Y52" s="309">
        <f t="shared" si="319"/>
        <v>1329.376</v>
      </c>
      <c r="Z52" s="309">
        <f t="shared" si="319"/>
        <v>1549.3620000000001</v>
      </c>
      <c r="AA52" s="309">
        <f t="shared" si="319"/>
        <v>1522.114</v>
      </c>
      <c r="AB52" s="309">
        <f t="shared" si="319"/>
        <v>1765.9297788900001</v>
      </c>
      <c r="AC52" s="309">
        <f t="shared" si="319"/>
        <v>1907.4039129999999</v>
      </c>
      <c r="AD52" s="309">
        <f t="shared" si="319"/>
        <v>1786.838387</v>
      </c>
      <c r="AE52" s="309">
        <f t="shared" si="319"/>
        <v>1993.6923589999999</v>
      </c>
      <c r="AF52" s="309">
        <f t="shared" si="319"/>
        <v>1926.3236508699997</v>
      </c>
      <c r="AG52" s="309">
        <f t="shared" si="319"/>
        <v>2084.7127519999999</v>
      </c>
      <c r="AH52" s="309">
        <f t="shared" si="319"/>
        <v>2130.9583680000001</v>
      </c>
      <c r="AI52" s="310">
        <f t="shared" si="319"/>
        <v>2374.7150359999996</v>
      </c>
      <c r="AJ52" s="308">
        <f t="shared" si="319"/>
        <v>2093.99556373</v>
      </c>
      <c r="AK52" s="309">
        <f t="shared" si="319"/>
        <v>2255.835266</v>
      </c>
      <c r="AL52" s="309">
        <f t="shared" si="319"/>
        <v>2338.8679069999998</v>
      </c>
      <c r="AM52" s="309">
        <f t="shared" si="319"/>
        <v>2555.0109830000001</v>
      </c>
      <c r="AN52" s="309">
        <f t="shared" si="319"/>
        <v>2370.2435470800001</v>
      </c>
      <c r="AO52" s="309">
        <f t="shared" si="319"/>
        <v>2316.9178644799999</v>
      </c>
      <c r="AP52" s="309">
        <f t="shared" si="319"/>
        <v>2238.0062819599998</v>
      </c>
      <c r="AQ52" s="309">
        <f t="shared" si="319"/>
        <v>2774.4634313799997</v>
      </c>
      <c r="AR52" s="309">
        <f t="shared" si="319"/>
        <v>2861.7513365100003</v>
      </c>
      <c r="AS52" s="309">
        <f t="shared" si="319"/>
        <v>2979.3019000899999</v>
      </c>
      <c r="AT52" s="309">
        <f t="shared" si="319"/>
        <v>3430.5589956499998</v>
      </c>
      <c r="AU52" s="309">
        <f t="shared" si="319"/>
        <v>3780.5197521600003</v>
      </c>
      <c r="AV52" s="309">
        <f t="shared" ref="AV52:AW52" si="320">AV10+AV31</f>
        <v>3840.76042542</v>
      </c>
      <c r="AW52" s="309">
        <f t="shared" si="320"/>
        <v>4527.03139577</v>
      </c>
      <c r="AX52" s="309">
        <f t="shared" ref="AX52:AY52" si="321">AX10+AX31</f>
        <v>4753.7164041721098</v>
      </c>
      <c r="AY52" s="309">
        <f t="shared" si="321"/>
        <v>5105.5217694485573</v>
      </c>
      <c r="AZ52" s="309">
        <f t="shared" ref="AZ52:BA52" si="322">AZ10+AZ31</f>
        <v>4466.4483734999994</v>
      </c>
      <c r="BA52" s="309">
        <f t="shared" si="322"/>
        <v>3589.5968220699997</v>
      </c>
      <c r="BB52" s="309">
        <f t="shared" ref="BB52:BE52" si="323">BB10+BB31</f>
        <v>3675.9679604774765</v>
      </c>
      <c r="BC52" s="309">
        <f t="shared" ref="BC52" si="324">BC10+BC31</f>
        <v>3958.7698183291518</v>
      </c>
      <c r="BD52" s="309">
        <f t="shared" si="323"/>
        <v>9699.6311248999991</v>
      </c>
      <c r="BE52" s="309">
        <f t="shared" si="323"/>
        <v>13052.13198441</v>
      </c>
      <c r="BF52" s="309">
        <f t="shared" ref="BF52:BN52" si="325">BF10+BF31</f>
        <v>18227.029994810669</v>
      </c>
      <c r="BG52" s="310">
        <f t="shared" si="325"/>
        <v>15690.782974376629</v>
      </c>
      <c r="BH52" s="308">
        <f t="shared" ref="BH52:BL52" si="326">BH10+BH31</f>
        <v>5256.9487307199997</v>
      </c>
      <c r="BI52" s="309">
        <f t="shared" si="326"/>
        <v>5777.8339999999998</v>
      </c>
      <c r="BJ52" s="309">
        <f t="shared" si="326"/>
        <v>7453.864437889999</v>
      </c>
      <c r="BK52" s="309">
        <f t="shared" si="326"/>
        <v>8516.7098068699997</v>
      </c>
      <c r="BL52" s="309">
        <f t="shared" si="326"/>
        <v>9243.7097197299991</v>
      </c>
      <c r="BM52" s="309">
        <f t="shared" si="325"/>
        <v>9699.6311248999991</v>
      </c>
      <c r="BN52" s="309">
        <f t="shared" si="325"/>
        <v>13052.13198441</v>
      </c>
      <c r="BO52" s="309">
        <f t="shared" ref="BO52:BP52" si="327">BO10+BO31</f>
        <v>18227.029994810669</v>
      </c>
      <c r="BP52" s="310">
        <f t="shared" si="327"/>
        <v>15690.782974376629</v>
      </c>
    </row>
    <row r="53" spans="1:68">
      <c r="A53" s="290" t="str">
        <f>IF('1'!$A$1=1,B53,C53)</f>
        <v xml:space="preserve">     including USA</v>
      </c>
      <c r="B53" s="311" t="s">
        <v>44</v>
      </c>
      <c r="C53" s="783" t="s">
        <v>139</v>
      </c>
      <c r="D53" s="800">
        <f t="shared" ref="D53:AU53" si="328">D11+D32</f>
        <v>1155.076276</v>
      </c>
      <c r="E53" s="801">
        <f t="shared" si="328"/>
        <v>1350.1783190000001</v>
      </c>
      <c r="F53" s="801">
        <f t="shared" si="328"/>
        <v>1336.8458153500001</v>
      </c>
      <c r="G53" s="801">
        <f t="shared" si="328"/>
        <v>1352.8629970000002</v>
      </c>
      <c r="H53" s="801">
        <f t="shared" si="328"/>
        <v>1412.264739</v>
      </c>
      <c r="I53" s="801">
        <f t="shared" si="328"/>
        <v>1374.6190000000001</v>
      </c>
      <c r="J53" s="801">
        <f t="shared" si="328"/>
        <v>1435.1768280000001</v>
      </c>
      <c r="K53" s="801">
        <f t="shared" si="328"/>
        <v>1240.8500260000001</v>
      </c>
      <c r="L53" s="801">
        <f t="shared" si="328"/>
        <v>1268.490223</v>
      </c>
      <c r="M53" s="801">
        <f t="shared" si="328"/>
        <v>1262.4047970000001</v>
      </c>
      <c r="N53" s="801">
        <f t="shared" si="328"/>
        <v>1295.954534</v>
      </c>
      <c r="O53" s="801">
        <f t="shared" si="328"/>
        <v>1326.1021289999999</v>
      </c>
      <c r="P53" s="801">
        <f t="shared" si="328"/>
        <v>1051.8392859999999</v>
      </c>
      <c r="Q53" s="801">
        <f t="shared" si="328"/>
        <v>1085.2829320000001</v>
      </c>
      <c r="R53" s="801">
        <f t="shared" si="328"/>
        <v>979.88669900000002</v>
      </c>
      <c r="S53" s="801">
        <f t="shared" si="328"/>
        <v>1011.5671858400001</v>
      </c>
      <c r="T53" s="801">
        <f t="shared" si="328"/>
        <v>897.635177</v>
      </c>
      <c r="U53" s="801">
        <f t="shared" si="328"/>
        <v>864.75293793000003</v>
      </c>
      <c r="V53" s="801">
        <f t="shared" si="328"/>
        <v>926.41089399999987</v>
      </c>
      <c r="W53" s="801">
        <f t="shared" si="328"/>
        <v>931.18835499999989</v>
      </c>
      <c r="X53" s="801">
        <f t="shared" si="328"/>
        <v>955.05799999999999</v>
      </c>
      <c r="Y53" s="801">
        <f t="shared" si="328"/>
        <v>951.54300000000001</v>
      </c>
      <c r="Z53" s="801">
        <f t="shared" si="328"/>
        <v>1120.0329999999999</v>
      </c>
      <c r="AA53" s="801">
        <f t="shared" si="328"/>
        <v>1031.4390000000001</v>
      </c>
      <c r="AB53" s="801">
        <f t="shared" si="328"/>
        <v>1311.4534429999999</v>
      </c>
      <c r="AC53" s="801">
        <f t="shared" si="328"/>
        <v>1414.51149777</v>
      </c>
      <c r="AD53" s="801">
        <f t="shared" si="328"/>
        <v>1366.9538229999998</v>
      </c>
      <c r="AE53" s="801">
        <f t="shared" si="328"/>
        <v>1446.4908390000001</v>
      </c>
      <c r="AF53" s="801">
        <f t="shared" si="328"/>
        <v>1407.78626242</v>
      </c>
      <c r="AG53" s="801">
        <f t="shared" si="328"/>
        <v>1622.8183760000002</v>
      </c>
      <c r="AH53" s="801">
        <f t="shared" si="328"/>
        <v>1667.4048720000001</v>
      </c>
      <c r="AI53" s="802">
        <f t="shared" si="328"/>
        <v>1811.6044339999999</v>
      </c>
      <c r="AJ53" s="800">
        <f t="shared" si="328"/>
        <v>1644.75146032</v>
      </c>
      <c r="AK53" s="801">
        <f t="shared" si="328"/>
        <v>1752.284177</v>
      </c>
      <c r="AL53" s="801">
        <f t="shared" si="328"/>
        <v>1837.8938800000001</v>
      </c>
      <c r="AM53" s="801">
        <f t="shared" si="328"/>
        <v>2001.4016839999999</v>
      </c>
      <c r="AN53" s="801">
        <f t="shared" si="328"/>
        <v>1894.7853445800001</v>
      </c>
      <c r="AO53" s="801">
        <f t="shared" si="328"/>
        <v>1800.3394883400001</v>
      </c>
      <c r="AP53" s="801">
        <f t="shared" si="328"/>
        <v>1766.0545914200002</v>
      </c>
      <c r="AQ53" s="801">
        <f t="shared" si="328"/>
        <v>2209.8854701999999</v>
      </c>
      <c r="AR53" s="801">
        <f t="shared" si="328"/>
        <v>2095.3559737599999</v>
      </c>
      <c r="AS53" s="801">
        <f t="shared" si="328"/>
        <v>2139.0229897600002</v>
      </c>
      <c r="AT53" s="801">
        <f t="shared" si="328"/>
        <v>2514.34486345</v>
      </c>
      <c r="AU53" s="801">
        <f t="shared" si="328"/>
        <v>2857.8013789406987</v>
      </c>
      <c r="AV53" s="801">
        <f t="shared" ref="AV53:AW53" si="329">AV11+AV32</f>
        <v>3262.2235216700001</v>
      </c>
      <c r="AW53" s="801">
        <f t="shared" si="329"/>
        <v>4132.7313758800001</v>
      </c>
      <c r="AX53" s="801">
        <f t="shared" ref="AX53:AY53" si="330">AX11+AX32</f>
        <v>4339.8137030658418</v>
      </c>
      <c r="AY53" s="801">
        <f t="shared" si="330"/>
        <v>4655.3250201060328</v>
      </c>
      <c r="AZ53" s="801">
        <f t="shared" ref="AZ53:BA53" si="331">AZ11+AZ32</f>
        <v>4081.7828450799998</v>
      </c>
      <c r="BA53" s="801">
        <f t="shared" si="331"/>
        <v>3266.0044451700001</v>
      </c>
      <c r="BB53" s="801">
        <f t="shared" ref="BB53:BE53" si="332">BB11+BB32</f>
        <v>3261.7592885234476</v>
      </c>
      <c r="BC53" s="801">
        <f t="shared" ref="BC53" si="333">BC11+BC32</f>
        <v>3533.4736519121716</v>
      </c>
      <c r="BD53" s="801">
        <f t="shared" si="332"/>
        <v>7671.0648945400008</v>
      </c>
      <c r="BE53" s="801">
        <f t="shared" si="332"/>
        <v>9606.5252059106988</v>
      </c>
      <c r="BF53" s="801">
        <f t="shared" ref="BF53:BN53" si="334">BF11+BF32</f>
        <v>16390.093620721877</v>
      </c>
      <c r="BG53" s="802">
        <f t="shared" si="334"/>
        <v>14143.020230685619</v>
      </c>
      <c r="BH53" s="800">
        <f t="shared" ref="BH53:BL53" si="335">BH11+BH32</f>
        <v>3619.9873639299999</v>
      </c>
      <c r="BI53" s="801">
        <f t="shared" si="335"/>
        <v>4058.0729999999999</v>
      </c>
      <c r="BJ53" s="801">
        <f t="shared" si="335"/>
        <v>5539.4096027699998</v>
      </c>
      <c r="BK53" s="801">
        <f t="shared" si="335"/>
        <v>6509.6139444199998</v>
      </c>
      <c r="BL53" s="801">
        <f t="shared" si="335"/>
        <v>7236.3312013200002</v>
      </c>
      <c r="BM53" s="801">
        <f t="shared" si="334"/>
        <v>7671.0648945400008</v>
      </c>
      <c r="BN53" s="801">
        <f t="shared" si="334"/>
        <v>9606.5252059106988</v>
      </c>
      <c r="BO53" s="801">
        <f t="shared" ref="BO53:BP53" si="336">BO11+BO32</f>
        <v>16390.093620721877</v>
      </c>
      <c r="BP53" s="802">
        <f t="shared" si="336"/>
        <v>14143.020230685619</v>
      </c>
    </row>
    <row r="54" spans="1:68">
      <c r="A54" s="297" t="str">
        <f>IF('1'!$A$1=1,B54,C54)</f>
        <v xml:space="preserve">   Africa</v>
      </c>
      <c r="B54" s="280" t="s">
        <v>23</v>
      </c>
      <c r="C54" s="784" t="s">
        <v>140</v>
      </c>
      <c r="D54" s="308">
        <f t="shared" ref="D54:AU54" si="337">D12+D33</f>
        <v>960.11600614000008</v>
      </c>
      <c r="E54" s="309">
        <f t="shared" si="337"/>
        <v>1069.3033840000001</v>
      </c>
      <c r="F54" s="309">
        <f t="shared" si="337"/>
        <v>839.21391199999994</v>
      </c>
      <c r="G54" s="309">
        <f t="shared" si="337"/>
        <v>1583.8536440000003</v>
      </c>
      <c r="H54" s="309">
        <f t="shared" si="337"/>
        <v>1487.720403</v>
      </c>
      <c r="I54" s="309">
        <f t="shared" si="337"/>
        <v>1603.627976</v>
      </c>
      <c r="J54" s="309">
        <f t="shared" si="337"/>
        <v>1538.2625680000001</v>
      </c>
      <c r="K54" s="309">
        <f t="shared" si="337"/>
        <v>1966.6333080000002</v>
      </c>
      <c r="L54" s="309">
        <f t="shared" si="337"/>
        <v>1324.1452299999999</v>
      </c>
      <c r="M54" s="309">
        <f t="shared" si="337"/>
        <v>1309.5454279999999</v>
      </c>
      <c r="N54" s="309">
        <f t="shared" si="337"/>
        <v>1502.0265870000001</v>
      </c>
      <c r="O54" s="309">
        <f t="shared" si="337"/>
        <v>2084.2839879999997</v>
      </c>
      <c r="P54" s="309">
        <f t="shared" si="337"/>
        <v>1516.5454251900001</v>
      </c>
      <c r="Q54" s="309">
        <f t="shared" si="337"/>
        <v>1476.1455839999999</v>
      </c>
      <c r="R54" s="309">
        <f t="shared" si="337"/>
        <v>1518.7696740000001</v>
      </c>
      <c r="S54" s="309">
        <f t="shared" si="337"/>
        <v>1586.8746999999998</v>
      </c>
      <c r="T54" s="309">
        <f t="shared" si="337"/>
        <v>1288.23961654</v>
      </c>
      <c r="U54" s="309">
        <f t="shared" si="337"/>
        <v>1083.3991800000001</v>
      </c>
      <c r="V54" s="309">
        <f t="shared" si="337"/>
        <v>1027.210697</v>
      </c>
      <c r="W54" s="309">
        <f t="shared" si="337"/>
        <v>1205.9660650000001</v>
      </c>
      <c r="X54" s="309">
        <f t="shared" si="337"/>
        <v>949.64300000000003</v>
      </c>
      <c r="Y54" s="309">
        <f t="shared" si="337"/>
        <v>1158.2</v>
      </c>
      <c r="Z54" s="309">
        <f t="shared" si="337"/>
        <v>1057.3019999999999</v>
      </c>
      <c r="AA54" s="309">
        <f t="shared" si="337"/>
        <v>1504.2959999999998</v>
      </c>
      <c r="AB54" s="309">
        <f t="shared" si="337"/>
        <v>1400.7957512200001</v>
      </c>
      <c r="AC54" s="309">
        <f t="shared" si="337"/>
        <v>1256.9019089999999</v>
      </c>
      <c r="AD54" s="309">
        <f t="shared" si="337"/>
        <v>993.69979000000001</v>
      </c>
      <c r="AE54" s="309">
        <f t="shared" si="337"/>
        <v>1366.3532140000002</v>
      </c>
      <c r="AF54" s="309">
        <f t="shared" si="337"/>
        <v>1375.98523258</v>
      </c>
      <c r="AG54" s="309">
        <f t="shared" si="337"/>
        <v>1307.3292300000001</v>
      </c>
      <c r="AH54" s="309">
        <f t="shared" si="337"/>
        <v>1127.6461049999998</v>
      </c>
      <c r="AI54" s="310">
        <f t="shared" si="337"/>
        <v>1329.3616489999999</v>
      </c>
      <c r="AJ54" s="308">
        <f t="shared" si="337"/>
        <v>1653.0397046400001</v>
      </c>
      <c r="AK54" s="309">
        <f t="shared" si="337"/>
        <v>1544.0470110000001</v>
      </c>
      <c r="AL54" s="309">
        <f t="shared" si="337"/>
        <v>1529.0288889999999</v>
      </c>
      <c r="AM54" s="309">
        <f t="shared" si="337"/>
        <v>1529.2153040000001</v>
      </c>
      <c r="AN54" s="309">
        <f t="shared" si="337"/>
        <v>1696.975508</v>
      </c>
      <c r="AO54" s="309">
        <f t="shared" si="337"/>
        <v>1020.5486705300001</v>
      </c>
      <c r="AP54" s="309">
        <f t="shared" si="337"/>
        <v>1195.2610374000001</v>
      </c>
      <c r="AQ54" s="309">
        <f t="shared" si="337"/>
        <v>1117.44674538</v>
      </c>
      <c r="AR54" s="309">
        <f t="shared" si="337"/>
        <v>1307.6562951200001</v>
      </c>
      <c r="AS54" s="309">
        <f t="shared" si="337"/>
        <v>1476.8217504300001</v>
      </c>
      <c r="AT54" s="309">
        <f t="shared" si="337"/>
        <v>1950.4293705499999</v>
      </c>
      <c r="AU54" s="309">
        <f t="shared" si="337"/>
        <v>2489.9708713</v>
      </c>
      <c r="AV54" s="309">
        <f t="shared" ref="AV54:AW54" si="338">AV12+AV33</f>
        <v>1447.4375429199999</v>
      </c>
      <c r="AW54" s="309">
        <f t="shared" si="338"/>
        <v>241.00062707000001</v>
      </c>
      <c r="AX54" s="309">
        <f t="shared" ref="AX54:AY54" si="339">AX12+AX33</f>
        <v>476.77349307057773</v>
      </c>
      <c r="AY54" s="309">
        <f t="shared" si="339"/>
        <v>605.39098221157769</v>
      </c>
      <c r="AZ54" s="309">
        <f t="shared" ref="AZ54:BA54" si="340">AZ12+AZ33</f>
        <v>522.72906577000003</v>
      </c>
      <c r="BA54" s="309">
        <f t="shared" si="340"/>
        <v>768.65206800999999</v>
      </c>
      <c r="BB54" s="309">
        <f t="shared" ref="BB54:BE54" si="341">BB12+BB33</f>
        <v>495.47712876146852</v>
      </c>
      <c r="BC54" s="309">
        <f t="shared" ref="BC54" si="342">BC12+BC33</f>
        <v>680.78452522627629</v>
      </c>
      <c r="BD54" s="309">
        <f t="shared" si="341"/>
        <v>5030.2319613099999</v>
      </c>
      <c r="BE54" s="309">
        <f t="shared" si="341"/>
        <v>7224.8782874000008</v>
      </c>
      <c r="BF54" s="309">
        <f t="shared" ref="BF54:BN54" si="343">BF12+BF33</f>
        <v>2770.6026452721553</v>
      </c>
      <c r="BG54" s="310">
        <f t="shared" si="343"/>
        <v>2467.6427877677447</v>
      </c>
      <c r="BH54" s="308">
        <f t="shared" ref="BH54:BL54" si="344">BH12+BH33</f>
        <v>4604.81555854</v>
      </c>
      <c r="BI54" s="309">
        <f t="shared" si="344"/>
        <v>4669.4409999999998</v>
      </c>
      <c r="BJ54" s="309">
        <f t="shared" si="344"/>
        <v>5017.7506642200005</v>
      </c>
      <c r="BK54" s="309">
        <f t="shared" si="344"/>
        <v>5140.3222165799989</v>
      </c>
      <c r="BL54" s="309">
        <f t="shared" si="344"/>
        <v>6255.3309086400004</v>
      </c>
      <c r="BM54" s="309">
        <f t="shared" si="343"/>
        <v>5030.2319613099999</v>
      </c>
      <c r="BN54" s="309">
        <f t="shared" si="343"/>
        <v>7224.8782874000008</v>
      </c>
      <c r="BO54" s="309">
        <f t="shared" ref="BO54:BP54" si="345">BO12+BO33</f>
        <v>2770.6026452721553</v>
      </c>
      <c r="BP54" s="310">
        <f t="shared" si="345"/>
        <v>2467.6427877677447</v>
      </c>
    </row>
    <row r="55" spans="1:68">
      <c r="A55" s="297" t="str">
        <f>IF('1'!$A$1=1,B55,C55)</f>
        <v xml:space="preserve">   Australia and Oceania</v>
      </c>
      <c r="B55" s="280" t="s">
        <v>264</v>
      </c>
      <c r="C55" s="784" t="s">
        <v>265</v>
      </c>
      <c r="D55" s="308">
        <f t="shared" ref="D55:AU55" si="346">D13+D34</f>
        <v>78.832247670000001</v>
      </c>
      <c r="E55" s="309">
        <f t="shared" si="346"/>
        <v>58.478801000000004</v>
      </c>
      <c r="F55" s="309">
        <f t="shared" si="346"/>
        <v>119.16136900000001</v>
      </c>
      <c r="G55" s="309">
        <f t="shared" si="346"/>
        <v>101.37548099999999</v>
      </c>
      <c r="H55" s="309">
        <f t="shared" si="346"/>
        <v>105.545344</v>
      </c>
      <c r="I55" s="309">
        <f t="shared" si="346"/>
        <v>131.663309</v>
      </c>
      <c r="J55" s="309">
        <f t="shared" si="346"/>
        <v>129.98297200000002</v>
      </c>
      <c r="K55" s="309">
        <f t="shared" si="346"/>
        <v>94.728283000000005</v>
      </c>
      <c r="L55" s="309">
        <f t="shared" si="346"/>
        <v>49.412334999999999</v>
      </c>
      <c r="M55" s="309">
        <f t="shared" si="346"/>
        <v>53.101089000000002</v>
      </c>
      <c r="N55" s="309">
        <f t="shared" si="346"/>
        <v>58.463552</v>
      </c>
      <c r="O55" s="309">
        <f t="shared" si="346"/>
        <v>60.266356000000002</v>
      </c>
      <c r="P55" s="309">
        <f t="shared" si="346"/>
        <v>77.034964889999998</v>
      </c>
      <c r="Q55" s="309">
        <f t="shared" si="346"/>
        <v>35.775289999999998</v>
      </c>
      <c r="R55" s="309">
        <f t="shared" si="346"/>
        <v>84.58958100000001</v>
      </c>
      <c r="S55" s="309">
        <f t="shared" si="346"/>
        <v>81.855119999999999</v>
      </c>
      <c r="T55" s="309">
        <f t="shared" si="346"/>
        <v>74.752586530000002</v>
      </c>
      <c r="U55" s="309">
        <f t="shared" si="346"/>
        <v>58.237352999999999</v>
      </c>
      <c r="V55" s="309">
        <f t="shared" si="346"/>
        <v>98.588999999999999</v>
      </c>
      <c r="W55" s="309">
        <f t="shared" si="346"/>
        <v>45.302999999999997</v>
      </c>
      <c r="X55" s="309">
        <f t="shared" si="346"/>
        <v>50.662999999999997</v>
      </c>
      <c r="Y55" s="309">
        <f t="shared" si="346"/>
        <v>35.007000000000005</v>
      </c>
      <c r="Z55" s="309">
        <f t="shared" si="346"/>
        <v>53.485999999999997</v>
      </c>
      <c r="AA55" s="309">
        <f t="shared" si="346"/>
        <v>38.730999999999995</v>
      </c>
      <c r="AB55" s="309">
        <f t="shared" si="346"/>
        <v>34.472371819999999</v>
      </c>
      <c r="AC55" s="309">
        <f t="shared" si="346"/>
        <v>75.540700999999999</v>
      </c>
      <c r="AD55" s="309">
        <f t="shared" si="346"/>
        <v>54.068099000000004</v>
      </c>
      <c r="AE55" s="309">
        <f t="shared" si="346"/>
        <v>32.806623000000002</v>
      </c>
      <c r="AF55" s="309">
        <f t="shared" si="346"/>
        <v>17.494188999999999</v>
      </c>
      <c r="AG55" s="309">
        <f t="shared" si="346"/>
        <v>28.361701000000004</v>
      </c>
      <c r="AH55" s="309">
        <f t="shared" si="346"/>
        <v>28.776326000000001</v>
      </c>
      <c r="AI55" s="310">
        <f t="shared" si="346"/>
        <v>68.486034000000004</v>
      </c>
      <c r="AJ55" s="308">
        <f t="shared" si="346"/>
        <v>44.1698661</v>
      </c>
      <c r="AK55" s="309">
        <f t="shared" si="346"/>
        <v>35.856124000000001</v>
      </c>
      <c r="AL55" s="309">
        <f t="shared" si="346"/>
        <v>88.908613000000003</v>
      </c>
      <c r="AM55" s="309">
        <f t="shared" si="346"/>
        <v>59.367108999999999</v>
      </c>
      <c r="AN55" s="309">
        <f t="shared" si="346"/>
        <v>34.384863440000004</v>
      </c>
      <c r="AO55" s="309">
        <f t="shared" si="346"/>
        <v>35.600921</v>
      </c>
      <c r="AP55" s="309">
        <f t="shared" si="346"/>
        <v>43.546777239999997</v>
      </c>
      <c r="AQ55" s="309">
        <f t="shared" si="346"/>
        <v>50.453414709999997</v>
      </c>
      <c r="AR55" s="309">
        <f t="shared" si="346"/>
        <v>53.865420909999997</v>
      </c>
      <c r="AS55" s="309">
        <f t="shared" si="346"/>
        <v>65.399171889999991</v>
      </c>
      <c r="AT55" s="309">
        <f t="shared" si="346"/>
        <v>61.206471969999996</v>
      </c>
      <c r="AU55" s="309">
        <f t="shared" si="346"/>
        <v>122.8452479</v>
      </c>
      <c r="AV55" s="309">
        <f t="shared" ref="AV55:AW55" si="347">AV13+AV34</f>
        <v>103.88464644999999</v>
      </c>
      <c r="AW55" s="309">
        <f t="shared" si="347"/>
        <v>62.815876500000002</v>
      </c>
      <c r="AX55" s="309">
        <f t="shared" ref="AX55:AY55" si="348">AX13+AX34</f>
        <v>65.124187159999991</v>
      </c>
      <c r="AY55" s="309">
        <f t="shared" si="348"/>
        <v>109.72902578</v>
      </c>
      <c r="AZ55" s="309">
        <f t="shared" ref="AZ55:BA55" si="349">AZ13+AZ34</f>
        <v>69.174849330000001</v>
      </c>
      <c r="BA55" s="309">
        <f t="shared" si="349"/>
        <v>52.628662949999999</v>
      </c>
      <c r="BB55" s="309">
        <f t="shared" ref="BB55:BE55" si="350">BB13+BB34</f>
        <v>37.23624976</v>
      </c>
      <c r="BC55" s="309">
        <f t="shared" ref="BC55" si="351">BC13+BC34</f>
        <v>43.224209569999999</v>
      </c>
      <c r="BD55" s="309">
        <f t="shared" si="350"/>
        <v>163.98597638999999</v>
      </c>
      <c r="BE55" s="309">
        <f t="shared" si="350"/>
        <v>303.31631267</v>
      </c>
      <c r="BF55" s="309">
        <f t="shared" ref="BF55:BN55" si="352">BF13+BF34</f>
        <v>341.55373588999998</v>
      </c>
      <c r="BG55" s="310">
        <f t="shared" si="352"/>
        <v>202.26397161</v>
      </c>
      <c r="BH55" s="308">
        <f t="shared" ref="BH55:BL55" si="353">BH13+BH34</f>
        <v>276.88193952999995</v>
      </c>
      <c r="BI55" s="309">
        <f t="shared" si="353"/>
        <v>177.887</v>
      </c>
      <c r="BJ55" s="309">
        <f t="shared" si="353"/>
        <v>196.88779482000001</v>
      </c>
      <c r="BK55" s="309">
        <f t="shared" si="353"/>
        <v>143.11824999999999</v>
      </c>
      <c r="BL55" s="309">
        <f t="shared" si="353"/>
        <v>228.3017121</v>
      </c>
      <c r="BM55" s="309">
        <f t="shared" si="352"/>
        <v>163.98597638999999</v>
      </c>
      <c r="BN55" s="309">
        <f t="shared" si="352"/>
        <v>303.31631267</v>
      </c>
      <c r="BO55" s="309">
        <f t="shared" ref="BO55:BP55" si="354">BO13+BO34</f>
        <v>341.55373588999998</v>
      </c>
      <c r="BP55" s="310">
        <f t="shared" si="354"/>
        <v>202.26397161</v>
      </c>
    </row>
    <row r="56" spans="1:68">
      <c r="A56" s="290" t="str">
        <f>IF('1'!$A$1=1,B56,C56)</f>
        <v>Reference:</v>
      </c>
      <c r="B56" s="788" t="s">
        <v>381</v>
      </c>
      <c r="C56" s="798" t="s">
        <v>369</v>
      </c>
      <c r="D56" s="284"/>
      <c r="E56" s="285"/>
      <c r="F56" s="285"/>
      <c r="G56" s="285"/>
      <c r="H56" s="285"/>
      <c r="I56" s="285"/>
      <c r="J56" s="285"/>
      <c r="K56" s="285"/>
      <c r="L56" s="285"/>
      <c r="M56" s="285"/>
      <c r="N56" s="285"/>
      <c r="O56" s="285"/>
      <c r="P56" s="285"/>
      <c r="Q56" s="285"/>
      <c r="R56" s="285"/>
      <c r="S56" s="285"/>
      <c r="T56" s="285"/>
      <c r="U56" s="285"/>
      <c r="V56" s="285"/>
      <c r="W56" s="285"/>
      <c r="X56" s="285"/>
      <c r="Y56" s="285"/>
      <c r="Z56" s="285"/>
      <c r="AA56" s="285"/>
      <c r="AB56" s="285"/>
      <c r="AC56" s="285"/>
      <c r="AD56" s="285"/>
      <c r="AE56" s="285"/>
      <c r="AF56" s="285"/>
      <c r="AG56" s="285"/>
      <c r="AH56" s="285"/>
      <c r="AI56" s="286"/>
      <c r="AJ56" s="284"/>
      <c r="AK56" s="285"/>
      <c r="AL56" s="285"/>
      <c r="AM56" s="285"/>
      <c r="AN56" s="285"/>
      <c r="AO56" s="285"/>
      <c r="AP56" s="285"/>
      <c r="AQ56" s="285"/>
      <c r="AR56" s="285"/>
      <c r="AS56" s="285"/>
      <c r="AT56" s="285"/>
      <c r="AU56" s="285"/>
      <c r="AV56" s="285"/>
      <c r="AW56" s="285"/>
      <c r="AX56" s="285"/>
      <c r="AY56" s="285"/>
      <c r="AZ56" s="285"/>
      <c r="BA56" s="285"/>
      <c r="BB56" s="285"/>
      <c r="BC56" s="285"/>
      <c r="BD56" s="285"/>
      <c r="BE56" s="285"/>
      <c r="BF56" s="285"/>
      <c r="BG56" s="286"/>
      <c r="BH56" s="284"/>
      <c r="BI56" s="285"/>
      <c r="BJ56" s="285"/>
      <c r="BK56" s="285"/>
      <c r="BL56" s="285"/>
      <c r="BM56" s="285"/>
      <c r="BN56" s="285"/>
      <c r="BO56" s="285"/>
      <c r="BP56" s="286"/>
    </row>
    <row r="57" spans="1:68">
      <c r="A57" s="325" t="str">
        <f>IF('1'!$A$1=1,B57,C57)</f>
        <v xml:space="preserve"> EU countries</v>
      </c>
      <c r="B57" s="311" t="s">
        <v>376</v>
      </c>
      <c r="C57" s="783" t="s">
        <v>368</v>
      </c>
      <c r="D57" s="800">
        <f t="shared" ref="D57:AU57" si="355">D15+D36</f>
        <v>10970.912566229999</v>
      </c>
      <c r="E57" s="801">
        <f t="shared" si="355"/>
        <v>12898.105067</v>
      </c>
      <c r="F57" s="801">
        <f t="shared" si="355"/>
        <v>13372.969853000001</v>
      </c>
      <c r="G57" s="801">
        <f t="shared" si="355"/>
        <v>13506.543256000001</v>
      </c>
      <c r="H57" s="801">
        <f t="shared" si="355"/>
        <v>10787.256341</v>
      </c>
      <c r="I57" s="801">
        <f t="shared" si="355"/>
        <v>13129.448345000001</v>
      </c>
      <c r="J57" s="801">
        <f t="shared" si="355"/>
        <v>12967.29002</v>
      </c>
      <c r="K57" s="801">
        <f t="shared" si="355"/>
        <v>13916.781534999998</v>
      </c>
      <c r="L57" s="801">
        <f t="shared" si="355"/>
        <v>11696.250257</v>
      </c>
      <c r="M57" s="801">
        <f t="shared" si="355"/>
        <v>12490.608361000001</v>
      </c>
      <c r="N57" s="801">
        <f t="shared" si="355"/>
        <v>13480.889421</v>
      </c>
      <c r="O57" s="801">
        <f t="shared" si="355"/>
        <v>14578.927583999999</v>
      </c>
      <c r="P57" s="801">
        <f t="shared" si="355"/>
        <v>11315.861285000001</v>
      </c>
      <c r="Q57" s="801">
        <f t="shared" si="355"/>
        <v>10985.294397670001</v>
      </c>
      <c r="R57" s="801">
        <f t="shared" si="355"/>
        <v>11209.173645999999</v>
      </c>
      <c r="S57" s="801">
        <f t="shared" si="355"/>
        <v>10496.815334999999</v>
      </c>
      <c r="T57" s="801">
        <f t="shared" si="355"/>
        <v>7727.27619185</v>
      </c>
      <c r="U57" s="801">
        <f t="shared" si="355"/>
        <v>7234.0286056499999</v>
      </c>
      <c r="V57" s="801">
        <f t="shared" si="355"/>
        <v>7949.5961036400004</v>
      </c>
      <c r="W57" s="801">
        <f t="shared" si="355"/>
        <v>8443.4443564199992</v>
      </c>
      <c r="X57" s="801">
        <f t="shared" si="355"/>
        <v>7825.74660434</v>
      </c>
      <c r="Y57" s="801">
        <f t="shared" si="355"/>
        <v>8156.5660351100005</v>
      </c>
      <c r="Z57" s="801">
        <f t="shared" si="355"/>
        <v>8903.6043365299993</v>
      </c>
      <c r="AA57" s="801">
        <f t="shared" si="355"/>
        <v>9589.7621417400005</v>
      </c>
      <c r="AB57" s="801">
        <f t="shared" si="355"/>
        <v>9475.6334841400003</v>
      </c>
      <c r="AC57" s="801">
        <f t="shared" si="355"/>
        <v>10182.605471950001</v>
      </c>
      <c r="AD57" s="801">
        <f t="shared" si="355"/>
        <v>11141.431020049999</v>
      </c>
      <c r="AE57" s="801">
        <f t="shared" si="355"/>
        <v>11952.447848899999</v>
      </c>
      <c r="AF57" s="801">
        <f t="shared" si="355"/>
        <v>11358.920176369998</v>
      </c>
      <c r="AG57" s="801">
        <f t="shared" si="355"/>
        <v>11640.73460575</v>
      </c>
      <c r="AH57" s="801">
        <f t="shared" si="355"/>
        <v>12801.76337447</v>
      </c>
      <c r="AI57" s="802">
        <f t="shared" si="355"/>
        <v>13292.931974290001</v>
      </c>
      <c r="AJ57" s="800">
        <f t="shared" si="355"/>
        <v>12462.971975870001</v>
      </c>
      <c r="AK57" s="801">
        <f t="shared" si="355"/>
        <v>13108.77206404</v>
      </c>
      <c r="AL57" s="801">
        <f t="shared" si="355"/>
        <v>14192.84058674</v>
      </c>
      <c r="AM57" s="801">
        <f t="shared" si="355"/>
        <v>13700.76505532</v>
      </c>
      <c r="AN57" s="801">
        <f t="shared" si="355"/>
        <v>12369.63020754</v>
      </c>
      <c r="AO57" s="801">
        <f t="shared" si="355"/>
        <v>9304.49579653</v>
      </c>
      <c r="AP57" s="801">
        <f t="shared" si="355"/>
        <v>11767.58436248</v>
      </c>
      <c r="AQ57" s="801">
        <f t="shared" si="355"/>
        <v>13706.118517980001</v>
      </c>
      <c r="AR57" s="801">
        <f t="shared" si="355"/>
        <v>12965.60541568</v>
      </c>
      <c r="AS57" s="801">
        <f t="shared" si="355"/>
        <v>14856.085398179999</v>
      </c>
      <c r="AT57" s="801">
        <f t="shared" si="355"/>
        <v>17284.320974869999</v>
      </c>
      <c r="AU57" s="801">
        <f t="shared" si="355"/>
        <v>18198.391864860001</v>
      </c>
      <c r="AV57" s="801">
        <f t="shared" ref="AV57:AW57" si="356">AV15+AV36</f>
        <v>14678.91108197</v>
      </c>
      <c r="AW57" s="801">
        <f t="shared" si="356"/>
        <v>16668.20886595</v>
      </c>
      <c r="AX57" s="801">
        <f t="shared" ref="AX57:AY57" si="357">AX15+AX36</f>
        <v>18921.651718874346</v>
      </c>
      <c r="AY57" s="801">
        <f t="shared" si="357"/>
        <v>20164.876188974566</v>
      </c>
      <c r="AZ57" s="801">
        <f t="shared" ref="AZ57:BA57" si="358">AZ15+AZ36</f>
        <v>17496.69003587</v>
      </c>
      <c r="BA57" s="801">
        <f t="shared" si="358"/>
        <v>17179.927346709999</v>
      </c>
      <c r="BB57" s="801">
        <f t="shared" ref="BB57:BE57" si="359">BB15+BB36</f>
        <v>17737.596625939866</v>
      </c>
      <c r="BC57" s="801">
        <f t="shared" ref="BC57" si="360">BC15+BC36</f>
        <v>18986.802910702849</v>
      </c>
      <c r="BD57" s="801">
        <f t="shared" si="359"/>
        <v>47147.828884529998</v>
      </c>
      <c r="BE57" s="801">
        <f t="shared" si="359"/>
        <v>63304.403653590001</v>
      </c>
      <c r="BF57" s="801">
        <f t="shared" ref="BF57:BN57" si="361">BF15+BF36</f>
        <v>70433.647855768912</v>
      </c>
      <c r="BG57" s="802">
        <f t="shared" si="361"/>
        <v>71401.016919222719</v>
      </c>
      <c r="BH57" s="800">
        <f t="shared" ref="BH57:BL57" si="362">BH15+BH36</f>
        <v>31354.345257560002</v>
      </c>
      <c r="BI57" s="801">
        <f t="shared" si="362"/>
        <v>34475.679117719999</v>
      </c>
      <c r="BJ57" s="801">
        <f t="shared" si="362"/>
        <v>42752.117825039997</v>
      </c>
      <c r="BK57" s="801">
        <f t="shared" si="362"/>
        <v>49094.350130880004</v>
      </c>
      <c r="BL57" s="801">
        <f t="shared" si="362"/>
        <v>53465.349681970001</v>
      </c>
      <c r="BM57" s="801">
        <f t="shared" si="361"/>
        <v>47147.828884529998</v>
      </c>
      <c r="BN57" s="801">
        <f t="shared" si="361"/>
        <v>63304.403653590001</v>
      </c>
      <c r="BO57" s="801">
        <f t="shared" ref="BO57:BP57" si="363">BO15+BO36</f>
        <v>70433.647855768912</v>
      </c>
      <c r="BP57" s="802">
        <f t="shared" si="363"/>
        <v>71401.016919222719</v>
      </c>
    </row>
    <row r="58" spans="1:68">
      <c r="A58" s="290" t="str">
        <f>IF('1'!$A$1=1,B58,C58)</f>
        <v xml:space="preserve">    CIS countries</v>
      </c>
      <c r="B58" s="793" t="s">
        <v>370</v>
      </c>
      <c r="C58" s="786" t="s">
        <v>372</v>
      </c>
      <c r="D58" s="800">
        <f t="shared" ref="D58:AU58" si="364">D16+D37</f>
        <v>16572</v>
      </c>
      <c r="E58" s="801">
        <f t="shared" si="364"/>
        <v>17971</v>
      </c>
      <c r="F58" s="801">
        <f t="shared" si="364"/>
        <v>18935</v>
      </c>
      <c r="G58" s="801">
        <f t="shared" si="364"/>
        <v>19098</v>
      </c>
      <c r="H58" s="801">
        <f t="shared" si="364"/>
        <v>17682</v>
      </c>
      <c r="I58" s="801">
        <f t="shared" si="364"/>
        <v>18568</v>
      </c>
      <c r="J58" s="801">
        <f t="shared" si="364"/>
        <v>20052</v>
      </c>
      <c r="K58" s="801">
        <f t="shared" si="364"/>
        <v>18710</v>
      </c>
      <c r="L58" s="801">
        <f t="shared" si="364"/>
        <v>15520</v>
      </c>
      <c r="M58" s="801">
        <f t="shared" si="364"/>
        <v>15677</v>
      </c>
      <c r="N58" s="801">
        <f t="shared" si="364"/>
        <v>19715</v>
      </c>
      <c r="O58" s="801">
        <f t="shared" si="364"/>
        <v>16612</v>
      </c>
      <c r="P58" s="801">
        <f t="shared" si="364"/>
        <v>11822</v>
      </c>
      <c r="Q58" s="801">
        <f t="shared" si="364"/>
        <v>12641</v>
      </c>
      <c r="R58" s="801">
        <f t="shared" si="364"/>
        <v>10234</v>
      </c>
      <c r="S58" s="801">
        <f t="shared" si="364"/>
        <v>8412</v>
      </c>
      <c r="T58" s="801">
        <f t="shared" si="364"/>
        <v>5963</v>
      </c>
      <c r="U58" s="801">
        <f t="shared" si="364"/>
        <v>6533</v>
      </c>
      <c r="V58" s="801">
        <f t="shared" si="364"/>
        <v>6730</v>
      </c>
      <c r="W58" s="801">
        <f t="shared" si="364"/>
        <v>6506</v>
      </c>
      <c r="X58" s="801">
        <f t="shared" si="364"/>
        <v>4361</v>
      </c>
      <c r="Y58" s="801">
        <f t="shared" si="364"/>
        <v>5156</v>
      </c>
      <c r="Z58" s="801">
        <f t="shared" si="364"/>
        <v>5946</v>
      </c>
      <c r="AA58" s="801">
        <f t="shared" si="364"/>
        <v>6221</v>
      </c>
      <c r="AB58" s="801">
        <f t="shared" si="364"/>
        <v>5532</v>
      </c>
      <c r="AC58" s="801">
        <f t="shared" si="364"/>
        <v>6122</v>
      </c>
      <c r="AD58" s="801">
        <f t="shared" si="364"/>
        <v>6816</v>
      </c>
      <c r="AE58" s="801">
        <f t="shared" si="364"/>
        <v>7160</v>
      </c>
      <c r="AF58" s="801">
        <f t="shared" si="364"/>
        <v>6101</v>
      </c>
      <c r="AG58" s="801">
        <f t="shared" si="364"/>
        <v>6777</v>
      </c>
      <c r="AH58" s="801">
        <f t="shared" si="364"/>
        <v>7259</v>
      </c>
      <c r="AI58" s="802">
        <f t="shared" si="364"/>
        <v>7097</v>
      </c>
      <c r="AJ58" s="1133">
        <f t="shared" si="364"/>
        <v>5865</v>
      </c>
      <c r="AK58" s="821">
        <f t="shared" si="364"/>
        <v>6628</v>
      </c>
      <c r="AL58" s="821">
        <f t="shared" si="364"/>
        <v>6526</v>
      </c>
      <c r="AM58" s="821">
        <f t="shared" si="364"/>
        <v>6358</v>
      </c>
      <c r="AN58" s="821">
        <f t="shared" si="364"/>
        <v>4741</v>
      </c>
      <c r="AO58" s="821">
        <f t="shared" si="364"/>
        <v>3886</v>
      </c>
      <c r="AP58" s="821">
        <f t="shared" si="364"/>
        <v>4533</v>
      </c>
      <c r="AQ58" s="821">
        <f t="shared" si="364"/>
        <v>5056</v>
      </c>
      <c r="AR58" s="821">
        <f t="shared" si="364"/>
        <v>4587</v>
      </c>
      <c r="AS58" s="821">
        <f t="shared" si="364"/>
        <v>5286</v>
      </c>
      <c r="AT58" s="821">
        <f t="shared" si="364"/>
        <v>6219</v>
      </c>
      <c r="AU58" s="821">
        <f t="shared" si="364"/>
        <v>7521</v>
      </c>
      <c r="AV58" s="821">
        <f t="shared" ref="AV58:AW58" si="365">AV16+AV37</f>
        <v>4516</v>
      </c>
      <c r="AW58" s="821">
        <f t="shared" si="365"/>
        <v>1553</v>
      </c>
      <c r="AX58" s="821">
        <f t="shared" ref="AX58:AY58" si="366">AX16+AX37</f>
        <v>1330</v>
      </c>
      <c r="AY58" s="821">
        <f t="shared" si="366"/>
        <v>1249</v>
      </c>
      <c r="AZ58" s="821">
        <f t="shared" ref="AZ58:BA58" si="367">AZ16+AZ37</f>
        <v>1100</v>
      </c>
      <c r="BA58" s="821">
        <f t="shared" si="367"/>
        <v>1124</v>
      </c>
      <c r="BB58" s="821">
        <f t="shared" ref="BB58:BE58" si="368">BB16+BB37</f>
        <v>1096</v>
      </c>
      <c r="BC58" s="821">
        <f t="shared" ref="BC58" si="369">BC16+BC37</f>
        <v>1130</v>
      </c>
      <c r="BD58" s="821">
        <f t="shared" si="368"/>
        <v>18216</v>
      </c>
      <c r="BE58" s="821">
        <f t="shared" si="368"/>
        <v>23613</v>
      </c>
      <c r="BF58" s="821">
        <f t="shared" ref="BF58:BN58" si="370">BF16+BF37</f>
        <v>8648</v>
      </c>
      <c r="BG58" s="1168">
        <f t="shared" si="370"/>
        <v>4450</v>
      </c>
      <c r="BH58" s="800">
        <f t="shared" ref="BH58:BL58" si="371">BH16+BH37</f>
        <v>25732</v>
      </c>
      <c r="BI58" s="801">
        <f t="shared" si="371"/>
        <v>21684</v>
      </c>
      <c r="BJ58" s="801">
        <f t="shared" si="371"/>
        <v>25630</v>
      </c>
      <c r="BK58" s="801">
        <f t="shared" si="371"/>
        <v>27234</v>
      </c>
      <c r="BL58" s="801">
        <f t="shared" si="371"/>
        <v>25377</v>
      </c>
      <c r="BM58" s="801">
        <f t="shared" si="370"/>
        <v>18216</v>
      </c>
      <c r="BN58" s="801">
        <f t="shared" si="370"/>
        <v>23613</v>
      </c>
      <c r="BO58" s="801">
        <f t="shared" ref="BO58:BP58" si="372">BO16+BO37</f>
        <v>8648</v>
      </c>
      <c r="BP58" s="802">
        <f t="shared" si="372"/>
        <v>4450</v>
      </c>
    </row>
    <row r="59" spans="1:68">
      <c r="A59" s="282" t="str">
        <f>IF('1'!$A$1=1,B59,C59)</f>
        <v>% of total</v>
      </c>
      <c r="B59" s="790" t="s">
        <v>13</v>
      </c>
      <c r="C59" s="791" t="s">
        <v>104</v>
      </c>
      <c r="D59" s="287"/>
      <c r="E59" s="288"/>
      <c r="F59" s="288"/>
      <c r="G59" s="288"/>
      <c r="H59" s="288"/>
      <c r="I59" s="288"/>
      <c r="J59" s="288"/>
      <c r="K59" s="288"/>
      <c r="L59" s="288"/>
      <c r="M59" s="288"/>
      <c r="N59" s="288"/>
      <c r="O59" s="288"/>
      <c r="P59" s="288"/>
      <c r="Q59" s="288"/>
      <c r="R59" s="288"/>
      <c r="S59" s="288"/>
      <c r="T59" s="288"/>
      <c r="U59" s="288"/>
      <c r="V59" s="288"/>
      <c r="W59" s="288"/>
      <c r="X59" s="288"/>
      <c r="Y59" s="288"/>
      <c r="Z59" s="288"/>
      <c r="AA59" s="288"/>
      <c r="AB59" s="288"/>
      <c r="AC59" s="288"/>
      <c r="AD59" s="288"/>
      <c r="AE59" s="288"/>
      <c r="AF59" s="288"/>
      <c r="AG59" s="288"/>
      <c r="AH59" s="288"/>
      <c r="AI59" s="289"/>
      <c r="AJ59" s="287"/>
      <c r="AK59" s="288"/>
      <c r="AL59" s="288"/>
      <c r="AM59" s="288"/>
      <c r="AN59" s="288"/>
      <c r="AO59" s="288"/>
      <c r="AP59" s="288"/>
      <c r="AQ59" s="288"/>
      <c r="AR59" s="288"/>
      <c r="AS59" s="288"/>
      <c r="AT59" s="288"/>
      <c r="AU59" s="288"/>
      <c r="AV59" s="288"/>
      <c r="AW59" s="288"/>
      <c r="AX59" s="288"/>
      <c r="AY59" s="288"/>
      <c r="AZ59" s="288"/>
      <c r="BA59" s="288"/>
      <c r="BB59" s="288"/>
      <c r="BC59" s="288"/>
      <c r="BD59" s="288"/>
      <c r="BE59" s="288"/>
      <c r="BF59" s="288"/>
      <c r="BG59" s="289"/>
      <c r="BH59" s="287"/>
      <c r="BI59" s="288"/>
      <c r="BJ59" s="288"/>
      <c r="BK59" s="288"/>
      <c r="BL59" s="288"/>
      <c r="BM59" s="288"/>
      <c r="BN59" s="288"/>
      <c r="BO59" s="288"/>
      <c r="BP59" s="289"/>
    </row>
    <row r="60" spans="1:68">
      <c r="A60" s="290" t="str">
        <f>IF('1'!$A$1=1,B60,C60)</f>
        <v>TOTAL</v>
      </c>
      <c r="B60" s="793" t="s">
        <v>45</v>
      </c>
      <c r="C60" s="789" t="s">
        <v>105</v>
      </c>
      <c r="D60" s="295">
        <v>100</v>
      </c>
      <c r="E60" s="312">
        <v>100</v>
      </c>
      <c r="F60" s="312">
        <v>100</v>
      </c>
      <c r="G60" s="312">
        <v>100</v>
      </c>
      <c r="H60" s="312">
        <v>100</v>
      </c>
      <c r="I60" s="312">
        <v>100</v>
      </c>
      <c r="J60" s="312">
        <v>100</v>
      </c>
      <c r="K60" s="312">
        <v>100</v>
      </c>
      <c r="L60" s="312">
        <v>100</v>
      </c>
      <c r="M60" s="312">
        <v>100</v>
      </c>
      <c r="N60" s="312">
        <v>100</v>
      </c>
      <c r="O60" s="312">
        <v>100</v>
      </c>
      <c r="P60" s="312">
        <v>100</v>
      </c>
      <c r="Q60" s="312">
        <v>100</v>
      </c>
      <c r="R60" s="312">
        <v>100</v>
      </c>
      <c r="S60" s="312">
        <v>100</v>
      </c>
      <c r="T60" s="312">
        <v>100</v>
      </c>
      <c r="U60" s="312">
        <v>100</v>
      </c>
      <c r="V60" s="312">
        <v>100</v>
      </c>
      <c r="W60" s="312">
        <v>100</v>
      </c>
      <c r="X60" s="312">
        <v>100</v>
      </c>
      <c r="Y60" s="312">
        <v>100</v>
      </c>
      <c r="Z60" s="312">
        <v>100</v>
      </c>
      <c r="AA60" s="312">
        <v>100</v>
      </c>
      <c r="AB60" s="312">
        <v>100</v>
      </c>
      <c r="AC60" s="312">
        <v>100</v>
      </c>
      <c r="AD60" s="312">
        <v>100</v>
      </c>
      <c r="AE60" s="312">
        <v>100</v>
      </c>
      <c r="AF60" s="312">
        <v>100</v>
      </c>
      <c r="AG60" s="312">
        <v>100</v>
      </c>
      <c r="AH60" s="312">
        <v>100</v>
      </c>
      <c r="AI60" s="296">
        <v>100</v>
      </c>
      <c r="AJ60" s="295">
        <v>100</v>
      </c>
      <c r="AK60" s="312">
        <v>100</v>
      </c>
      <c r="AL60" s="312">
        <v>100</v>
      </c>
      <c r="AM60" s="312">
        <v>100</v>
      </c>
      <c r="AN60" s="312">
        <v>100</v>
      </c>
      <c r="AO60" s="312">
        <v>100</v>
      </c>
      <c r="AP60" s="312">
        <v>100</v>
      </c>
      <c r="AQ60" s="312">
        <v>100</v>
      </c>
      <c r="AR60" s="312">
        <v>100</v>
      </c>
      <c r="AS60" s="312">
        <v>100</v>
      </c>
      <c r="AT60" s="312">
        <v>100</v>
      </c>
      <c r="AU60" s="312">
        <v>100</v>
      </c>
      <c r="AV60" s="312">
        <v>100</v>
      </c>
      <c r="AW60" s="312">
        <v>100</v>
      </c>
      <c r="AX60" s="312">
        <v>100</v>
      </c>
      <c r="AY60" s="312">
        <v>100</v>
      </c>
      <c r="AZ60" s="312">
        <v>100</v>
      </c>
      <c r="BA60" s="312">
        <v>100</v>
      </c>
      <c r="BB60" s="312">
        <v>100</v>
      </c>
      <c r="BC60" s="312">
        <v>100</v>
      </c>
      <c r="BD60" s="312">
        <v>100</v>
      </c>
      <c r="BE60" s="312">
        <v>100</v>
      </c>
      <c r="BF60" s="312">
        <v>100</v>
      </c>
      <c r="BG60" s="296">
        <v>100</v>
      </c>
      <c r="BH60" s="295">
        <v>100</v>
      </c>
      <c r="BI60" s="312">
        <v>100</v>
      </c>
      <c r="BJ60" s="312">
        <v>100</v>
      </c>
      <c r="BK60" s="312">
        <v>100</v>
      </c>
      <c r="BL60" s="312">
        <v>100</v>
      </c>
      <c r="BM60" s="312">
        <v>100</v>
      </c>
      <c r="BN60" s="312">
        <v>100</v>
      </c>
      <c r="BO60" s="312">
        <v>100</v>
      </c>
      <c r="BP60" s="296">
        <v>100</v>
      </c>
    </row>
    <row r="61" spans="1:68">
      <c r="A61" s="297" t="str">
        <f>IF('1'!$A$1=1,B61,C61)</f>
        <v xml:space="preserve">   Europe</v>
      </c>
      <c r="B61" s="311" t="s">
        <v>20</v>
      </c>
      <c r="C61" s="784" t="s">
        <v>136</v>
      </c>
      <c r="D61" s="295">
        <f t="shared" ref="D61:BN61" si="373">D50/D$49*100</f>
        <v>29.51951284146126</v>
      </c>
      <c r="E61" s="312">
        <f t="shared" si="373"/>
        <v>30.177560638029487</v>
      </c>
      <c r="F61" s="312">
        <f t="shared" si="373"/>
        <v>30.077041207588074</v>
      </c>
      <c r="G61" s="312">
        <f t="shared" si="373"/>
        <v>29.016112586307298</v>
      </c>
      <c r="H61" s="312">
        <f t="shared" si="373"/>
        <v>26.217463999524153</v>
      </c>
      <c r="I61" s="312">
        <f t="shared" si="373"/>
        <v>28.460077104883709</v>
      </c>
      <c r="J61" s="312">
        <f t="shared" si="373"/>
        <v>27.418843114976006</v>
      </c>
      <c r="K61" s="312">
        <f t="shared" si="373"/>
        <v>29.356445423394955</v>
      </c>
      <c r="L61" s="312">
        <f t="shared" si="373"/>
        <v>29.181401713982229</v>
      </c>
      <c r="M61" s="312">
        <f t="shared" si="373"/>
        <v>30.698338354662663</v>
      </c>
      <c r="N61" s="312">
        <f t="shared" si="373"/>
        <v>28.452352647167718</v>
      </c>
      <c r="O61" s="312">
        <f t="shared" si="373"/>
        <v>31.206144107586731</v>
      </c>
      <c r="P61" s="312">
        <f t="shared" si="373"/>
        <v>32.866649908051805</v>
      </c>
      <c r="Q61" s="312">
        <f t="shared" si="373"/>
        <v>31.892930191512271</v>
      </c>
      <c r="R61" s="312">
        <f t="shared" si="373"/>
        <v>34.195993612137833</v>
      </c>
      <c r="S61" s="312">
        <f t="shared" si="373"/>
        <v>36.005792886988949</v>
      </c>
      <c r="T61" s="312">
        <f t="shared" si="373"/>
        <v>37.070939170556699</v>
      </c>
      <c r="U61" s="312">
        <f t="shared" si="373"/>
        <v>36.18405887224143</v>
      </c>
      <c r="V61" s="312">
        <f t="shared" si="373"/>
        <v>37.114665715422888</v>
      </c>
      <c r="W61" s="312">
        <f t="shared" si="373"/>
        <v>38.239068893371304</v>
      </c>
      <c r="X61" s="312">
        <f t="shared" si="373"/>
        <v>41.337995892840482</v>
      </c>
      <c r="Y61" s="312">
        <f t="shared" si="373"/>
        <v>39.180899608865708</v>
      </c>
      <c r="Z61" s="312">
        <f t="shared" si="373"/>
        <v>38.931842044314067</v>
      </c>
      <c r="AA61" s="312">
        <f t="shared" si="373"/>
        <v>39.505194297294416</v>
      </c>
      <c r="AB61" s="312">
        <f t="shared" si="373"/>
        <v>41.105540308699233</v>
      </c>
      <c r="AC61" s="312">
        <f t="shared" si="373"/>
        <v>41.663356646875677</v>
      </c>
      <c r="AD61" s="312">
        <f t="shared" si="373"/>
        <v>41.885764289053625</v>
      </c>
      <c r="AE61" s="312">
        <f t="shared" si="373"/>
        <v>41.861753783332304</v>
      </c>
      <c r="AF61" s="312">
        <f t="shared" si="373"/>
        <v>43.079597458057542</v>
      </c>
      <c r="AG61" s="312">
        <f t="shared" si="373"/>
        <v>41.926858474197871</v>
      </c>
      <c r="AH61" s="312">
        <f t="shared" si="373"/>
        <v>42.870158325137837</v>
      </c>
      <c r="AI61" s="296">
        <f t="shared" si="373"/>
        <v>42.553412547215352</v>
      </c>
      <c r="AJ61" s="295">
        <f t="shared" si="373"/>
        <v>43.376453767185211</v>
      </c>
      <c r="AK61" s="312">
        <f t="shared" si="373"/>
        <v>43.257203651825911</v>
      </c>
      <c r="AL61" s="312">
        <f t="shared" si="373"/>
        <v>43.595835257524726</v>
      </c>
      <c r="AM61" s="312">
        <f t="shared" si="373"/>
        <v>41.626223525890452</v>
      </c>
      <c r="AN61" s="312">
        <f t="shared" si="373"/>
        <v>43.303485458247827</v>
      </c>
      <c r="AO61" s="312">
        <f t="shared" si="373"/>
        <v>40.190121789356724</v>
      </c>
      <c r="AP61" s="312">
        <f t="shared" si="373"/>
        <v>42.173130555407944</v>
      </c>
      <c r="AQ61" s="312">
        <f t="shared" si="373"/>
        <v>42.928017367588822</v>
      </c>
      <c r="AR61" s="312">
        <f t="shared" si="373"/>
        <v>43.818736230603903</v>
      </c>
      <c r="AS61" s="312">
        <f t="shared" si="373"/>
        <v>43.912471605838263</v>
      </c>
      <c r="AT61" s="312">
        <f t="shared" si="373"/>
        <v>44.519378082674606</v>
      </c>
      <c r="AU61" s="312">
        <f t="shared" si="373"/>
        <v>42.230554367402036</v>
      </c>
      <c r="AV61" s="312">
        <f t="shared" ref="AV61:AW61" si="374">AV50/AV$49*100</f>
        <v>45.993013452253692</v>
      </c>
      <c r="AW61" s="312">
        <f t="shared" si="374"/>
        <v>58.284755095693939</v>
      </c>
      <c r="AX61" s="312">
        <f t="shared" ref="AX61:AY61" si="375">AX50/AX$49*100</f>
        <v>57.456570686140942</v>
      </c>
      <c r="AY61" s="312">
        <f t="shared" si="375"/>
        <v>54.930844747932561</v>
      </c>
      <c r="AZ61" s="312">
        <f t="shared" ref="AZ61:BA61" si="376">AZ50/AZ$49*100</f>
        <v>57.113803691054066</v>
      </c>
      <c r="BA61" s="312">
        <f t="shared" si="376"/>
        <v>55.781441360312137</v>
      </c>
      <c r="BB61" s="312">
        <f t="shared" ref="BB61:BC61" si="377">BB50/BB$49*100</f>
        <v>57.359241724285951</v>
      </c>
      <c r="BC61" s="312">
        <f t="shared" si="377"/>
        <v>56.642552484691947</v>
      </c>
      <c r="BD61" s="312">
        <f t="shared" ref="BD61:BE61" si="378">BD50/BD$49*100</f>
        <v>42.268593603471956</v>
      </c>
      <c r="BE61" s="312">
        <f t="shared" si="378"/>
        <v>43.553226433374178</v>
      </c>
      <c r="BF61" s="312">
        <f t="shared" ref="BF61:BG61" si="379">BF50/BF$49*100</f>
        <v>53.970530033913455</v>
      </c>
      <c r="BG61" s="296">
        <f t="shared" si="379"/>
        <v>56.734991356762244</v>
      </c>
      <c r="BH61" s="295">
        <f t="shared" ref="BH61:BL61" si="380">BH50/BH$49*100</f>
        <v>37.171429318006652</v>
      </c>
      <c r="BI61" s="312">
        <f t="shared" si="380"/>
        <v>39.677373589657662</v>
      </c>
      <c r="BJ61" s="312">
        <f t="shared" si="380"/>
        <v>41.647569485852934</v>
      </c>
      <c r="BK61" s="312">
        <f t="shared" si="380"/>
        <v>42.604015449757966</v>
      </c>
      <c r="BL61" s="312">
        <f t="shared" si="380"/>
        <v>42.94458139053021</v>
      </c>
      <c r="BM61" s="312">
        <f t="shared" si="373"/>
        <v>42.268593603471956</v>
      </c>
      <c r="BN61" s="312">
        <f t="shared" si="373"/>
        <v>43.553226433374178</v>
      </c>
      <c r="BO61" s="312">
        <f t="shared" ref="BO61:BP61" si="381">BO50/BO$49*100</f>
        <v>53.970530033913455</v>
      </c>
      <c r="BP61" s="296">
        <f t="shared" si="381"/>
        <v>56.734991356762244</v>
      </c>
    </row>
    <row r="62" spans="1:68">
      <c r="A62" s="297" t="str">
        <f>IF('1'!$A$1=1,B62,C62)</f>
        <v xml:space="preserve">   Asia</v>
      </c>
      <c r="B62" s="311" t="s">
        <v>43</v>
      </c>
      <c r="C62" s="784" t="s">
        <v>137</v>
      </c>
      <c r="D62" s="295">
        <f t="shared" ref="D62:BN62" si="382">D51/D$49*100</f>
        <v>18.38968249214118</v>
      </c>
      <c r="E62" s="312">
        <f t="shared" si="382"/>
        <v>17.981374621012318</v>
      </c>
      <c r="F62" s="312">
        <f t="shared" si="382"/>
        <v>18.773387605420051</v>
      </c>
      <c r="G62" s="312">
        <f t="shared" si="382"/>
        <v>20.407714998752187</v>
      </c>
      <c r="H62" s="312">
        <f t="shared" si="382"/>
        <v>19.551820706638114</v>
      </c>
      <c r="I62" s="312">
        <f t="shared" si="382"/>
        <v>20.60917923014231</v>
      </c>
      <c r="J62" s="312">
        <f t="shared" si="382"/>
        <v>19.863379662824563</v>
      </c>
      <c r="K62" s="312">
        <f t="shared" si="382"/>
        <v>19.772795945585489</v>
      </c>
      <c r="L62" s="312">
        <f t="shared" si="382"/>
        <v>20.652677679606025</v>
      </c>
      <c r="M62" s="312">
        <f t="shared" si="382"/>
        <v>18.732736641166799</v>
      </c>
      <c r="N62" s="312">
        <f t="shared" si="382"/>
        <v>19.087430795178737</v>
      </c>
      <c r="O62" s="312">
        <f t="shared" si="382"/>
        <v>20.213445836962755</v>
      </c>
      <c r="P62" s="312">
        <f t="shared" si="382"/>
        <v>19.685116051379506</v>
      </c>
      <c r="Q62" s="312">
        <f t="shared" si="382"/>
        <v>19.11451647402119</v>
      </c>
      <c r="R62" s="312">
        <f t="shared" si="382"/>
        <v>21.865652429354952</v>
      </c>
      <c r="S62" s="312">
        <f t="shared" si="382"/>
        <v>23.069791771663663</v>
      </c>
      <c r="T62" s="312">
        <f t="shared" si="382"/>
        <v>23.119551427463918</v>
      </c>
      <c r="U62" s="312">
        <f t="shared" si="382"/>
        <v>21.377500785418533</v>
      </c>
      <c r="V62" s="312">
        <f t="shared" si="382"/>
        <v>22.416905110447761</v>
      </c>
      <c r="W62" s="312">
        <f t="shared" si="382"/>
        <v>21.46481661920582</v>
      </c>
      <c r="X62" s="312">
        <f t="shared" si="382"/>
        <v>23.035004200504059</v>
      </c>
      <c r="Y62" s="312">
        <f t="shared" si="382"/>
        <v>23.420373750543245</v>
      </c>
      <c r="Z62" s="312">
        <f t="shared" si="382"/>
        <v>23.845124681540952</v>
      </c>
      <c r="AA62" s="312">
        <f t="shared" si="382"/>
        <v>23.334475770611871</v>
      </c>
      <c r="AB62" s="312">
        <f t="shared" si="382"/>
        <v>23.174145884770738</v>
      </c>
      <c r="AC62" s="312">
        <f t="shared" si="382"/>
        <v>21.452962841213527</v>
      </c>
      <c r="AD62" s="312">
        <f t="shared" si="382"/>
        <v>23.019315247445405</v>
      </c>
      <c r="AE62" s="312">
        <f t="shared" si="382"/>
        <v>22.550276588504612</v>
      </c>
      <c r="AF62" s="312">
        <f t="shared" si="382"/>
        <v>22.378013175334324</v>
      </c>
      <c r="AG62" s="312">
        <f t="shared" si="382"/>
        <v>22.841330729731453</v>
      </c>
      <c r="AH62" s="312">
        <f t="shared" si="382"/>
        <v>23.372515324094767</v>
      </c>
      <c r="AI62" s="296">
        <f t="shared" si="382"/>
        <v>24.460359606373004</v>
      </c>
      <c r="AJ62" s="295">
        <f t="shared" si="382"/>
        <v>24.011689334071139</v>
      </c>
      <c r="AK62" s="312">
        <f t="shared" si="382"/>
        <v>23.360236300503193</v>
      </c>
      <c r="AL62" s="312">
        <f t="shared" si="382"/>
        <v>25.564458456481582</v>
      </c>
      <c r="AM62" s="312">
        <f t="shared" si="382"/>
        <v>27.356148521128677</v>
      </c>
      <c r="AN62" s="312">
        <f t="shared" si="382"/>
        <v>26.905843817048147</v>
      </c>
      <c r="AO62" s="312">
        <f t="shared" si="382"/>
        <v>29.922292787875243</v>
      </c>
      <c r="AP62" s="312">
        <f t="shared" si="382"/>
        <v>30.190334296092281</v>
      </c>
      <c r="AQ62" s="312">
        <f t="shared" si="382"/>
        <v>30.206458578767027</v>
      </c>
      <c r="AR62" s="312">
        <f t="shared" si="382"/>
        <v>28.314020859607748</v>
      </c>
      <c r="AS62" s="312">
        <f t="shared" si="382"/>
        <v>28.828276753457558</v>
      </c>
      <c r="AT62" s="312">
        <f t="shared" si="382"/>
        <v>27.931837442237502</v>
      </c>
      <c r="AU62" s="312">
        <f t="shared" si="382"/>
        <v>28.224863331983478</v>
      </c>
      <c r="AV62" s="312">
        <f t="shared" ref="AV62:AW62" si="383">AV51/AV$49*100</f>
        <v>23.747120042401367</v>
      </c>
      <c r="AW62" s="312">
        <f t="shared" si="383"/>
        <v>14.760362723020867</v>
      </c>
      <c r="AX62" s="312">
        <f t="shared" ref="AX62:AY62" si="384">AX51/AX$49*100</f>
        <v>19.404164122063968</v>
      </c>
      <c r="AY62" s="312">
        <f t="shared" si="384"/>
        <v>22.519351076100421</v>
      </c>
      <c r="AZ62" s="312">
        <f t="shared" ref="AZ62:BA62" si="385">AZ51/AZ$49*100</f>
        <v>22.36354997683377</v>
      </c>
      <c r="BA62" s="312">
        <f t="shared" si="385"/>
        <v>23.528069494419743</v>
      </c>
      <c r="BB62" s="312">
        <f t="shared" ref="BB62:BC62" si="386">BB51/BB$49*100</f>
        <v>22.260905088001799</v>
      </c>
      <c r="BC62" s="312">
        <f t="shared" si="386"/>
        <v>23.361735722962536</v>
      </c>
      <c r="BD62" s="312">
        <f t="shared" ref="BD62:BE62" si="387">BD51/BD$49*100</f>
        <v>29.299021484885934</v>
      </c>
      <c r="BE62" s="312">
        <f t="shared" si="387"/>
        <v>28.301898795574576</v>
      </c>
      <c r="BF62" s="312">
        <f t="shared" ref="BF62:BG62" si="388">BF51/BF$49*100</f>
        <v>20.401161943390214</v>
      </c>
      <c r="BG62" s="296">
        <f t="shared" si="388"/>
        <v>22.872881710639188</v>
      </c>
      <c r="BH62" s="295">
        <f t="shared" ref="BH62:BL62" si="389">BH51/BH$49*100</f>
        <v>22.096945510225719</v>
      </c>
      <c r="BI62" s="312">
        <f t="shared" si="389"/>
        <v>23.423731326610405</v>
      </c>
      <c r="BJ62" s="312">
        <f t="shared" si="389"/>
        <v>22.553850638478291</v>
      </c>
      <c r="BK62" s="312">
        <f t="shared" si="389"/>
        <v>23.312392344587302</v>
      </c>
      <c r="BL62" s="312">
        <f t="shared" si="389"/>
        <v>25.142838414652314</v>
      </c>
      <c r="BM62" s="312">
        <f t="shared" si="382"/>
        <v>29.299021484885934</v>
      </c>
      <c r="BN62" s="312">
        <f t="shared" si="382"/>
        <v>28.301898795574576</v>
      </c>
      <c r="BO62" s="312">
        <f t="shared" ref="BO62:BP62" si="390">BO51/BO$49*100</f>
        <v>20.401161943390214</v>
      </c>
      <c r="BP62" s="296">
        <f t="shared" si="390"/>
        <v>22.872881710639188</v>
      </c>
    </row>
    <row r="63" spans="1:68">
      <c r="A63" s="297" t="str">
        <f>IF('1'!$A$1=1,B63,C63)</f>
        <v xml:space="preserve">   America</v>
      </c>
      <c r="B63" s="311" t="s">
        <v>22</v>
      </c>
      <c r="C63" s="784" t="s">
        <v>138</v>
      </c>
      <c r="D63" s="295">
        <f t="shared" ref="D63:BN63" si="391">D52/D$49*100</f>
        <v>5.0615971396674819</v>
      </c>
      <c r="E63" s="312">
        <f t="shared" si="391"/>
        <v>5.2844210857051124</v>
      </c>
      <c r="F63" s="312">
        <f t="shared" si="391"/>
        <v>5.2711732617886176</v>
      </c>
      <c r="G63" s="312">
        <f t="shared" si="391"/>
        <v>4.5783617544297472</v>
      </c>
      <c r="H63" s="312">
        <f t="shared" si="391"/>
        <v>5.2141186081370448</v>
      </c>
      <c r="I63" s="312">
        <f t="shared" si="391"/>
        <v>5.1186269074039243</v>
      </c>
      <c r="J63" s="312">
        <f t="shared" si="391"/>
        <v>5.0098153103080527</v>
      </c>
      <c r="K63" s="312">
        <f t="shared" si="391"/>
        <v>4.7627135502800746</v>
      </c>
      <c r="L63" s="312">
        <f t="shared" si="391"/>
        <v>5.1791558878910777</v>
      </c>
      <c r="M63" s="312">
        <f t="shared" si="391"/>
        <v>5.5906988656133088</v>
      </c>
      <c r="N63" s="312">
        <f t="shared" si="391"/>
        <v>4.6009077214200511</v>
      </c>
      <c r="O63" s="312">
        <f t="shared" si="391"/>
        <v>4.6330422252437913</v>
      </c>
      <c r="P63" s="312">
        <f t="shared" si="391"/>
        <v>4.9560330115990991</v>
      </c>
      <c r="Q63" s="312">
        <f t="shared" si="391"/>
        <v>4.8376017196441721</v>
      </c>
      <c r="R63" s="312">
        <f t="shared" si="391"/>
        <v>4.5325643913198999</v>
      </c>
      <c r="S63" s="312">
        <f t="shared" si="391"/>
        <v>4.9013236661095396</v>
      </c>
      <c r="T63" s="312">
        <f t="shared" si="391"/>
        <v>5.3583231204948465</v>
      </c>
      <c r="U63" s="312">
        <f t="shared" si="391"/>
        <v>5.5481224057711183</v>
      </c>
      <c r="V63" s="312">
        <f t="shared" si="391"/>
        <v>5.2454807203980112</v>
      </c>
      <c r="W63" s="312">
        <f t="shared" si="391"/>
        <v>5.2992790183515268</v>
      </c>
      <c r="X63" s="312">
        <f t="shared" si="391"/>
        <v>6.4266872024642954</v>
      </c>
      <c r="Y63" s="312">
        <f t="shared" si="391"/>
        <v>5.7773837461973052</v>
      </c>
      <c r="Z63" s="312">
        <f t="shared" si="391"/>
        <v>5.9807071720836875</v>
      </c>
      <c r="AA63" s="312">
        <f t="shared" si="391"/>
        <v>5.4115760657019942</v>
      </c>
      <c r="AB63" s="312">
        <f t="shared" si="391"/>
        <v>6.6045694475652628</v>
      </c>
      <c r="AC63" s="312">
        <f t="shared" si="391"/>
        <v>6.9053794547824188</v>
      </c>
      <c r="AD63" s="312">
        <f t="shared" si="391"/>
        <v>5.966868319642022</v>
      </c>
      <c r="AE63" s="312">
        <f t="shared" si="391"/>
        <v>6.1674576470952172</v>
      </c>
      <c r="AF63" s="312">
        <f t="shared" si="391"/>
        <v>6.505212923375657</v>
      </c>
      <c r="AG63" s="312">
        <f t="shared" si="391"/>
        <v>6.6489530905147669</v>
      </c>
      <c r="AH63" s="312">
        <f t="shared" si="391"/>
        <v>6.3506433258828796</v>
      </c>
      <c r="AI63" s="296">
        <f t="shared" si="391"/>
        <v>6.7442419584788835</v>
      </c>
      <c r="AJ63" s="295">
        <f t="shared" si="391"/>
        <v>6.5280280691149422</v>
      </c>
      <c r="AK63" s="312">
        <f t="shared" si="391"/>
        <v>6.638128670217462</v>
      </c>
      <c r="AL63" s="312">
        <f t="shared" si="391"/>
        <v>6.3535475035314564</v>
      </c>
      <c r="AM63" s="312">
        <f t="shared" si="391"/>
        <v>6.9522216619955914</v>
      </c>
      <c r="AN63" s="312">
        <f t="shared" si="391"/>
        <v>7.4830104090923442</v>
      </c>
      <c r="AO63" s="312">
        <f t="shared" si="391"/>
        <v>9.032818185107212</v>
      </c>
      <c r="AP63" s="312">
        <f t="shared" si="391"/>
        <v>7.25165667150541</v>
      </c>
      <c r="AQ63" s="312">
        <f t="shared" si="391"/>
        <v>7.7923421749192521</v>
      </c>
      <c r="AR63" s="312">
        <f t="shared" si="391"/>
        <v>8.5427963118600569</v>
      </c>
      <c r="AS63" s="312">
        <f t="shared" si="391"/>
        <v>7.8634446265044344</v>
      </c>
      <c r="AT63" s="312">
        <f t="shared" si="391"/>
        <v>7.6820184867993815</v>
      </c>
      <c r="AU63" s="312">
        <f t="shared" si="391"/>
        <v>7.616640983499547</v>
      </c>
      <c r="AV63" s="312">
        <f t="shared" ref="AV63:AW63" si="392">AV52/AV$49*100</f>
        <v>10.581773268183822</v>
      </c>
      <c r="AW63" s="312">
        <f t="shared" si="392"/>
        <v>14.995135461311692</v>
      </c>
      <c r="AX63" s="312">
        <f t="shared" ref="AX63:AY63" si="393">AX52/AX$49*100</f>
        <v>13.648730667467083</v>
      </c>
      <c r="AY63" s="312">
        <f t="shared" si="393"/>
        <v>12.93978550650993</v>
      </c>
      <c r="AZ63" s="312">
        <f t="shared" ref="AZ63:BA63" si="394">AZ52/AZ$49*100</f>
        <v>12.031485530533629</v>
      </c>
      <c r="BA63" s="312">
        <f t="shared" si="394"/>
        <v>10.8568394340199</v>
      </c>
      <c r="BB63" s="312">
        <f t="shared" ref="BB63:BC63" si="395">BB52/BB$49*100</f>
        <v>11.032647920038045</v>
      </c>
      <c r="BC63" s="312">
        <f t="shared" si="395"/>
        <v>10.973416726713472</v>
      </c>
      <c r="BD63" s="312">
        <f t="shared" ref="BD63:BE63" si="396">BD52/BD$49*100</f>
        <v>7.8354264612414362</v>
      </c>
      <c r="BE63" s="312">
        <f t="shared" si="396"/>
        <v>7.8779640053416546</v>
      </c>
      <c r="BF63" s="312">
        <f t="shared" ref="BF63:BG63" si="397">BF52/BF$49*100</f>
        <v>12.948000649857336</v>
      </c>
      <c r="BG63" s="296">
        <f t="shared" si="397"/>
        <v>11.241345866827597</v>
      </c>
      <c r="BH63" s="295">
        <f t="shared" ref="BH63:BL63" si="398">BH52/BH$49*100</f>
        <v>5.3595301375527598</v>
      </c>
      <c r="BI63" s="312">
        <f t="shared" si="398"/>
        <v>5.8676679970345997</v>
      </c>
      <c r="BJ63" s="312">
        <f t="shared" si="398"/>
        <v>6.3909256789646056</v>
      </c>
      <c r="BK63" s="312">
        <f t="shared" si="398"/>
        <v>6.5648489246061104</v>
      </c>
      <c r="BL63" s="312">
        <f t="shared" si="398"/>
        <v>6.6204778007419973</v>
      </c>
      <c r="BM63" s="312">
        <f t="shared" si="391"/>
        <v>7.8354264612414362</v>
      </c>
      <c r="BN63" s="312">
        <f t="shared" si="391"/>
        <v>7.8779640053416546</v>
      </c>
      <c r="BO63" s="312">
        <f t="shared" ref="BO63:BP63" si="399">BO52/BO$49*100</f>
        <v>12.948000649857336</v>
      </c>
      <c r="BP63" s="296">
        <f t="shared" si="399"/>
        <v>11.241345866827597</v>
      </c>
    </row>
    <row r="64" spans="1:68">
      <c r="A64" s="290" t="str">
        <f>IF('1'!$A$1=1,B64,C64)</f>
        <v xml:space="preserve">     including USA</v>
      </c>
      <c r="B64" s="311" t="s">
        <v>216</v>
      </c>
      <c r="C64" s="783" t="s">
        <v>139</v>
      </c>
      <c r="D64" s="295">
        <f t="shared" ref="D64:BN64" si="400">D53/D$49*100</f>
        <v>2.9141364785427757</v>
      </c>
      <c r="E64" s="312">
        <f t="shared" si="400"/>
        <v>3.0965262000321081</v>
      </c>
      <c r="F64" s="312">
        <f t="shared" si="400"/>
        <v>2.8983107107859079</v>
      </c>
      <c r="G64" s="312">
        <f t="shared" si="400"/>
        <v>2.8135408805423845</v>
      </c>
      <c r="H64" s="312">
        <f t="shared" si="400"/>
        <v>3.3601349964311202</v>
      </c>
      <c r="I64" s="312">
        <f t="shared" si="400"/>
        <v>2.8725868806553407</v>
      </c>
      <c r="J64" s="312">
        <f t="shared" si="400"/>
        <v>2.9434694368103695</v>
      </c>
      <c r="K64" s="312">
        <f t="shared" si="400"/>
        <v>2.54601232328621</v>
      </c>
      <c r="L64" s="312">
        <f t="shared" si="400"/>
        <v>3.0622108511973738</v>
      </c>
      <c r="M64" s="312">
        <f t="shared" si="400"/>
        <v>3.0085193322370776</v>
      </c>
      <c r="N64" s="312">
        <f t="shared" si="400"/>
        <v>2.6655858612036694</v>
      </c>
      <c r="O64" s="312">
        <f t="shared" si="400"/>
        <v>2.8173577705071278</v>
      </c>
      <c r="P64" s="312">
        <f t="shared" si="400"/>
        <v>2.9612592511261258</v>
      </c>
      <c r="Q64" s="312">
        <f t="shared" si="400"/>
        <v>3.0746300980225509</v>
      </c>
      <c r="R64" s="312">
        <f t="shared" si="400"/>
        <v>2.9208498241325862</v>
      </c>
      <c r="S64" s="312">
        <f t="shared" si="400"/>
        <v>3.2513730581126254</v>
      </c>
      <c r="T64" s="312">
        <f t="shared" si="400"/>
        <v>3.7015883587628871</v>
      </c>
      <c r="U64" s="312">
        <f t="shared" si="400"/>
        <v>3.6912662224356509</v>
      </c>
      <c r="V64" s="312">
        <f t="shared" si="400"/>
        <v>3.6872075383084577</v>
      </c>
      <c r="W64" s="312">
        <f t="shared" si="400"/>
        <v>3.6829154999208984</v>
      </c>
      <c r="X64" s="312">
        <f t="shared" si="400"/>
        <v>4.4574722300009331</v>
      </c>
      <c r="Y64" s="312">
        <f t="shared" si="400"/>
        <v>4.1353455019556717</v>
      </c>
      <c r="Z64" s="312">
        <f t="shared" si="400"/>
        <v>4.3234501659847133</v>
      </c>
      <c r="AA64" s="312">
        <f t="shared" si="400"/>
        <v>3.667077896682903</v>
      </c>
      <c r="AB64" s="312">
        <f t="shared" si="400"/>
        <v>4.9048299910240098</v>
      </c>
      <c r="AC64" s="312">
        <f t="shared" si="400"/>
        <v>5.1209597341611763</v>
      </c>
      <c r="AD64" s="312">
        <f t="shared" si="400"/>
        <v>4.5647292559941226</v>
      </c>
      <c r="AE64" s="312">
        <f t="shared" si="400"/>
        <v>4.474697887149663</v>
      </c>
      <c r="AF64" s="312">
        <f t="shared" si="400"/>
        <v>4.7541073295285692</v>
      </c>
      <c r="AG64" s="312">
        <f t="shared" si="400"/>
        <v>5.1757937615615237</v>
      </c>
      <c r="AH64" s="312">
        <f t="shared" si="400"/>
        <v>4.9691696379079122</v>
      </c>
      <c r="AI64" s="296">
        <f t="shared" si="400"/>
        <v>5.1449956945272781</v>
      </c>
      <c r="AJ64" s="295">
        <f t="shared" si="400"/>
        <v>5.127510241980235</v>
      </c>
      <c r="AK64" s="312">
        <f t="shared" si="400"/>
        <v>5.1563551687608511</v>
      </c>
      <c r="AL64" s="312">
        <f t="shared" si="400"/>
        <v>4.9926488101705964</v>
      </c>
      <c r="AM64" s="312">
        <f t="shared" si="400"/>
        <v>5.4458427906723621</v>
      </c>
      <c r="AN64" s="312">
        <f t="shared" si="400"/>
        <v>5.9819584674980275</v>
      </c>
      <c r="AO64" s="312">
        <f t="shared" si="400"/>
        <v>7.0188674009356733</v>
      </c>
      <c r="AP64" s="312">
        <f t="shared" si="400"/>
        <v>5.7224243128118726</v>
      </c>
      <c r="AQ64" s="312">
        <f t="shared" si="400"/>
        <v>6.2066717320601033</v>
      </c>
      <c r="AR64" s="312">
        <f t="shared" si="400"/>
        <v>6.2549806673632036</v>
      </c>
      <c r="AS64" s="312">
        <f t="shared" si="400"/>
        <v>5.6456476714527035</v>
      </c>
      <c r="AT64" s="312">
        <f t="shared" si="400"/>
        <v>5.6303487996282779</v>
      </c>
      <c r="AU64" s="312">
        <f t="shared" si="400"/>
        <v>5.7576334823022028</v>
      </c>
      <c r="AV64" s="312">
        <f t="shared" ref="AV64:AW64" si="401">AV53/AV$49*100</f>
        <v>8.98783205220961</v>
      </c>
      <c r="AW64" s="312">
        <f t="shared" si="401"/>
        <v>13.689073785624378</v>
      </c>
      <c r="AX64" s="312">
        <f t="shared" ref="AX64:AY64" si="402">AX53/AX$49*100</f>
        <v>12.460345410622876</v>
      </c>
      <c r="AY64" s="312">
        <f t="shared" si="402"/>
        <v>11.798775902539621</v>
      </c>
      <c r="AZ64" s="312">
        <f t="shared" ref="AZ64:BA64" si="403">AZ53/AZ$49*100</f>
        <v>10.995293605258196</v>
      </c>
      <c r="BA64" s="312">
        <f t="shared" si="403"/>
        <v>9.8781249286816077</v>
      </c>
      <c r="BB64" s="312">
        <f t="shared" ref="BB64:BC64" si="404">BB53/BB$49*100</f>
        <v>9.7894873451287481</v>
      </c>
      <c r="BC64" s="312">
        <f t="shared" si="404"/>
        <v>9.7945272533323298</v>
      </c>
      <c r="BD64" s="312">
        <f t="shared" ref="BD64:BE64" si="405">BD53/BD$49*100</f>
        <v>6.1967371837760119</v>
      </c>
      <c r="BE64" s="312">
        <f t="shared" si="405"/>
        <v>5.7982757053764802</v>
      </c>
      <c r="BF64" s="312">
        <f t="shared" ref="BF64:BG64" si="406">BF53/BF$49*100</f>
        <v>11.643089571518193</v>
      </c>
      <c r="BG64" s="296">
        <f t="shared" si="406"/>
        <v>10.132482379898137</v>
      </c>
      <c r="BH64" s="295">
        <f t="shared" ref="BH64:BL64" si="407">BH53/BH$49*100</f>
        <v>3.6906259445078806</v>
      </c>
      <c r="BI64" s="312">
        <f t="shared" si="407"/>
        <v>4.1211680833561832</v>
      </c>
      <c r="BJ64" s="312">
        <f t="shared" si="407"/>
        <v>4.7494766468636396</v>
      </c>
      <c r="BK64" s="312">
        <f t="shared" si="407"/>
        <v>5.0177396050473284</v>
      </c>
      <c r="BL64" s="312">
        <f t="shared" si="407"/>
        <v>5.182764445198857</v>
      </c>
      <c r="BM64" s="312">
        <f t="shared" si="400"/>
        <v>6.1967371837760119</v>
      </c>
      <c r="BN64" s="312">
        <f t="shared" si="400"/>
        <v>5.7982757053764802</v>
      </c>
      <c r="BO64" s="312">
        <f t="shared" ref="BO64:BP64" si="408">BO53/BO$49*100</f>
        <v>11.643089571518193</v>
      </c>
      <c r="BP64" s="296">
        <f t="shared" si="408"/>
        <v>10.132482379898137</v>
      </c>
    </row>
    <row r="65" spans="1:70">
      <c r="A65" s="297" t="str">
        <f>IF('1'!$A$1=1,B65,C65)</f>
        <v xml:space="preserve">   Africa</v>
      </c>
      <c r="B65" s="311" t="s">
        <v>23</v>
      </c>
      <c r="C65" s="784" t="s">
        <v>140</v>
      </c>
      <c r="D65" s="295">
        <f t="shared" ref="D65:BN65" si="409">D54/D$49*100</f>
        <v>2.4222721349748975</v>
      </c>
      <c r="E65" s="312">
        <f t="shared" si="409"/>
        <v>2.4523619567460955</v>
      </c>
      <c r="F65" s="312">
        <f t="shared" si="409"/>
        <v>1.8194339555555554</v>
      </c>
      <c r="G65" s="312">
        <f t="shared" si="409"/>
        <v>3.2939307129190589</v>
      </c>
      <c r="H65" s="312">
        <f t="shared" si="409"/>
        <v>3.539663104925054</v>
      </c>
      <c r="I65" s="312">
        <f t="shared" si="409"/>
        <v>3.3511545274068499</v>
      </c>
      <c r="J65" s="312">
        <f t="shared" si="409"/>
        <v>3.1548926699208337</v>
      </c>
      <c r="K65" s="312">
        <f t="shared" si="409"/>
        <v>4.0351956583294015</v>
      </c>
      <c r="L65" s="312">
        <f t="shared" si="409"/>
        <v>3.1965653485901893</v>
      </c>
      <c r="M65" s="312">
        <f t="shared" si="409"/>
        <v>3.1208632492075972</v>
      </c>
      <c r="N65" s="312">
        <f t="shared" si="409"/>
        <v>3.0894454461310628</v>
      </c>
      <c r="O65" s="312">
        <f t="shared" si="409"/>
        <v>4.4281458879517297</v>
      </c>
      <c r="P65" s="312">
        <f t="shared" si="409"/>
        <v>4.2695535619087837</v>
      </c>
      <c r="Q65" s="312">
        <f t="shared" si="409"/>
        <v>4.1819524732279438</v>
      </c>
      <c r="R65" s="312">
        <f t="shared" si="409"/>
        <v>4.5271541492786458</v>
      </c>
      <c r="S65" s="312">
        <f t="shared" si="409"/>
        <v>5.1005229493443043</v>
      </c>
      <c r="T65" s="312">
        <f t="shared" si="409"/>
        <v>5.3123283156288661</v>
      </c>
      <c r="U65" s="312">
        <f t="shared" si="409"/>
        <v>4.6245749775899609</v>
      </c>
      <c r="V65" s="312">
        <f t="shared" si="409"/>
        <v>4.0884007840796013</v>
      </c>
      <c r="W65" s="312">
        <f t="shared" si="409"/>
        <v>4.7696806873912356</v>
      </c>
      <c r="X65" s="312">
        <f t="shared" si="409"/>
        <v>4.4321991972370016</v>
      </c>
      <c r="Y65" s="312">
        <f t="shared" si="409"/>
        <v>5.0334637114298131</v>
      </c>
      <c r="Z65" s="312">
        <f t="shared" si="409"/>
        <v>4.081301628966262</v>
      </c>
      <c r="AA65" s="312">
        <f t="shared" si="409"/>
        <v>5.3482276815870868</v>
      </c>
      <c r="AB65" s="312">
        <f t="shared" si="409"/>
        <v>5.2389698227990129</v>
      </c>
      <c r="AC65" s="312">
        <f t="shared" si="409"/>
        <v>4.5503653211208448</v>
      </c>
      <c r="AD65" s="312">
        <f t="shared" si="409"/>
        <v>3.3183055833834234</v>
      </c>
      <c r="AE65" s="312">
        <f t="shared" si="409"/>
        <v>4.2267933366330519</v>
      </c>
      <c r="AF65" s="312">
        <f t="shared" si="409"/>
        <v>4.6467149553559368</v>
      </c>
      <c r="AG65" s="312">
        <f t="shared" si="409"/>
        <v>4.1695771831345283</v>
      </c>
      <c r="AH65" s="312">
        <f t="shared" si="409"/>
        <v>3.3605903889137227</v>
      </c>
      <c r="AI65" s="296">
        <f t="shared" si="409"/>
        <v>3.7754157763199001</v>
      </c>
      <c r="AJ65" s="295">
        <f t="shared" si="409"/>
        <v>5.1533488313745055</v>
      </c>
      <c r="AK65" s="312">
        <f t="shared" si="409"/>
        <v>4.5435865315010444</v>
      </c>
      <c r="AL65" s="312">
        <f t="shared" si="409"/>
        <v>4.1536153672715415</v>
      </c>
      <c r="AM65" s="312">
        <f t="shared" si="409"/>
        <v>4.161016853963158</v>
      </c>
      <c r="AN65" s="312">
        <f t="shared" si="409"/>
        <v>5.3574601673243887</v>
      </c>
      <c r="AO65" s="312">
        <f t="shared" si="409"/>
        <v>3.9787472535282657</v>
      </c>
      <c r="AP65" s="312">
        <f t="shared" si="409"/>
        <v>3.8729215131877397</v>
      </c>
      <c r="AQ65" s="312">
        <f t="shared" si="409"/>
        <v>3.1384545580115151</v>
      </c>
      <c r="AR65" s="312">
        <f t="shared" si="409"/>
        <v>3.9035681516463181</v>
      </c>
      <c r="AS65" s="312">
        <f t="shared" si="409"/>
        <v>3.8978614612278291</v>
      </c>
      <c r="AT65" s="312">
        <f t="shared" si="409"/>
        <v>4.3675781412768435</v>
      </c>
      <c r="AU65" s="312">
        <f t="shared" si="409"/>
        <v>5.0165626499445954</v>
      </c>
      <c r="AV65" s="312">
        <f t="shared" ref="AV65:AW65" si="410">AV54/AV$49*100</f>
        <v>3.987870682499449</v>
      </c>
      <c r="AW65" s="312">
        <f t="shared" si="410"/>
        <v>0.79827965243458099</v>
      </c>
      <c r="AX65" s="312">
        <f t="shared" ref="AX65:AY65" si="411">AX54/AX$49*100</f>
        <v>1.3688980248372844</v>
      </c>
      <c r="AY65" s="312">
        <f t="shared" si="411"/>
        <v>1.534344541290495</v>
      </c>
      <c r="AZ65" s="312">
        <f t="shared" ref="AZ65:BA65" si="412">AZ54/AZ$49*100</f>
        <v>1.4081002768364625</v>
      </c>
      <c r="BA65" s="312">
        <f t="shared" si="412"/>
        <v>2.3248104165078791</v>
      </c>
      <c r="BB65" s="312">
        <f t="shared" ref="BB65:BC65" si="413">BB54/BB$49*100</f>
        <v>1.4870708267399038</v>
      </c>
      <c r="BC65" s="312">
        <f t="shared" si="413"/>
        <v>1.8870842810352486</v>
      </c>
      <c r="BD65" s="312">
        <f t="shared" ref="BD65:BE65" si="414">BD54/BD$49*100</f>
        <v>4.0634547961984619</v>
      </c>
      <c r="BE65" s="312">
        <f t="shared" si="414"/>
        <v>4.3607688888754765</v>
      </c>
      <c r="BF65" s="312">
        <f t="shared" ref="BF65:BG65" si="415">BF54/BF$49*100</f>
        <v>1.968162935030763</v>
      </c>
      <c r="BG65" s="296">
        <f t="shared" si="415"/>
        <v>1.7678930425829766</v>
      </c>
      <c r="BH65" s="295">
        <f t="shared" ref="BH65:BL65" si="416">BH54/BH$49*100</f>
        <v>4.694671572436433</v>
      </c>
      <c r="BI65" s="312">
        <f t="shared" si="416"/>
        <v>4.7420416577806215</v>
      </c>
      <c r="BJ65" s="312">
        <f t="shared" si="416"/>
        <v>4.3022075109918383</v>
      </c>
      <c r="BK65" s="312">
        <f t="shared" si="416"/>
        <v>3.9622623690222909</v>
      </c>
      <c r="BL65" s="312">
        <f t="shared" si="416"/>
        <v>4.4801579314582849</v>
      </c>
      <c r="BM65" s="312">
        <f t="shared" si="409"/>
        <v>4.0634547961984619</v>
      </c>
      <c r="BN65" s="312">
        <f t="shared" si="409"/>
        <v>4.3607688888754765</v>
      </c>
      <c r="BO65" s="312">
        <f t="shared" ref="BO65:BP65" si="417">BO54/BO$49*100</f>
        <v>1.968162935030763</v>
      </c>
      <c r="BP65" s="296">
        <f t="shared" si="417"/>
        <v>1.7678930425829766</v>
      </c>
    </row>
    <row r="66" spans="1:70">
      <c r="A66" s="297" t="str">
        <f>IF('1'!$A$1=1,B66,C66)</f>
        <v xml:space="preserve">   Australia and Oceania</v>
      </c>
      <c r="B66" s="280" t="s">
        <v>264</v>
      </c>
      <c r="C66" s="784" t="s">
        <v>265</v>
      </c>
      <c r="D66" s="295">
        <f t="shared" ref="D66:BN66" si="418">D55/D$49*100</f>
        <v>0.19888550513409187</v>
      </c>
      <c r="E66" s="312">
        <f t="shared" si="418"/>
        <v>0.13411646217003417</v>
      </c>
      <c r="F66" s="312">
        <f t="shared" si="418"/>
        <v>0.25834443143631436</v>
      </c>
      <c r="G66" s="312">
        <f t="shared" si="418"/>
        <v>0.21082996630895928</v>
      </c>
      <c r="H66" s="312">
        <f t="shared" si="418"/>
        <v>0.25111906733285749</v>
      </c>
      <c r="I66" s="312">
        <f t="shared" si="418"/>
        <v>0.2751411802812781</v>
      </c>
      <c r="J66" s="312">
        <f t="shared" si="418"/>
        <v>0.26658798966323477</v>
      </c>
      <c r="K66" s="312">
        <f t="shared" si="418"/>
        <v>0.19436625766871168</v>
      </c>
      <c r="L66" s="312">
        <f t="shared" si="418"/>
        <v>0.11928431585554267</v>
      </c>
      <c r="M66" s="312">
        <f t="shared" si="418"/>
        <v>0.12654867376849932</v>
      </c>
      <c r="N66" s="312">
        <f t="shared" si="418"/>
        <v>0.12025083713850836</v>
      </c>
      <c r="O66" s="312">
        <f t="shared" si="418"/>
        <v>0.12803831821368628</v>
      </c>
      <c r="P66" s="312">
        <f t="shared" si="418"/>
        <v>0.21687771646959458</v>
      </c>
      <c r="Q66" s="312">
        <f t="shared" si="418"/>
        <v>0.10135217292764462</v>
      </c>
      <c r="R66" s="312">
        <f t="shared" si="418"/>
        <v>0.25214492965303448</v>
      </c>
      <c r="S66" s="312">
        <f t="shared" si="418"/>
        <v>0.26309822576497816</v>
      </c>
      <c r="T66" s="312">
        <f t="shared" si="418"/>
        <v>0.30825808878350519</v>
      </c>
      <c r="U66" s="312">
        <f t="shared" si="418"/>
        <v>0.24859074145217055</v>
      </c>
      <c r="V66" s="312">
        <f t="shared" si="418"/>
        <v>0.39239402985074623</v>
      </c>
      <c r="W66" s="312">
        <f t="shared" si="418"/>
        <v>0.1791765543426673</v>
      </c>
      <c r="X66" s="312">
        <f t="shared" si="418"/>
        <v>0.23645570801829552</v>
      </c>
      <c r="Y66" s="312">
        <f t="shared" si="418"/>
        <v>0.15213820078226861</v>
      </c>
      <c r="Z66" s="312">
        <f t="shared" si="418"/>
        <v>0.20646182351578782</v>
      </c>
      <c r="AA66" s="312">
        <f t="shared" si="418"/>
        <v>0.13770043019163081</v>
      </c>
      <c r="AB66" s="312">
        <f t="shared" si="418"/>
        <v>0.12892651589498091</v>
      </c>
      <c r="AC66" s="312">
        <f t="shared" si="418"/>
        <v>0.27348020056476724</v>
      </c>
      <c r="AD66" s="312">
        <f t="shared" si="418"/>
        <v>0.18055199024911509</v>
      </c>
      <c r="AE66" s="312">
        <f t="shared" si="418"/>
        <v>0.10148680009899154</v>
      </c>
      <c r="AF66" s="312">
        <f t="shared" si="418"/>
        <v>5.907803930838848E-2</v>
      </c>
      <c r="AG66" s="312">
        <f t="shared" si="418"/>
        <v>9.0456404286534425E-2</v>
      </c>
      <c r="AH66" s="312">
        <f t="shared" si="418"/>
        <v>8.5758682759648347E-2</v>
      </c>
      <c r="AI66" s="296">
        <f t="shared" si="418"/>
        <v>0.1945018147737923</v>
      </c>
      <c r="AJ66" s="295">
        <f t="shared" si="418"/>
        <v>0.13769949215949123</v>
      </c>
      <c r="AK66" s="312">
        <f t="shared" si="418"/>
        <v>0.1055119442073978</v>
      </c>
      <c r="AL66" s="312">
        <f t="shared" si="418"/>
        <v>0.24152073508638489</v>
      </c>
      <c r="AM66" s="312">
        <f t="shared" si="418"/>
        <v>0.16153875812903049</v>
      </c>
      <c r="AN66" s="312">
        <f t="shared" si="418"/>
        <v>0.10855521212312551</v>
      </c>
      <c r="AO66" s="312">
        <f t="shared" si="418"/>
        <v>0.13879501364522417</v>
      </c>
      <c r="AP66" s="312">
        <f t="shared" si="418"/>
        <v>0.14110160469185404</v>
      </c>
      <c r="AQ66" s="312">
        <f t="shared" si="418"/>
        <v>0.14170317289706502</v>
      </c>
      <c r="AR66" s="312">
        <f t="shared" si="418"/>
        <v>0.16079710113734738</v>
      </c>
      <c r="AS66" s="312">
        <f t="shared" si="418"/>
        <v>0.17261183459142734</v>
      </c>
      <c r="AT66" s="312">
        <f t="shared" si="418"/>
        <v>0.13705907689723895</v>
      </c>
      <c r="AU66" s="312">
        <f t="shared" si="418"/>
        <v>0.24749722554648937</v>
      </c>
      <c r="AV66" s="312">
        <f t="shared" ref="AV66:AW66" si="419">AV55/AV$49*100</f>
        <v>0.28621513789398279</v>
      </c>
      <c r="AW66" s="312">
        <f t="shared" si="419"/>
        <v>0.20806848790990395</v>
      </c>
      <c r="AX66" s="312">
        <f t="shared" ref="AX66:AY66" si="420">AX55/AX$49*100</f>
        <v>0.18698264997559502</v>
      </c>
      <c r="AY66" s="312">
        <f t="shared" si="420"/>
        <v>0.27810478958840229</v>
      </c>
      <c r="AZ66" s="312">
        <f t="shared" ref="AZ66:BA66" si="421">AZ55/AZ$49*100</f>
        <v>0.18633959898176333</v>
      </c>
      <c r="BA66" s="312">
        <f t="shared" si="421"/>
        <v>0.15917691361945377</v>
      </c>
      <c r="BB66" s="312">
        <f t="shared" ref="BB66:BC66" si="422">BB55/BB$49*100</f>
        <v>0.11175680470602359</v>
      </c>
      <c r="BC66" s="312">
        <f t="shared" si="422"/>
        <v>0.11981430748974388</v>
      </c>
      <c r="BD66" s="312">
        <f t="shared" ref="BD66:BE66" si="423">BD55/BD$49*100</f>
        <v>0.1324689611525785</v>
      </c>
      <c r="BE66" s="312">
        <f t="shared" si="423"/>
        <v>0.18307468820429867</v>
      </c>
      <c r="BF66" s="312">
        <f t="shared" ref="BF66:BG66" si="424">BF55/BF$49*100</f>
        <v>0.24263075199437381</v>
      </c>
      <c r="BG66" s="296">
        <f t="shared" si="424"/>
        <v>0.14490795424162314</v>
      </c>
      <c r="BH66" s="295">
        <f t="shared" ref="BH66:BL66" si="425">BH55/BH$49*100</f>
        <v>0.28228487197969121</v>
      </c>
      <c r="BI66" s="312">
        <f t="shared" si="425"/>
        <v>0.18065279428043343</v>
      </c>
      <c r="BJ66" s="312">
        <f t="shared" si="425"/>
        <v>0.16881112800946568</v>
      </c>
      <c r="BK66" s="312">
        <f t="shared" si="425"/>
        <v>0.11031838713655842</v>
      </c>
      <c r="BL66" s="312">
        <f t="shared" si="425"/>
        <v>0.16351296856535097</v>
      </c>
      <c r="BM66" s="312">
        <f t="shared" si="418"/>
        <v>0.1324689611525785</v>
      </c>
      <c r="BN66" s="312">
        <f t="shared" si="418"/>
        <v>0.18307468820429867</v>
      </c>
      <c r="BO66" s="312">
        <f t="shared" ref="BO66:BP66" si="426">BO55/BO$49*100</f>
        <v>0.24263075199437381</v>
      </c>
      <c r="BP66" s="296">
        <f t="shared" si="426"/>
        <v>0.14490795424162314</v>
      </c>
    </row>
    <row r="67" spans="1:70">
      <c r="A67" s="290" t="str">
        <f>IF('1'!$A$1=1,B67,C67)</f>
        <v xml:space="preserve">Reference: </v>
      </c>
      <c r="B67" s="788" t="s">
        <v>374</v>
      </c>
      <c r="C67" s="798" t="s">
        <v>364</v>
      </c>
      <c r="D67" s="284"/>
      <c r="E67" s="285"/>
      <c r="F67" s="285"/>
      <c r="G67" s="285"/>
      <c r="H67" s="285"/>
      <c r="I67" s="285"/>
      <c r="J67" s="285"/>
      <c r="K67" s="285"/>
      <c r="L67" s="285"/>
      <c r="M67" s="285"/>
      <c r="N67" s="285"/>
      <c r="O67" s="285"/>
      <c r="P67" s="285"/>
      <c r="Q67" s="285"/>
      <c r="R67" s="285"/>
      <c r="S67" s="285"/>
      <c r="T67" s="285"/>
      <c r="U67" s="285"/>
      <c r="V67" s="285"/>
      <c r="W67" s="285"/>
      <c r="X67" s="285"/>
      <c r="Y67" s="285"/>
      <c r="Z67" s="285"/>
      <c r="AA67" s="285"/>
      <c r="AB67" s="285"/>
      <c r="AC67" s="285"/>
      <c r="AD67" s="285"/>
      <c r="AE67" s="285"/>
      <c r="AF67" s="285"/>
      <c r="AG67" s="285"/>
      <c r="AH67" s="285"/>
      <c r="AI67" s="286"/>
      <c r="AJ67" s="284"/>
      <c r="AK67" s="285"/>
      <c r="AL67" s="285"/>
      <c r="AM67" s="285"/>
      <c r="AN67" s="285"/>
      <c r="AO67" s="285"/>
      <c r="AP67" s="285"/>
      <c r="AQ67" s="285"/>
      <c r="AR67" s="285"/>
      <c r="AS67" s="285"/>
      <c r="AT67" s="285"/>
      <c r="AU67" s="285"/>
      <c r="AV67" s="285"/>
      <c r="AW67" s="285"/>
      <c r="AX67" s="285"/>
      <c r="AY67" s="285"/>
      <c r="AZ67" s="285"/>
      <c r="BA67" s="285"/>
      <c r="BB67" s="285"/>
      <c r="BC67" s="285"/>
      <c r="BD67" s="285"/>
      <c r="BE67" s="285"/>
      <c r="BF67" s="285"/>
      <c r="BG67" s="286"/>
      <c r="BH67" s="284"/>
      <c r="BI67" s="285"/>
      <c r="BJ67" s="285"/>
      <c r="BK67" s="285"/>
      <c r="BL67" s="285"/>
      <c r="BM67" s="285"/>
      <c r="BN67" s="285"/>
      <c r="BO67" s="285"/>
      <c r="BP67" s="286"/>
    </row>
    <row r="68" spans="1:70">
      <c r="A68" s="325" t="str">
        <f>IF('1'!$A$1=1,B68,C68)</f>
        <v>EU countries</v>
      </c>
      <c r="B68" s="311" t="s">
        <v>366</v>
      </c>
      <c r="C68" s="783" t="s">
        <v>365</v>
      </c>
      <c r="D68" s="295">
        <f t="shared" ref="D68:BN68" si="427">D57/D$49*100</f>
        <v>27.678463471579583</v>
      </c>
      <c r="E68" s="312">
        <f t="shared" si="427"/>
        <v>29.580774412311079</v>
      </c>
      <c r="F68" s="312">
        <f t="shared" si="427"/>
        <v>28.992888570189702</v>
      </c>
      <c r="G68" s="312">
        <f t="shared" si="427"/>
        <v>28.089475201730309</v>
      </c>
      <c r="H68" s="312">
        <f t="shared" si="427"/>
        <v>25.665611089697837</v>
      </c>
      <c r="I68" s="312">
        <f t="shared" si="427"/>
        <v>27.437043330616685</v>
      </c>
      <c r="J68" s="312">
        <f t="shared" si="427"/>
        <v>26.595204930472949</v>
      </c>
      <c r="K68" s="312">
        <f t="shared" si="427"/>
        <v>28.5548588033732</v>
      </c>
      <c r="L68" s="312">
        <f t="shared" si="427"/>
        <v>28.235443841734259</v>
      </c>
      <c r="M68" s="312">
        <f t="shared" si="427"/>
        <v>29.767184673863827</v>
      </c>
      <c r="N68" s="312">
        <f t="shared" si="427"/>
        <v>27.728185900283847</v>
      </c>
      <c r="O68" s="312">
        <f t="shared" si="427"/>
        <v>30.973523091631431</v>
      </c>
      <c r="P68" s="312">
        <f t="shared" si="427"/>
        <v>31.857717581644145</v>
      </c>
      <c r="Q68" s="312">
        <f t="shared" si="427"/>
        <v>31.121577419882147</v>
      </c>
      <c r="R68" s="312">
        <f t="shared" si="427"/>
        <v>33.412345433408845</v>
      </c>
      <c r="S68" s="312">
        <f t="shared" si="427"/>
        <v>33.738799611082534</v>
      </c>
      <c r="T68" s="312">
        <f t="shared" si="427"/>
        <v>31.865056461237113</v>
      </c>
      <c r="U68" s="312">
        <f t="shared" si="427"/>
        <v>30.87902251952875</v>
      </c>
      <c r="V68" s="312">
        <f t="shared" si="427"/>
        <v>31.640183497074631</v>
      </c>
      <c r="W68" s="312">
        <f t="shared" si="427"/>
        <v>33.394416850261031</v>
      </c>
      <c r="X68" s="312">
        <f t="shared" si="427"/>
        <v>36.524533764305048</v>
      </c>
      <c r="Y68" s="312">
        <f t="shared" si="427"/>
        <v>35.447918448978704</v>
      </c>
      <c r="Z68" s="312">
        <f t="shared" si="427"/>
        <v>34.368888815448159</v>
      </c>
      <c r="AA68" s="312">
        <f t="shared" si="427"/>
        <v>34.094507561204537</v>
      </c>
      <c r="AB68" s="312">
        <f t="shared" si="427"/>
        <v>35.438826704091561</v>
      </c>
      <c r="AC68" s="312">
        <f t="shared" si="427"/>
        <v>36.864113648360004</v>
      </c>
      <c r="AD68" s="312">
        <f t="shared" si="427"/>
        <v>37.205072530721964</v>
      </c>
      <c r="AE68" s="312">
        <f t="shared" si="427"/>
        <v>36.974719572171004</v>
      </c>
      <c r="AF68" s="312">
        <f t="shared" si="427"/>
        <v>38.359179306936369</v>
      </c>
      <c r="AG68" s="312">
        <f t="shared" si="427"/>
        <v>37.1267927720546</v>
      </c>
      <c r="AH68" s="312">
        <f t="shared" si="427"/>
        <v>38.151582102428847</v>
      </c>
      <c r="AI68" s="296">
        <f t="shared" si="427"/>
        <v>37.752213723807905</v>
      </c>
      <c r="AJ68" s="295">
        <f t="shared" si="427"/>
        <v>38.853296679458808</v>
      </c>
      <c r="AK68" s="312">
        <f t="shared" si="427"/>
        <v>38.574499202660157</v>
      </c>
      <c r="AL68" s="312">
        <f t="shared" si="427"/>
        <v>38.554929334836466</v>
      </c>
      <c r="AM68" s="312">
        <f t="shared" si="427"/>
        <v>37.279978926614241</v>
      </c>
      <c r="AN68" s="312">
        <f t="shared" si="427"/>
        <v>39.051713362399369</v>
      </c>
      <c r="AO68" s="312">
        <f t="shared" si="427"/>
        <v>36.274837413372317</v>
      </c>
      <c r="AP68" s="312">
        <f t="shared" si="427"/>
        <v>38.129688168232775</v>
      </c>
      <c r="AQ68" s="312">
        <f t="shared" si="427"/>
        <v>38.494926324898195</v>
      </c>
      <c r="AR68" s="312">
        <f t="shared" si="427"/>
        <v>38.70445510516732</v>
      </c>
      <c r="AS68" s="312">
        <f t="shared" si="427"/>
        <v>39.210529450432851</v>
      </c>
      <c r="AT68" s="312">
        <f t="shared" si="427"/>
        <v>38.704617360928857</v>
      </c>
      <c r="AU68" s="312">
        <f t="shared" si="427"/>
        <v>36.664434098640072</v>
      </c>
      <c r="AV68" s="312">
        <f t="shared" ref="AV68:AW68" si="428">AV57/AV$49*100</f>
        <v>40.442228019533829</v>
      </c>
      <c r="AW68" s="312">
        <f t="shared" si="428"/>
        <v>55.211026386054982</v>
      </c>
      <c r="AX68" s="312">
        <f t="shared" ref="AX68:AY68" si="429">AX57/AX$49*100</f>
        <v>54.327289669167492</v>
      </c>
      <c r="AY68" s="312">
        <f t="shared" si="429"/>
        <v>51.107249059647621</v>
      </c>
      <c r="AZ68" s="312">
        <f t="shared" ref="AZ68:BA68" si="430">AZ57/AZ$49*100</f>
        <v>47.131670489642538</v>
      </c>
      <c r="BA68" s="312">
        <f t="shared" si="430"/>
        <v>51.961187268880614</v>
      </c>
      <c r="BB68" s="312">
        <f t="shared" ref="BB68:BC68" si="431">BB57/BB$49*100</f>
        <v>53.235681220744524</v>
      </c>
      <c r="BC68" s="312">
        <f t="shared" si="431"/>
        <v>52.630011394563837</v>
      </c>
      <c r="BD68" s="312">
        <f t="shared" ref="BD68:BE68" si="432">BD57/BD$49*100</f>
        <v>38.086329394896275</v>
      </c>
      <c r="BE68" s="312">
        <f t="shared" si="432"/>
        <v>38.209069135853071</v>
      </c>
      <c r="BF68" s="312">
        <f t="shared" ref="BF68:BG68" si="433">BF57/BF$49*100</f>
        <v>50.034202964935183</v>
      </c>
      <c r="BG68" s="296">
        <f t="shared" si="433"/>
        <v>51.153822453788635</v>
      </c>
      <c r="BH68" s="295">
        <f t="shared" ref="BH68:BL68" si="434">BH57/BH$49*100</f>
        <v>31.966177902616071</v>
      </c>
      <c r="BI68" s="312">
        <f t="shared" si="434"/>
        <v>35.01170837290924</v>
      </c>
      <c r="BJ68" s="312">
        <f t="shared" si="434"/>
        <v>36.655564360587142</v>
      </c>
      <c r="BK68" s="312">
        <f t="shared" si="434"/>
        <v>37.842899308482103</v>
      </c>
      <c r="BL68" s="312">
        <f t="shared" si="434"/>
        <v>38.292652128925752</v>
      </c>
      <c r="BM68" s="312">
        <f t="shared" si="427"/>
        <v>38.086329394896275</v>
      </c>
      <c r="BN68" s="312">
        <f t="shared" si="427"/>
        <v>38.209069135853071</v>
      </c>
      <c r="BO68" s="312">
        <f t="shared" ref="BO68:BP68" si="435">BO57/BO$49*100</f>
        <v>50.034202964935183</v>
      </c>
      <c r="BP68" s="296">
        <f t="shared" si="435"/>
        <v>51.153822453788635</v>
      </c>
    </row>
    <row r="69" spans="1:70">
      <c r="A69" s="290" t="str">
        <f>IF('1'!$A$1=1,B69,C69)</f>
        <v xml:space="preserve">   CIS countries</v>
      </c>
      <c r="B69" s="793" t="s">
        <v>373</v>
      </c>
      <c r="C69" s="785" t="s">
        <v>135</v>
      </c>
      <c r="D69" s="295">
        <f t="shared" ref="D69:BN69" si="436">D58/D$49*100</f>
        <v>41.809420490955418</v>
      </c>
      <c r="E69" s="312">
        <f t="shared" si="436"/>
        <v>41.215054010045179</v>
      </c>
      <c r="F69" s="312">
        <f t="shared" si="436"/>
        <v>41.051490514905147</v>
      </c>
      <c r="G69" s="312">
        <f t="shared" si="436"/>
        <v>39.717993511355125</v>
      </c>
      <c r="H69" s="312">
        <f t="shared" si="436"/>
        <v>42.069950035688791</v>
      </c>
      <c r="I69" s="312">
        <f t="shared" si="436"/>
        <v>38.80216496353416</v>
      </c>
      <c r="J69" s="312">
        <f t="shared" si="436"/>
        <v>41.125558882644896</v>
      </c>
      <c r="K69" s="312">
        <f t="shared" si="436"/>
        <v>38.38972443933767</v>
      </c>
      <c r="L69" s="312">
        <f t="shared" si="436"/>
        <v>37.466203167246043</v>
      </c>
      <c r="M69" s="312">
        <f t="shared" si="436"/>
        <v>37.360882724434596</v>
      </c>
      <c r="N69" s="312">
        <f t="shared" si="436"/>
        <v>40.550824797400139</v>
      </c>
      <c r="O69" s="312">
        <f t="shared" si="436"/>
        <v>35.292867917312883</v>
      </c>
      <c r="P69" s="312">
        <f t="shared" si="436"/>
        <v>33.282657657657651</v>
      </c>
      <c r="Q69" s="312">
        <f t="shared" si="436"/>
        <v>35.812227321661283</v>
      </c>
      <c r="R69" s="312">
        <f t="shared" si="436"/>
        <v>30.50554429474186</v>
      </c>
      <c r="S69" s="312">
        <f t="shared" si="436"/>
        <v>27.037798920030859</v>
      </c>
      <c r="T69" s="312">
        <f t="shared" si="436"/>
        <v>24.589690721649486</v>
      </c>
      <c r="U69" s="312">
        <f t="shared" si="436"/>
        <v>27.88662654202416</v>
      </c>
      <c r="V69" s="312">
        <f t="shared" si="436"/>
        <v>26.786069651741297</v>
      </c>
      <c r="W69" s="312">
        <f t="shared" si="436"/>
        <v>25.731688024046829</v>
      </c>
      <c r="X69" s="312">
        <f t="shared" si="436"/>
        <v>20.353775786427704</v>
      </c>
      <c r="Y69" s="312">
        <f t="shared" si="436"/>
        <v>22.407648848326815</v>
      </c>
      <c r="Z69" s="312">
        <f t="shared" si="436"/>
        <v>22.952211842816336</v>
      </c>
      <c r="AA69" s="312">
        <f t="shared" si="436"/>
        <v>22.117538308386958</v>
      </c>
      <c r="AB69" s="312">
        <f t="shared" si="436"/>
        <v>20.689655172413794</v>
      </c>
      <c r="AC69" s="312">
        <f t="shared" si="436"/>
        <v>22.163492868003765</v>
      </c>
      <c r="AD69" s="312">
        <f t="shared" si="436"/>
        <v>22.760969745541974</v>
      </c>
      <c r="AE69" s="312">
        <f t="shared" si="436"/>
        <v>22.149353461609849</v>
      </c>
      <c r="AF69" s="312">
        <f t="shared" si="436"/>
        <v>20.603133864649468</v>
      </c>
      <c r="AG69" s="312">
        <f t="shared" si="436"/>
        <v>21.614467053645466</v>
      </c>
      <c r="AH69" s="312">
        <f t="shared" si="436"/>
        <v>21.633139621516911</v>
      </c>
      <c r="AI69" s="296">
        <f t="shared" si="436"/>
        <v>20.155633182812188</v>
      </c>
      <c r="AJ69" s="313">
        <f t="shared" si="436"/>
        <v>18.284128815038812</v>
      </c>
      <c r="AK69" s="314">
        <f t="shared" si="436"/>
        <v>19.503869581849749</v>
      </c>
      <c r="AL69" s="314">
        <f t="shared" si="436"/>
        <v>17.727914810387919</v>
      </c>
      <c r="AM69" s="314">
        <f t="shared" si="436"/>
        <v>17.30020951810835</v>
      </c>
      <c r="AN69" s="314">
        <f t="shared" si="436"/>
        <v>14.967640094711918</v>
      </c>
      <c r="AO69" s="314">
        <f t="shared" si="436"/>
        <v>15.150097465886939</v>
      </c>
      <c r="AP69" s="314">
        <f t="shared" si="436"/>
        <v>14.687965783163762</v>
      </c>
      <c r="AQ69" s="314">
        <f t="shared" si="436"/>
        <v>14.200252773486872</v>
      </c>
      <c r="AR69" s="314">
        <f t="shared" si="436"/>
        <v>13.692946058091287</v>
      </c>
      <c r="AS69" s="314">
        <f t="shared" si="436"/>
        <v>13.95164695945946</v>
      </c>
      <c r="AT69" s="314">
        <f t="shared" si="436"/>
        <v>13.926148196251429</v>
      </c>
      <c r="AU69" s="314">
        <f t="shared" si="436"/>
        <v>15.152614082804472</v>
      </c>
      <c r="AV69" s="314">
        <f t="shared" si="436"/>
        <v>12.442142384835794</v>
      </c>
      <c r="AW69" s="314">
        <f t="shared" si="436"/>
        <v>5.1440874461742299</v>
      </c>
      <c r="AX69" s="314">
        <f t="shared" ref="AX69:AY69" si="437">AX58/AX$49*100</f>
        <v>3.8186568664044329</v>
      </c>
      <c r="AY69" s="314">
        <f t="shared" si="437"/>
        <v>3.1655515004055146</v>
      </c>
      <c r="AZ69" s="314">
        <f t="shared" ref="AZ69:BA69" si="438">AZ58/AZ$49*100</f>
        <v>2.9631225924628937</v>
      </c>
      <c r="BA69" s="314">
        <f t="shared" si="438"/>
        <v>3.3995705168919943</v>
      </c>
      <c r="BB69" s="314">
        <f t="shared" ref="BB69:BC69" si="439">BB58/BB$49*100</f>
        <v>3.2894144482127317</v>
      </c>
      <c r="BC69" s="314">
        <f t="shared" si="439"/>
        <v>3.1322763055771148</v>
      </c>
      <c r="BD69" s="314">
        <f t="shared" ref="BD69:BE69" si="440">BD58/BD$49*100</f>
        <v>14.715005816207832</v>
      </c>
      <c r="BE69" s="314">
        <f t="shared" si="440"/>
        <v>14.25225888615938</v>
      </c>
      <c r="BF69" s="314">
        <f t="shared" si="436"/>
        <v>6.1433107671324354</v>
      </c>
      <c r="BG69" s="315">
        <f t="shared" si="436"/>
        <v>3.1881129953217133</v>
      </c>
      <c r="BH69" s="295">
        <f t="shared" ref="BH69:BL69" si="441">BH58/BH$49*100</f>
        <v>26.234121077421857</v>
      </c>
      <c r="BI69" s="312">
        <f t="shared" si="441"/>
        <v>22.021143710203212</v>
      </c>
      <c r="BJ69" s="312">
        <f t="shared" si="441"/>
        <v>21.975101172919953</v>
      </c>
      <c r="BK69" s="312">
        <f t="shared" si="441"/>
        <v>20.992507631116457</v>
      </c>
      <c r="BL69" s="312">
        <f t="shared" si="441"/>
        <v>18.175372252422594</v>
      </c>
      <c r="BM69" s="312">
        <f t="shared" si="436"/>
        <v>14.715005816207832</v>
      </c>
      <c r="BN69" s="312">
        <f t="shared" si="436"/>
        <v>14.25225888615938</v>
      </c>
      <c r="BO69" s="312">
        <f t="shared" ref="BO69:BP69" si="442">BO58/BO$49*100</f>
        <v>6.1433107671324354</v>
      </c>
      <c r="BP69" s="296">
        <f t="shared" si="442"/>
        <v>3.1881129953217133</v>
      </c>
    </row>
    <row r="70" spans="1:70">
      <c r="A70" s="820" t="str">
        <f>IF('1'!$A$1=1,B70,C70)</f>
        <v xml:space="preserve">  EXPORTS OF GOODS*</v>
      </c>
      <c r="B70" s="269" t="s">
        <v>708</v>
      </c>
      <c r="C70" s="787" t="s">
        <v>709</v>
      </c>
      <c r="D70" s="271">
        <v>14155</v>
      </c>
      <c r="E70" s="272">
        <v>15951</v>
      </c>
      <c r="F70" s="272">
        <v>15504</v>
      </c>
      <c r="G70" s="272">
        <v>16773</v>
      </c>
      <c r="H70" s="272">
        <v>14794</v>
      </c>
      <c r="I70" s="272">
        <v>16489</v>
      </c>
      <c r="J70" s="272">
        <v>16360</v>
      </c>
      <c r="K70" s="272">
        <v>16784</v>
      </c>
      <c r="L70" s="272">
        <v>14355</v>
      </c>
      <c r="M70" s="272">
        <v>14479</v>
      </c>
      <c r="N70" s="272">
        <v>14562</v>
      </c>
      <c r="O70" s="272">
        <v>15710</v>
      </c>
      <c r="P70" s="272">
        <v>13057</v>
      </c>
      <c r="Q70" s="272">
        <v>13608</v>
      </c>
      <c r="R70" s="272">
        <v>12586</v>
      </c>
      <c r="S70" s="272">
        <v>11301</v>
      </c>
      <c r="T70" s="811">
        <v>8797</v>
      </c>
      <c r="U70" s="272">
        <v>8502</v>
      </c>
      <c r="V70" s="272">
        <v>9028</v>
      </c>
      <c r="W70" s="272">
        <v>9093</v>
      </c>
      <c r="X70" s="316">
        <v>7046</v>
      </c>
      <c r="Y70" s="316">
        <v>8187</v>
      </c>
      <c r="Z70" s="316">
        <v>8522</v>
      </c>
      <c r="AA70" s="316">
        <v>9805</v>
      </c>
      <c r="AB70" s="316">
        <v>9604</v>
      </c>
      <c r="AC70" s="316">
        <v>9393</v>
      </c>
      <c r="AD70" s="316">
        <v>9713</v>
      </c>
      <c r="AE70" s="316">
        <v>10991</v>
      </c>
      <c r="AF70" s="316">
        <v>10428</v>
      </c>
      <c r="AG70" s="316">
        <v>10781</v>
      </c>
      <c r="AH70" s="316">
        <v>10328</v>
      </c>
      <c r="AI70" s="1169">
        <v>11804</v>
      </c>
      <c r="AJ70" s="824">
        <v>11268</v>
      </c>
      <c r="AK70" s="316">
        <v>11199</v>
      </c>
      <c r="AL70" s="316">
        <v>11637</v>
      </c>
      <c r="AM70" s="316">
        <v>11987</v>
      </c>
      <c r="AN70" s="316">
        <v>11258</v>
      </c>
      <c r="AO70" s="316">
        <v>9845</v>
      </c>
      <c r="AP70" s="316">
        <v>10998</v>
      </c>
      <c r="AQ70" s="316">
        <v>13042</v>
      </c>
      <c r="AR70" s="316">
        <v>12482</v>
      </c>
      <c r="AS70" s="316">
        <v>14960</v>
      </c>
      <c r="AT70" s="316">
        <v>17138</v>
      </c>
      <c r="AU70" s="316">
        <v>18533</v>
      </c>
      <c r="AV70" s="316">
        <v>12771</v>
      </c>
      <c r="AW70" s="316">
        <v>7937</v>
      </c>
      <c r="AX70" s="316">
        <v>9700</v>
      </c>
      <c r="AY70" s="316">
        <v>10491</v>
      </c>
      <c r="AZ70" s="316">
        <v>9851</v>
      </c>
      <c r="BA70" s="316">
        <v>8718</v>
      </c>
      <c r="BB70" s="316">
        <v>7407</v>
      </c>
      <c r="BC70" s="316">
        <v>8702</v>
      </c>
      <c r="BD70" s="316">
        <f>AN70+AO70+AP70+AQ70</f>
        <v>45143</v>
      </c>
      <c r="BE70" s="316">
        <f>AR70+AS70+AT70+AU70</f>
        <v>63113</v>
      </c>
      <c r="BF70" s="316">
        <f>AV70+AW70+AX70+AY70</f>
        <v>40899</v>
      </c>
      <c r="BG70" s="1169">
        <f>AZ70+BA70+BB70+BC70</f>
        <v>34678</v>
      </c>
      <c r="BH70" s="824">
        <f>T70+U70+V70+W70</f>
        <v>35420</v>
      </c>
      <c r="BI70" s="316">
        <f>X70+Y70+Z70+AA70</f>
        <v>33560</v>
      </c>
      <c r="BJ70" s="316">
        <f>AB70+AC70+AD70+AE70</f>
        <v>39701</v>
      </c>
      <c r="BK70" s="316">
        <f>AF70+AG70+AH70+AI70</f>
        <v>43341</v>
      </c>
      <c r="BL70" s="316">
        <f>AJ70+AK70+AL70+AM70</f>
        <v>46091</v>
      </c>
      <c r="BM70" s="1026">
        <f>AN70+AO70+AP70+AQ70</f>
        <v>45143</v>
      </c>
      <c r="BN70" s="1026">
        <f>AR70+AS70+AT70+AU70</f>
        <v>63113</v>
      </c>
      <c r="BO70" s="1586">
        <f>AV70+AW70+AX70+AY70</f>
        <v>40899</v>
      </c>
      <c r="BP70" s="1587">
        <f>AZ70+BA70+BB70+BC70</f>
        <v>34678</v>
      </c>
      <c r="BQ70" s="1596"/>
    </row>
    <row r="71" spans="1:70">
      <c r="A71" s="297" t="str">
        <f>IF('1'!$A$1=1,B71,C71)</f>
        <v xml:space="preserve">   Europe</v>
      </c>
      <c r="B71" s="280" t="s">
        <v>20</v>
      </c>
      <c r="C71" s="784" t="s">
        <v>136</v>
      </c>
      <c r="D71" s="275">
        <v>3808.46088564</v>
      </c>
      <c r="E71" s="276">
        <v>4590.5801509999992</v>
      </c>
      <c r="F71" s="276">
        <v>3746.7865059999999</v>
      </c>
      <c r="G71" s="276">
        <v>3710.27369</v>
      </c>
      <c r="H71" s="276">
        <v>3084.4088139999999</v>
      </c>
      <c r="I71" s="276">
        <v>3798.7000170000001</v>
      </c>
      <c r="J71" s="276">
        <v>3584.983894</v>
      </c>
      <c r="K71" s="276">
        <v>4123.0532510000003</v>
      </c>
      <c r="L71" s="276">
        <v>3763.0000759999998</v>
      </c>
      <c r="M71" s="276">
        <v>3289.8663930000002</v>
      </c>
      <c r="N71" s="276">
        <v>3088.668244</v>
      </c>
      <c r="O71" s="276">
        <v>4030.5315959999998</v>
      </c>
      <c r="P71" s="276">
        <v>4132.4430473399998</v>
      </c>
      <c r="Q71" s="276">
        <v>3756.9014990000001</v>
      </c>
      <c r="R71" s="276">
        <v>3210.1239369999998</v>
      </c>
      <c r="S71" s="276">
        <v>3062.5182829999999</v>
      </c>
      <c r="T71" s="276">
        <v>2658.60374886</v>
      </c>
      <c r="U71" s="276">
        <v>2266.7924720000001</v>
      </c>
      <c r="V71" s="276">
        <v>2652.6617610000003</v>
      </c>
      <c r="W71" s="276">
        <v>3040.8981790000003</v>
      </c>
      <c r="X71" s="320">
        <v>2583.3620000000001</v>
      </c>
      <c r="Y71" s="320">
        <v>2679.038</v>
      </c>
      <c r="Z71" s="320">
        <v>2601.7159999999999</v>
      </c>
      <c r="AA71" s="320">
        <v>3085.6889999999999</v>
      </c>
      <c r="AB71" s="320">
        <v>3268.1973677400001</v>
      </c>
      <c r="AC71" s="320">
        <v>3468.3063729999994</v>
      </c>
      <c r="AD71" s="320">
        <v>3580.9519740000005</v>
      </c>
      <c r="AE71" s="320">
        <v>4083.0255280000001</v>
      </c>
      <c r="AF71" s="320">
        <v>4161.1603992800001</v>
      </c>
      <c r="AG71" s="320">
        <v>3824.3622059999998</v>
      </c>
      <c r="AH71" s="320">
        <v>4006.4346260000002</v>
      </c>
      <c r="AI71" s="1170">
        <v>4727.8840919999993</v>
      </c>
      <c r="AJ71" s="825">
        <v>4436.8650748999999</v>
      </c>
      <c r="AK71" s="320">
        <v>4239.0955169999997</v>
      </c>
      <c r="AL71" s="320">
        <v>4485.4988750000002</v>
      </c>
      <c r="AM71" s="320">
        <v>4350.0534079999998</v>
      </c>
      <c r="AN71" s="320">
        <v>3972.3790189000001</v>
      </c>
      <c r="AO71" s="320">
        <v>3203.7662389699999</v>
      </c>
      <c r="AP71" s="320">
        <v>3698.4715520099999</v>
      </c>
      <c r="AQ71" s="320">
        <v>4660.52058373</v>
      </c>
      <c r="AR71" s="320">
        <v>4739.8384498900004</v>
      </c>
      <c r="AS71" s="320">
        <v>5778.5572420200006</v>
      </c>
      <c r="AT71" s="320">
        <v>7014.0186703800009</v>
      </c>
      <c r="AU71" s="320">
        <v>6813.1356602600008</v>
      </c>
      <c r="AV71" s="320">
        <v>5835.6241626299998</v>
      </c>
      <c r="AW71" s="320">
        <v>6131.1675633899995</v>
      </c>
      <c r="AX71" s="320">
        <v>6671.7460138400002</v>
      </c>
      <c r="AY71" s="320">
        <v>6887.0761558999993</v>
      </c>
      <c r="AZ71" s="320">
        <v>6144.3573442300003</v>
      </c>
      <c r="BA71" s="320">
        <v>5354.0179569600004</v>
      </c>
      <c r="BB71" s="320">
        <v>5348.4059029700002</v>
      </c>
      <c r="BC71" s="320">
        <v>5747.6853172700003</v>
      </c>
      <c r="BD71" s="320">
        <f t="shared" ref="BD71:BD79" si="443">AN71+AO71+AP71+AQ71</f>
        <v>15535.137393610001</v>
      </c>
      <c r="BE71" s="320">
        <f t="shared" ref="BE71:BE79" si="444">AR71+AS71+AT71+AU71</f>
        <v>24345.55002255</v>
      </c>
      <c r="BF71" s="320">
        <f t="shared" ref="BF71:BF79" si="445">AV71+AW71+AX71+AY71</f>
        <v>25525.613895759998</v>
      </c>
      <c r="BG71" s="1170">
        <f>AZ71+BA71+BB71+BC71</f>
        <v>22594.46652143</v>
      </c>
      <c r="BH71" s="825">
        <f t="shared" ref="BH71:BH79" si="446">T71+U71+V71+W71</f>
        <v>10618.956160860002</v>
      </c>
      <c r="BI71" s="320">
        <f t="shared" ref="BI71:BI79" si="447">X71+Y71+Z71+AA71</f>
        <v>10949.805</v>
      </c>
      <c r="BJ71" s="320">
        <f t="shared" ref="BJ71:BJ79" si="448">AB71+AC71+AD71+AE71</f>
        <v>14400.481242740001</v>
      </c>
      <c r="BK71" s="320">
        <f t="shared" ref="BK71:BK79" si="449">AF71+AG71+AH71+AI71</f>
        <v>16719.841323280001</v>
      </c>
      <c r="BL71" s="320">
        <f t="shared" ref="BL71:BL79" si="450">AJ71+AK71+AL71+AM71</f>
        <v>17511.5128749</v>
      </c>
      <c r="BM71" s="322">
        <f t="shared" ref="BM71:BM76" si="451">AN71+AO71+AP71+AQ71</f>
        <v>15535.137393610001</v>
      </c>
      <c r="BN71" s="322">
        <f t="shared" ref="BN71:BN76" si="452">AR71+AS71+AT71+AU71</f>
        <v>24345.55002255</v>
      </c>
      <c r="BO71" s="1582">
        <f t="shared" ref="BO71:BO79" si="453">AV71+AW71+AX71+AY71</f>
        <v>25525.613895759998</v>
      </c>
      <c r="BP71" s="1134">
        <f t="shared" ref="BP71:BP79" si="454">AZ71+BA71+BB71+BC71</f>
        <v>22594.46652143</v>
      </c>
      <c r="BQ71" s="1596"/>
      <c r="BR71" s="1596"/>
    </row>
    <row r="72" spans="1:70">
      <c r="A72" s="297" t="str">
        <f>IF('1'!$A$1=1,B72,C72)</f>
        <v xml:space="preserve">   Asia</v>
      </c>
      <c r="B72" s="280" t="s">
        <v>43</v>
      </c>
      <c r="C72" s="784" t="s">
        <v>137</v>
      </c>
      <c r="D72" s="275">
        <v>3986.5553807700003</v>
      </c>
      <c r="E72" s="276">
        <v>4112.7694000000001</v>
      </c>
      <c r="F72" s="276">
        <v>4358.2541350000001</v>
      </c>
      <c r="G72" s="276">
        <v>5120.2272350000003</v>
      </c>
      <c r="H72" s="276">
        <v>4356.8158109999995</v>
      </c>
      <c r="I72" s="276">
        <v>4664.7030549999999</v>
      </c>
      <c r="J72" s="276">
        <v>4459.113953</v>
      </c>
      <c r="K72" s="276">
        <v>4079.3809630000001</v>
      </c>
      <c r="L72" s="276">
        <v>4021.9123539999996</v>
      </c>
      <c r="M72" s="276">
        <v>3821.2814819999999</v>
      </c>
      <c r="N72" s="276">
        <v>4318.5785259999993</v>
      </c>
      <c r="O72" s="276">
        <v>4583.2033439999996</v>
      </c>
      <c r="P72" s="276">
        <v>3636.3702214499999</v>
      </c>
      <c r="Q72" s="276">
        <v>3794.7660249999999</v>
      </c>
      <c r="R72" s="276">
        <v>3942.4140769999999</v>
      </c>
      <c r="S72" s="276">
        <v>3866.3756159999998</v>
      </c>
      <c r="T72" s="276">
        <v>3125.5602211599999</v>
      </c>
      <c r="U72" s="276">
        <v>3053.098109</v>
      </c>
      <c r="V72" s="276">
        <v>3165.767409</v>
      </c>
      <c r="W72" s="276">
        <v>2931.0342339999997</v>
      </c>
      <c r="X72" s="320">
        <v>2465.7309999999998</v>
      </c>
      <c r="Y72" s="320">
        <v>2808.8380000000002</v>
      </c>
      <c r="Z72" s="320">
        <v>3015.8139999999999</v>
      </c>
      <c r="AA72" s="320">
        <v>3440.9920000000002</v>
      </c>
      <c r="AB72" s="320">
        <v>3291.8471266699999</v>
      </c>
      <c r="AC72" s="320">
        <v>2774.5573960000002</v>
      </c>
      <c r="AD72" s="320">
        <v>3216.6391440000002</v>
      </c>
      <c r="AE72" s="320">
        <v>3577.9274100000002</v>
      </c>
      <c r="AF72" s="320">
        <v>3159.6932614799998</v>
      </c>
      <c r="AG72" s="320">
        <v>3531.9328369999998</v>
      </c>
      <c r="AH72" s="320">
        <v>3292.0645170000003</v>
      </c>
      <c r="AI72" s="1170">
        <v>3703.7612209999998</v>
      </c>
      <c r="AJ72" s="825">
        <v>3548.2295876899998</v>
      </c>
      <c r="AK72" s="320">
        <v>3567.509102</v>
      </c>
      <c r="AL72" s="320">
        <v>3780.7884469999999</v>
      </c>
      <c r="AM72" s="320">
        <v>4301.6581429999997</v>
      </c>
      <c r="AN72" s="320">
        <v>4145.4260290500006</v>
      </c>
      <c r="AO72" s="320">
        <v>4092.0681000900004</v>
      </c>
      <c r="AP72" s="320">
        <v>4606.3409704599999</v>
      </c>
      <c r="AQ72" s="320">
        <v>5429.0095769700001</v>
      </c>
      <c r="AR72" s="320">
        <v>4696.91384776</v>
      </c>
      <c r="AS72" s="320">
        <v>5626.4574963499999</v>
      </c>
      <c r="AT72" s="320">
        <v>5759.5206465800002</v>
      </c>
      <c r="AU72" s="320">
        <v>6864.4109148299995</v>
      </c>
      <c r="AV72" s="320">
        <v>4251.2546905899999</v>
      </c>
      <c r="AW72" s="320">
        <v>948.15350607999994</v>
      </c>
      <c r="AX72" s="320">
        <v>1887.6402791599999</v>
      </c>
      <c r="AY72" s="320">
        <v>2508.5735584499998</v>
      </c>
      <c r="AZ72" s="320">
        <v>2741.0206579000001</v>
      </c>
      <c r="BA72" s="320">
        <v>2224.0856169399999</v>
      </c>
      <c r="BB72" s="320">
        <v>1201.16739792</v>
      </c>
      <c r="BC72" s="320">
        <v>1875.17004215</v>
      </c>
      <c r="BD72" s="320">
        <f t="shared" si="443"/>
        <v>18272.844676569999</v>
      </c>
      <c r="BE72" s="320">
        <f t="shared" si="444"/>
        <v>22947.302905520002</v>
      </c>
      <c r="BF72" s="320">
        <f t="shared" si="445"/>
        <v>9595.6220342799988</v>
      </c>
      <c r="BG72" s="1170">
        <f t="shared" ref="BG72:BG79" si="455">AZ72+BA72+BB72+BC72</f>
        <v>8041.4437149100004</v>
      </c>
      <c r="BH72" s="825">
        <f t="shared" si="446"/>
        <v>12275.459973159999</v>
      </c>
      <c r="BI72" s="320">
        <f t="shared" si="447"/>
        <v>11731.375</v>
      </c>
      <c r="BJ72" s="320">
        <f t="shared" si="448"/>
        <v>12860.971076670001</v>
      </c>
      <c r="BK72" s="320">
        <f t="shared" si="449"/>
        <v>13687.451836479999</v>
      </c>
      <c r="BL72" s="320">
        <f t="shared" si="450"/>
        <v>15198.185279689998</v>
      </c>
      <c r="BM72" s="322">
        <f t="shared" si="451"/>
        <v>18272.844676569999</v>
      </c>
      <c r="BN72" s="322">
        <f t="shared" si="452"/>
        <v>22947.302905520002</v>
      </c>
      <c r="BO72" s="1582">
        <f t="shared" si="453"/>
        <v>9595.6220342799988</v>
      </c>
      <c r="BP72" s="1134">
        <f t="shared" si="454"/>
        <v>8041.4437149100004</v>
      </c>
      <c r="BQ72" s="1596"/>
    </row>
    <row r="73" spans="1:70">
      <c r="A73" s="297" t="str">
        <f>IF('1'!$A$1=1,B73,C73)</f>
        <v xml:space="preserve">   America</v>
      </c>
      <c r="B73" s="280" t="s">
        <v>22</v>
      </c>
      <c r="C73" s="784" t="s">
        <v>138</v>
      </c>
      <c r="D73" s="275">
        <v>598.24089881000009</v>
      </c>
      <c r="E73" s="276">
        <v>667.22591399999999</v>
      </c>
      <c r="F73" s="276">
        <v>675.89016099999992</v>
      </c>
      <c r="G73" s="276">
        <v>574.36847399999999</v>
      </c>
      <c r="H73" s="276">
        <v>475.47788400000002</v>
      </c>
      <c r="I73" s="276">
        <v>619.77019599999994</v>
      </c>
      <c r="J73" s="276">
        <v>648.27736600000003</v>
      </c>
      <c r="K73" s="318">
        <v>666.36828500000001</v>
      </c>
      <c r="L73" s="318">
        <v>494.21046799999999</v>
      </c>
      <c r="M73" s="318">
        <v>663.12945999999999</v>
      </c>
      <c r="N73" s="318">
        <v>449.04571500000003</v>
      </c>
      <c r="O73" s="318">
        <v>361.83550600000001</v>
      </c>
      <c r="P73" s="276">
        <v>302.52092571999998</v>
      </c>
      <c r="Q73" s="276">
        <v>431.44665500000002</v>
      </c>
      <c r="R73" s="276">
        <v>293.49270200000001</v>
      </c>
      <c r="S73" s="276">
        <v>220.576819</v>
      </c>
      <c r="T73" s="276">
        <v>224.84735671999999</v>
      </c>
      <c r="U73" s="276">
        <v>177.59463599999998</v>
      </c>
      <c r="V73" s="276">
        <v>201.06803100000002</v>
      </c>
      <c r="W73" s="276">
        <v>158.92370700000001</v>
      </c>
      <c r="X73" s="2">
        <v>136.315</v>
      </c>
      <c r="Y73" s="321">
        <v>135.43700000000001</v>
      </c>
      <c r="Z73" s="321">
        <v>259.91300000000001</v>
      </c>
      <c r="AA73" s="321">
        <v>187.93200000000002</v>
      </c>
      <c r="AB73" s="321">
        <v>279.23777889000002</v>
      </c>
      <c r="AC73" s="320">
        <v>261.52691299999998</v>
      </c>
      <c r="AD73" s="320">
        <v>290.51938699999999</v>
      </c>
      <c r="AE73" s="320">
        <v>299.82435899999996</v>
      </c>
      <c r="AF73" s="320">
        <v>315.37565086999996</v>
      </c>
      <c r="AG73" s="320">
        <v>421.65675199999998</v>
      </c>
      <c r="AH73" s="320">
        <v>377.944368</v>
      </c>
      <c r="AI73" s="1170">
        <v>438.82503600000001</v>
      </c>
      <c r="AJ73" s="825">
        <v>385.99556373000001</v>
      </c>
      <c r="AK73" s="320">
        <v>373.83526599999999</v>
      </c>
      <c r="AL73" s="320">
        <v>330.867907</v>
      </c>
      <c r="AM73" s="320">
        <v>324.01098300000001</v>
      </c>
      <c r="AN73" s="320">
        <v>291.24354707999998</v>
      </c>
      <c r="AO73" s="320">
        <v>384.91786447999999</v>
      </c>
      <c r="AP73" s="320">
        <v>332.00628196000002</v>
      </c>
      <c r="AQ73" s="320">
        <v>484.46343138000003</v>
      </c>
      <c r="AR73" s="320">
        <v>685.7513365100001</v>
      </c>
      <c r="AS73" s="320">
        <v>687.30190009</v>
      </c>
      <c r="AT73" s="320">
        <v>953.55899564999993</v>
      </c>
      <c r="AU73" s="320">
        <v>880.51975216000005</v>
      </c>
      <c r="AV73" s="320">
        <v>427.76042542000005</v>
      </c>
      <c r="AW73" s="320">
        <v>220.03139577000002</v>
      </c>
      <c r="AX73" s="320">
        <v>314.33101446000001</v>
      </c>
      <c r="AY73" s="320">
        <v>222.05195595000001</v>
      </c>
      <c r="AZ73" s="320">
        <v>213.4483735</v>
      </c>
      <c r="BA73" s="320">
        <v>172.59682207</v>
      </c>
      <c r="BB73" s="320">
        <v>159.18294600999999</v>
      </c>
      <c r="BC73" s="320">
        <v>181.15636876000002</v>
      </c>
      <c r="BD73" s="320">
        <f t="shared" si="443"/>
        <v>1492.6311249</v>
      </c>
      <c r="BE73" s="320">
        <f t="shared" si="444"/>
        <v>3207.1319844099999</v>
      </c>
      <c r="BF73" s="320">
        <f t="shared" si="445"/>
        <v>1184.1747916000002</v>
      </c>
      <c r="BG73" s="1170">
        <f t="shared" si="455"/>
        <v>726.38451034000013</v>
      </c>
      <c r="BH73" s="825">
        <f t="shared" si="446"/>
        <v>762.43373071999997</v>
      </c>
      <c r="BI73" s="320">
        <f t="shared" si="447"/>
        <v>719.59699999999998</v>
      </c>
      <c r="BJ73" s="320">
        <f t="shared" si="448"/>
        <v>1131.10843789</v>
      </c>
      <c r="BK73" s="320">
        <f t="shared" si="449"/>
        <v>1553.8018068699998</v>
      </c>
      <c r="BL73" s="320">
        <f t="shared" si="450"/>
        <v>1414.70971973</v>
      </c>
      <c r="BM73" s="322">
        <f t="shared" si="451"/>
        <v>1492.6311249</v>
      </c>
      <c r="BN73" s="322">
        <f t="shared" si="452"/>
        <v>3207.1319844099999</v>
      </c>
      <c r="BO73" s="1582">
        <f t="shared" si="453"/>
        <v>1184.1747916000002</v>
      </c>
      <c r="BP73" s="1134">
        <f t="shared" si="454"/>
        <v>726.38451034000013</v>
      </c>
      <c r="BQ73" s="1596"/>
    </row>
    <row r="74" spans="1:70">
      <c r="A74" s="290" t="str">
        <f>IF('1'!$A$1=1,B74,C74)</f>
        <v xml:space="preserve">     including USA</v>
      </c>
      <c r="B74" s="280" t="s">
        <v>216</v>
      </c>
      <c r="C74" s="783" t="s">
        <v>139</v>
      </c>
      <c r="D74" s="794">
        <v>263.18250599999999</v>
      </c>
      <c r="E74" s="795">
        <v>280.703867</v>
      </c>
      <c r="F74" s="795">
        <v>251.54179004</v>
      </c>
      <c r="G74" s="795">
        <v>306.50291499999997</v>
      </c>
      <c r="H74" s="795">
        <v>237.445795</v>
      </c>
      <c r="I74" s="795">
        <v>227.91997800000001</v>
      </c>
      <c r="J74" s="795">
        <v>301.625203</v>
      </c>
      <c r="K74" s="807">
        <v>244.16371799999999</v>
      </c>
      <c r="L74" s="807">
        <v>185.352058</v>
      </c>
      <c r="M74" s="807">
        <v>261.93284299999999</v>
      </c>
      <c r="N74" s="807">
        <v>182.48614999999998</v>
      </c>
      <c r="O74" s="807">
        <v>204.35257899999999</v>
      </c>
      <c r="P74" s="795">
        <v>123.06928599999999</v>
      </c>
      <c r="Q74" s="795">
        <v>228.00893199999999</v>
      </c>
      <c r="R74" s="795">
        <v>156.631699</v>
      </c>
      <c r="S74" s="795">
        <v>156.16518583999999</v>
      </c>
      <c r="T74" s="795">
        <v>145.89017700000002</v>
      </c>
      <c r="U74" s="795">
        <v>79.348937930000005</v>
      </c>
      <c r="V74" s="795">
        <v>131.29289399999999</v>
      </c>
      <c r="W74" s="795">
        <v>105.357355</v>
      </c>
      <c r="X74" s="806">
        <v>69.478000000000009</v>
      </c>
      <c r="Y74" s="808">
        <v>82.503</v>
      </c>
      <c r="Z74" s="808">
        <v>162.953</v>
      </c>
      <c r="AA74" s="808">
        <v>101.86699999999999</v>
      </c>
      <c r="AB74" s="808">
        <v>191.75744299999999</v>
      </c>
      <c r="AC74" s="805">
        <v>180.79049777</v>
      </c>
      <c r="AD74" s="805">
        <v>227.08282300000002</v>
      </c>
      <c r="AE74" s="805">
        <v>216.980839</v>
      </c>
      <c r="AF74" s="805">
        <v>213.96326241999998</v>
      </c>
      <c r="AG74" s="805">
        <v>289.54037599999998</v>
      </c>
      <c r="AH74" s="805">
        <v>278.41687200000001</v>
      </c>
      <c r="AI74" s="826">
        <v>310.03943400000003</v>
      </c>
      <c r="AJ74" s="815">
        <v>271.85146032</v>
      </c>
      <c r="AK74" s="805">
        <v>245.284177</v>
      </c>
      <c r="AL74" s="805">
        <v>217.29388</v>
      </c>
      <c r="AM74" s="805">
        <v>221.00168400000001</v>
      </c>
      <c r="AN74" s="805">
        <v>183.78534458000001</v>
      </c>
      <c r="AO74" s="805">
        <v>253.03948833999999</v>
      </c>
      <c r="AP74" s="805">
        <v>220.35459142000002</v>
      </c>
      <c r="AQ74" s="805">
        <v>309.31950750999999</v>
      </c>
      <c r="AR74" s="805">
        <v>329.55797375999998</v>
      </c>
      <c r="AS74" s="805">
        <v>295.02298975999997</v>
      </c>
      <c r="AT74" s="805">
        <v>504.74486345000003</v>
      </c>
      <c r="AU74" s="805">
        <v>466.08560201</v>
      </c>
      <c r="AV74" s="805">
        <v>276.72352167000003</v>
      </c>
      <c r="AW74" s="805">
        <v>129.23137588</v>
      </c>
      <c r="AX74" s="805">
        <v>264.51308748999998</v>
      </c>
      <c r="AY74" s="805">
        <v>185.16773037999999</v>
      </c>
      <c r="AZ74" s="805">
        <v>153.78284508000002</v>
      </c>
      <c r="BA74" s="805">
        <v>133.00444517</v>
      </c>
      <c r="BB74" s="805">
        <v>101.05020542</v>
      </c>
      <c r="BC74" s="805">
        <v>130.00551772</v>
      </c>
      <c r="BD74" s="805">
        <f t="shared" si="443"/>
        <v>966.49893184999996</v>
      </c>
      <c r="BE74" s="805">
        <f t="shared" si="444"/>
        <v>1595.41142898</v>
      </c>
      <c r="BF74" s="805">
        <f t="shared" si="445"/>
        <v>855.63571542</v>
      </c>
      <c r="BG74" s="826">
        <f t="shared" si="455"/>
        <v>517.84301339000001</v>
      </c>
      <c r="BH74" s="815">
        <f t="shared" si="446"/>
        <v>461.88936393</v>
      </c>
      <c r="BI74" s="805">
        <f t="shared" si="447"/>
        <v>416.80099999999993</v>
      </c>
      <c r="BJ74" s="805">
        <f t="shared" si="448"/>
        <v>816.61160276999999</v>
      </c>
      <c r="BK74" s="805">
        <f t="shared" si="449"/>
        <v>1091.9599444200001</v>
      </c>
      <c r="BL74" s="805">
        <f t="shared" si="450"/>
        <v>955.43120132000013</v>
      </c>
      <c r="BM74" s="809">
        <f t="shared" si="451"/>
        <v>966.49893184999996</v>
      </c>
      <c r="BN74" s="809">
        <f t="shared" si="452"/>
        <v>1595.41142898</v>
      </c>
      <c r="BO74" s="1583">
        <f t="shared" si="453"/>
        <v>855.63571542</v>
      </c>
      <c r="BP74" s="1135">
        <f t="shared" si="454"/>
        <v>517.84301339000001</v>
      </c>
      <c r="BQ74" s="1596"/>
    </row>
    <row r="75" spans="1:70">
      <c r="A75" s="297" t="str">
        <f>IF('1'!$A$1=1,B75,C75)</f>
        <v xml:space="preserve">   Africa</v>
      </c>
      <c r="B75" s="280" t="s">
        <v>23</v>
      </c>
      <c r="C75" s="784" t="s">
        <v>140</v>
      </c>
      <c r="D75" s="275">
        <v>663.47146235000002</v>
      </c>
      <c r="E75" s="276">
        <v>744.65058099999999</v>
      </c>
      <c r="F75" s="276">
        <v>516.65496899999994</v>
      </c>
      <c r="G75" s="276">
        <v>1281.4084420000002</v>
      </c>
      <c r="H75" s="276">
        <v>1247.343558</v>
      </c>
      <c r="I75" s="276">
        <v>1320.539393</v>
      </c>
      <c r="J75" s="276">
        <v>1257.1425120000001</v>
      </c>
      <c r="K75" s="276">
        <v>1650.1151610000002</v>
      </c>
      <c r="L75" s="276">
        <v>1021.015951</v>
      </c>
      <c r="M75" s="276">
        <v>1012.522514</v>
      </c>
      <c r="N75" s="276">
        <v>1239.818589</v>
      </c>
      <c r="O75" s="276">
        <v>1818.2604339999998</v>
      </c>
      <c r="P75" s="276">
        <v>1289.00942519</v>
      </c>
      <c r="Q75" s="276">
        <v>1230.5465839999999</v>
      </c>
      <c r="R75" s="276">
        <v>1265.3716740000002</v>
      </c>
      <c r="S75" s="276">
        <v>1308.1967</v>
      </c>
      <c r="T75" s="276">
        <v>1045.84661654</v>
      </c>
      <c r="U75" s="276">
        <v>867.18618000000015</v>
      </c>
      <c r="V75" s="276">
        <v>845.70769700000005</v>
      </c>
      <c r="W75" s="276">
        <v>996.11306500000001</v>
      </c>
      <c r="X75" s="2">
        <v>739.38200000000006</v>
      </c>
      <c r="Y75" s="321">
        <v>984.67600000000004</v>
      </c>
      <c r="Z75" s="321">
        <v>891.13499999999999</v>
      </c>
      <c r="AA75" s="321">
        <v>1234.7839999999999</v>
      </c>
      <c r="AB75" s="321">
        <v>1142.94275122</v>
      </c>
      <c r="AC75" s="320">
        <v>1054.562909</v>
      </c>
      <c r="AD75" s="320">
        <v>755.01079000000004</v>
      </c>
      <c r="AE75" s="320">
        <v>1073.2502140000001</v>
      </c>
      <c r="AF75" s="320">
        <v>1099.52423258</v>
      </c>
      <c r="AG75" s="320">
        <v>1066.56023</v>
      </c>
      <c r="AH75" s="320">
        <v>860.95810499999993</v>
      </c>
      <c r="AI75" s="1170">
        <v>1021.303649</v>
      </c>
      <c r="AJ75" s="825">
        <v>1337.0397046400001</v>
      </c>
      <c r="AK75" s="320">
        <v>1208.0470110000001</v>
      </c>
      <c r="AL75" s="320">
        <v>1207.0288889999999</v>
      </c>
      <c r="AM75" s="320">
        <v>1209.2153040000001</v>
      </c>
      <c r="AN75" s="320">
        <v>1357.975508</v>
      </c>
      <c r="AO75" s="320">
        <v>870.54867053000009</v>
      </c>
      <c r="AP75" s="320">
        <v>939.26103740000008</v>
      </c>
      <c r="AQ75" s="320">
        <v>869.44674538000004</v>
      </c>
      <c r="AR75" s="320">
        <v>987.6562951200001</v>
      </c>
      <c r="AS75" s="320">
        <v>1104.8217504300001</v>
      </c>
      <c r="AT75" s="320">
        <v>1438.4293705499999</v>
      </c>
      <c r="AU75" s="320">
        <v>2057.9708713</v>
      </c>
      <c r="AV75" s="320">
        <v>1277.4375429199999</v>
      </c>
      <c r="AW75" s="320">
        <v>136.00062707000001</v>
      </c>
      <c r="AX75" s="320">
        <v>303.66987899000003</v>
      </c>
      <c r="AY75" s="320">
        <v>399.304709</v>
      </c>
      <c r="AZ75" s="320">
        <v>358.72906577000003</v>
      </c>
      <c r="BA75" s="320">
        <v>569.65206800999999</v>
      </c>
      <c r="BB75" s="320">
        <v>282.37827869</v>
      </c>
      <c r="BC75" s="320">
        <v>467.07376118000002</v>
      </c>
      <c r="BD75" s="320">
        <f t="shared" si="443"/>
        <v>4037.2319613099999</v>
      </c>
      <c r="BE75" s="320">
        <f t="shared" si="444"/>
        <v>5588.8782874000008</v>
      </c>
      <c r="BF75" s="320">
        <f t="shared" si="445"/>
        <v>2116.4127579800002</v>
      </c>
      <c r="BG75" s="1170">
        <f t="shared" si="455"/>
        <v>1677.8331736499999</v>
      </c>
      <c r="BH75" s="825">
        <f t="shared" si="446"/>
        <v>3754.85355854</v>
      </c>
      <c r="BI75" s="320">
        <f t="shared" si="447"/>
        <v>3849.9769999999999</v>
      </c>
      <c r="BJ75" s="320">
        <f t="shared" si="448"/>
        <v>4025.7666642200006</v>
      </c>
      <c r="BK75" s="320">
        <f t="shared" si="449"/>
        <v>4048.3462165799997</v>
      </c>
      <c r="BL75" s="320">
        <f t="shared" si="450"/>
        <v>4961.3309086400004</v>
      </c>
      <c r="BM75" s="322">
        <f t="shared" si="451"/>
        <v>4037.2319613099999</v>
      </c>
      <c r="BN75" s="322">
        <f t="shared" si="452"/>
        <v>5588.8782874000008</v>
      </c>
      <c r="BO75" s="1582">
        <f t="shared" si="453"/>
        <v>2116.4127579800002</v>
      </c>
      <c r="BP75" s="1134">
        <f t="shared" si="454"/>
        <v>1677.8331736499999</v>
      </c>
      <c r="BQ75" s="1596"/>
    </row>
    <row r="76" spans="1:70">
      <c r="A76" s="297" t="str">
        <f>IF('1'!$A$1=1,B76,C76)</f>
        <v xml:space="preserve">   Australia and Oceania</v>
      </c>
      <c r="B76" s="280" t="s">
        <v>264</v>
      </c>
      <c r="C76" s="784" t="s">
        <v>265</v>
      </c>
      <c r="D76" s="275">
        <v>5.0873295500000006</v>
      </c>
      <c r="E76" s="276">
        <v>6.1145940000000003</v>
      </c>
      <c r="F76" s="276">
        <v>9.5573639999999997</v>
      </c>
      <c r="G76" s="276">
        <v>8.7629159999999988</v>
      </c>
      <c r="H76" s="276">
        <v>7.6899740000000003</v>
      </c>
      <c r="I76" s="276">
        <v>10.344505</v>
      </c>
      <c r="J76" s="276">
        <v>10.126242</v>
      </c>
      <c r="K76" s="318">
        <v>17.458629999999999</v>
      </c>
      <c r="L76" s="318">
        <v>9.4644140000000014</v>
      </c>
      <c r="M76" s="318">
        <v>8.2587729999999997</v>
      </c>
      <c r="N76" s="318">
        <v>9.9017330000000001</v>
      </c>
      <c r="O76" s="318">
        <v>8.7812530000000013</v>
      </c>
      <c r="P76" s="318">
        <v>3.87296489</v>
      </c>
      <c r="Q76" s="318">
        <v>4.4152899999999997</v>
      </c>
      <c r="R76" s="318">
        <v>5.2665810000000004</v>
      </c>
      <c r="S76" s="318">
        <v>7.9231199999999999</v>
      </c>
      <c r="T76" s="318">
        <v>3.19858653</v>
      </c>
      <c r="U76" s="318">
        <v>4.4413530000000003</v>
      </c>
      <c r="V76" s="318">
        <v>3</v>
      </c>
      <c r="W76" s="318">
        <v>3</v>
      </c>
      <c r="X76" s="322">
        <v>1.9340000000000002</v>
      </c>
      <c r="Y76" s="322">
        <v>2.4889999999999999</v>
      </c>
      <c r="Z76" s="322">
        <v>6.7279999999999998</v>
      </c>
      <c r="AA76" s="322">
        <v>5.819</v>
      </c>
      <c r="AB76" s="322">
        <v>5.2603718199999996</v>
      </c>
      <c r="AC76" s="320">
        <v>5.6767009999999996</v>
      </c>
      <c r="AD76" s="320">
        <v>4.3950990000000001</v>
      </c>
      <c r="AE76" s="320">
        <v>5.3716229999999996</v>
      </c>
      <c r="AF76" s="1">
        <v>4.5391890000000004</v>
      </c>
      <c r="AG76" s="1">
        <v>9.5577009999999998</v>
      </c>
      <c r="AH76" s="1">
        <v>9.9633260000000003</v>
      </c>
      <c r="AI76" s="1635">
        <v>12.519034000000001</v>
      </c>
      <c r="AJ76" s="825">
        <v>12.1698661</v>
      </c>
      <c r="AK76" s="320">
        <v>12.856124000000001</v>
      </c>
      <c r="AL76" s="320">
        <v>12.908612999999999</v>
      </c>
      <c r="AM76" s="320">
        <v>18.367108999999999</v>
      </c>
      <c r="AN76" s="320">
        <v>11.3740729</v>
      </c>
      <c r="AO76" s="320">
        <v>13.51708857</v>
      </c>
      <c r="AP76" s="320">
        <v>12.67645379</v>
      </c>
      <c r="AQ76" s="320">
        <v>16.159227649999998</v>
      </c>
      <c r="AR76" s="320">
        <v>17.865420910000001</v>
      </c>
      <c r="AS76" s="320">
        <v>17.399171889999998</v>
      </c>
      <c r="AT76" s="320">
        <v>19.206471969999999</v>
      </c>
      <c r="AU76" s="320">
        <v>18.8452479</v>
      </c>
      <c r="AV76" s="320">
        <v>6.88464645</v>
      </c>
      <c r="AW76" s="320">
        <v>3.8158764999999999</v>
      </c>
      <c r="AX76" s="320">
        <v>12.12418716</v>
      </c>
      <c r="AY76" s="320">
        <v>5.7290257799999997</v>
      </c>
      <c r="AZ76" s="320">
        <v>4.1748493299999998</v>
      </c>
      <c r="BA76" s="320">
        <v>6.6286629500000007</v>
      </c>
      <c r="BB76" s="320">
        <v>5.2362497599999998</v>
      </c>
      <c r="BC76" s="320">
        <v>5.2242095700000002</v>
      </c>
      <c r="BD76" s="320">
        <f t="shared" si="443"/>
        <v>53.726842909999995</v>
      </c>
      <c r="BE76" s="320">
        <f t="shared" si="444"/>
        <v>73.316312670000002</v>
      </c>
      <c r="BF76" s="320">
        <f t="shared" si="445"/>
        <v>28.553735889999999</v>
      </c>
      <c r="BG76" s="1170">
        <f t="shared" si="455"/>
        <v>21.263971609999999</v>
      </c>
      <c r="BH76" s="825">
        <f t="shared" si="446"/>
        <v>13.639939529999999</v>
      </c>
      <c r="BI76" s="320">
        <f t="shared" si="447"/>
        <v>16.97</v>
      </c>
      <c r="BJ76" s="320">
        <f t="shared" si="448"/>
        <v>20.703794819999999</v>
      </c>
      <c r="BK76" s="320">
        <f t="shared" si="449"/>
        <v>36.579250000000002</v>
      </c>
      <c r="BL76" s="320">
        <f t="shared" si="450"/>
        <v>56.301712100000003</v>
      </c>
      <c r="BM76" s="322">
        <f t="shared" si="451"/>
        <v>53.726842909999995</v>
      </c>
      <c r="BN76" s="322">
        <f t="shared" si="452"/>
        <v>73.316312670000002</v>
      </c>
      <c r="BO76" s="1582">
        <f t="shared" si="453"/>
        <v>28.553735889999999</v>
      </c>
      <c r="BP76" s="1134">
        <f t="shared" si="454"/>
        <v>21.263971609999999</v>
      </c>
      <c r="BQ76" s="1596"/>
    </row>
    <row r="77" spans="1:70">
      <c r="A77" s="290" t="str">
        <f>IF('1'!$A$1=1,B77,C77)</f>
        <v>Reference:</v>
      </c>
      <c r="B77" s="788" t="s">
        <v>367</v>
      </c>
      <c r="C77" s="798" t="s">
        <v>369</v>
      </c>
      <c r="D77" s="284"/>
      <c r="E77" s="285"/>
      <c r="F77" s="285"/>
      <c r="G77" s="285"/>
      <c r="H77" s="285"/>
      <c r="I77" s="285"/>
      <c r="J77" s="285"/>
      <c r="K77" s="285"/>
      <c r="L77" s="285"/>
      <c r="M77" s="285"/>
      <c r="N77" s="285"/>
      <c r="O77" s="285"/>
      <c r="P77" s="285"/>
      <c r="Q77" s="285"/>
      <c r="R77" s="285"/>
      <c r="S77" s="285"/>
      <c r="T77" s="285"/>
      <c r="U77" s="285"/>
      <c r="V77" s="285"/>
      <c r="W77" s="285"/>
      <c r="X77" s="285"/>
      <c r="Y77" s="285"/>
      <c r="Z77" s="285"/>
      <c r="AA77" s="285"/>
      <c r="AB77" s="285"/>
      <c r="AC77" s="285"/>
      <c r="AD77" s="285"/>
      <c r="AE77" s="285"/>
      <c r="AF77" s="285"/>
      <c r="AG77" s="285"/>
      <c r="AH77" s="285"/>
      <c r="AI77" s="286"/>
      <c r="AJ77" s="284"/>
      <c r="AK77" s="285"/>
      <c r="AL77" s="285"/>
      <c r="AM77" s="285"/>
      <c r="AN77" s="285"/>
      <c r="AO77" s="285"/>
      <c r="AP77" s="285"/>
      <c r="AQ77" s="285"/>
      <c r="AR77" s="285"/>
      <c r="AS77" s="285"/>
      <c r="AT77" s="285"/>
      <c r="AU77" s="285"/>
      <c r="AV77" s="285"/>
      <c r="AW77" s="285"/>
      <c r="AX77" s="285"/>
      <c r="AY77" s="285"/>
      <c r="AZ77" s="285"/>
      <c r="BA77" s="285"/>
      <c r="BB77" s="285"/>
      <c r="BC77" s="285"/>
      <c r="BD77" s="320">
        <f t="shared" si="443"/>
        <v>0</v>
      </c>
      <c r="BE77" s="320">
        <f t="shared" si="444"/>
        <v>0</v>
      </c>
      <c r="BF77" s="320"/>
      <c r="BG77" s="1170"/>
      <c r="BH77" s="825">
        <f t="shared" si="446"/>
        <v>0</v>
      </c>
      <c r="BI77" s="320">
        <f t="shared" si="447"/>
        <v>0</v>
      </c>
      <c r="BJ77" s="320">
        <f t="shared" si="448"/>
        <v>0</v>
      </c>
      <c r="BK77" s="320">
        <f t="shared" si="449"/>
        <v>0</v>
      </c>
      <c r="BL77" s="320">
        <f t="shared" si="450"/>
        <v>0</v>
      </c>
      <c r="BM77" s="285"/>
      <c r="BN77" s="285"/>
      <c r="BO77" s="1582">
        <f t="shared" si="453"/>
        <v>0</v>
      </c>
      <c r="BP77" s="1134">
        <f t="shared" si="454"/>
        <v>0</v>
      </c>
    </row>
    <row r="78" spans="1:70">
      <c r="A78" s="325" t="str">
        <f>IF('1'!$A$1=1,B78,C78)</f>
        <v>EU countries</v>
      </c>
      <c r="B78" s="311" t="s">
        <v>376</v>
      </c>
      <c r="C78" s="783" t="s">
        <v>365</v>
      </c>
      <c r="D78" s="812">
        <v>3699.8192467899999</v>
      </c>
      <c r="E78" s="810">
        <v>4487.6202739999999</v>
      </c>
      <c r="F78" s="810">
        <v>3655.8193179999998</v>
      </c>
      <c r="G78" s="810">
        <v>3623.0465329999997</v>
      </c>
      <c r="H78" s="810">
        <v>3089.7541510000001</v>
      </c>
      <c r="I78" s="810">
        <v>3685.0233089999997</v>
      </c>
      <c r="J78" s="810">
        <v>3543.5579019999996</v>
      </c>
      <c r="K78" s="810">
        <v>4062.778401</v>
      </c>
      <c r="L78" s="810">
        <v>3716.687903</v>
      </c>
      <c r="M78" s="810">
        <v>3243.515245</v>
      </c>
      <c r="N78" s="810">
        <v>2999.4560710000001</v>
      </c>
      <c r="O78" s="810">
        <v>4011.1088629999999</v>
      </c>
      <c r="P78" s="810">
        <v>4161.1852850000005</v>
      </c>
      <c r="Q78" s="810">
        <v>3790.0053976699996</v>
      </c>
      <c r="R78" s="810">
        <v>3195.0586460000004</v>
      </c>
      <c r="S78" s="810">
        <v>3010.7223349999999</v>
      </c>
      <c r="T78" s="810">
        <v>2533.6378778500002</v>
      </c>
      <c r="U78" s="810">
        <v>2145.22737865</v>
      </c>
      <c r="V78" s="810">
        <v>2527.0610196400012</v>
      </c>
      <c r="W78" s="810">
        <v>2921.8667794199996</v>
      </c>
      <c r="X78" s="804">
        <v>2465.8633423400001</v>
      </c>
      <c r="Y78" s="804">
        <v>2548.2310101100002</v>
      </c>
      <c r="Z78" s="804">
        <v>2462.1441585299999</v>
      </c>
      <c r="AA78" s="804">
        <v>2937.8686477400001</v>
      </c>
      <c r="AB78" s="804">
        <v>3096.4044121400002</v>
      </c>
      <c r="AC78" s="804">
        <v>3268.4596509500007</v>
      </c>
      <c r="AD78" s="804">
        <v>3412.1549900499995</v>
      </c>
      <c r="AE78" s="804">
        <v>3899.3255109000002</v>
      </c>
      <c r="AF78" s="804">
        <v>3929.4995043699987</v>
      </c>
      <c r="AG78" s="804">
        <v>3593.1051137499999</v>
      </c>
      <c r="AH78" s="804">
        <v>3785.24964847</v>
      </c>
      <c r="AI78" s="1636">
        <v>4469.8046762899994</v>
      </c>
      <c r="AJ78" s="827">
        <v>4173.8336128700003</v>
      </c>
      <c r="AK78" s="804">
        <v>3953.7720640400007</v>
      </c>
      <c r="AL78" s="804">
        <v>4271.8405867399997</v>
      </c>
      <c r="AM78" s="804">
        <v>4135.7650553200001</v>
      </c>
      <c r="AN78" s="804">
        <v>3757.6302075399999</v>
      </c>
      <c r="AO78" s="804">
        <v>3015.49579653</v>
      </c>
      <c r="AP78" s="804">
        <v>3463.5843624799991</v>
      </c>
      <c r="AQ78" s="804">
        <v>4379.1185179800004</v>
      </c>
      <c r="AR78" s="805">
        <v>4442.6054156800001</v>
      </c>
      <c r="AS78" s="805">
        <v>5414.0853981800001</v>
      </c>
      <c r="AT78" s="805">
        <v>6616.3209748700001</v>
      </c>
      <c r="AU78" s="805">
        <v>6399.3918648600002</v>
      </c>
      <c r="AV78" s="805">
        <v>5573.9110819699999</v>
      </c>
      <c r="AW78" s="805">
        <v>5990.2088659500005</v>
      </c>
      <c r="AX78" s="805">
        <v>6557.4917270799997</v>
      </c>
      <c r="AY78" s="805">
        <v>6696.9179230299997</v>
      </c>
      <c r="AZ78" s="805">
        <v>5996.6900358700004</v>
      </c>
      <c r="BA78" s="805">
        <v>5199.9273467100002</v>
      </c>
      <c r="BB78" s="805">
        <v>5170.8771040499996</v>
      </c>
      <c r="BC78" s="805">
        <v>5559.5233587000002</v>
      </c>
      <c r="BD78" s="805">
        <f t="shared" si="443"/>
        <v>14615.828884530001</v>
      </c>
      <c r="BE78" s="805">
        <f t="shared" si="444"/>
        <v>22872.403653590001</v>
      </c>
      <c r="BF78" s="805">
        <f t="shared" si="445"/>
        <v>24818.52959803</v>
      </c>
      <c r="BG78" s="826">
        <f t="shared" si="455"/>
        <v>21927.01784533</v>
      </c>
      <c r="BH78" s="815">
        <f t="shared" si="446"/>
        <v>10127.793055560001</v>
      </c>
      <c r="BI78" s="805">
        <f t="shared" si="447"/>
        <v>10414.10715872</v>
      </c>
      <c r="BJ78" s="805">
        <f t="shared" si="448"/>
        <v>13676.34456404</v>
      </c>
      <c r="BK78" s="805">
        <f t="shared" si="449"/>
        <v>15777.658942879998</v>
      </c>
      <c r="BL78" s="805">
        <f t="shared" si="450"/>
        <v>16535.211318970003</v>
      </c>
      <c r="BM78" s="809">
        <f>AN78+AO78+AP78+AQ78</f>
        <v>14615.828884530001</v>
      </c>
      <c r="BN78" s="809">
        <f>AR78+AS78+AT78+AU78</f>
        <v>22872.403653590001</v>
      </c>
      <c r="BO78" s="1583">
        <f t="shared" si="453"/>
        <v>24818.52959803</v>
      </c>
      <c r="BP78" s="1135">
        <f t="shared" si="454"/>
        <v>21927.01784533</v>
      </c>
      <c r="BQ78" s="1596"/>
      <c r="BR78" s="1590"/>
    </row>
    <row r="79" spans="1:70">
      <c r="A79" s="290" t="str">
        <f>IF('1'!$A$1=1,B79,C79)</f>
        <v xml:space="preserve">   CIS countries</v>
      </c>
      <c r="B79" s="793" t="s">
        <v>370</v>
      </c>
      <c r="C79" s="785" t="s">
        <v>135</v>
      </c>
      <c r="D79" s="794">
        <v>5032</v>
      </c>
      <c r="E79" s="795">
        <v>5739</v>
      </c>
      <c r="F79" s="795">
        <v>6099</v>
      </c>
      <c r="G79" s="795">
        <v>5972</v>
      </c>
      <c r="H79" s="795">
        <v>5537</v>
      </c>
      <c r="I79" s="795">
        <v>5980</v>
      </c>
      <c r="J79" s="795">
        <v>6300</v>
      </c>
      <c r="K79" s="795">
        <v>6157</v>
      </c>
      <c r="L79" s="795">
        <v>4964</v>
      </c>
      <c r="M79" s="795">
        <v>5597</v>
      </c>
      <c r="N79" s="795">
        <v>5371</v>
      </c>
      <c r="O79" s="795">
        <v>4821</v>
      </c>
      <c r="P79" s="795">
        <v>3606</v>
      </c>
      <c r="Q79" s="795">
        <v>4333</v>
      </c>
      <c r="R79" s="795">
        <v>3805</v>
      </c>
      <c r="S79" s="795">
        <v>2781</v>
      </c>
      <c r="T79" s="795">
        <v>1676</v>
      </c>
      <c r="U79" s="795">
        <v>2072</v>
      </c>
      <c r="V79" s="795">
        <v>2091</v>
      </c>
      <c r="W79" s="795">
        <v>1890</v>
      </c>
      <c r="X79" s="805">
        <v>1068</v>
      </c>
      <c r="Y79" s="805">
        <v>1509</v>
      </c>
      <c r="Z79" s="805">
        <v>1661</v>
      </c>
      <c r="AA79" s="805">
        <v>1720</v>
      </c>
      <c r="AB79" s="805">
        <v>1522</v>
      </c>
      <c r="AC79" s="805">
        <v>1756</v>
      </c>
      <c r="AD79" s="805">
        <v>1783</v>
      </c>
      <c r="AE79" s="805">
        <v>1881</v>
      </c>
      <c r="AF79" s="805">
        <v>1613</v>
      </c>
      <c r="AG79" s="805">
        <v>1850</v>
      </c>
      <c r="AH79" s="805">
        <v>1701</v>
      </c>
      <c r="AI79" s="826">
        <v>1819</v>
      </c>
      <c r="AJ79" s="1131">
        <v>1476</v>
      </c>
      <c r="AK79" s="1132">
        <v>1720</v>
      </c>
      <c r="AL79" s="1132">
        <v>1739</v>
      </c>
      <c r="AM79" s="1132">
        <v>1706</v>
      </c>
      <c r="AN79" s="1132">
        <v>1412</v>
      </c>
      <c r="AO79" s="1132">
        <v>1265</v>
      </c>
      <c r="AP79" s="1132">
        <v>1375</v>
      </c>
      <c r="AQ79" s="1132">
        <v>1541</v>
      </c>
      <c r="AR79" s="1132">
        <v>1320</v>
      </c>
      <c r="AS79" s="1132">
        <v>1689</v>
      </c>
      <c r="AT79" s="1132">
        <v>1882</v>
      </c>
      <c r="AU79" s="1132">
        <v>1834</v>
      </c>
      <c r="AV79" s="1132">
        <v>928</v>
      </c>
      <c r="AW79" s="1132">
        <v>420</v>
      </c>
      <c r="AX79" s="1132">
        <v>489</v>
      </c>
      <c r="AY79" s="1132">
        <v>450</v>
      </c>
      <c r="AZ79" s="1132">
        <v>381</v>
      </c>
      <c r="BA79" s="1132">
        <v>382</v>
      </c>
      <c r="BB79" s="1132">
        <v>404</v>
      </c>
      <c r="BC79" s="1132">
        <v>422</v>
      </c>
      <c r="BD79" s="1132">
        <f t="shared" si="443"/>
        <v>5593</v>
      </c>
      <c r="BE79" s="1132">
        <f t="shared" si="444"/>
        <v>6725</v>
      </c>
      <c r="BF79" s="1132">
        <f t="shared" si="445"/>
        <v>2287</v>
      </c>
      <c r="BG79" s="1602">
        <f t="shared" si="455"/>
        <v>1589</v>
      </c>
      <c r="BH79" s="1131">
        <f t="shared" si="446"/>
        <v>7729</v>
      </c>
      <c r="BI79" s="1132">
        <f t="shared" si="447"/>
        <v>5958</v>
      </c>
      <c r="BJ79" s="1132">
        <f t="shared" si="448"/>
        <v>6942</v>
      </c>
      <c r="BK79" s="1132">
        <f t="shared" si="449"/>
        <v>6983</v>
      </c>
      <c r="BL79" s="1132">
        <f t="shared" si="450"/>
        <v>6641</v>
      </c>
      <c r="BM79" s="1584">
        <f>AN79+AO79+AP79+AQ79</f>
        <v>5593</v>
      </c>
      <c r="BN79" s="1584">
        <f>AR79+AS79+AT79+AU79</f>
        <v>6725</v>
      </c>
      <c r="BO79" s="1585">
        <f t="shared" si="453"/>
        <v>2287</v>
      </c>
      <c r="BP79" s="1588">
        <f t="shared" si="454"/>
        <v>1589</v>
      </c>
      <c r="BQ79" s="1596"/>
    </row>
    <row r="80" spans="1:70">
      <c r="A80" s="282" t="str">
        <f>IF('1'!$A$1=1,B80,C80)</f>
        <v>% of total</v>
      </c>
      <c r="B80" s="1063" t="s">
        <v>13</v>
      </c>
      <c r="C80" s="650" t="s">
        <v>104</v>
      </c>
      <c r="D80" s="287"/>
      <c r="E80" s="288"/>
      <c r="F80" s="288"/>
      <c r="G80" s="288"/>
      <c r="H80" s="288"/>
      <c r="I80" s="288"/>
      <c r="J80" s="288"/>
      <c r="K80" s="288"/>
      <c r="L80" s="288"/>
      <c r="M80" s="288"/>
      <c r="N80" s="288"/>
      <c r="O80" s="288"/>
      <c r="P80" s="288"/>
      <c r="Q80" s="288"/>
      <c r="R80" s="288"/>
      <c r="S80" s="288"/>
      <c r="T80" s="288"/>
      <c r="U80" s="288"/>
      <c r="V80" s="288"/>
      <c r="W80" s="288"/>
      <c r="X80" s="288"/>
      <c r="Y80" s="288"/>
      <c r="Z80" s="288"/>
      <c r="AA80" s="288"/>
      <c r="AB80" s="288"/>
      <c r="AC80" s="288"/>
      <c r="AD80" s="288"/>
      <c r="AE80" s="288"/>
      <c r="AF80" s="288"/>
      <c r="AG80" s="288"/>
      <c r="AH80" s="288"/>
      <c r="AI80" s="289"/>
      <c r="AJ80" s="287"/>
      <c r="AK80" s="288"/>
      <c r="AL80" s="288"/>
      <c r="AM80" s="288"/>
      <c r="AN80" s="288"/>
      <c r="AO80" s="288"/>
      <c r="AP80" s="288"/>
      <c r="AQ80" s="288"/>
      <c r="AR80" s="288"/>
      <c r="AS80" s="288"/>
      <c r="AT80" s="288"/>
      <c r="AU80" s="288"/>
      <c r="AV80" s="288"/>
      <c r="AW80" s="288"/>
      <c r="AX80" s="288"/>
      <c r="AY80" s="288"/>
      <c r="AZ80" s="288"/>
      <c r="BA80" s="288"/>
      <c r="BB80" s="288"/>
      <c r="BC80" s="288"/>
      <c r="BD80" s="288"/>
      <c r="BE80" s="288"/>
      <c r="BF80" s="288"/>
      <c r="BG80" s="289"/>
      <c r="BH80" s="284"/>
      <c r="BI80" s="285"/>
      <c r="BJ80" s="285"/>
      <c r="BK80" s="285"/>
      <c r="BL80" s="285"/>
      <c r="BM80" s="285"/>
      <c r="BN80" s="285"/>
      <c r="BO80" s="285"/>
      <c r="BP80" s="286"/>
    </row>
    <row r="81" spans="1:80">
      <c r="A81" s="290" t="str">
        <f>IF('1'!$A$1=1,B81,C81)</f>
        <v>TOTAL</v>
      </c>
      <c r="B81" s="786" t="s">
        <v>45</v>
      </c>
      <c r="C81" s="651" t="s">
        <v>105</v>
      </c>
      <c r="D81" s="295">
        <v>100</v>
      </c>
      <c r="E81" s="312">
        <v>100</v>
      </c>
      <c r="F81" s="312">
        <v>100</v>
      </c>
      <c r="G81" s="312">
        <v>100</v>
      </c>
      <c r="H81" s="312">
        <v>100</v>
      </c>
      <c r="I81" s="312">
        <v>100</v>
      </c>
      <c r="J81" s="312">
        <v>100</v>
      </c>
      <c r="K81" s="312">
        <v>100</v>
      </c>
      <c r="L81" s="312">
        <v>100</v>
      </c>
      <c r="M81" s="312">
        <v>100</v>
      </c>
      <c r="N81" s="312">
        <v>100</v>
      </c>
      <c r="O81" s="312">
        <v>100</v>
      </c>
      <c r="P81" s="312">
        <v>100</v>
      </c>
      <c r="Q81" s="312">
        <v>100</v>
      </c>
      <c r="R81" s="312">
        <v>100</v>
      </c>
      <c r="S81" s="312">
        <v>100</v>
      </c>
      <c r="T81" s="312">
        <v>100</v>
      </c>
      <c r="U81" s="312">
        <v>100</v>
      </c>
      <c r="V81" s="312">
        <v>100</v>
      </c>
      <c r="W81" s="312">
        <v>100</v>
      </c>
      <c r="X81" s="312">
        <v>100</v>
      </c>
      <c r="Y81" s="312">
        <v>100</v>
      </c>
      <c r="Z81" s="312">
        <v>100</v>
      </c>
      <c r="AA81" s="312">
        <v>100</v>
      </c>
      <c r="AB81" s="312">
        <v>100</v>
      </c>
      <c r="AC81" s="312">
        <v>100</v>
      </c>
      <c r="AD81" s="312">
        <v>100</v>
      </c>
      <c r="AE81" s="312">
        <v>100</v>
      </c>
      <c r="AF81" s="312">
        <v>100</v>
      </c>
      <c r="AG81" s="312">
        <v>100</v>
      </c>
      <c r="AH81" s="312">
        <v>100</v>
      </c>
      <c r="AI81" s="296">
        <v>100</v>
      </c>
      <c r="AJ81" s="295">
        <v>100</v>
      </c>
      <c r="AK81" s="312">
        <v>100</v>
      </c>
      <c r="AL81" s="312">
        <v>100</v>
      </c>
      <c r="AM81" s="312">
        <v>100</v>
      </c>
      <c r="AN81" s="312">
        <v>100</v>
      </c>
      <c r="AO81" s="312">
        <v>100</v>
      </c>
      <c r="AP81" s="312">
        <v>100</v>
      </c>
      <c r="AQ81" s="312">
        <v>100</v>
      </c>
      <c r="AR81" s="312">
        <v>100</v>
      </c>
      <c r="AS81" s="312">
        <v>100</v>
      </c>
      <c r="AT81" s="312">
        <v>100</v>
      </c>
      <c r="AU81" s="312">
        <v>100</v>
      </c>
      <c r="AV81" s="312">
        <v>100</v>
      </c>
      <c r="AW81" s="312">
        <v>100</v>
      </c>
      <c r="AX81" s="312">
        <v>100</v>
      </c>
      <c r="AY81" s="312">
        <v>100</v>
      </c>
      <c r="AZ81" s="312">
        <v>100</v>
      </c>
      <c r="BA81" s="312">
        <v>100</v>
      </c>
      <c r="BB81" s="312">
        <v>100</v>
      </c>
      <c r="BC81" s="312">
        <v>100</v>
      </c>
      <c r="BD81" s="312">
        <v>100</v>
      </c>
      <c r="BE81" s="312">
        <v>100</v>
      </c>
      <c r="BF81" s="312">
        <v>100</v>
      </c>
      <c r="BG81" s="296">
        <v>100</v>
      </c>
      <c r="BH81" s="295">
        <v>100</v>
      </c>
      <c r="BI81" s="312">
        <v>100</v>
      </c>
      <c r="BJ81" s="312">
        <v>100</v>
      </c>
      <c r="BK81" s="312">
        <v>100</v>
      </c>
      <c r="BL81" s="312">
        <v>100</v>
      </c>
      <c r="BM81" s="312">
        <v>100</v>
      </c>
      <c r="BN81" s="312">
        <v>100</v>
      </c>
      <c r="BO81" s="312">
        <v>100</v>
      </c>
      <c r="BP81" s="296">
        <v>100</v>
      </c>
    </row>
    <row r="82" spans="1:80" ht="12.75" customHeight="1">
      <c r="A82" s="297" t="str">
        <f>IF('1'!$A$1=1,B82,C82)</f>
        <v xml:space="preserve">   Europe</v>
      </c>
      <c r="B82" s="783" t="s">
        <v>20</v>
      </c>
      <c r="C82" s="278" t="s">
        <v>136</v>
      </c>
      <c r="D82" s="295">
        <f t="shared" ref="D82:AU82" si="456">D71/D$70*100</f>
        <v>26.905410707453196</v>
      </c>
      <c r="E82" s="312">
        <f t="shared" si="456"/>
        <v>28.779262434957054</v>
      </c>
      <c r="F82" s="312">
        <f t="shared" si="456"/>
        <v>24.166579631062952</v>
      </c>
      <c r="G82" s="312">
        <f t="shared" si="456"/>
        <v>22.120513265366959</v>
      </c>
      <c r="H82" s="312">
        <f t="shared" si="456"/>
        <v>20.849052413140463</v>
      </c>
      <c r="I82" s="312">
        <f t="shared" si="456"/>
        <v>23.037782867366126</v>
      </c>
      <c r="J82" s="312">
        <f t="shared" si="456"/>
        <v>21.913104486552566</v>
      </c>
      <c r="K82" s="312">
        <f t="shared" si="456"/>
        <v>24.565379236177311</v>
      </c>
      <c r="L82" s="312">
        <f t="shared" si="456"/>
        <v>26.213863295019159</v>
      </c>
      <c r="M82" s="312">
        <f t="shared" si="456"/>
        <v>22.721640948960562</v>
      </c>
      <c r="N82" s="312">
        <f t="shared" si="456"/>
        <v>21.210467270979262</v>
      </c>
      <c r="O82" s="312">
        <f t="shared" si="456"/>
        <v>25.655834474856775</v>
      </c>
      <c r="P82" s="312">
        <f t="shared" si="456"/>
        <v>31.649253636669982</v>
      </c>
      <c r="Q82" s="312">
        <f t="shared" si="456"/>
        <v>27.608035706937095</v>
      </c>
      <c r="R82" s="312">
        <f t="shared" si="456"/>
        <v>25.505513562688702</v>
      </c>
      <c r="S82" s="312">
        <f t="shared" si="456"/>
        <v>27.0995335191576</v>
      </c>
      <c r="T82" s="312">
        <f t="shared" si="456"/>
        <v>30.221709092417871</v>
      </c>
      <c r="U82" s="312">
        <f t="shared" si="456"/>
        <v>26.661873347447663</v>
      </c>
      <c r="V82" s="312">
        <f t="shared" si="456"/>
        <v>29.382607011519717</v>
      </c>
      <c r="W82" s="312">
        <f t="shared" si="456"/>
        <v>33.442188265698888</v>
      </c>
      <c r="X82" s="312">
        <f t="shared" si="456"/>
        <v>36.664235026965656</v>
      </c>
      <c r="Y82" s="312">
        <f t="shared" si="456"/>
        <v>32.723073164773417</v>
      </c>
      <c r="Z82" s="312">
        <f t="shared" si="456"/>
        <v>30.529406242666042</v>
      </c>
      <c r="AA82" s="312">
        <f t="shared" si="456"/>
        <v>31.470566037735846</v>
      </c>
      <c r="AB82" s="312">
        <f t="shared" si="456"/>
        <v>34.029543604123283</v>
      </c>
      <c r="AC82" s="312">
        <f t="shared" si="456"/>
        <v>36.92437318215692</v>
      </c>
      <c r="AD82" s="312">
        <f t="shared" si="456"/>
        <v>36.86762044682385</v>
      </c>
      <c r="AE82" s="312">
        <f t="shared" si="456"/>
        <v>37.148808370484943</v>
      </c>
      <c r="AF82" s="312">
        <f t="shared" si="456"/>
        <v>39.903724580744147</v>
      </c>
      <c r="AG82" s="312">
        <f t="shared" si="456"/>
        <v>35.473167665337165</v>
      </c>
      <c r="AH82" s="312">
        <f t="shared" si="456"/>
        <v>38.791969655305969</v>
      </c>
      <c r="AI82" s="296">
        <f t="shared" si="456"/>
        <v>40.053236970518462</v>
      </c>
      <c r="AJ82" s="295">
        <f t="shared" si="456"/>
        <v>39.375799386758963</v>
      </c>
      <c r="AK82" s="312">
        <f t="shared" si="456"/>
        <v>37.852446798821319</v>
      </c>
      <c r="AL82" s="312">
        <f t="shared" si="456"/>
        <v>38.545148019248948</v>
      </c>
      <c r="AM82" s="312">
        <f t="shared" si="456"/>
        <v>36.289758972219907</v>
      </c>
      <c r="AN82" s="312">
        <f t="shared" si="456"/>
        <v>35.284944207674549</v>
      </c>
      <c r="AO82" s="312">
        <f t="shared" si="456"/>
        <v>32.542064387709495</v>
      </c>
      <c r="AP82" s="312">
        <f t="shared" si="456"/>
        <v>33.628582942444076</v>
      </c>
      <c r="AQ82" s="312">
        <f t="shared" si="456"/>
        <v>35.734707742140777</v>
      </c>
      <c r="AR82" s="312">
        <f t="shared" si="456"/>
        <v>37.973389279682749</v>
      </c>
      <c r="AS82" s="312">
        <f t="shared" si="456"/>
        <v>38.626719532219255</v>
      </c>
      <c r="AT82" s="312">
        <f t="shared" si="456"/>
        <v>40.926704810246243</v>
      </c>
      <c r="AU82" s="312">
        <f t="shared" si="456"/>
        <v>36.76218453709599</v>
      </c>
      <c r="AV82" s="312">
        <f t="shared" ref="AV82:AW82" si="457">AV71/AV$70*100</f>
        <v>45.694340009631198</v>
      </c>
      <c r="AW82" s="312">
        <f t="shared" si="457"/>
        <v>77.247921927554486</v>
      </c>
      <c r="AX82" s="312">
        <f t="shared" ref="AX82:AY82" si="458">AX71/AX$70*100</f>
        <v>68.78088674061857</v>
      </c>
      <c r="AY82" s="312">
        <f t="shared" si="458"/>
        <v>65.64747074540081</v>
      </c>
      <c r="AZ82" s="312">
        <f t="shared" ref="AZ82:BA82" si="459">AZ71/AZ$70*100</f>
        <v>62.372930100801952</v>
      </c>
      <c r="BA82" s="312">
        <f t="shared" si="459"/>
        <v>61.413374133516861</v>
      </c>
      <c r="BB82" s="312">
        <f t="shared" ref="BB82:BC82" si="460">BB71/BB$70*100</f>
        <v>72.207451099905498</v>
      </c>
      <c r="BC82" s="312">
        <f t="shared" si="460"/>
        <v>66.050164528499195</v>
      </c>
      <c r="BD82" s="312">
        <f t="shared" ref="BD82:BE82" si="461">BD71/BD$70*100</f>
        <v>34.413170134040719</v>
      </c>
      <c r="BE82" s="312">
        <f t="shared" si="461"/>
        <v>38.574540938554655</v>
      </c>
      <c r="BF82" s="312">
        <f t="shared" ref="BF82:BN82" si="462">BF71/BF$70*100</f>
        <v>62.41133987569377</v>
      </c>
      <c r="BG82" s="296">
        <f t="shared" si="462"/>
        <v>65.155045047090383</v>
      </c>
      <c r="BH82" s="295">
        <f t="shared" ref="BH82:BL82" si="463">BH71/BH$70*100</f>
        <v>29.980113384697916</v>
      </c>
      <c r="BI82" s="312">
        <f t="shared" si="463"/>
        <v>32.627547675804529</v>
      </c>
      <c r="BJ82" s="312">
        <f t="shared" si="463"/>
        <v>36.272338839676586</v>
      </c>
      <c r="BK82" s="312">
        <f t="shared" si="463"/>
        <v>38.577423971020515</v>
      </c>
      <c r="BL82" s="312">
        <f t="shared" si="463"/>
        <v>37.993345501073961</v>
      </c>
      <c r="BM82" s="312">
        <f t="shared" si="462"/>
        <v>34.413170134040719</v>
      </c>
      <c r="BN82" s="312">
        <f t="shared" si="462"/>
        <v>38.574540938554655</v>
      </c>
      <c r="BO82" s="312">
        <f t="shared" ref="BO82:BP82" si="464">BO71/BO$70*100</f>
        <v>62.41133987569377</v>
      </c>
      <c r="BP82" s="296">
        <f t="shared" si="464"/>
        <v>65.155045047090383</v>
      </c>
    </row>
    <row r="83" spans="1:80">
      <c r="A83" s="297" t="str">
        <f>IF('1'!$A$1=1,B83,C83)</f>
        <v xml:space="preserve">   Asia</v>
      </c>
      <c r="B83" s="783" t="s">
        <v>43</v>
      </c>
      <c r="C83" s="278" t="s">
        <v>137</v>
      </c>
      <c r="D83" s="295">
        <f t="shared" ref="D83:AU83" si="465">D72/D$70*100</f>
        <v>28.163584463228542</v>
      </c>
      <c r="E83" s="312">
        <f t="shared" si="465"/>
        <v>25.783771550373018</v>
      </c>
      <c r="F83" s="312">
        <f t="shared" si="465"/>
        <v>28.110514286635706</v>
      </c>
      <c r="G83" s="312">
        <f t="shared" si="465"/>
        <v>30.526603678530972</v>
      </c>
      <c r="H83" s="312">
        <f t="shared" si="465"/>
        <v>29.449883811004458</v>
      </c>
      <c r="I83" s="312">
        <f t="shared" si="465"/>
        <v>28.289787464370185</v>
      </c>
      <c r="J83" s="312">
        <f t="shared" si="465"/>
        <v>27.256197756723715</v>
      </c>
      <c r="K83" s="312">
        <f t="shared" si="465"/>
        <v>24.305177329599619</v>
      </c>
      <c r="L83" s="312">
        <f t="shared" si="465"/>
        <v>28.017501595262971</v>
      </c>
      <c r="M83" s="312">
        <f t="shared" si="465"/>
        <v>26.391888127633123</v>
      </c>
      <c r="N83" s="312">
        <f t="shared" si="465"/>
        <v>29.656493105342669</v>
      </c>
      <c r="O83" s="312">
        <f t="shared" si="465"/>
        <v>29.173795951623166</v>
      </c>
      <c r="P83" s="312">
        <f t="shared" si="465"/>
        <v>27.84996723175308</v>
      </c>
      <c r="Q83" s="312">
        <f t="shared" si="465"/>
        <v>27.886287661669606</v>
      </c>
      <c r="R83" s="312">
        <f t="shared" si="465"/>
        <v>31.32380483870968</v>
      </c>
      <c r="S83" s="312">
        <f t="shared" si="465"/>
        <v>34.212685744624366</v>
      </c>
      <c r="T83" s="312">
        <f t="shared" si="465"/>
        <v>35.529842232124587</v>
      </c>
      <c r="U83" s="312">
        <f t="shared" si="465"/>
        <v>35.910351787814633</v>
      </c>
      <c r="V83" s="312">
        <f t="shared" si="465"/>
        <v>35.066098903411607</v>
      </c>
      <c r="W83" s="312">
        <f t="shared" si="465"/>
        <v>32.233962762564602</v>
      </c>
      <c r="X83" s="312">
        <f t="shared" si="465"/>
        <v>34.994762986091395</v>
      </c>
      <c r="Y83" s="312">
        <f t="shared" si="465"/>
        <v>34.308513497007453</v>
      </c>
      <c r="Z83" s="312">
        <f t="shared" si="465"/>
        <v>35.388570758038021</v>
      </c>
      <c r="AA83" s="312">
        <f t="shared" si="465"/>
        <v>35.094258031616526</v>
      </c>
      <c r="AB83" s="312">
        <f t="shared" si="465"/>
        <v>34.27579265587255</v>
      </c>
      <c r="AC83" s="312">
        <f t="shared" si="465"/>
        <v>29.538564846162036</v>
      </c>
      <c r="AD83" s="312">
        <f t="shared" si="465"/>
        <v>33.11684488829404</v>
      </c>
      <c r="AE83" s="312">
        <f t="shared" si="465"/>
        <v>32.55324729323992</v>
      </c>
      <c r="AF83" s="312">
        <f t="shared" si="465"/>
        <v>30.300088813578824</v>
      </c>
      <c r="AG83" s="312">
        <f t="shared" si="465"/>
        <v>32.760716417772009</v>
      </c>
      <c r="AH83" s="312">
        <f t="shared" si="465"/>
        <v>31.87514055964369</v>
      </c>
      <c r="AI83" s="296">
        <f t="shared" si="465"/>
        <v>31.377170628600471</v>
      </c>
      <c r="AJ83" s="295">
        <f t="shared" si="465"/>
        <v>31.489435460507632</v>
      </c>
      <c r="AK83" s="312">
        <f t="shared" si="465"/>
        <v>31.855604089650864</v>
      </c>
      <c r="AL83" s="312">
        <f t="shared" si="465"/>
        <v>32.489373953768151</v>
      </c>
      <c r="AM83" s="312">
        <f t="shared" si="465"/>
        <v>35.886027721698504</v>
      </c>
      <c r="AN83" s="312">
        <f t="shared" si="465"/>
        <v>36.82204680271807</v>
      </c>
      <c r="AO83" s="312">
        <f t="shared" si="465"/>
        <v>41.564937532656174</v>
      </c>
      <c r="AP83" s="312">
        <f t="shared" si="465"/>
        <v>41.883442175486451</v>
      </c>
      <c r="AQ83" s="312">
        <f t="shared" si="465"/>
        <v>41.62712449754639</v>
      </c>
      <c r="AR83" s="312">
        <f t="shared" si="465"/>
        <v>37.629497258131714</v>
      </c>
      <c r="AS83" s="312">
        <f t="shared" si="465"/>
        <v>37.610010002339571</v>
      </c>
      <c r="AT83" s="312">
        <f t="shared" si="465"/>
        <v>33.606725677325244</v>
      </c>
      <c r="AU83" s="312">
        <f t="shared" si="465"/>
        <v>37.038854555819341</v>
      </c>
      <c r="AV83" s="312">
        <f t="shared" ref="AV83:AW83" si="466">AV72/AV$70*100</f>
        <v>33.28834617954741</v>
      </c>
      <c r="AW83" s="312">
        <f t="shared" si="466"/>
        <v>11.945993525009449</v>
      </c>
      <c r="AX83" s="312">
        <f t="shared" ref="AX83:AY83" si="467">AX72/AX$70*100</f>
        <v>19.460209063505154</v>
      </c>
      <c r="AY83" s="312">
        <f t="shared" si="467"/>
        <v>23.911672466399768</v>
      </c>
      <c r="AZ83" s="312">
        <f t="shared" ref="AZ83:BA83" si="468">AZ72/AZ$70*100</f>
        <v>27.824796039995942</v>
      </c>
      <c r="BA83" s="312">
        <f t="shared" si="468"/>
        <v>25.511420244780915</v>
      </c>
      <c r="BB83" s="312">
        <f t="shared" ref="BB83:BC83" si="469">BB72/BB$70*100</f>
        <v>16.216651787768328</v>
      </c>
      <c r="BC83" s="312">
        <f t="shared" si="469"/>
        <v>21.548724915536656</v>
      </c>
      <c r="BD83" s="312">
        <f t="shared" ref="BD83:BE83" si="470">BD72/BD$70*100</f>
        <v>40.477692392109518</v>
      </c>
      <c r="BE83" s="312">
        <f t="shared" si="470"/>
        <v>36.359074842774078</v>
      </c>
      <c r="BF83" s="312">
        <f t="shared" ref="BF83:BN83" si="471">BF72/BF$70*100</f>
        <v>23.461752204894982</v>
      </c>
      <c r="BG83" s="296">
        <f t="shared" si="471"/>
        <v>23.188891270863373</v>
      </c>
      <c r="BH83" s="295">
        <f t="shared" ref="BH83:BL83" si="472">BH72/BH$70*100</f>
        <v>34.656860454997172</v>
      </c>
      <c r="BI83" s="312">
        <f t="shared" si="472"/>
        <v>34.956421334922524</v>
      </c>
      <c r="BJ83" s="312">
        <f t="shared" si="472"/>
        <v>32.394577155915471</v>
      </c>
      <c r="BK83" s="312">
        <f t="shared" si="472"/>
        <v>31.580839935580624</v>
      </c>
      <c r="BL83" s="312">
        <f t="shared" si="472"/>
        <v>32.974301446464601</v>
      </c>
      <c r="BM83" s="312">
        <f t="shared" si="471"/>
        <v>40.477692392109518</v>
      </c>
      <c r="BN83" s="312">
        <f t="shared" si="471"/>
        <v>36.359074842774078</v>
      </c>
      <c r="BO83" s="312">
        <f t="shared" ref="BO83:BP83" si="473">BO72/BO$70*100</f>
        <v>23.461752204894982</v>
      </c>
      <c r="BP83" s="296">
        <f t="shared" si="473"/>
        <v>23.188891270863373</v>
      </c>
    </row>
    <row r="84" spans="1:80">
      <c r="A84" s="297" t="str">
        <f>IF('1'!$A$1=1,B84,C84)</f>
        <v xml:space="preserve">   America</v>
      </c>
      <c r="B84" s="783" t="s">
        <v>22</v>
      </c>
      <c r="C84" s="278" t="s">
        <v>138</v>
      </c>
      <c r="D84" s="295">
        <f t="shared" ref="D84:AU84" si="474">D73/D$70*100</f>
        <v>4.2263574624514311</v>
      </c>
      <c r="E84" s="312">
        <f t="shared" si="474"/>
        <v>4.1829723152153466</v>
      </c>
      <c r="F84" s="312">
        <f t="shared" si="474"/>
        <v>4.3594566627966973</v>
      </c>
      <c r="G84" s="312">
        <f t="shared" si="474"/>
        <v>3.4243634054730818</v>
      </c>
      <c r="H84" s="312">
        <f t="shared" si="474"/>
        <v>3.2139913748817093</v>
      </c>
      <c r="I84" s="312">
        <f t="shared" si="474"/>
        <v>3.7586887985930009</v>
      </c>
      <c r="J84" s="312">
        <f t="shared" si="474"/>
        <v>3.9625755867970658</v>
      </c>
      <c r="K84" s="312">
        <f t="shared" si="474"/>
        <v>3.9702590860343183</v>
      </c>
      <c r="L84" s="312">
        <f t="shared" si="474"/>
        <v>3.442775813305468</v>
      </c>
      <c r="M84" s="312">
        <f t="shared" si="474"/>
        <v>4.5799396367152427</v>
      </c>
      <c r="N84" s="312">
        <f t="shared" si="474"/>
        <v>3.0836816028018132</v>
      </c>
      <c r="O84" s="312">
        <f t="shared" si="474"/>
        <v>2.3032177339274349</v>
      </c>
      <c r="P84" s="312">
        <f t="shared" si="474"/>
        <v>2.316925218043961</v>
      </c>
      <c r="Q84" s="312">
        <f t="shared" si="474"/>
        <v>3.1705368533215754</v>
      </c>
      <c r="R84" s="312">
        <f t="shared" si="474"/>
        <v>2.3318981566820276</v>
      </c>
      <c r="S84" s="312">
        <f t="shared" si="474"/>
        <v>1.9518345190691091</v>
      </c>
      <c r="T84" s="312">
        <f t="shared" si="474"/>
        <v>2.5559549473684209</v>
      </c>
      <c r="U84" s="312">
        <f t="shared" si="474"/>
        <v>2.0888571630204655</v>
      </c>
      <c r="V84" s="312">
        <f t="shared" si="474"/>
        <v>2.2271602902082415</v>
      </c>
      <c r="W84" s="312">
        <f t="shared" si="474"/>
        <v>1.7477587924777302</v>
      </c>
      <c r="X84" s="312">
        <f t="shared" si="474"/>
        <v>1.9346437695146181</v>
      </c>
      <c r="Y84" s="312">
        <f t="shared" si="474"/>
        <v>1.6542933919628682</v>
      </c>
      <c r="Z84" s="312">
        <f t="shared" si="474"/>
        <v>3.0499061253226945</v>
      </c>
      <c r="AA84" s="312">
        <f t="shared" si="474"/>
        <v>1.9166955634880165</v>
      </c>
      <c r="AB84" s="312">
        <f t="shared" si="474"/>
        <v>2.9075153986880471</v>
      </c>
      <c r="AC84" s="312">
        <f t="shared" si="474"/>
        <v>2.7842745981049717</v>
      </c>
      <c r="AD84" s="312">
        <f t="shared" si="474"/>
        <v>2.9910366210233708</v>
      </c>
      <c r="AE84" s="312">
        <f t="shared" si="474"/>
        <v>2.7279079155672821</v>
      </c>
      <c r="AF84" s="312">
        <f t="shared" si="474"/>
        <v>3.0243157927694666</v>
      </c>
      <c r="AG84" s="312">
        <f t="shared" si="474"/>
        <v>3.9111098413876264</v>
      </c>
      <c r="AH84" s="312">
        <f t="shared" si="474"/>
        <v>3.6594148721920989</v>
      </c>
      <c r="AI84" s="296">
        <f t="shared" si="474"/>
        <v>3.7175960352422912</v>
      </c>
      <c r="AJ84" s="295">
        <f t="shared" si="474"/>
        <v>3.4255907324281152</v>
      </c>
      <c r="AK84" s="312">
        <f t="shared" si="474"/>
        <v>3.3381129207964997</v>
      </c>
      <c r="AL84" s="312">
        <f t="shared" si="474"/>
        <v>2.8432405860616998</v>
      </c>
      <c r="AM84" s="312">
        <f t="shared" si="474"/>
        <v>2.7030197964461498</v>
      </c>
      <c r="AN84" s="312">
        <f t="shared" si="474"/>
        <v>2.5869918909220107</v>
      </c>
      <c r="AO84" s="312">
        <f t="shared" si="474"/>
        <v>3.9097802384966989</v>
      </c>
      <c r="AP84" s="312">
        <f t="shared" si="474"/>
        <v>3.0187877974177124</v>
      </c>
      <c r="AQ84" s="312">
        <f t="shared" si="474"/>
        <v>3.7146406331850943</v>
      </c>
      <c r="AR84" s="312">
        <f t="shared" si="474"/>
        <v>5.4939219396731298</v>
      </c>
      <c r="AS84" s="312">
        <f t="shared" si="474"/>
        <v>4.5942640380347592</v>
      </c>
      <c r="AT84" s="312">
        <f t="shared" si="474"/>
        <v>5.5640039424086822</v>
      </c>
      <c r="AU84" s="312">
        <f t="shared" si="474"/>
        <v>4.7510913082609401</v>
      </c>
      <c r="AV84" s="312">
        <f t="shared" ref="AV84:AW84" si="475">AV73/AV$70*100</f>
        <v>3.3494669596742623</v>
      </c>
      <c r="AW84" s="312">
        <f t="shared" si="475"/>
        <v>2.7722237088320525</v>
      </c>
      <c r="AX84" s="312">
        <f t="shared" ref="AX84:AY84" si="476">AX73/AX$70*100</f>
        <v>3.2405259222680414</v>
      </c>
      <c r="AY84" s="312">
        <f t="shared" si="476"/>
        <v>2.1165947569345156</v>
      </c>
      <c r="AZ84" s="312">
        <f t="shared" ref="AZ84:BA84" si="477">AZ73/AZ$70*100</f>
        <v>2.166768586945488</v>
      </c>
      <c r="BA84" s="312">
        <f t="shared" si="477"/>
        <v>1.9797754309474651</v>
      </c>
      <c r="BB84" s="312">
        <f t="shared" ref="BB84:BC84" si="478">BB73/BB$70*100</f>
        <v>2.1490879709734036</v>
      </c>
      <c r="BC84" s="312">
        <f t="shared" si="478"/>
        <v>2.0817785424040456</v>
      </c>
      <c r="BD84" s="312">
        <f t="shared" ref="BD84:BE84" si="479">BD73/BD$70*100</f>
        <v>3.3064508891744011</v>
      </c>
      <c r="BE84" s="312">
        <f t="shared" si="479"/>
        <v>5.0815711254575122</v>
      </c>
      <c r="BF84" s="312">
        <f t="shared" ref="BF84:BN84" si="480">BF73/BF$70*100</f>
        <v>2.8953636802855818</v>
      </c>
      <c r="BG84" s="296">
        <f t="shared" si="480"/>
        <v>2.0946551425687758</v>
      </c>
      <c r="BH84" s="295">
        <f t="shared" ref="BH84:BL84" si="481">BH73/BH$70*100</f>
        <v>2.15255147012987</v>
      </c>
      <c r="BI84" s="312">
        <f t="shared" si="481"/>
        <v>2.1442103694874848</v>
      </c>
      <c r="BJ84" s="312">
        <f t="shared" si="481"/>
        <v>2.84906787710637</v>
      </c>
      <c r="BK84" s="312">
        <f t="shared" si="481"/>
        <v>3.5850621971574257</v>
      </c>
      <c r="BL84" s="312">
        <f t="shared" si="481"/>
        <v>3.0693838704519321</v>
      </c>
      <c r="BM84" s="312">
        <f t="shared" si="480"/>
        <v>3.3064508891744011</v>
      </c>
      <c r="BN84" s="312">
        <f t="shared" si="480"/>
        <v>5.0815711254575122</v>
      </c>
      <c r="BO84" s="312">
        <f t="shared" ref="BO84:BP84" si="482">BO73/BO$70*100</f>
        <v>2.8953636802855818</v>
      </c>
      <c r="BP84" s="296">
        <f t="shared" si="482"/>
        <v>2.0946551425687758</v>
      </c>
    </row>
    <row r="85" spans="1:80">
      <c r="A85" s="290" t="str">
        <f>IF('1'!$A$1=1,B85,C85)</f>
        <v xml:space="preserve">     including USA</v>
      </c>
      <c r="B85" s="783" t="s">
        <v>216</v>
      </c>
      <c r="C85" s="311" t="s">
        <v>139</v>
      </c>
      <c r="D85" s="295">
        <f t="shared" ref="D85:AU85" si="483">D74/D$70*100</f>
        <v>1.8592900459201693</v>
      </c>
      <c r="E85" s="312">
        <f t="shared" si="483"/>
        <v>1.7597885210958559</v>
      </c>
      <c r="F85" s="312">
        <f t="shared" si="483"/>
        <v>1.6224315663054694</v>
      </c>
      <c r="G85" s="312">
        <f t="shared" si="483"/>
        <v>1.8273589399630357</v>
      </c>
      <c r="H85" s="312">
        <f t="shared" si="483"/>
        <v>1.6050141611464108</v>
      </c>
      <c r="I85" s="312">
        <f t="shared" si="483"/>
        <v>1.3822547031354235</v>
      </c>
      <c r="J85" s="312">
        <f t="shared" si="483"/>
        <v>1.8436748349633252</v>
      </c>
      <c r="K85" s="312">
        <f t="shared" si="483"/>
        <v>1.4547409318398474</v>
      </c>
      <c r="L85" s="312">
        <f t="shared" si="483"/>
        <v>1.2912020759317311</v>
      </c>
      <c r="M85" s="312">
        <f t="shared" si="483"/>
        <v>1.8090534083845569</v>
      </c>
      <c r="N85" s="312">
        <f t="shared" si="483"/>
        <v>1.253166804010438</v>
      </c>
      <c r="O85" s="312">
        <f t="shared" si="483"/>
        <v>1.3007802609802672</v>
      </c>
      <c r="P85" s="312">
        <f t="shared" si="483"/>
        <v>0.94255407827219106</v>
      </c>
      <c r="Q85" s="312">
        <f t="shared" si="483"/>
        <v>1.6755506466784242</v>
      </c>
      <c r="R85" s="312">
        <f t="shared" si="483"/>
        <v>1.2444914905450501</v>
      </c>
      <c r="S85" s="312">
        <f t="shared" si="483"/>
        <v>1.3818705056189717</v>
      </c>
      <c r="T85" s="312">
        <f t="shared" si="483"/>
        <v>1.6584082869159942</v>
      </c>
      <c r="U85" s="312">
        <f t="shared" si="483"/>
        <v>0.93329731745471667</v>
      </c>
      <c r="V85" s="312">
        <f t="shared" si="483"/>
        <v>1.4542854895879485</v>
      </c>
      <c r="W85" s="312">
        <f t="shared" si="483"/>
        <v>1.1586644121851972</v>
      </c>
      <c r="X85" s="312">
        <f t="shared" si="483"/>
        <v>0.98606301447629863</v>
      </c>
      <c r="Y85" s="312">
        <f t="shared" si="483"/>
        <v>1.0077317698790766</v>
      </c>
      <c r="Z85" s="312">
        <f t="shared" si="483"/>
        <v>1.9121450363764374</v>
      </c>
      <c r="AA85" s="312">
        <f t="shared" si="483"/>
        <v>1.0389291177970421</v>
      </c>
      <c r="AB85" s="312">
        <f t="shared" si="483"/>
        <v>1.9966414306538942</v>
      </c>
      <c r="AC85" s="312">
        <f t="shared" si="483"/>
        <v>1.9247364821675716</v>
      </c>
      <c r="AD85" s="312">
        <f t="shared" si="483"/>
        <v>2.3379267270668178</v>
      </c>
      <c r="AE85" s="312">
        <f t="shared" si="483"/>
        <v>1.9741683104358112</v>
      </c>
      <c r="AF85" s="312">
        <f t="shared" si="483"/>
        <v>2.0518149445723051</v>
      </c>
      <c r="AG85" s="312">
        <f t="shared" si="483"/>
        <v>2.6856541693720435</v>
      </c>
      <c r="AH85" s="312">
        <f t="shared" si="483"/>
        <v>2.6957481797056548</v>
      </c>
      <c r="AI85" s="296">
        <f t="shared" si="483"/>
        <v>2.6265624703490342</v>
      </c>
      <c r="AJ85" s="295">
        <f t="shared" si="483"/>
        <v>2.4125972694355697</v>
      </c>
      <c r="AK85" s="312">
        <f t="shared" si="483"/>
        <v>2.1902328511474241</v>
      </c>
      <c r="AL85" s="312">
        <f t="shared" si="483"/>
        <v>1.8672671650769099</v>
      </c>
      <c r="AM85" s="312">
        <f t="shared" si="483"/>
        <v>1.8436780178526739</v>
      </c>
      <c r="AN85" s="312">
        <f t="shared" si="483"/>
        <v>1.6324866279978683</v>
      </c>
      <c r="AO85" s="312">
        <f t="shared" si="483"/>
        <v>2.5702335026917216</v>
      </c>
      <c r="AP85" s="312">
        <f t="shared" si="483"/>
        <v>2.0035878470631028</v>
      </c>
      <c r="AQ85" s="312">
        <f t="shared" si="483"/>
        <v>2.3717183523232634</v>
      </c>
      <c r="AR85" s="312">
        <f t="shared" si="483"/>
        <v>2.6402657727928212</v>
      </c>
      <c r="AS85" s="312">
        <f t="shared" si="483"/>
        <v>1.9720788085561496</v>
      </c>
      <c r="AT85" s="312">
        <f t="shared" si="483"/>
        <v>2.9451795043178901</v>
      </c>
      <c r="AU85" s="312">
        <f t="shared" si="483"/>
        <v>2.5148956024928508</v>
      </c>
      <c r="AV85" s="312">
        <f t="shared" ref="AV85:AW85" si="484">AV74/AV$70*100</f>
        <v>2.1668116957951611</v>
      </c>
      <c r="AW85" s="312">
        <f t="shared" si="484"/>
        <v>1.6282143867960186</v>
      </c>
      <c r="AX85" s="312">
        <f t="shared" ref="AX85:AY85" si="485">AX74/AX$70*100</f>
        <v>2.7269390462886594</v>
      </c>
      <c r="AY85" s="312">
        <f t="shared" si="485"/>
        <v>1.765015064150224</v>
      </c>
      <c r="AZ85" s="312">
        <f t="shared" ref="AZ85:BA85" si="486">AZ74/AZ$70*100</f>
        <v>1.5610886720129937</v>
      </c>
      <c r="BA85" s="312">
        <f t="shared" si="486"/>
        <v>1.525630249713237</v>
      </c>
      <c r="BB85" s="312">
        <f t="shared" ref="BB85:BC85" si="487">BB74/BB$70*100</f>
        <v>1.3642528070743891</v>
      </c>
      <c r="BC85" s="312">
        <f t="shared" si="487"/>
        <v>1.4939728535968744</v>
      </c>
      <c r="BD85" s="312">
        <f t="shared" ref="BD85:BE85" si="488">BD74/BD$70*100</f>
        <v>2.1409718712757235</v>
      </c>
      <c r="BE85" s="312">
        <f t="shared" si="488"/>
        <v>2.527864986579627</v>
      </c>
      <c r="BF85" s="312">
        <f t="shared" ref="BF85:BN85" si="489">BF74/BF$70*100</f>
        <v>2.0920700149636913</v>
      </c>
      <c r="BG85" s="296">
        <f t="shared" si="489"/>
        <v>1.4932897323663419</v>
      </c>
      <c r="BH85" s="295">
        <f t="shared" ref="BH85:BL85" si="490">BH74/BH$70*100</f>
        <v>1.3040354712874083</v>
      </c>
      <c r="BI85" s="312">
        <f t="shared" si="490"/>
        <v>1.2419576877234801</v>
      </c>
      <c r="BJ85" s="312">
        <f t="shared" si="490"/>
        <v>2.0569043670688396</v>
      </c>
      <c r="BK85" s="312">
        <f t="shared" si="490"/>
        <v>2.5194618131099884</v>
      </c>
      <c r="BL85" s="312">
        <f t="shared" si="490"/>
        <v>2.072923567117225</v>
      </c>
      <c r="BM85" s="312">
        <f t="shared" si="489"/>
        <v>2.1409718712757235</v>
      </c>
      <c r="BN85" s="312">
        <f t="shared" si="489"/>
        <v>2.527864986579627</v>
      </c>
      <c r="BO85" s="312">
        <f t="shared" ref="BO85:BP85" si="491">BO74/BO$70*100</f>
        <v>2.0920700149636913</v>
      </c>
      <c r="BP85" s="296">
        <f t="shared" si="491"/>
        <v>1.4932897323663419</v>
      </c>
    </row>
    <row r="86" spans="1:80">
      <c r="A86" s="297" t="str">
        <f>IF('1'!$A$1=1,B86,C86)</f>
        <v xml:space="preserve">   Africa</v>
      </c>
      <c r="B86" s="783" t="s">
        <v>23</v>
      </c>
      <c r="C86" s="278" t="s">
        <v>140</v>
      </c>
      <c r="D86" s="295">
        <f t="shared" ref="D86:AU86" si="492">D75/D$70*100</f>
        <v>4.68718800671141</v>
      </c>
      <c r="E86" s="312">
        <f t="shared" si="492"/>
        <v>4.6683629929158048</v>
      </c>
      <c r="F86" s="312">
        <f t="shared" si="492"/>
        <v>3.332397890866873</v>
      </c>
      <c r="G86" s="312">
        <f t="shared" si="492"/>
        <v>7.6397093066237414</v>
      </c>
      <c r="H86" s="312">
        <f t="shared" si="492"/>
        <v>8.431415154792484</v>
      </c>
      <c r="I86" s="312">
        <f t="shared" si="492"/>
        <v>8.0086081205652242</v>
      </c>
      <c r="J86" s="312">
        <f t="shared" si="492"/>
        <v>7.6842451833740828</v>
      </c>
      <c r="K86" s="312">
        <f t="shared" si="492"/>
        <v>9.8314773653479506</v>
      </c>
      <c r="L86" s="312">
        <f t="shared" si="492"/>
        <v>7.1126154719609893</v>
      </c>
      <c r="M86" s="312">
        <f t="shared" si="492"/>
        <v>6.9930417432143104</v>
      </c>
      <c r="N86" s="312">
        <f t="shared" si="492"/>
        <v>8.5140680469715697</v>
      </c>
      <c r="O86" s="312">
        <f t="shared" si="492"/>
        <v>11.573904735837045</v>
      </c>
      <c r="P86" s="312">
        <f t="shared" si="492"/>
        <v>9.8721714420617293</v>
      </c>
      <c r="Q86" s="312">
        <f t="shared" si="492"/>
        <v>9.0428173427395642</v>
      </c>
      <c r="R86" s="312">
        <f t="shared" si="492"/>
        <v>10.053803225806453</v>
      </c>
      <c r="S86" s="312">
        <f t="shared" si="492"/>
        <v>11.575937527652421</v>
      </c>
      <c r="T86" s="312">
        <f t="shared" si="492"/>
        <v>11.888673599408889</v>
      </c>
      <c r="U86" s="312">
        <f t="shared" si="492"/>
        <v>10.199790402258294</v>
      </c>
      <c r="V86" s="312">
        <f t="shared" si="492"/>
        <v>9.3676085179441753</v>
      </c>
      <c r="W86" s="312">
        <f t="shared" si="492"/>
        <v>10.954724128450456</v>
      </c>
      <c r="X86" s="312">
        <f t="shared" si="492"/>
        <v>10.493641782571672</v>
      </c>
      <c r="Y86" s="312">
        <f t="shared" si="492"/>
        <v>12.027311591547576</v>
      </c>
      <c r="Z86" s="312">
        <f t="shared" si="492"/>
        <v>10.45687632011265</v>
      </c>
      <c r="AA86" s="312">
        <f t="shared" si="492"/>
        <v>12.593411524732279</v>
      </c>
      <c r="AB86" s="312">
        <f t="shared" si="492"/>
        <v>11.900695035610163</v>
      </c>
      <c r="AC86" s="312">
        <f t="shared" si="492"/>
        <v>11.227114968593634</v>
      </c>
      <c r="AD86" s="312">
        <f t="shared" si="492"/>
        <v>7.7731987027694851</v>
      </c>
      <c r="AE86" s="312">
        <f t="shared" si="492"/>
        <v>9.7648095168774471</v>
      </c>
      <c r="AF86" s="312">
        <f t="shared" si="492"/>
        <v>10.543960803413887</v>
      </c>
      <c r="AG86" s="312">
        <f t="shared" si="492"/>
        <v>9.8929619701326406</v>
      </c>
      <c r="AH86" s="312">
        <f t="shared" si="492"/>
        <v>8.3361551607281168</v>
      </c>
      <c r="AI86" s="296">
        <f t="shared" si="492"/>
        <v>8.6521827261945106</v>
      </c>
      <c r="AJ86" s="295">
        <f t="shared" si="492"/>
        <v>11.865812075257367</v>
      </c>
      <c r="AK86" s="312">
        <f t="shared" si="492"/>
        <v>10.787097160460757</v>
      </c>
      <c r="AL86" s="312">
        <f t="shared" si="492"/>
        <v>10.372337277648878</v>
      </c>
      <c r="AM86" s="312">
        <f t="shared" si="492"/>
        <v>10.087722566113291</v>
      </c>
      <c r="AN86" s="312">
        <f t="shared" si="492"/>
        <v>12.062315757683425</v>
      </c>
      <c r="AO86" s="312">
        <f t="shared" si="492"/>
        <v>8.8425461709497224</v>
      </c>
      <c r="AP86" s="312">
        <f t="shared" si="492"/>
        <v>8.5402894835424625</v>
      </c>
      <c r="AQ86" s="312">
        <f t="shared" si="492"/>
        <v>6.6665139194908756</v>
      </c>
      <c r="AR86" s="312">
        <f t="shared" si="492"/>
        <v>7.9126445691395615</v>
      </c>
      <c r="AS86" s="312">
        <f t="shared" si="492"/>
        <v>7.3851721285427816</v>
      </c>
      <c r="AT86" s="312">
        <f t="shared" si="492"/>
        <v>8.3932160727622822</v>
      </c>
      <c r="AU86" s="312">
        <f t="shared" si="492"/>
        <v>11.104359096206766</v>
      </c>
      <c r="AV86" s="312">
        <f t="shared" ref="AV86:AW86" si="493">AV75/AV$70*100</f>
        <v>10.002643042204994</v>
      </c>
      <c r="AW86" s="312">
        <f t="shared" si="493"/>
        <v>1.7135016639788332</v>
      </c>
      <c r="AX86" s="312">
        <f t="shared" ref="AX86:AY86" si="494">AX75/AX$70*100</f>
        <v>3.1306173091752578</v>
      </c>
      <c r="AY86" s="312">
        <f t="shared" si="494"/>
        <v>3.8061644171194358</v>
      </c>
      <c r="AZ86" s="312">
        <f t="shared" ref="AZ86:BA86" si="495">AZ75/AZ$70*100</f>
        <v>3.6415497489594966</v>
      </c>
      <c r="BA86" s="312">
        <f t="shared" si="495"/>
        <v>6.5342058730213353</v>
      </c>
      <c r="BB86" s="312">
        <f t="shared" ref="BB86:BC86" si="496">BB75/BB$70*100</f>
        <v>3.8123164397191842</v>
      </c>
      <c r="BC86" s="312">
        <f t="shared" si="496"/>
        <v>5.3674300296483572</v>
      </c>
      <c r="BD86" s="312">
        <f t="shared" ref="BD86:BE86" si="497">BD75/BD$70*100</f>
        <v>8.9432070560441268</v>
      </c>
      <c r="BE86" s="312">
        <f t="shared" si="497"/>
        <v>8.855351967740404</v>
      </c>
      <c r="BF86" s="312">
        <f t="shared" ref="BF86:BN86" si="498">BF75/BF$70*100</f>
        <v>5.1747298417565224</v>
      </c>
      <c r="BG86" s="296">
        <f t="shared" si="498"/>
        <v>4.8383216265355555</v>
      </c>
      <c r="BH86" s="295">
        <f t="shared" ref="BH86:BL86" si="499">BH75/BH$70*100</f>
        <v>10.600941723715415</v>
      </c>
      <c r="BI86" s="312">
        <f t="shared" si="499"/>
        <v>11.471921930870083</v>
      </c>
      <c r="BJ86" s="312">
        <f t="shared" si="499"/>
        <v>10.140214765925293</v>
      </c>
      <c r="BK86" s="312">
        <f t="shared" si="499"/>
        <v>9.3406848401744309</v>
      </c>
      <c r="BL86" s="312">
        <f t="shared" si="499"/>
        <v>10.764207564687251</v>
      </c>
      <c r="BM86" s="312">
        <f t="shared" si="498"/>
        <v>8.9432070560441268</v>
      </c>
      <c r="BN86" s="312">
        <f t="shared" si="498"/>
        <v>8.855351967740404</v>
      </c>
      <c r="BO86" s="312">
        <f t="shared" ref="BO86:BP86" si="500">BO75/BO$70*100</f>
        <v>5.1747298417565224</v>
      </c>
      <c r="BP86" s="296">
        <f t="shared" si="500"/>
        <v>4.8383216265355555</v>
      </c>
    </row>
    <row r="87" spans="1:80">
      <c r="A87" s="297" t="str">
        <f>IF('1'!$A$1=1,B87,C87)</f>
        <v xml:space="preserve">   Australia and Oceania</v>
      </c>
      <c r="B87" s="813" t="s">
        <v>264</v>
      </c>
      <c r="C87" s="278" t="s">
        <v>265</v>
      </c>
      <c r="D87" s="295">
        <f t="shared" ref="D87:AU87" si="501">D76/D$70*100</f>
        <v>3.5940159307665143E-2</v>
      </c>
      <c r="E87" s="312">
        <f t="shared" si="501"/>
        <v>3.8333609178107957E-2</v>
      </c>
      <c r="F87" s="312">
        <f t="shared" si="501"/>
        <v>6.1644504643962851E-2</v>
      </c>
      <c r="G87" s="312">
        <f t="shared" si="501"/>
        <v>5.2244178143444821E-2</v>
      </c>
      <c r="H87" s="312">
        <f t="shared" si="501"/>
        <v>5.1980356901446534E-2</v>
      </c>
      <c r="I87" s="312">
        <f t="shared" si="501"/>
        <v>6.2735793559342584E-2</v>
      </c>
      <c r="J87" s="312">
        <f t="shared" si="501"/>
        <v>6.1896344743276273E-2</v>
      </c>
      <c r="K87" s="312">
        <f t="shared" si="501"/>
        <v>0.10401948284080074</v>
      </c>
      <c r="L87" s="312">
        <f t="shared" si="501"/>
        <v>6.5931132009752716E-2</v>
      </c>
      <c r="M87" s="312">
        <f t="shared" si="501"/>
        <v>5.7039664341460038E-2</v>
      </c>
      <c r="N87" s="312">
        <f t="shared" si="501"/>
        <v>6.7997067710479336E-2</v>
      </c>
      <c r="O87" s="312">
        <f t="shared" si="501"/>
        <v>5.5895945257797591E-2</v>
      </c>
      <c r="P87" s="312">
        <f t="shared" si="501"/>
        <v>2.9661981236118556E-2</v>
      </c>
      <c r="Q87" s="312">
        <f t="shared" si="501"/>
        <v>3.2446281599059372E-2</v>
      </c>
      <c r="R87" s="312">
        <f t="shared" si="501"/>
        <v>4.184475607818211E-2</v>
      </c>
      <c r="S87" s="312">
        <f t="shared" si="501"/>
        <v>7.0109901778603656E-2</v>
      </c>
      <c r="T87" s="312">
        <f t="shared" si="501"/>
        <v>3.6359969648743891E-2</v>
      </c>
      <c r="U87" s="312">
        <f t="shared" si="501"/>
        <v>5.223892025405788E-2</v>
      </c>
      <c r="V87" s="312">
        <f t="shared" si="501"/>
        <v>3.3229951262738151E-2</v>
      </c>
      <c r="W87" s="312">
        <f t="shared" si="501"/>
        <v>3.2992411745298579E-2</v>
      </c>
      <c r="X87" s="312">
        <f t="shared" si="501"/>
        <v>2.7448197558898667E-2</v>
      </c>
      <c r="Y87" s="312">
        <f t="shared" si="501"/>
        <v>3.0401856601929889E-2</v>
      </c>
      <c r="Z87" s="312">
        <f t="shared" si="501"/>
        <v>7.8948603614175078E-2</v>
      </c>
      <c r="AA87" s="312">
        <f t="shared" si="501"/>
        <v>5.9347271800101992E-2</v>
      </c>
      <c r="AB87" s="312">
        <f t="shared" si="501"/>
        <v>5.477271782590587E-2</v>
      </c>
      <c r="AC87" s="312">
        <f t="shared" si="501"/>
        <v>6.0435441286064082E-2</v>
      </c>
      <c r="AD87" s="312">
        <f t="shared" si="501"/>
        <v>4.5249655101410484E-2</v>
      </c>
      <c r="AE87" s="312">
        <f t="shared" si="501"/>
        <v>4.887292330088254E-2</v>
      </c>
      <c r="AF87" s="312">
        <f t="shared" si="501"/>
        <v>4.3528855005753743E-2</v>
      </c>
      <c r="AG87" s="312">
        <f t="shared" si="501"/>
        <v>8.8653195436415921E-2</v>
      </c>
      <c r="AH87" s="312">
        <f t="shared" si="501"/>
        <v>9.6469074360960499E-2</v>
      </c>
      <c r="AI87" s="296">
        <f t="shared" si="501"/>
        <v>0.10605755676042021</v>
      </c>
      <c r="AJ87" s="295">
        <f t="shared" si="501"/>
        <v>0.10800378150514732</v>
      </c>
      <c r="AK87" s="312">
        <f t="shared" si="501"/>
        <v>0.1147970711670685</v>
      </c>
      <c r="AL87" s="312">
        <f t="shared" si="501"/>
        <v>0.11092732663057488</v>
      </c>
      <c r="AM87" s="312">
        <f t="shared" si="501"/>
        <v>0.15322523567197799</v>
      </c>
      <c r="AN87" s="312">
        <f t="shared" si="501"/>
        <v>0.1010310259371114</v>
      </c>
      <c r="AO87" s="312">
        <f t="shared" si="501"/>
        <v>0.13729902051802945</v>
      </c>
      <c r="AP87" s="312">
        <f t="shared" si="501"/>
        <v>0.11526144562647754</v>
      </c>
      <c r="AQ87" s="312">
        <f t="shared" si="501"/>
        <v>0.12390145414813679</v>
      </c>
      <c r="AR87" s="312">
        <f t="shared" si="501"/>
        <v>0.14312947372215992</v>
      </c>
      <c r="AS87" s="312">
        <f t="shared" si="501"/>
        <v>0.11630462493315506</v>
      </c>
      <c r="AT87" s="312">
        <f t="shared" si="501"/>
        <v>0.11206950618508577</v>
      </c>
      <c r="AU87" s="312">
        <f t="shared" si="501"/>
        <v>0.10168482112987644</v>
      </c>
      <c r="AV87" s="312">
        <f t="shared" ref="AV87:AW87" si="502">AV76/AV$70*100</f>
        <v>5.3908436692506459E-2</v>
      </c>
      <c r="AW87" s="312">
        <f t="shared" si="502"/>
        <v>4.8077063122086428E-2</v>
      </c>
      <c r="AX87" s="312">
        <f t="shared" ref="AX87:AY87" si="503">AX76/AX$70*100</f>
        <v>0.12499162020618558</v>
      </c>
      <c r="AY87" s="312">
        <f t="shared" si="503"/>
        <v>5.4608957963969113E-2</v>
      </c>
      <c r="AZ87" s="312">
        <f t="shared" ref="AZ87:BA87" si="504">AZ76/AZ$70*100</f>
        <v>4.237995462389605E-2</v>
      </c>
      <c r="BA87" s="312">
        <f t="shared" si="504"/>
        <v>7.6034215989905951E-2</v>
      </c>
      <c r="BB87" s="312">
        <f t="shared" ref="BB87:BC87" si="505">BB76/BB$70*100</f>
        <v>7.0693259889293911E-2</v>
      </c>
      <c r="BC87" s="312">
        <f t="shared" si="505"/>
        <v>6.003458480809009E-2</v>
      </c>
      <c r="BD87" s="312">
        <f t="shared" ref="BD87:BE87" si="506">BD76/BD$70*100</f>
        <v>0.11901478171588062</v>
      </c>
      <c r="BE87" s="312">
        <f t="shared" si="506"/>
        <v>0.1161667369163247</v>
      </c>
      <c r="BF87" s="312">
        <f t="shared" ref="BF87:BN87" si="507">BF76/BF$70*100</f>
        <v>6.9815242157509963E-2</v>
      </c>
      <c r="BG87" s="296">
        <f t="shared" si="507"/>
        <v>6.1318333266047631E-2</v>
      </c>
      <c r="BH87" s="295">
        <f t="shared" ref="BH87:BL87" si="508">BH76/BH$70*100</f>
        <v>3.8509146047430824E-2</v>
      </c>
      <c r="BI87" s="312">
        <f t="shared" si="508"/>
        <v>5.0566150178784262E-2</v>
      </c>
      <c r="BJ87" s="312">
        <f t="shared" si="508"/>
        <v>5.2149303090602249E-2</v>
      </c>
      <c r="BK87" s="312">
        <f t="shared" si="508"/>
        <v>8.4398721764610884E-2</v>
      </c>
      <c r="BL87" s="312">
        <f t="shared" si="508"/>
        <v>0.12215337506237661</v>
      </c>
      <c r="BM87" s="312">
        <f t="shared" si="507"/>
        <v>0.11901478171588062</v>
      </c>
      <c r="BN87" s="312">
        <f t="shared" si="507"/>
        <v>0.1161667369163247</v>
      </c>
      <c r="BO87" s="312">
        <f t="shared" ref="BO87:BP87" si="509">BO76/BO$70*100</f>
        <v>6.9815242157509963E-2</v>
      </c>
      <c r="BP87" s="296">
        <f t="shared" si="509"/>
        <v>6.1318333266047631E-2</v>
      </c>
    </row>
    <row r="88" spans="1:80" s="814" customFormat="1" ht="12.75" customHeight="1">
      <c r="A88" s="290" t="str">
        <f>IF('1'!$A$1=1,B88,C88)</f>
        <v>Reference:</v>
      </c>
      <c r="B88" s="783" t="s">
        <v>367</v>
      </c>
      <c r="C88" s="788" t="s">
        <v>369</v>
      </c>
      <c r="D88" s="295"/>
      <c r="E88" s="312"/>
      <c r="F88" s="312"/>
      <c r="G88" s="312"/>
      <c r="H88" s="312"/>
      <c r="I88" s="312"/>
      <c r="J88" s="312"/>
      <c r="K88" s="312"/>
      <c r="L88" s="312"/>
      <c r="M88" s="312"/>
      <c r="N88" s="312"/>
      <c r="O88" s="312"/>
      <c r="P88" s="312"/>
      <c r="Q88" s="312"/>
      <c r="R88" s="312"/>
      <c r="S88" s="312"/>
      <c r="T88" s="312"/>
      <c r="U88" s="312"/>
      <c r="V88" s="312"/>
      <c r="W88" s="312"/>
      <c r="X88" s="312"/>
      <c r="Y88" s="312"/>
      <c r="Z88" s="312"/>
      <c r="AA88" s="312"/>
      <c r="AB88" s="312"/>
      <c r="AC88" s="312"/>
      <c r="AD88" s="312"/>
      <c r="AE88" s="312"/>
      <c r="AF88" s="312"/>
      <c r="AG88" s="312"/>
      <c r="AH88" s="312"/>
      <c r="AI88" s="296"/>
      <c r="AJ88" s="295"/>
      <c r="AK88" s="312"/>
      <c r="AL88" s="312"/>
      <c r="AM88" s="312"/>
      <c r="AN88" s="312"/>
      <c r="AO88" s="312"/>
      <c r="AP88" s="312"/>
      <c r="AQ88" s="312"/>
      <c r="AR88" s="312"/>
      <c r="AS88" s="312"/>
      <c r="AT88" s="312"/>
      <c r="AU88" s="312"/>
      <c r="AV88" s="312"/>
      <c r="AW88" s="312"/>
      <c r="AX88" s="312"/>
      <c r="AY88" s="312"/>
      <c r="AZ88" s="312"/>
      <c r="BA88" s="312"/>
      <c r="BB88" s="312"/>
      <c r="BC88" s="312"/>
      <c r="BD88" s="312"/>
      <c r="BE88" s="312"/>
      <c r="BF88" s="312"/>
      <c r="BG88" s="296"/>
      <c r="BH88" s="295"/>
      <c r="BI88" s="312"/>
      <c r="BJ88" s="312"/>
      <c r="BK88" s="312"/>
      <c r="BL88" s="312"/>
      <c r="BM88" s="312"/>
      <c r="BN88" s="312"/>
      <c r="BO88" s="312"/>
      <c r="BP88" s="296"/>
      <c r="BQ88" s="1597"/>
      <c r="BR88" s="1597"/>
      <c r="BS88" s="1597"/>
      <c r="BT88" s="1597"/>
      <c r="BU88" s="1597"/>
      <c r="BV88" s="1597"/>
      <c r="BW88" s="1597"/>
      <c r="BX88" s="1597"/>
      <c r="BY88" s="1597"/>
      <c r="BZ88" s="1597"/>
      <c r="CA88" s="1597"/>
      <c r="CB88" s="1597"/>
    </row>
    <row r="89" spans="1:80" s="814" customFormat="1" ht="12.75" customHeight="1">
      <c r="A89" s="290" t="str">
        <f>IF('1'!$A$1=1,B89,C89)</f>
        <v>EU countries</v>
      </c>
      <c r="B89" s="311" t="s">
        <v>383</v>
      </c>
      <c r="C89" s="311" t="s">
        <v>365</v>
      </c>
      <c r="D89" s="295">
        <f t="shared" ref="D89:AU89" si="510">D78/D$70*100</f>
        <v>26.137896480324972</v>
      </c>
      <c r="E89" s="312">
        <f t="shared" si="510"/>
        <v>28.133786433452446</v>
      </c>
      <c r="F89" s="312">
        <f t="shared" si="510"/>
        <v>23.5798459623323</v>
      </c>
      <c r="G89" s="312">
        <f t="shared" si="510"/>
        <v>21.600468210814999</v>
      </c>
      <c r="H89" s="312">
        <f t="shared" si="510"/>
        <v>20.885184203055292</v>
      </c>
      <c r="I89" s="312">
        <f t="shared" si="510"/>
        <v>22.348373515677117</v>
      </c>
      <c r="J89" s="312">
        <f t="shared" si="510"/>
        <v>21.659889376528117</v>
      </c>
      <c r="K89" s="312">
        <f t="shared" si="510"/>
        <v>24.206258347235462</v>
      </c>
      <c r="L89" s="312">
        <f t="shared" si="510"/>
        <v>25.891242793451756</v>
      </c>
      <c r="M89" s="312">
        <f t="shared" si="510"/>
        <v>22.401514227501902</v>
      </c>
      <c r="N89" s="312">
        <f t="shared" si="510"/>
        <v>20.597830455981324</v>
      </c>
      <c r="O89" s="312">
        <f t="shared" si="510"/>
        <v>25.532201546785487</v>
      </c>
      <c r="P89" s="312">
        <f t="shared" si="510"/>
        <v>31.869382591713265</v>
      </c>
      <c r="Q89" s="312">
        <f t="shared" si="510"/>
        <v>27.851303627792472</v>
      </c>
      <c r="R89" s="312">
        <f t="shared" si="510"/>
        <v>25.385814762434457</v>
      </c>
      <c r="S89" s="312">
        <f t="shared" si="510"/>
        <v>26.641202858154145</v>
      </c>
      <c r="T89" s="312">
        <f t="shared" si="510"/>
        <v>28.80115809764693</v>
      </c>
      <c r="U89" s="312">
        <f t="shared" si="510"/>
        <v>25.232032211832511</v>
      </c>
      <c r="V89" s="312">
        <f t="shared" si="510"/>
        <v>27.991371506867534</v>
      </c>
      <c r="W89" s="312">
        <f t="shared" si="510"/>
        <v>32.133143950511375</v>
      </c>
      <c r="X89" s="312">
        <f t="shared" si="510"/>
        <v>34.996641248084018</v>
      </c>
      <c r="Y89" s="312">
        <f t="shared" si="510"/>
        <v>31.125332968242336</v>
      </c>
      <c r="Z89" s="312">
        <f t="shared" si="510"/>
        <v>28.891623545294532</v>
      </c>
      <c r="AA89" s="312">
        <f t="shared" si="510"/>
        <v>29.962964280877102</v>
      </c>
      <c r="AB89" s="312">
        <f t="shared" si="510"/>
        <v>32.240778968554771</v>
      </c>
      <c r="AC89" s="312">
        <f t="shared" si="510"/>
        <v>34.796759831257326</v>
      </c>
      <c r="AD89" s="312">
        <f t="shared" si="510"/>
        <v>35.129774426541744</v>
      </c>
      <c r="AE89" s="312">
        <f t="shared" si="510"/>
        <v>35.477440732417435</v>
      </c>
      <c r="AF89" s="312">
        <f t="shared" si="510"/>
        <v>37.682197011603364</v>
      </c>
      <c r="AG89" s="312">
        <f t="shared" si="510"/>
        <v>33.328124605787956</v>
      </c>
      <c r="AH89" s="312">
        <f t="shared" si="510"/>
        <v>36.650364528175835</v>
      </c>
      <c r="AI89" s="296">
        <f t="shared" si="510"/>
        <v>37.866864421297855</v>
      </c>
      <c r="AJ89" s="295">
        <f t="shared" si="510"/>
        <v>37.041476862531063</v>
      </c>
      <c r="AK89" s="312">
        <f t="shared" si="510"/>
        <v>35.304688490400935</v>
      </c>
      <c r="AL89" s="312">
        <f t="shared" si="510"/>
        <v>36.709122512159489</v>
      </c>
      <c r="AM89" s="312">
        <f t="shared" si="510"/>
        <v>34.502086054225408</v>
      </c>
      <c r="AN89" s="312">
        <f t="shared" si="510"/>
        <v>33.377422344466154</v>
      </c>
      <c r="AO89" s="312">
        <f t="shared" si="510"/>
        <v>30.629718603656681</v>
      </c>
      <c r="AP89" s="312">
        <f t="shared" si="510"/>
        <v>31.492856541916701</v>
      </c>
      <c r="AQ89" s="312">
        <f t="shared" si="510"/>
        <v>33.577047369881925</v>
      </c>
      <c r="AR89" s="312">
        <f t="shared" si="510"/>
        <v>35.592095943598785</v>
      </c>
      <c r="AS89" s="312">
        <f t="shared" si="510"/>
        <v>36.190410415641708</v>
      </c>
      <c r="AT89" s="312">
        <f t="shared" si="510"/>
        <v>38.606144094235034</v>
      </c>
      <c r="AU89" s="312">
        <f t="shared" si="510"/>
        <v>34.529713834025792</v>
      </c>
      <c r="AV89" s="312">
        <f t="shared" ref="AV89:BA89" si="511">AV78/AV70*100</f>
        <v>43.645063675279935</v>
      </c>
      <c r="AW89" s="312">
        <f t="shared" si="511"/>
        <v>75.471952449918106</v>
      </c>
      <c r="AX89" s="312">
        <f t="shared" si="511"/>
        <v>67.603007495670099</v>
      </c>
      <c r="AY89" s="312">
        <f t="shared" si="511"/>
        <v>63.834886312362968</v>
      </c>
      <c r="AZ89" s="312">
        <f t="shared" si="511"/>
        <v>60.873921793421992</v>
      </c>
      <c r="BA89" s="312">
        <f t="shared" si="511"/>
        <v>59.645874589470061</v>
      </c>
      <c r="BB89" s="312">
        <f t="shared" ref="BB89:BC89" si="512">BB78/BB70*100</f>
        <v>69.810680492102065</v>
      </c>
      <c r="BC89" s="312">
        <f t="shared" si="512"/>
        <v>63.887880472305227</v>
      </c>
      <c r="BD89" s="312">
        <f t="shared" ref="BD89:BE89" si="513">BD78/BD70*100</f>
        <v>32.376733678599123</v>
      </c>
      <c r="BE89" s="312">
        <f t="shared" si="513"/>
        <v>36.240400002519294</v>
      </c>
      <c r="BF89" s="312">
        <f t="shared" ref="BF89:BN89" si="514">BF78/BF70*100</f>
        <v>60.682485141519351</v>
      </c>
      <c r="BG89" s="296">
        <f t="shared" si="514"/>
        <v>63.230341557558098</v>
      </c>
      <c r="BH89" s="295">
        <f t="shared" ref="BH89:BL89" si="515">BH78/BH70*100</f>
        <v>28.593430422247323</v>
      </c>
      <c r="BI89" s="312">
        <f t="shared" si="515"/>
        <v>31.031308577830753</v>
      </c>
      <c r="BJ89" s="312">
        <f t="shared" si="515"/>
        <v>34.448362922949045</v>
      </c>
      <c r="BK89" s="312">
        <f t="shared" si="515"/>
        <v>36.40354154929512</v>
      </c>
      <c r="BL89" s="312">
        <f t="shared" si="515"/>
        <v>35.875141175001637</v>
      </c>
      <c r="BM89" s="312">
        <f t="shared" si="514"/>
        <v>32.376733678599123</v>
      </c>
      <c r="BN89" s="312">
        <f t="shared" si="514"/>
        <v>36.240400002519294</v>
      </c>
      <c r="BO89" s="312">
        <f t="shared" ref="BO89:BP89" si="516">BO78/BO70*100</f>
        <v>60.682485141519351</v>
      </c>
      <c r="BP89" s="296">
        <f t="shared" si="516"/>
        <v>63.230341557558098</v>
      </c>
      <c r="BQ89" s="1597"/>
      <c r="BR89" s="1597"/>
      <c r="BS89" s="1597"/>
      <c r="BT89" s="1597"/>
      <c r="BU89" s="1597"/>
      <c r="BV89" s="1597"/>
      <c r="BW89" s="1597"/>
      <c r="BX89" s="1597"/>
      <c r="BY89" s="1597"/>
      <c r="BZ89" s="1597"/>
      <c r="CA89" s="1597"/>
      <c r="CB89" s="1597"/>
    </row>
    <row r="90" spans="1:80" s="814" customFormat="1">
      <c r="A90" s="299" t="str">
        <f>IF('1'!$A$1=1,B90,C90)</f>
        <v xml:space="preserve">   CIS countries</v>
      </c>
      <c r="B90" s="1064" t="s">
        <v>373</v>
      </c>
      <c r="C90" s="1064" t="s">
        <v>135</v>
      </c>
      <c r="D90" s="295">
        <f t="shared" ref="D90:AU90" si="517">D79/D$70*100</f>
        <v>35.549275874249382</v>
      </c>
      <c r="E90" s="312">
        <f t="shared" si="517"/>
        <v>35.978935489937939</v>
      </c>
      <c r="F90" s="312">
        <f t="shared" si="517"/>
        <v>39.338235294117645</v>
      </c>
      <c r="G90" s="312">
        <f t="shared" si="517"/>
        <v>35.604841113694633</v>
      </c>
      <c r="H90" s="312">
        <f t="shared" si="517"/>
        <v>37.427335406245774</v>
      </c>
      <c r="I90" s="312">
        <f t="shared" si="517"/>
        <v>36.266601977075624</v>
      </c>
      <c r="J90" s="312">
        <f t="shared" si="517"/>
        <v>38.508557457212717</v>
      </c>
      <c r="K90" s="312">
        <f t="shared" si="517"/>
        <v>36.683746425166824</v>
      </c>
      <c r="L90" s="312">
        <f t="shared" si="517"/>
        <v>34.580285614768371</v>
      </c>
      <c r="M90" s="312">
        <f t="shared" si="517"/>
        <v>38.655984529318324</v>
      </c>
      <c r="N90" s="312">
        <f t="shared" si="517"/>
        <v>36.883669825573413</v>
      </c>
      <c r="O90" s="312">
        <f t="shared" si="517"/>
        <v>30.687460216422664</v>
      </c>
      <c r="P90" s="312">
        <f t="shared" si="517"/>
        <v>27.617369993107143</v>
      </c>
      <c r="Q90" s="312">
        <f t="shared" si="517"/>
        <v>31.84156378600823</v>
      </c>
      <c r="R90" s="312">
        <f t="shared" si="517"/>
        <v>30.23200381376132</v>
      </c>
      <c r="S90" s="312">
        <f t="shared" si="517"/>
        <v>24.608441730820282</v>
      </c>
      <c r="T90" s="312">
        <f t="shared" si="517"/>
        <v>19.051949528248265</v>
      </c>
      <c r="U90" s="312">
        <f t="shared" si="517"/>
        <v>24.370736297341804</v>
      </c>
      <c r="V90" s="312">
        <f t="shared" si="517"/>
        <v>23.161276030128487</v>
      </c>
      <c r="W90" s="312">
        <f t="shared" si="517"/>
        <v>20.785219399538107</v>
      </c>
      <c r="X90" s="312">
        <f t="shared" si="517"/>
        <v>15.157536190746523</v>
      </c>
      <c r="Y90" s="312">
        <f t="shared" si="517"/>
        <v>18.43165994869916</v>
      </c>
      <c r="Z90" s="312">
        <f t="shared" si="517"/>
        <v>19.490729875616054</v>
      </c>
      <c r="AA90" s="312">
        <f t="shared" si="517"/>
        <v>17.542070372259051</v>
      </c>
      <c r="AB90" s="312">
        <f t="shared" si="517"/>
        <v>15.847563515201998</v>
      </c>
      <c r="AC90" s="312">
        <f t="shared" si="517"/>
        <v>18.694772703076758</v>
      </c>
      <c r="AD90" s="312">
        <f t="shared" si="517"/>
        <v>18.356841346648821</v>
      </c>
      <c r="AE90" s="312">
        <f t="shared" si="517"/>
        <v>17.114002365571832</v>
      </c>
      <c r="AF90" s="312">
        <f t="shared" si="517"/>
        <v>15.467970847717682</v>
      </c>
      <c r="AG90" s="312">
        <f t="shared" si="517"/>
        <v>17.159818198682871</v>
      </c>
      <c r="AH90" s="312">
        <f t="shared" si="517"/>
        <v>16.469790859798607</v>
      </c>
      <c r="AI90" s="296">
        <f t="shared" si="517"/>
        <v>15.410030498136226</v>
      </c>
      <c r="AJ90" s="313">
        <f t="shared" si="517"/>
        <v>13.099041533546327</v>
      </c>
      <c r="AK90" s="314">
        <f t="shared" si="517"/>
        <v>15.358514153049379</v>
      </c>
      <c r="AL90" s="314">
        <f t="shared" si="517"/>
        <v>14.94371401563977</v>
      </c>
      <c r="AM90" s="314">
        <f t="shared" si="517"/>
        <v>14.232084758488362</v>
      </c>
      <c r="AN90" s="314">
        <f t="shared" si="517"/>
        <v>12.542192218866582</v>
      </c>
      <c r="AO90" s="314">
        <f t="shared" si="517"/>
        <v>12.849162011173185</v>
      </c>
      <c r="AP90" s="314">
        <f t="shared" si="517"/>
        <v>12.502273140571013</v>
      </c>
      <c r="AQ90" s="314">
        <f t="shared" si="517"/>
        <v>11.81567244287686</v>
      </c>
      <c r="AR90" s="314">
        <f t="shared" si="517"/>
        <v>10.575228328793463</v>
      </c>
      <c r="AS90" s="314">
        <f t="shared" si="517"/>
        <v>11.290106951871657</v>
      </c>
      <c r="AT90" s="314">
        <f t="shared" si="517"/>
        <v>10.981444742677091</v>
      </c>
      <c r="AU90" s="314">
        <f t="shared" si="517"/>
        <v>9.8958614363567694</v>
      </c>
      <c r="AV90" s="314">
        <f t="shared" ref="AV90:AW90" si="518">AV79/AV$70*100</f>
        <v>7.2664630804165684</v>
      </c>
      <c r="AW90" s="314">
        <f t="shared" si="518"/>
        <v>5.2916719163411869</v>
      </c>
      <c r="AX90" s="314">
        <f t="shared" ref="AX90:AY90" si="519">AX79/AX$70*100</f>
        <v>5.0412371134020617</v>
      </c>
      <c r="AY90" s="314">
        <f t="shared" si="519"/>
        <v>4.2893909064912785</v>
      </c>
      <c r="AZ90" s="314">
        <f t="shared" ref="AZ90:BA90" si="520">AZ79/AZ$70*100</f>
        <v>3.8676276520150239</v>
      </c>
      <c r="BA90" s="314">
        <f t="shared" si="520"/>
        <v>4.3817389309474652</v>
      </c>
      <c r="BB90" s="314">
        <f t="shared" ref="BB90:BC90" si="521">BB79/BB$70*100</f>
        <v>5.4542999864992572</v>
      </c>
      <c r="BC90" s="314">
        <f t="shared" si="521"/>
        <v>4.8494598942771781</v>
      </c>
      <c r="BD90" s="314">
        <f t="shared" ref="BD90:BE90" si="522">BD79/BD$70*100</f>
        <v>12.389517754690651</v>
      </c>
      <c r="BE90" s="314">
        <f t="shared" si="522"/>
        <v>10.655490944813272</v>
      </c>
      <c r="BF90" s="314">
        <f t="shared" ref="BF90:BN90" si="523">BF79/BF$70*100</f>
        <v>5.5918237609721508</v>
      </c>
      <c r="BG90" s="315">
        <f t="shared" si="523"/>
        <v>4.5821558336697619</v>
      </c>
      <c r="BH90" s="295">
        <f t="shared" ref="BH90:BL90" si="524">BH79/BH$70*100</f>
        <v>21.821005081874649</v>
      </c>
      <c r="BI90" s="312">
        <f t="shared" si="524"/>
        <v>17.753277711561381</v>
      </c>
      <c r="BJ90" s="312">
        <f t="shared" si="524"/>
        <v>17.485705649731745</v>
      </c>
      <c r="BK90" s="312">
        <f t="shared" si="524"/>
        <v>16.111764841604948</v>
      </c>
      <c r="BL90" s="312">
        <f t="shared" si="524"/>
        <v>14.408452843288277</v>
      </c>
      <c r="BM90" s="312">
        <f t="shared" si="523"/>
        <v>12.389517754690651</v>
      </c>
      <c r="BN90" s="312">
        <f t="shared" si="523"/>
        <v>10.655490944813272</v>
      </c>
      <c r="BO90" s="312">
        <f t="shared" ref="BO90:BP90" si="525">BO79/BO$70*100</f>
        <v>5.5918237609721508</v>
      </c>
      <c r="BP90" s="296">
        <f t="shared" si="525"/>
        <v>4.5821558336697619</v>
      </c>
      <c r="BQ90" s="1597"/>
      <c r="BR90" s="1597"/>
      <c r="BS90" s="1597"/>
      <c r="BT90" s="1597"/>
      <c r="BU90" s="1597"/>
      <c r="BV90" s="1597"/>
      <c r="BW90" s="1597"/>
      <c r="BX90" s="1597"/>
      <c r="BY90" s="1597"/>
      <c r="BZ90" s="1597"/>
      <c r="CA90" s="1597"/>
      <c r="CB90" s="1597"/>
    </row>
    <row r="91" spans="1:80">
      <c r="A91" s="323" t="str">
        <f>IF('1'!$A$1=1,B91,C91)</f>
        <v>IMPORTS OF GOODS*</v>
      </c>
      <c r="B91" s="324" t="s">
        <v>710</v>
      </c>
      <c r="C91" s="326" t="s">
        <v>711</v>
      </c>
      <c r="D91" s="271">
        <v>18106</v>
      </c>
      <c r="E91" s="272">
        <v>19162</v>
      </c>
      <c r="F91" s="272">
        <v>20602</v>
      </c>
      <c r="G91" s="272">
        <v>22544</v>
      </c>
      <c r="H91" s="272">
        <v>19086</v>
      </c>
      <c r="I91" s="272">
        <v>22307</v>
      </c>
      <c r="J91" s="272">
        <v>21863</v>
      </c>
      <c r="K91" s="272">
        <v>23017</v>
      </c>
      <c r="L91" s="272">
        <v>18990</v>
      </c>
      <c r="M91" s="272">
        <v>18156</v>
      </c>
      <c r="N91" s="272">
        <v>22443</v>
      </c>
      <c r="O91" s="272">
        <v>21645</v>
      </c>
      <c r="P91" s="272">
        <v>15252</v>
      </c>
      <c r="Q91" s="272">
        <v>14793</v>
      </c>
      <c r="R91" s="272">
        <v>13998</v>
      </c>
      <c r="S91" s="272">
        <v>13637</v>
      </c>
      <c r="T91" s="272">
        <v>9944</v>
      </c>
      <c r="U91" s="272">
        <v>8998</v>
      </c>
      <c r="V91" s="272">
        <v>9717</v>
      </c>
      <c r="W91" s="272">
        <v>10216</v>
      </c>
      <c r="X91" s="316">
        <v>8970</v>
      </c>
      <c r="Y91" s="316">
        <v>8852</v>
      </c>
      <c r="Z91" s="316">
        <v>10650</v>
      </c>
      <c r="AA91" s="316">
        <v>12030</v>
      </c>
      <c r="AB91" s="316">
        <v>11113</v>
      </c>
      <c r="AC91" s="316">
        <v>11383</v>
      </c>
      <c r="AD91" s="316">
        <v>12613</v>
      </c>
      <c r="AE91" s="316">
        <v>14255</v>
      </c>
      <c r="AF91" s="316">
        <v>12521</v>
      </c>
      <c r="AG91" s="316">
        <v>13036</v>
      </c>
      <c r="AH91" s="316">
        <v>14865</v>
      </c>
      <c r="AI91" s="1169">
        <v>15633</v>
      </c>
      <c r="AJ91" s="316">
        <v>13513</v>
      </c>
      <c r="AK91" s="316">
        <v>14431</v>
      </c>
      <c r="AL91" s="316">
        <v>16092</v>
      </c>
      <c r="AM91" s="316">
        <v>16316</v>
      </c>
      <c r="AN91" s="316">
        <v>12997</v>
      </c>
      <c r="AO91" s="316">
        <v>10414</v>
      </c>
      <c r="AP91" s="316">
        <v>13089</v>
      </c>
      <c r="AQ91" s="316">
        <v>15421</v>
      </c>
      <c r="AR91" s="316">
        <v>14251</v>
      </c>
      <c r="AS91" s="316">
        <v>15247</v>
      </c>
      <c r="AT91" s="316">
        <v>18573</v>
      </c>
      <c r="AU91" s="316">
        <v>21684</v>
      </c>
      <c r="AV91" s="316">
        <v>13753</v>
      </c>
      <c r="AW91" s="316">
        <v>11448</v>
      </c>
      <c r="AX91" s="316">
        <v>13850</v>
      </c>
      <c r="AY91" s="316">
        <v>16500</v>
      </c>
      <c r="AZ91" s="316">
        <v>15758</v>
      </c>
      <c r="BA91" s="316">
        <v>14653</v>
      </c>
      <c r="BB91" s="316">
        <v>16089</v>
      </c>
      <c r="BC91" s="316">
        <v>16973</v>
      </c>
      <c r="BD91" s="316">
        <f>AN91+AO91+AP91+AQ91</f>
        <v>51921</v>
      </c>
      <c r="BE91" s="316">
        <f>AR91+AS91+AT91+AU91</f>
        <v>69755</v>
      </c>
      <c r="BF91" s="316">
        <f>AV91+AW91+AX91+AY91</f>
        <v>55551</v>
      </c>
      <c r="BG91" s="1169">
        <f>AZ91+BA91+BB91+BC91</f>
        <v>63473</v>
      </c>
      <c r="BH91" s="316">
        <f>T91+U91+V91+W91</f>
        <v>38875</v>
      </c>
      <c r="BI91" s="316">
        <f>X91+Y91+Z91+AA91</f>
        <v>40502</v>
      </c>
      <c r="BJ91" s="316">
        <f>AB91+AC91+AD91+AE91</f>
        <v>49364</v>
      </c>
      <c r="BK91" s="316">
        <f>AF91+AG91+AH91+AI91</f>
        <v>56055</v>
      </c>
      <c r="BL91" s="316">
        <f>AJ91+AK91+AL91+AM91</f>
        <v>60352</v>
      </c>
      <c r="BM91" s="306">
        <f>AN91+AO91+AP91+AQ91</f>
        <v>51921</v>
      </c>
      <c r="BN91" s="306">
        <f>AR91+AS91+AT91+AU91</f>
        <v>69755</v>
      </c>
      <c r="BO91" s="1586">
        <f>AV91+AW91+AX91+AY91</f>
        <v>55551</v>
      </c>
      <c r="BP91" s="1587">
        <f>AZ91+BA91+BB91+BC91</f>
        <v>63473</v>
      </c>
      <c r="BQ91" s="1596"/>
    </row>
    <row r="92" spans="1:80">
      <c r="A92" s="323" t="str">
        <f>IF('1'!$A$1=1,B92,C92)</f>
        <v xml:space="preserve">   Europe</v>
      </c>
      <c r="B92" s="319" t="s">
        <v>20</v>
      </c>
      <c r="C92" s="278" t="s">
        <v>136</v>
      </c>
      <c r="D92" s="275">
        <v>4720.1884193300002</v>
      </c>
      <c r="E92" s="276">
        <v>5621.7416139999996</v>
      </c>
      <c r="F92" s="276">
        <v>6586.2487510000001</v>
      </c>
      <c r="G92" s="276">
        <v>7007.8338860000003</v>
      </c>
      <c r="H92" s="276">
        <v>5050.7913050000006</v>
      </c>
      <c r="I92" s="276">
        <v>6417.3006800000003</v>
      </c>
      <c r="J92" s="276">
        <v>6018.8956319999998</v>
      </c>
      <c r="K92" s="276">
        <v>6856.3975549999996</v>
      </c>
      <c r="L92" s="276">
        <v>5354.1037699999997</v>
      </c>
      <c r="M92" s="276">
        <v>6128.4633640000002</v>
      </c>
      <c r="N92" s="276">
        <v>6809.296566</v>
      </c>
      <c r="O92" s="276">
        <v>7043.8883740000001</v>
      </c>
      <c r="P92" s="276">
        <v>4578.7910000000002</v>
      </c>
      <c r="Q92" s="276">
        <v>4453.665</v>
      </c>
      <c r="R92" s="276">
        <v>5080.9480000000003</v>
      </c>
      <c r="S92" s="276">
        <v>5381.6040000000003</v>
      </c>
      <c r="T92" s="276">
        <v>3758.0989999999997</v>
      </c>
      <c r="U92" s="276">
        <v>3414.047</v>
      </c>
      <c r="V92" s="276">
        <v>3664.3980000000001</v>
      </c>
      <c r="W92" s="276">
        <v>3663.4679999999998</v>
      </c>
      <c r="X92" s="322">
        <v>3593.7170000000001</v>
      </c>
      <c r="Y92" s="322">
        <v>3397.4870000000001</v>
      </c>
      <c r="Z92" s="322">
        <v>4179.9670000000006</v>
      </c>
      <c r="AA92" s="322">
        <v>5030.9369999999999</v>
      </c>
      <c r="AB92" s="322">
        <v>4698.6020000000008</v>
      </c>
      <c r="AC92" s="322">
        <v>4694.9459999999999</v>
      </c>
      <c r="AD92" s="322">
        <v>5188.1589999999997</v>
      </c>
      <c r="AE92" s="322">
        <v>5770.2049999999999</v>
      </c>
      <c r="AF92" s="322">
        <v>4969.5700000000006</v>
      </c>
      <c r="AG92" s="322">
        <v>5370.3850000000002</v>
      </c>
      <c r="AH92" s="322">
        <v>6071.6470000000008</v>
      </c>
      <c r="AI92" s="1637">
        <v>6201.597999999999</v>
      </c>
      <c r="AJ92" s="765">
        <v>5587</v>
      </c>
      <c r="AK92" s="765">
        <v>6013</v>
      </c>
      <c r="AL92" s="765">
        <v>6858</v>
      </c>
      <c r="AM92" s="765">
        <v>6546</v>
      </c>
      <c r="AN92" s="322">
        <v>5803</v>
      </c>
      <c r="AO92" s="322">
        <v>4375</v>
      </c>
      <c r="AP92" s="322">
        <v>5848</v>
      </c>
      <c r="AQ92" s="322">
        <v>6922</v>
      </c>
      <c r="AR92" s="322">
        <v>6319</v>
      </c>
      <c r="AS92" s="322">
        <v>6764</v>
      </c>
      <c r="AT92" s="322">
        <v>8197</v>
      </c>
      <c r="AU92" s="322">
        <v>8969</v>
      </c>
      <c r="AV92" s="322">
        <v>5467</v>
      </c>
      <c r="AW92" s="322">
        <v>5773</v>
      </c>
      <c r="AX92" s="322">
        <v>7279</v>
      </c>
      <c r="AY92" s="322">
        <v>8269</v>
      </c>
      <c r="AZ92" s="322">
        <v>8357</v>
      </c>
      <c r="BA92" s="322">
        <v>7526</v>
      </c>
      <c r="BB92" s="322">
        <v>8031</v>
      </c>
      <c r="BC92" s="322">
        <v>8708</v>
      </c>
      <c r="BD92" s="320">
        <f t="shared" ref="BD92:BD100" si="526">AN92+AO92+AP92+AQ92</f>
        <v>22948</v>
      </c>
      <c r="BE92" s="320">
        <f t="shared" ref="BE92:BE100" si="527">AR92+AS92+AT92+AU92</f>
        <v>30249</v>
      </c>
      <c r="BF92" s="320">
        <f t="shared" ref="BF92:BF100" si="528">AV92+AW92+AX92+AY92</f>
        <v>26788</v>
      </c>
      <c r="BG92" s="1170">
        <f t="shared" ref="BG92:BG100" si="529">AZ92+BA92+BB92+BC92</f>
        <v>32622</v>
      </c>
      <c r="BH92" s="320">
        <f t="shared" ref="BH92:BH100" si="530">T92+U92+V92+W92</f>
        <v>14500.011999999999</v>
      </c>
      <c r="BI92" s="320">
        <f t="shared" ref="BI92:BI100" si="531">X92+Y92+Z92+AA92</f>
        <v>16202.108</v>
      </c>
      <c r="BJ92" s="320">
        <f t="shared" ref="BJ92:BJ100" si="532">AB92+AC92+AD92+AE92</f>
        <v>20351.912</v>
      </c>
      <c r="BK92" s="320">
        <f t="shared" ref="BK92:BK100" si="533">AF92+AG92+AH92+AI92</f>
        <v>22613.200000000001</v>
      </c>
      <c r="BL92" s="320">
        <f t="shared" ref="BL92:BL100" si="534">AJ92+AK92+AL92+AM92</f>
        <v>25004</v>
      </c>
      <c r="BM92" s="309">
        <f t="shared" ref="BM92:BM97" si="535">AN92+AO92+AP92+AQ92</f>
        <v>22948</v>
      </c>
      <c r="BN92" s="309">
        <f t="shared" ref="BN92:BN97" si="536">AR92+AS92+AT92+AU92</f>
        <v>30249</v>
      </c>
      <c r="BO92" s="1582">
        <f t="shared" ref="BO92:BO100" si="537">AV92+AW92+AX92+AY92</f>
        <v>26788</v>
      </c>
      <c r="BP92" s="1134">
        <f t="shared" ref="BP92:BP100" si="538">AZ92+BA92+BB92+BC92</f>
        <v>32622</v>
      </c>
      <c r="BQ92" s="1596"/>
    </row>
    <row r="93" spans="1:80">
      <c r="A93" s="323" t="str">
        <f>IF('1'!$A$1=1,B93,C93)</f>
        <v xml:space="preserve">   Asia</v>
      </c>
      <c r="B93" s="319" t="s">
        <v>21</v>
      </c>
      <c r="C93" s="278" t="s">
        <v>137</v>
      </c>
      <c r="D93" s="275">
        <v>2568.56306864</v>
      </c>
      <c r="E93" s="276">
        <v>2827.6493759999998</v>
      </c>
      <c r="F93" s="276">
        <v>3236.9708979999996</v>
      </c>
      <c r="G93" s="276">
        <v>3664.6184450000001</v>
      </c>
      <c r="H93" s="276">
        <v>2862.8144320000001</v>
      </c>
      <c r="I93" s="276">
        <v>4157.4074819999996</v>
      </c>
      <c r="J93" s="276">
        <v>3969.872703</v>
      </c>
      <c r="K93" s="276">
        <v>4410.2865970000003</v>
      </c>
      <c r="L93" s="276">
        <v>3565.2528480000001</v>
      </c>
      <c r="M93" s="276">
        <v>3034.1621399999999</v>
      </c>
      <c r="N93" s="276">
        <v>3552.3485780000001</v>
      </c>
      <c r="O93" s="276">
        <v>3416.0634770000001</v>
      </c>
      <c r="P93" s="276">
        <v>2510.7829999999999</v>
      </c>
      <c r="Q93" s="276">
        <v>2194.2759999999998</v>
      </c>
      <c r="R93" s="276">
        <v>2583.0749999999998</v>
      </c>
      <c r="S93" s="276">
        <v>2554.098</v>
      </c>
      <c r="T93" s="276">
        <v>1811.931</v>
      </c>
      <c r="U93" s="276">
        <v>1321.009</v>
      </c>
      <c r="V93" s="276">
        <v>1656.48</v>
      </c>
      <c r="W93" s="276">
        <v>1848.13</v>
      </c>
      <c r="X93" s="322">
        <v>1845.7489999999998</v>
      </c>
      <c r="Y93" s="322">
        <v>1822.1899999999998</v>
      </c>
      <c r="Z93" s="322">
        <v>2167.5039999999999</v>
      </c>
      <c r="AA93" s="322">
        <v>2401.2960000000003</v>
      </c>
      <c r="AB93" s="322">
        <v>2241.4560000000001</v>
      </c>
      <c r="AC93" s="322">
        <v>2257.1799999999998</v>
      </c>
      <c r="AD93" s="322">
        <v>2521.7250000000004</v>
      </c>
      <c r="AE93" s="322">
        <v>2878.6750000000002</v>
      </c>
      <c r="AF93" s="322">
        <v>2672.884</v>
      </c>
      <c r="AG93" s="322">
        <v>2658.7380000000003</v>
      </c>
      <c r="AH93" s="322">
        <v>3391.5829999999996</v>
      </c>
      <c r="AI93" s="1637">
        <v>3906.9759999999997</v>
      </c>
      <c r="AJ93" s="322">
        <v>3251</v>
      </c>
      <c r="AK93" s="322">
        <v>3234</v>
      </c>
      <c r="AL93" s="322">
        <v>4166</v>
      </c>
      <c r="AM93" s="322">
        <v>4568</v>
      </c>
      <c r="AN93" s="322">
        <v>3414</v>
      </c>
      <c r="AO93" s="322">
        <v>2935</v>
      </c>
      <c r="AP93" s="322">
        <v>3658</v>
      </c>
      <c r="AQ93" s="322">
        <v>4335</v>
      </c>
      <c r="AR93" s="322">
        <v>3867</v>
      </c>
      <c r="AS93" s="322">
        <v>4069</v>
      </c>
      <c r="AT93" s="322">
        <v>5061</v>
      </c>
      <c r="AU93" s="322">
        <v>5743</v>
      </c>
      <c r="AV93" s="322">
        <v>3307</v>
      </c>
      <c r="AW93" s="322">
        <v>2922</v>
      </c>
      <c r="AX93" s="322">
        <v>4163</v>
      </c>
      <c r="AY93" s="322">
        <v>5529</v>
      </c>
      <c r="AZ93" s="322">
        <v>4788</v>
      </c>
      <c r="BA93" s="322">
        <v>4784</v>
      </c>
      <c r="BB93" s="322">
        <v>5384</v>
      </c>
      <c r="BC93" s="322">
        <v>5660</v>
      </c>
      <c r="BD93" s="320">
        <f t="shared" si="526"/>
        <v>14342</v>
      </c>
      <c r="BE93" s="320">
        <f t="shared" si="527"/>
        <v>18740</v>
      </c>
      <c r="BF93" s="320">
        <f t="shared" si="528"/>
        <v>15921</v>
      </c>
      <c r="BG93" s="1170">
        <f t="shared" si="529"/>
        <v>20616</v>
      </c>
      <c r="BH93" s="320">
        <f t="shared" si="530"/>
        <v>6637.55</v>
      </c>
      <c r="BI93" s="320">
        <f t="shared" si="531"/>
        <v>8236.7389999999996</v>
      </c>
      <c r="BJ93" s="320">
        <f t="shared" si="532"/>
        <v>9899.0360000000001</v>
      </c>
      <c r="BK93" s="320">
        <f t="shared" si="533"/>
        <v>12630.181</v>
      </c>
      <c r="BL93" s="320">
        <f t="shared" si="534"/>
        <v>15219</v>
      </c>
      <c r="BM93" s="309">
        <f t="shared" si="535"/>
        <v>14342</v>
      </c>
      <c r="BN93" s="309">
        <f t="shared" si="536"/>
        <v>18740</v>
      </c>
      <c r="BO93" s="1582">
        <f t="shared" si="537"/>
        <v>15921</v>
      </c>
      <c r="BP93" s="1134">
        <f t="shared" si="538"/>
        <v>20616</v>
      </c>
      <c r="BQ93" s="1596"/>
    </row>
    <row r="94" spans="1:80">
      <c r="A94" s="323" t="str">
        <f>IF('1'!$A$1=1,B94,C94)</f>
        <v xml:space="preserve">   America</v>
      </c>
      <c r="B94" s="319" t="s">
        <v>22</v>
      </c>
      <c r="C94" s="278" t="s">
        <v>138</v>
      </c>
      <c r="D94" s="275">
        <v>791.02435944000001</v>
      </c>
      <c r="E94" s="276">
        <v>900.94021199999997</v>
      </c>
      <c r="F94" s="276">
        <v>977.43850599999996</v>
      </c>
      <c r="G94" s="276">
        <v>909.09099199999991</v>
      </c>
      <c r="H94" s="276">
        <v>1066.016167</v>
      </c>
      <c r="I94" s="276">
        <v>1101.646338</v>
      </c>
      <c r="J94" s="276">
        <v>991.40838299999996</v>
      </c>
      <c r="K94" s="276">
        <v>915.835418</v>
      </c>
      <c r="L94" s="276">
        <v>1000.2030670000001</v>
      </c>
      <c r="M94" s="276">
        <v>970.78369099999998</v>
      </c>
      <c r="N94" s="276">
        <v>975.82360100000005</v>
      </c>
      <c r="O94" s="276">
        <v>1022.8911390000001</v>
      </c>
      <c r="P94" s="276">
        <v>795.86199999999997</v>
      </c>
      <c r="Q94" s="276">
        <v>661.13</v>
      </c>
      <c r="R94" s="276">
        <v>603.09199999999998</v>
      </c>
      <c r="S94" s="276">
        <v>661.32299999999998</v>
      </c>
      <c r="T94" s="276">
        <v>505.54599999999999</v>
      </c>
      <c r="U94" s="276">
        <v>529.16399999999999</v>
      </c>
      <c r="V94" s="276">
        <v>497.85900000000004</v>
      </c>
      <c r="W94" s="276">
        <v>514.94600000000003</v>
      </c>
      <c r="X94" s="322">
        <v>619.66700000000003</v>
      </c>
      <c r="Y94" s="321">
        <v>532.93899999999996</v>
      </c>
      <c r="Z94" s="321">
        <v>575.44899999999996</v>
      </c>
      <c r="AA94" s="321">
        <v>610.18200000000002</v>
      </c>
      <c r="AB94" s="321">
        <v>812.69200000000001</v>
      </c>
      <c r="AC94" s="322">
        <v>903.87699999999995</v>
      </c>
      <c r="AD94" s="322">
        <v>718.31899999999996</v>
      </c>
      <c r="AE94" s="322">
        <v>861.86799999999994</v>
      </c>
      <c r="AF94" s="322">
        <v>925.94799999999987</v>
      </c>
      <c r="AG94" s="322">
        <v>910.05600000000004</v>
      </c>
      <c r="AH94" s="322">
        <v>895.01400000000001</v>
      </c>
      <c r="AI94" s="1637">
        <v>1062.8899999999999</v>
      </c>
      <c r="AJ94" s="322">
        <v>913</v>
      </c>
      <c r="AK94" s="322">
        <v>993</v>
      </c>
      <c r="AL94" s="322">
        <v>995</v>
      </c>
      <c r="AM94" s="322">
        <v>1176</v>
      </c>
      <c r="AN94" s="322">
        <v>1027</v>
      </c>
      <c r="AO94" s="322">
        <v>932</v>
      </c>
      <c r="AP94" s="322">
        <v>852</v>
      </c>
      <c r="AQ94" s="322">
        <v>1121</v>
      </c>
      <c r="AR94" s="322">
        <v>1040</v>
      </c>
      <c r="AS94" s="322">
        <v>1065</v>
      </c>
      <c r="AT94" s="322">
        <v>1087</v>
      </c>
      <c r="AU94" s="322">
        <v>1284</v>
      </c>
      <c r="AV94" s="322">
        <v>975</v>
      </c>
      <c r="AW94" s="322">
        <v>541</v>
      </c>
      <c r="AX94" s="322">
        <v>734</v>
      </c>
      <c r="AY94" s="322">
        <v>679</v>
      </c>
      <c r="AZ94" s="322">
        <v>940</v>
      </c>
      <c r="BA94" s="322">
        <v>801</v>
      </c>
      <c r="BB94" s="322">
        <v>1017</v>
      </c>
      <c r="BC94" s="322">
        <v>1037</v>
      </c>
      <c r="BD94" s="320">
        <f t="shared" si="526"/>
        <v>3932</v>
      </c>
      <c r="BE94" s="320">
        <f t="shared" si="527"/>
        <v>4476</v>
      </c>
      <c r="BF94" s="320">
        <f t="shared" si="528"/>
        <v>2929</v>
      </c>
      <c r="BG94" s="1170">
        <f t="shared" si="529"/>
        <v>3795</v>
      </c>
      <c r="BH94" s="320">
        <f t="shared" si="530"/>
        <v>2047.5149999999999</v>
      </c>
      <c r="BI94" s="320">
        <f t="shared" si="531"/>
        <v>2338.2370000000001</v>
      </c>
      <c r="BJ94" s="320">
        <f t="shared" si="532"/>
        <v>3296.7559999999999</v>
      </c>
      <c r="BK94" s="320">
        <f t="shared" si="533"/>
        <v>3793.9079999999999</v>
      </c>
      <c r="BL94" s="320">
        <f t="shared" si="534"/>
        <v>4077</v>
      </c>
      <c r="BM94" s="309">
        <f t="shared" si="535"/>
        <v>3932</v>
      </c>
      <c r="BN94" s="309">
        <f t="shared" si="536"/>
        <v>4476</v>
      </c>
      <c r="BO94" s="1582">
        <f t="shared" si="537"/>
        <v>2929</v>
      </c>
      <c r="BP94" s="1134">
        <f t="shared" si="538"/>
        <v>3795</v>
      </c>
      <c r="BQ94" s="1596"/>
    </row>
    <row r="95" spans="1:80">
      <c r="A95" s="325" t="str">
        <f>IF('1'!$A$1=1,B95,C95)</f>
        <v xml:space="preserve">     including USA</v>
      </c>
      <c r="B95" s="319" t="s">
        <v>216</v>
      </c>
      <c r="C95" s="311" t="s">
        <v>139</v>
      </c>
      <c r="D95" s="275">
        <v>535.89377000000002</v>
      </c>
      <c r="E95" s="276">
        <v>625.47445200000004</v>
      </c>
      <c r="F95" s="276">
        <v>615.30402531000004</v>
      </c>
      <c r="G95" s="276">
        <v>628.36008200000003</v>
      </c>
      <c r="H95" s="276">
        <v>792.81894399999999</v>
      </c>
      <c r="I95" s="276">
        <v>710.69902200000001</v>
      </c>
      <c r="J95" s="276">
        <v>620.55162499999994</v>
      </c>
      <c r="K95" s="276">
        <v>562.68630800000005</v>
      </c>
      <c r="L95" s="276">
        <v>689.13816500000007</v>
      </c>
      <c r="M95" s="276">
        <v>602.47195399999998</v>
      </c>
      <c r="N95" s="276">
        <v>634.46838400000001</v>
      </c>
      <c r="O95" s="276">
        <v>640.74955</v>
      </c>
      <c r="P95" s="276">
        <v>525.77</v>
      </c>
      <c r="Q95" s="276">
        <v>443.274</v>
      </c>
      <c r="R95" s="276">
        <v>409.255</v>
      </c>
      <c r="S95" s="276">
        <v>421.40199999999999</v>
      </c>
      <c r="T95" s="276">
        <v>344.745</v>
      </c>
      <c r="U95" s="276">
        <v>356.404</v>
      </c>
      <c r="V95" s="276">
        <v>349.11799999999999</v>
      </c>
      <c r="W95" s="276">
        <v>345.83099999999996</v>
      </c>
      <c r="X95" s="322">
        <v>438.58</v>
      </c>
      <c r="Y95" s="321">
        <v>364.24</v>
      </c>
      <c r="Z95" s="321">
        <v>415.18</v>
      </c>
      <c r="AA95" s="321">
        <v>387.67200000000003</v>
      </c>
      <c r="AB95" s="321">
        <v>609.19600000000003</v>
      </c>
      <c r="AC95" s="322">
        <v>678.48099999999999</v>
      </c>
      <c r="AD95" s="322">
        <v>530.87099999999998</v>
      </c>
      <c r="AE95" s="322">
        <v>595.21</v>
      </c>
      <c r="AF95" s="809">
        <v>669.72299999999996</v>
      </c>
      <c r="AG95" s="809">
        <v>726.47800000000007</v>
      </c>
      <c r="AH95" s="809">
        <v>676.78800000000001</v>
      </c>
      <c r="AI95" s="1638">
        <v>771.06500000000005</v>
      </c>
      <c r="AJ95" s="809">
        <v>715</v>
      </c>
      <c r="AK95" s="809">
        <v>768</v>
      </c>
      <c r="AL95" s="809">
        <v>754</v>
      </c>
      <c r="AM95" s="809">
        <v>901</v>
      </c>
      <c r="AN95" s="809">
        <v>794</v>
      </c>
      <c r="AO95" s="809">
        <v>695</v>
      </c>
      <c r="AP95" s="809">
        <v>614</v>
      </c>
      <c r="AQ95" s="809">
        <v>867</v>
      </c>
      <c r="AR95" s="809">
        <v>771</v>
      </c>
      <c r="AS95" s="809">
        <v>756</v>
      </c>
      <c r="AT95" s="809">
        <v>759</v>
      </c>
      <c r="AU95" s="809">
        <v>932</v>
      </c>
      <c r="AV95" s="809">
        <v>728</v>
      </c>
      <c r="AW95" s="809">
        <v>377</v>
      </c>
      <c r="AX95" s="809">
        <v>520</v>
      </c>
      <c r="AY95" s="809">
        <v>450</v>
      </c>
      <c r="AZ95" s="809">
        <v>691</v>
      </c>
      <c r="BA95" s="809">
        <v>580</v>
      </c>
      <c r="BB95" s="809">
        <v>741</v>
      </c>
      <c r="BC95" s="809">
        <v>736</v>
      </c>
      <c r="BD95" s="805">
        <f t="shared" si="526"/>
        <v>2970</v>
      </c>
      <c r="BE95" s="805">
        <f t="shared" si="527"/>
        <v>3218</v>
      </c>
      <c r="BF95" s="805">
        <f t="shared" si="528"/>
        <v>2075</v>
      </c>
      <c r="BG95" s="826">
        <f t="shared" si="529"/>
        <v>2748</v>
      </c>
      <c r="BH95" s="805">
        <f t="shared" si="530"/>
        <v>1396.098</v>
      </c>
      <c r="BI95" s="805">
        <f t="shared" si="531"/>
        <v>1605.672</v>
      </c>
      <c r="BJ95" s="805">
        <f t="shared" si="532"/>
        <v>2413.7580000000003</v>
      </c>
      <c r="BK95" s="805">
        <f t="shared" si="533"/>
        <v>2844.0540000000001</v>
      </c>
      <c r="BL95" s="805">
        <f t="shared" si="534"/>
        <v>3138</v>
      </c>
      <c r="BM95" s="801">
        <f t="shared" si="535"/>
        <v>2970</v>
      </c>
      <c r="BN95" s="801">
        <f t="shared" si="536"/>
        <v>3218</v>
      </c>
      <c r="BO95" s="1583">
        <f t="shared" si="537"/>
        <v>2075</v>
      </c>
      <c r="BP95" s="1135">
        <f t="shared" si="538"/>
        <v>2748</v>
      </c>
      <c r="BQ95" s="1596"/>
    </row>
    <row r="96" spans="1:80">
      <c r="A96" s="323" t="str">
        <f>IF('1'!$A$1=1,B96,C96)</f>
        <v xml:space="preserve">   Africa</v>
      </c>
      <c r="B96" s="319" t="s">
        <v>23</v>
      </c>
      <c r="C96" s="278" t="s">
        <v>140</v>
      </c>
      <c r="D96" s="275">
        <v>202.64454379</v>
      </c>
      <c r="E96" s="276">
        <v>213.65280300000001</v>
      </c>
      <c r="F96" s="276">
        <v>196.558943</v>
      </c>
      <c r="G96" s="276">
        <v>181.44520199999999</v>
      </c>
      <c r="H96" s="276">
        <v>142.376845</v>
      </c>
      <c r="I96" s="276">
        <v>183.088583</v>
      </c>
      <c r="J96" s="276">
        <v>171.12005600000001</v>
      </c>
      <c r="K96" s="276">
        <v>191.518147</v>
      </c>
      <c r="L96" s="276">
        <v>166.129279</v>
      </c>
      <c r="M96" s="276">
        <v>152.02291399999999</v>
      </c>
      <c r="N96" s="276">
        <v>131.207998</v>
      </c>
      <c r="O96" s="276">
        <v>139.02355399999999</v>
      </c>
      <c r="P96" s="276">
        <v>126.536</v>
      </c>
      <c r="Q96" s="276">
        <v>120.599</v>
      </c>
      <c r="R96" s="276">
        <v>138.398</v>
      </c>
      <c r="S96" s="276">
        <v>154.678</v>
      </c>
      <c r="T96" s="276">
        <v>150.393</v>
      </c>
      <c r="U96" s="276">
        <v>101.21299999999999</v>
      </c>
      <c r="V96" s="276">
        <v>93.503</v>
      </c>
      <c r="W96" s="276">
        <v>98.853000000000009</v>
      </c>
      <c r="X96" s="322">
        <v>99.260999999999996</v>
      </c>
      <c r="Y96" s="321">
        <v>82.524000000000001</v>
      </c>
      <c r="Z96" s="321">
        <v>102.167</v>
      </c>
      <c r="AA96" s="321">
        <v>141.512</v>
      </c>
      <c r="AB96" s="321">
        <v>125.85299999999998</v>
      </c>
      <c r="AC96" s="322">
        <v>106.339</v>
      </c>
      <c r="AD96" s="322">
        <v>162.68899999999999</v>
      </c>
      <c r="AE96" s="322">
        <v>175.10300000000001</v>
      </c>
      <c r="AF96" s="322">
        <v>160.46100000000001</v>
      </c>
      <c r="AG96" s="322">
        <v>121.76900000000001</v>
      </c>
      <c r="AH96" s="322">
        <v>147.68799999999999</v>
      </c>
      <c r="AI96" s="1637">
        <v>154.05799999999999</v>
      </c>
      <c r="AJ96" s="322">
        <v>167</v>
      </c>
      <c r="AK96" s="322">
        <v>150</v>
      </c>
      <c r="AL96" s="322">
        <v>166</v>
      </c>
      <c r="AM96" s="322">
        <v>150</v>
      </c>
      <c r="AN96" s="322">
        <v>173</v>
      </c>
      <c r="AO96" s="322">
        <v>114</v>
      </c>
      <c r="AP96" s="322">
        <v>145</v>
      </c>
      <c r="AQ96" s="322">
        <v>135</v>
      </c>
      <c r="AR96" s="322">
        <v>141</v>
      </c>
      <c r="AS96" s="322">
        <v>147</v>
      </c>
      <c r="AT96" s="322">
        <v>306</v>
      </c>
      <c r="AU96" s="322">
        <v>222</v>
      </c>
      <c r="AV96" s="322">
        <v>104</v>
      </c>
      <c r="AW96" s="322">
        <v>73</v>
      </c>
      <c r="AX96" s="322">
        <v>134</v>
      </c>
      <c r="AY96" s="322">
        <v>155</v>
      </c>
      <c r="AZ96" s="322">
        <v>129</v>
      </c>
      <c r="BA96" s="322">
        <v>164</v>
      </c>
      <c r="BB96" s="322">
        <v>180</v>
      </c>
      <c r="BC96" s="322">
        <v>167</v>
      </c>
      <c r="BD96" s="320">
        <f t="shared" si="526"/>
        <v>567</v>
      </c>
      <c r="BE96" s="320">
        <f t="shared" si="527"/>
        <v>816</v>
      </c>
      <c r="BF96" s="320">
        <f t="shared" si="528"/>
        <v>466</v>
      </c>
      <c r="BG96" s="1170">
        <f t="shared" si="529"/>
        <v>640</v>
      </c>
      <c r="BH96" s="320">
        <f t="shared" si="530"/>
        <v>443.96199999999999</v>
      </c>
      <c r="BI96" s="320">
        <f t="shared" si="531"/>
        <v>425.464</v>
      </c>
      <c r="BJ96" s="320">
        <f t="shared" si="532"/>
        <v>569.98399999999992</v>
      </c>
      <c r="BK96" s="320">
        <f t="shared" si="533"/>
        <v>583.976</v>
      </c>
      <c r="BL96" s="320">
        <f t="shared" si="534"/>
        <v>633</v>
      </c>
      <c r="BM96" s="309">
        <f t="shared" si="535"/>
        <v>567</v>
      </c>
      <c r="BN96" s="309">
        <f t="shared" si="536"/>
        <v>816</v>
      </c>
      <c r="BO96" s="1582">
        <f t="shared" si="537"/>
        <v>466</v>
      </c>
      <c r="BP96" s="1134">
        <f t="shared" si="538"/>
        <v>640</v>
      </c>
      <c r="BQ96" s="1596"/>
    </row>
    <row r="97" spans="1:80">
      <c r="A97" s="323" t="str">
        <f>IF('1'!$A$1=1,B97,C97)</f>
        <v xml:space="preserve">   Australia and Oceania</v>
      </c>
      <c r="B97" s="280" t="s">
        <v>264</v>
      </c>
      <c r="C97" s="278" t="s">
        <v>265</v>
      </c>
      <c r="D97" s="275">
        <v>56.744918120000001</v>
      </c>
      <c r="E97" s="276">
        <v>33.364207</v>
      </c>
      <c r="F97" s="276">
        <v>40.604005000000001</v>
      </c>
      <c r="G97" s="276">
        <v>42.612564999999996</v>
      </c>
      <c r="H97" s="276">
        <v>43.855370000000001</v>
      </c>
      <c r="I97" s="276">
        <v>48.318804</v>
      </c>
      <c r="J97" s="276">
        <v>49.856729999999999</v>
      </c>
      <c r="K97" s="276">
        <v>25.269653000000002</v>
      </c>
      <c r="L97" s="276">
        <v>19.947921000000001</v>
      </c>
      <c r="M97" s="276">
        <v>19.842316</v>
      </c>
      <c r="N97" s="276">
        <v>21.561819</v>
      </c>
      <c r="O97" s="276">
        <v>27.485102999999999</v>
      </c>
      <c r="P97" s="276">
        <v>59.161999999999999</v>
      </c>
      <c r="Q97" s="276">
        <v>18.36</v>
      </c>
      <c r="R97" s="276">
        <v>36.323</v>
      </c>
      <c r="S97" s="276">
        <v>61.932000000000002</v>
      </c>
      <c r="T97" s="276">
        <v>56.554000000000002</v>
      </c>
      <c r="U97" s="276">
        <v>37.795999999999999</v>
      </c>
      <c r="V97" s="276">
        <v>39.588999999999999</v>
      </c>
      <c r="W97" s="276">
        <v>28.302999999999997</v>
      </c>
      <c r="X97" s="322">
        <v>38.728999999999999</v>
      </c>
      <c r="Y97" s="321">
        <v>22.518000000000001</v>
      </c>
      <c r="Z97" s="321">
        <v>37.757999999999996</v>
      </c>
      <c r="AA97" s="321">
        <v>17.911999999999999</v>
      </c>
      <c r="AB97" s="321">
        <v>19.212</v>
      </c>
      <c r="AC97" s="322">
        <v>59.864000000000004</v>
      </c>
      <c r="AD97" s="322">
        <v>41.673000000000002</v>
      </c>
      <c r="AE97" s="322">
        <v>18.435000000000002</v>
      </c>
      <c r="AF97" s="322">
        <v>4.9550000000000001</v>
      </c>
      <c r="AG97" s="322">
        <v>9.8040000000000003</v>
      </c>
      <c r="AH97" s="322">
        <v>8.8129999999999988</v>
      </c>
      <c r="AI97" s="1637">
        <v>42.966999999999999</v>
      </c>
      <c r="AJ97" s="322">
        <v>22</v>
      </c>
      <c r="AK97" s="322">
        <v>10</v>
      </c>
      <c r="AL97" s="322">
        <v>60</v>
      </c>
      <c r="AM97" s="322">
        <v>23</v>
      </c>
      <c r="AN97" s="322">
        <v>9.0107905400000003</v>
      </c>
      <c r="AO97" s="322">
        <v>9.0838324300000011</v>
      </c>
      <c r="AP97" s="322">
        <v>14.870323450000001</v>
      </c>
      <c r="AQ97" s="322">
        <v>12.29418706</v>
      </c>
      <c r="AR97" s="322">
        <v>20</v>
      </c>
      <c r="AS97" s="322">
        <v>29</v>
      </c>
      <c r="AT97" s="322">
        <v>11</v>
      </c>
      <c r="AU97" s="322">
        <v>73</v>
      </c>
      <c r="AV97" s="322">
        <v>66</v>
      </c>
      <c r="AW97" s="322">
        <v>39</v>
      </c>
      <c r="AX97" s="322">
        <v>33</v>
      </c>
      <c r="AY97" s="322">
        <v>80</v>
      </c>
      <c r="AZ97" s="322">
        <v>38</v>
      </c>
      <c r="BA97" s="322">
        <v>20</v>
      </c>
      <c r="BB97" s="322">
        <v>18</v>
      </c>
      <c r="BC97" s="322">
        <v>21</v>
      </c>
      <c r="BD97" s="320">
        <f t="shared" si="526"/>
        <v>45.259133480000003</v>
      </c>
      <c r="BE97" s="320">
        <f t="shared" si="527"/>
        <v>133</v>
      </c>
      <c r="BF97" s="320">
        <f t="shared" si="528"/>
        <v>218</v>
      </c>
      <c r="BG97" s="1170">
        <f t="shared" si="529"/>
        <v>97</v>
      </c>
      <c r="BH97" s="320">
        <f t="shared" si="530"/>
        <v>162.24199999999999</v>
      </c>
      <c r="BI97" s="320">
        <f t="shared" si="531"/>
        <v>116.917</v>
      </c>
      <c r="BJ97" s="320">
        <f t="shared" si="532"/>
        <v>139.18400000000003</v>
      </c>
      <c r="BK97" s="320">
        <f t="shared" si="533"/>
        <v>66.539000000000001</v>
      </c>
      <c r="BL97" s="320">
        <f t="shared" si="534"/>
        <v>115</v>
      </c>
      <c r="BM97" s="309">
        <f t="shared" si="535"/>
        <v>45.259133480000003</v>
      </c>
      <c r="BN97" s="309">
        <f t="shared" si="536"/>
        <v>133</v>
      </c>
      <c r="BO97" s="1582">
        <f t="shared" si="537"/>
        <v>218</v>
      </c>
      <c r="BP97" s="1134">
        <f t="shared" si="538"/>
        <v>97</v>
      </c>
      <c r="BQ97" s="1596"/>
    </row>
    <row r="98" spans="1:80" s="814" customFormat="1">
      <c r="A98" s="290" t="str">
        <f>IF('1'!$A$1=1,B98,C98)</f>
        <v>Reference:</v>
      </c>
      <c r="B98" s="783" t="s">
        <v>367</v>
      </c>
      <c r="C98" s="788" t="s">
        <v>369</v>
      </c>
      <c r="D98" s="815"/>
      <c r="E98" s="805"/>
      <c r="F98" s="805"/>
      <c r="G98" s="805"/>
      <c r="H98" s="805"/>
      <c r="I98" s="795"/>
      <c r="J98" s="795"/>
      <c r="K98" s="795"/>
      <c r="L98" s="795"/>
      <c r="M98" s="795"/>
      <c r="N98" s="795"/>
      <c r="O98" s="795"/>
      <c r="P98" s="795"/>
      <c r="Q98" s="795"/>
      <c r="R98" s="795"/>
      <c r="S98" s="795"/>
      <c r="T98" s="810"/>
      <c r="U98" s="810"/>
      <c r="V98" s="810"/>
      <c r="W98" s="810"/>
      <c r="X98" s="816"/>
      <c r="Y98" s="816"/>
      <c r="Z98" s="816"/>
      <c r="AA98" s="816"/>
      <c r="AB98" s="816"/>
      <c r="AC98" s="816"/>
      <c r="AD98" s="816"/>
      <c r="AE98" s="816"/>
      <c r="AF98" s="816"/>
      <c r="AG98" s="816"/>
      <c r="AH98" s="816"/>
      <c r="AI98" s="1639"/>
      <c r="AJ98" s="816"/>
      <c r="AK98" s="816"/>
      <c r="AL98" s="816"/>
      <c r="AM98" s="816"/>
      <c r="AN98" s="809"/>
      <c r="AO98" s="809"/>
      <c r="AP98" s="809"/>
      <c r="AQ98" s="809"/>
      <c r="AR98" s="809"/>
      <c r="AS98" s="809"/>
      <c r="AT98" s="809"/>
      <c r="AU98" s="809"/>
      <c r="AV98" s="809"/>
      <c r="AW98" s="809"/>
      <c r="AX98" s="809"/>
      <c r="AY98" s="809"/>
      <c r="AZ98" s="809"/>
      <c r="BA98" s="809"/>
      <c r="BB98" s="809"/>
      <c r="BC98" s="809"/>
      <c r="BD98" s="320">
        <f t="shared" si="526"/>
        <v>0</v>
      </c>
      <c r="BE98" s="320">
        <f t="shared" si="527"/>
        <v>0</v>
      </c>
      <c r="BF98" s="320"/>
      <c r="BG98" s="1170"/>
      <c r="BH98" s="320"/>
      <c r="BI98" s="320"/>
      <c r="BJ98" s="320"/>
      <c r="BK98" s="320"/>
      <c r="BL98" s="320"/>
      <c r="BM98" s="801"/>
      <c r="BN98" s="801"/>
      <c r="BO98" s="1582"/>
      <c r="BP98" s="1134"/>
      <c r="BQ98" s="1598"/>
      <c r="BR98" s="1599"/>
      <c r="BS98" s="1597"/>
      <c r="BT98" s="1597"/>
      <c r="BU98" s="1597"/>
      <c r="BV98" s="1597"/>
      <c r="BW98" s="1597"/>
      <c r="BX98" s="1597"/>
      <c r="BY98" s="1597"/>
      <c r="BZ98" s="1597"/>
      <c r="CA98" s="1597"/>
      <c r="CB98" s="1597"/>
    </row>
    <row r="99" spans="1:80" s="814" customFormat="1">
      <c r="A99" s="290" t="str">
        <f>IF('1'!$A$1=1,B99,C99)</f>
        <v>EU countries</v>
      </c>
      <c r="B99" s="311" t="s">
        <v>383</v>
      </c>
      <c r="C99" s="311" t="s">
        <v>365</v>
      </c>
      <c r="D99" s="815">
        <v>4532.0933194400004</v>
      </c>
      <c r="E99" s="805">
        <v>5369.4847929999996</v>
      </c>
      <c r="F99" s="805">
        <v>6230.1505350000007</v>
      </c>
      <c r="G99" s="805">
        <v>6657.4967230000002</v>
      </c>
      <c r="H99" s="805">
        <v>4800.5021900000002</v>
      </c>
      <c r="I99" s="795">
        <v>6135.4250359999996</v>
      </c>
      <c r="J99" s="795">
        <v>5750.7321179999999</v>
      </c>
      <c r="K99" s="795">
        <v>6491.0031339999996</v>
      </c>
      <c r="L99" s="795">
        <v>5032.5623539999997</v>
      </c>
      <c r="M99" s="795">
        <v>5797.093116</v>
      </c>
      <c r="N99" s="795">
        <v>6468.4333500000002</v>
      </c>
      <c r="O99" s="795">
        <v>6687.8187209999996</v>
      </c>
      <c r="P99" s="795">
        <v>4284.6760000000004</v>
      </c>
      <c r="Q99" s="795">
        <v>4248.2889999999998</v>
      </c>
      <c r="R99" s="795">
        <v>4911.1149999999998</v>
      </c>
      <c r="S99" s="795">
        <v>4852.0929999999998</v>
      </c>
      <c r="T99" s="810">
        <v>3223.6383139999998</v>
      </c>
      <c r="U99" s="810">
        <v>2909.8012269999999</v>
      </c>
      <c r="V99" s="810">
        <v>3208.5350839999996</v>
      </c>
      <c r="W99" s="810">
        <v>3364.577577</v>
      </c>
      <c r="X99" s="816">
        <v>3156.8832619999998</v>
      </c>
      <c r="Y99" s="816">
        <v>3139.3350250000003</v>
      </c>
      <c r="Z99" s="816">
        <v>3731.4601780000003</v>
      </c>
      <c r="AA99" s="816">
        <v>4240.8934939999999</v>
      </c>
      <c r="AB99" s="816">
        <v>3911.2290720000001</v>
      </c>
      <c r="AC99" s="816">
        <v>4119.1458210000001</v>
      </c>
      <c r="AD99" s="816">
        <v>4531.2760299999991</v>
      </c>
      <c r="AE99" s="816">
        <v>5020.1223380000001</v>
      </c>
      <c r="AF99" s="816">
        <v>4366.4206720000002</v>
      </c>
      <c r="AG99" s="816">
        <v>4662.629492</v>
      </c>
      <c r="AH99" s="816">
        <v>5282.5137259999992</v>
      </c>
      <c r="AI99" s="1639">
        <v>5398.1272980000003</v>
      </c>
      <c r="AJ99" s="816">
        <v>5009.138363</v>
      </c>
      <c r="AK99" s="816">
        <v>5315</v>
      </c>
      <c r="AL99" s="816">
        <v>5906</v>
      </c>
      <c r="AM99" s="816">
        <v>5810</v>
      </c>
      <c r="AN99" s="809">
        <v>5264</v>
      </c>
      <c r="AO99" s="809">
        <v>4058</v>
      </c>
      <c r="AP99" s="809">
        <v>5400</v>
      </c>
      <c r="AQ99" s="809">
        <v>6200</v>
      </c>
      <c r="AR99" s="809">
        <v>5513</v>
      </c>
      <c r="AS99" s="809">
        <v>6084</v>
      </c>
      <c r="AT99" s="809">
        <v>6846</v>
      </c>
      <c r="AU99" s="809">
        <v>7728</v>
      </c>
      <c r="AV99" s="809">
        <v>4610</v>
      </c>
      <c r="AW99" s="809">
        <v>5552</v>
      </c>
      <c r="AX99" s="809">
        <v>6880</v>
      </c>
      <c r="AY99" s="809">
        <v>7664</v>
      </c>
      <c r="AZ99" s="809">
        <v>7447</v>
      </c>
      <c r="BA99" s="809">
        <v>6996</v>
      </c>
      <c r="BB99" s="809">
        <v>7529</v>
      </c>
      <c r="BC99" s="809">
        <v>8152</v>
      </c>
      <c r="BD99" s="805">
        <f t="shared" si="526"/>
        <v>20922</v>
      </c>
      <c r="BE99" s="805">
        <f t="shared" si="527"/>
        <v>26171</v>
      </c>
      <c r="BF99" s="805">
        <f t="shared" si="528"/>
        <v>24706</v>
      </c>
      <c r="BG99" s="826">
        <f t="shared" si="529"/>
        <v>30124</v>
      </c>
      <c r="BH99" s="805">
        <f t="shared" si="530"/>
        <v>12706.552201999999</v>
      </c>
      <c r="BI99" s="805">
        <f t="shared" si="531"/>
        <v>14268.571959000001</v>
      </c>
      <c r="BJ99" s="805">
        <f t="shared" si="532"/>
        <v>17581.773260999998</v>
      </c>
      <c r="BK99" s="805">
        <f t="shared" si="533"/>
        <v>19709.691188000001</v>
      </c>
      <c r="BL99" s="805">
        <f t="shared" si="534"/>
        <v>22040.138362999998</v>
      </c>
      <c r="BM99" s="801">
        <f>AN99+AO99+AP99+AQ99</f>
        <v>20922</v>
      </c>
      <c r="BN99" s="801">
        <f>AR99+AS99+AT99+AU99</f>
        <v>26171</v>
      </c>
      <c r="BO99" s="1583">
        <f t="shared" si="537"/>
        <v>24706</v>
      </c>
      <c r="BP99" s="1135">
        <f t="shared" si="538"/>
        <v>30124</v>
      </c>
      <c r="BQ99" s="1598"/>
      <c r="BR99" s="1599"/>
      <c r="BS99" s="1597"/>
      <c r="BT99" s="1597"/>
      <c r="BU99" s="1597"/>
      <c r="BV99" s="1597"/>
      <c r="BW99" s="1597"/>
      <c r="BX99" s="1597"/>
      <c r="BY99" s="1597"/>
      <c r="BZ99" s="1597"/>
      <c r="CA99" s="1597"/>
      <c r="CB99" s="1597"/>
    </row>
    <row r="100" spans="1:80" s="814" customFormat="1">
      <c r="A100" s="290" t="str">
        <f>IF('1'!$A$1=1,B100,C100)</f>
        <v xml:space="preserve">   CIS countries</v>
      </c>
      <c r="B100" s="793" t="s">
        <v>373</v>
      </c>
      <c r="C100" s="793" t="s">
        <v>135</v>
      </c>
      <c r="D100" s="794">
        <v>9012</v>
      </c>
      <c r="E100" s="795">
        <v>8681</v>
      </c>
      <c r="F100" s="795">
        <v>8577</v>
      </c>
      <c r="G100" s="795">
        <v>9696</v>
      </c>
      <c r="H100" s="795">
        <v>8813</v>
      </c>
      <c r="I100" s="795">
        <v>9006</v>
      </c>
      <c r="J100" s="795">
        <v>9357</v>
      </c>
      <c r="K100" s="795">
        <v>9187</v>
      </c>
      <c r="L100" s="795">
        <v>7301</v>
      </c>
      <c r="M100" s="795">
        <v>6184</v>
      </c>
      <c r="N100" s="795">
        <v>9127</v>
      </c>
      <c r="O100" s="795">
        <v>8233</v>
      </c>
      <c r="P100" s="795">
        <v>5630</v>
      </c>
      <c r="Q100" s="795">
        <v>6009</v>
      </c>
      <c r="R100" s="795">
        <v>4279</v>
      </c>
      <c r="S100" s="795">
        <v>3792</v>
      </c>
      <c r="T100" s="795">
        <v>2865</v>
      </c>
      <c r="U100" s="795">
        <v>2842</v>
      </c>
      <c r="V100" s="795">
        <v>2973</v>
      </c>
      <c r="W100" s="795">
        <v>3200</v>
      </c>
      <c r="X100" s="795">
        <v>2075</v>
      </c>
      <c r="Y100" s="795">
        <v>2291</v>
      </c>
      <c r="Z100" s="795">
        <v>2790</v>
      </c>
      <c r="AA100" s="795">
        <v>2960</v>
      </c>
      <c r="AB100" s="805">
        <v>2661</v>
      </c>
      <c r="AC100" s="805">
        <v>2776</v>
      </c>
      <c r="AD100" s="805">
        <v>3340</v>
      </c>
      <c r="AE100" s="805">
        <v>3835</v>
      </c>
      <c r="AF100" s="805">
        <v>3186</v>
      </c>
      <c r="AG100" s="805">
        <v>3357</v>
      </c>
      <c r="AH100" s="805">
        <v>3794</v>
      </c>
      <c r="AI100" s="826">
        <v>3779</v>
      </c>
      <c r="AJ100" s="1132">
        <v>2998</v>
      </c>
      <c r="AK100" s="1132">
        <v>3390</v>
      </c>
      <c r="AL100" s="1132">
        <v>3217</v>
      </c>
      <c r="AM100" s="1132">
        <v>3194</v>
      </c>
      <c r="AN100" s="1132">
        <v>2194</v>
      </c>
      <c r="AO100" s="1132">
        <v>1775</v>
      </c>
      <c r="AP100" s="1132">
        <v>2217</v>
      </c>
      <c r="AQ100" s="1132">
        <v>2505</v>
      </c>
      <c r="AR100" s="1132">
        <v>2464</v>
      </c>
      <c r="AS100" s="1132">
        <v>2800</v>
      </c>
      <c r="AT100" s="1132">
        <v>3431</v>
      </c>
      <c r="AU100" s="1132">
        <v>4797</v>
      </c>
      <c r="AV100" s="1132">
        <v>3028</v>
      </c>
      <c r="AW100" s="1132">
        <v>694</v>
      </c>
      <c r="AX100" s="1132">
        <v>420</v>
      </c>
      <c r="AY100" s="1132">
        <v>353</v>
      </c>
      <c r="AZ100" s="1132">
        <v>313</v>
      </c>
      <c r="BA100" s="1132">
        <v>319</v>
      </c>
      <c r="BB100" s="1132">
        <v>239</v>
      </c>
      <c r="BC100" s="1132">
        <v>244</v>
      </c>
      <c r="BD100" s="1132">
        <f t="shared" si="526"/>
        <v>8691</v>
      </c>
      <c r="BE100" s="1132">
        <f t="shared" si="527"/>
        <v>13492</v>
      </c>
      <c r="BF100" s="1132">
        <f t="shared" si="528"/>
        <v>4495</v>
      </c>
      <c r="BG100" s="1602">
        <f t="shared" si="529"/>
        <v>1115</v>
      </c>
      <c r="BH100" s="805">
        <f t="shared" si="530"/>
        <v>11880</v>
      </c>
      <c r="BI100" s="805">
        <f t="shared" si="531"/>
        <v>10116</v>
      </c>
      <c r="BJ100" s="805">
        <f t="shared" si="532"/>
        <v>12612</v>
      </c>
      <c r="BK100" s="805">
        <f t="shared" si="533"/>
        <v>14116</v>
      </c>
      <c r="BL100" s="805">
        <f t="shared" si="534"/>
        <v>12799</v>
      </c>
      <c r="BM100" s="801">
        <f>AN100+AO100+AP100+AQ100</f>
        <v>8691</v>
      </c>
      <c r="BN100" s="801">
        <f>AR100+AS100+AT100+AU100</f>
        <v>13492</v>
      </c>
      <c r="BO100" s="1583">
        <f t="shared" si="537"/>
        <v>4495</v>
      </c>
      <c r="BP100" s="1135">
        <f t="shared" si="538"/>
        <v>1115</v>
      </c>
      <c r="BQ100" s="1598"/>
      <c r="BR100" s="1597"/>
      <c r="BS100" s="1597"/>
      <c r="BT100" s="1597"/>
      <c r="BU100" s="1597"/>
      <c r="BV100" s="1597"/>
      <c r="BW100" s="1597"/>
      <c r="BX100" s="1597"/>
      <c r="BY100" s="1597"/>
      <c r="BZ100" s="1597"/>
      <c r="CA100" s="1597"/>
      <c r="CB100" s="1597"/>
    </row>
    <row r="101" spans="1:80">
      <c r="A101" s="282" t="str">
        <f>IF('1'!$A$1=1,B101,C101)</f>
        <v>% of total</v>
      </c>
      <c r="B101" s="790" t="s">
        <v>13</v>
      </c>
      <c r="C101" s="650" t="s">
        <v>104</v>
      </c>
      <c r="D101" s="287"/>
      <c r="E101" s="288"/>
      <c r="F101" s="288"/>
      <c r="G101" s="288"/>
      <c r="H101" s="288"/>
      <c r="I101" s="288"/>
      <c r="J101" s="288"/>
      <c r="K101" s="288"/>
      <c r="L101" s="288"/>
      <c r="M101" s="288"/>
      <c r="N101" s="288"/>
      <c r="O101" s="288"/>
      <c r="P101" s="288"/>
      <c r="Q101" s="288"/>
      <c r="R101" s="288"/>
      <c r="S101" s="288"/>
      <c r="T101" s="288"/>
      <c r="U101" s="288"/>
      <c r="V101" s="288"/>
      <c r="W101" s="288"/>
      <c r="X101" s="288"/>
      <c r="Y101" s="288"/>
      <c r="Z101" s="288"/>
      <c r="AA101" s="288"/>
      <c r="AB101" s="288"/>
      <c r="AC101" s="288"/>
      <c r="AD101" s="288"/>
      <c r="AE101" s="288"/>
      <c r="AF101" s="288"/>
      <c r="AG101" s="288"/>
      <c r="AH101" s="288"/>
      <c r="AI101" s="289"/>
      <c r="AJ101" s="287"/>
      <c r="AK101" s="288"/>
      <c r="AL101" s="288"/>
      <c r="AM101" s="288"/>
      <c r="AN101" s="288"/>
      <c r="AO101" s="288"/>
      <c r="AP101" s="288"/>
      <c r="AQ101" s="288"/>
      <c r="AR101" s="288"/>
      <c r="AS101" s="288"/>
      <c r="AT101" s="288"/>
      <c r="AU101" s="288"/>
      <c r="AV101" s="288"/>
      <c r="AW101" s="288"/>
      <c r="AX101" s="288"/>
      <c r="AY101" s="288"/>
      <c r="AZ101" s="288"/>
      <c r="BA101" s="288"/>
      <c r="BB101" s="288"/>
      <c r="BC101" s="288"/>
      <c r="BD101" s="288"/>
      <c r="BE101" s="288"/>
      <c r="BF101" s="288"/>
      <c r="BG101" s="289"/>
      <c r="BH101" s="287"/>
      <c r="BI101" s="288"/>
      <c r="BJ101" s="288"/>
      <c r="BK101" s="288"/>
      <c r="BL101" s="288"/>
      <c r="BM101" s="288"/>
      <c r="BN101" s="288"/>
      <c r="BO101" s="288"/>
      <c r="BP101" s="289"/>
    </row>
    <row r="102" spans="1:80">
      <c r="A102" s="290" t="str">
        <f>IF('1'!$A$1=1,B102,C102)</f>
        <v>TOTAL</v>
      </c>
      <c r="B102" s="793" t="s">
        <v>45</v>
      </c>
      <c r="C102" s="651" t="s">
        <v>105</v>
      </c>
      <c r="D102" s="295">
        <v>100</v>
      </c>
      <c r="E102" s="312">
        <v>100</v>
      </c>
      <c r="F102" s="312">
        <v>100</v>
      </c>
      <c r="G102" s="312">
        <v>100</v>
      </c>
      <c r="H102" s="312">
        <v>100</v>
      </c>
      <c r="I102" s="312">
        <v>100</v>
      </c>
      <c r="J102" s="312">
        <v>100</v>
      </c>
      <c r="K102" s="312">
        <v>100</v>
      </c>
      <c r="L102" s="312">
        <v>100</v>
      </c>
      <c r="M102" s="312">
        <v>100</v>
      </c>
      <c r="N102" s="312">
        <v>100</v>
      </c>
      <c r="O102" s="312">
        <v>100</v>
      </c>
      <c r="P102" s="312">
        <v>100</v>
      </c>
      <c r="Q102" s="312">
        <v>100</v>
      </c>
      <c r="R102" s="312">
        <v>100</v>
      </c>
      <c r="S102" s="312">
        <v>100</v>
      </c>
      <c r="T102" s="312">
        <v>100</v>
      </c>
      <c r="U102" s="312">
        <v>100</v>
      </c>
      <c r="V102" s="312">
        <v>100</v>
      </c>
      <c r="W102" s="312">
        <v>100</v>
      </c>
      <c r="X102" s="312">
        <v>100</v>
      </c>
      <c r="Y102" s="312">
        <v>100</v>
      </c>
      <c r="Z102" s="312">
        <v>100</v>
      </c>
      <c r="AA102" s="312">
        <v>100</v>
      </c>
      <c r="AB102" s="312">
        <v>100</v>
      </c>
      <c r="AC102" s="312">
        <v>100</v>
      </c>
      <c r="AD102" s="312">
        <v>100</v>
      </c>
      <c r="AE102" s="312">
        <v>100</v>
      </c>
      <c r="AF102" s="312">
        <v>100</v>
      </c>
      <c r="AG102" s="312">
        <v>100</v>
      </c>
      <c r="AH102" s="312">
        <v>100</v>
      </c>
      <c r="AI102" s="296">
        <v>100</v>
      </c>
      <c r="AJ102" s="295">
        <v>100</v>
      </c>
      <c r="AK102" s="312">
        <v>100</v>
      </c>
      <c r="AL102" s="312">
        <v>100</v>
      </c>
      <c r="AM102" s="312">
        <v>100</v>
      </c>
      <c r="AN102" s="312">
        <v>100</v>
      </c>
      <c r="AO102" s="312">
        <v>100</v>
      </c>
      <c r="AP102" s="312">
        <v>100</v>
      </c>
      <c r="AQ102" s="312">
        <v>100</v>
      </c>
      <c r="AR102" s="312">
        <v>100</v>
      </c>
      <c r="AS102" s="312">
        <v>100</v>
      </c>
      <c r="AT102" s="312">
        <v>100</v>
      </c>
      <c r="AU102" s="312">
        <v>100</v>
      </c>
      <c r="AV102" s="312">
        <v>100</v>
      </c>
      <c r="AW102" s="312">
        <v>100</v>
      </c>
      <c r="AX102" s="312">
        <v>100</v>
      </c>
      <c r="AY102" s="312">
        <v>100</v>
      </c>
      <c r="AZ102" s="312">
        <v>100</v>
      </c>
      <c r="BA102" s="312">
        <v>100</v>
      </c>
      <c r="BB102" s="312">
        <v>100</v>
      </c>
      <c r="BC102" s="312">
        <v>100</v>
      </c>
      <c r="BD102" s="312">
        <v>100</v>
      </c>
      <c r="BE102" s="312">
        <v>100</v>
      </c>
      <c r="BF102" s="312">
        <v>100</v>
      </c>
      <c r="BG102" s="296">
        <v>100</v>
      </c>
      <c r="BH102" s="295">
        <v>100</v>
      </c>
      <c r="BI102" s="312">
        <v>100</v>
      </c>
      <c r="BJ102" s="312">
        <v>100</v>
      </c>
      <c r="BK102" s="312">
        <v>100</v>
      </c>
      <c r="BL102" s="312">
        <v>100</v>
      </c>
      <c r="BM102" s="312">
        <v>100</v>
      </c>
      <c r="BN102" s="312">
        <v>100</v>
      </c>
      <c r="BO102" s="312">
        <v>100</v>
      </c>
      <c r="BP102" s="296">
        <v>100</v>
      </c>
    </row>
    <row r="103" spans="1:80">
      <c r="A103" s="297" t="str">
        <f>IF('1'!$A$1=1,B103,C103)</f>
        <v xml:space="preserve">   Europe</v>
      </c>
      <c r="B103" s="311" t="s">
        <v>20</v>
      </c>
      <c r="C103" s="278" t="s">
        <v>136</v>
      </c>
      <c r="D103" s="295">
        <f t="shared" ref="D103:BN103" si="539">D92/D$91*100</f>
        <v>26.069747151938582</v>
      </c>
      <c r="E103" s="312">
        <f t="shared" si="539"/>
        <v>29.33796896983613</v>
      </c>
      <c r="F103" s="312">
        <f t="shared" si="539"/>
        <v>31.96897753130764</v>
      </c>
      <c r="G103" s="312">
        <f t="shared" si="539"/>
        <v>31.085139664655788</v>
      </c>
      <c r="H103" s="312">
        <f t="shared" si="539"/>
        <v>26.463330739809287</v>
      </c>
      <c r="I103" s="312">
        <f t="shared" si="539"/>
        <v>28.768102748016318</v>
      </c>
      <c r="J103" s="312">
        <f t="shared" si="539"/>
        <v>27.530053661437133</v>
      </c>
      <c r="K103" s="312">
        <f t="shared" si="539"/>
        <v>29.78840663422687</v>
      </c>
      <c r="L103" s="312">
        <f t="shared" si="539"/>
        <v>28.194332648762504</v>
      </c>
      <c r="M103" s="312">
        <f t="shared" si="539"/>
        <v>33.75447986340604</v>
      </c>
      <c r="N103" s="312">
        <f t="shared" si="539"/>
        <v>30.340402646704984</v>
      </c>
      <c r="O103" s="312">
        <f t="shared" si="539"/>
        <v>32.542796830676828</v>
      </c>
      <c r="P103" s="312">
        <f t="shared" si="539"/>
        <v>30.02092184631524</v>
      </c>
      <c r="Q103" s="312">
        <f t="shared" si="539"/>
        <v>30.106570675319404</v>
      </c>
      <c r="R103" s="312">
        <f t="shared" si="539"/>
        <v>36.29767109587084</v>
      </c>
      <c r="S103" s="312">
        <f t="shared" si="539"/>
        <v>39.4632543814622</v>
      </c>
      <c r="T103" s="312">
        <f t="shared" si="539"/>
        <v>37.792628720836689</v>
      </c>
      <c r="U103" s="312">
        <f t="shared" si="539"/>
        <v>37.942287174927763</v>
      </c>
      <c r="V103" s="312">
        <f t="shared" si="539"/>
        <v>37.71120716270454</v>
      </c>
      <c r="W103" s="312">
        <f t="shared" si="539"/>
        <v>35.86010180109632</v>
      </c>
      <c r="X103" s="312">
        <f t="shared" si="539"/>
        <v>40.063734671125978</v>
      </c>
      <c r="Y103" s="312">
        <f t="shared" si="539"/>
        <v>38.381009941256217</v>
      </c>
      <c r="Z103" s="312">
        <f t="shared" si="539"/>
        <v>39.248516431924891</v>
      </c>
      <c r="AA103" s="312">
        <f t="shared" si="539"/>
        <v>41.819925187032418</v>
      </c>
      <c r="AB103" s="312">
        <f t="shared" si="539"/>
        <v>42.280230360838665</v>
      </c>
      <c r="AC103" s="312">
        <f t="shared" si="539"/>
        <v>41.245242906088023</v>
      </c>
      <c r="AD103" s="312">
        <f t="shared" si="539"/>
        <v>41.133425830492349</v>
      </c>
      <c r="AE103" s="312">
        <f t="shared" si="539"/>
        <v>40.478463696948438</v>
      </c>
      <c r="AF103" s="312">
        <f t="shared" si="539"/>
        <v>39.689880999920142</v>
      </c>
      <c r="AG103" s="312">
        <f t="shared" si="539"/>
        <v>41.196571034059531</v>
      </c>
      <c r="AH103" s="312">
        <f t="shared" si="539"/>
        <v>40.845253952236803</v>
      </c>
      <c r="AI103" s="296">
        <f t="shared" si="539"/>
        <v>39.669916202904112</v>
      </c>
      <c r="AJ103" s="295">
        <f t="shared" si="539"/>
        <v>41.345371124102712</v>
      </c>
      <c r="AK103" s="312">
        <f t="shared" si="539"/>
        <v>41.667244127226112</v>
      </c>
      <c r="AL103" s="312">
        <f t="shared" si="539"/>
        <v>42.617449664429529</v>
      </c>
      <c r="AM103" s="312">
        <f t="shared" si="539"/>
        <v>40.120127482226039</v>
      </c>
      <c r="AN103" s="312">
        <f t="shared" si="539"/>
        <v>44.648765099638375</v>
      </c>
      <c r="AO103" s="312">
        <f t="shared" si="539"/>
        <v>42.010754753216823</v>
      </c>
      <c r="AP103" s="312">
        <f t="shared" si="539"/>
        <v>44.678737871495152</v>
      </c>
      <c r="AQ103" s="312">
        <f t="shared" si="539"/>
        <v>44.886842617210299</v>
      </c>
      <c r="AR103" s="312">
        <f t="shared" si="539"/>
        <v>44.340748017682969</v>
      </c>
      <c r="AS103" s="312">
        <f t="shared" si="539"/>
        <v>44.362825473863708</v>
      </c>
      <c r="AT103" s="312">
        <f t="shared" si="539"/>
        <v>44.133957895870353</v>
      </c>
      <c r="AU103" s="312">
        <f t="shared" si="539"/>
        <v>41.362294779560962</v>
      </c>
      <c r="AV103" s="312">
        <f t="shared" ref="AV103:AW103" si="540">AV92/AV$91*100</f>
        <v>39.751326983203668</v>
      </c>
      <c r="AW103" s="312">
        <f t="shared" si="540"/>
        <v>50.428022361984624</v>
      </c>
      <c r="AX103" s="312">
        <f t="shared" ref="AX103:AY103" si="541">AX92/AX$91*100</f>
        <v>52.555956678700369</v>
      </c>
      <c r="AY103" s="312">
        <f t="shared" si="541"/>
        <v>50.11515151515151</v>
      </c>
      <c r="AZ103" s="312">
        <f t="shared" ref="AZ103:BA103" si="542">AZ92/AZ$91*100</f>
        <v>53.03337987054195</v>
      </c>
      <c r="BA103" s="312">
        <f t="shared" si="542"/>
        <v>51.361495939398068</v>
      </c>
      <c r="BB103" s="312">
        <f t="shared" ref="BB103:BC103" si="543">BB92/BB$91*100</f>
        <v>49.916091739697933</v>
      </c>
      <c r="BC103" s="312">
        <f t="shared" si="543"/>
        <v>51.305013845519355</v>
      </c>
      <c r="BD103" s="312">
        <f t="shared" ref="BD103:BE103" si="544">BD92/BD$91*100</f>
        <v>44.197916064790739</v>
      </c>
      <c r="BE103" s="312">
        <f t="shared" si="544"/>
        <v>43.364633359615802</v>
      </c>
      <c r="BF103" s="312">
        <f t="shared" ref="BF103:BG103" si="545">BF92/BF$91*100</f>
        <v>48.222354233047113</v>
      </c>
      <c r="BG103" s="296">
        <f t="shared" si="545"/>
        <v>51.395081373182293</v>
      </c>
      <c r="BH103" s="295">
        <f t="shared" ref="BH103:BL103" si="546">BH92/BH$91*100</f>
        <v>37.299066237942121</v>
      </c>
      <c r="BI103" s="312">
        <f t="shared" si="546"/>
        <v>40.00322947014962</v>
      </c>
      <c r="BJ103" s="312">
        <f t="shared" si="546"/>
        <v>41.228247305728871</v>
      </c>
      <c r="BK103" s="312">
        <f t="shared" si="546"/>
        <v>40.341093568816348</v>
      </c>
      <c r="BL103" s="312">
        <f t="shared" si="546"/>
        <v>41.430275715800633</v>
      </c>
      <c r="BM103" s="312">
        <f t="shared" si="539"/>
        <v>44.197916064790739</v>
      </c>
      <c r="BN103" s="312">
        <f t="shared" si="539"/>
        <v>43.364633359615802</v>
      </c>
      <c r="BO103" s="312">
        <f t="shared" ref="BO103:BP103" si="547">BO92/BO$91*100</f>
        <v>48.222354233047113</v>
      </c>
      <c r="BP103" s="296">
        <f t="shared" si="547"/>
        <v>51.395081373182293</v>
      </c>
    </row>
    <row r="104" spans="1:80">
      <c r="A104" s="297" t="str">
        <f>IF('1'!$A$1=1,B104,C104)</f>
        <v xml:space="preserve">   Asia</v>
      </c>
      <c r="B104" s="311" t="s">
        <v>21</v>
      </c>
      <c r="C104" s="278" t="s">
        <v>137</v>
      </c>
      <c r="D104" s="295">
        <f t="shared" ref="D104:BN104" si="548">D93/D$91*100</f>
        <v>14.186253554843697</v>
      </c>
      <c r="E104" s="312">
        <f t="shared" si="548"/>
        <v>14.756546164283476</v>
      </c>
      <c r="F104" s="312">
        <f t="shared" si="548"/>
        <v>15.711925531501794</v>
      </c>
      <c r="G104" s="312">
        <f t="shared" si="548"/>
        <v>16.255404741838184</v>
      </c>
      <c r="H104" s="312">
        <f t="shared" si="548"/>
        <v>14.999551671382166</v>
      </c>
      <c r="I104" s="312">
        <f t="shared" si="548"/>
        <v>18.637232626529787</v>
      </c>
      <c r="J104" s="312">
        <f t="shared" si="548"/>
        <v>18.157950432237115</v>
      </c>
      <c r="K104" s="312">
        <f t="shared" si="548"/>
        <v>19.160996641612719</v>
      </c>
      <c r="L104" s="312">
        <f t="shared" si="548"/>
        <v>18.774369921011058</v>
      </c>
      <c r="M104" s="312">
        <f t="shared" si="548"/>
        <v>16.711622273628553</v>
      </c>
      <c r="N104" s="312">
        <f t="shared" si="548"/>
        <v>15.828314298444951</v>
      </c>
      <c r="O104" s="312">
        <f t="shared" si="548"/>
        <v>15.782229045969046</v>
      </c>
      <c r="P104" s="312">
        <f t="shared" si="548"/>
        <v>16.461991869918698</v>
      </c>
      <c r="Q104" s="312">
        <f t="shared" si="548"/>
        <v>14.83320489420672</v>
      </c>
      <c r="R104" s="312">
        <f t="shared" si="548"/>
        <v>18.453171881697383</v>
      </c>
      <c r="S104" s="312">
        <f t="shared" si="548"/>
        <v>18.729177971694654</v>
      </c>
      <c r="T104" s="312">
        <f t="shared" si="548"/>
        <v>18.221349557522124</v>
      </c>
      <c r="U104" s="312">
        <f t="shared" si="548"/>
        <v>14.681140253389643</v>
      </c>
      <c r="V104" s="312">
        <f t="shared" si="548"/>
        <v>17.047236801481937</v>
      </c>
      <c r="W104" s="312">
        <f t="shared" si="548"/>
        <v>18.090544244322633</v>
      </c>
      <c r="X104" s="312">
        <f t="shared" si="548"/>
        <v>20.576911928651057</v>
      </c>
      <c r="Y104" s="312">
        <f t="shared" si="548"/>
        <v>20.585065521915951</v>
      </c>
      <c r="Z104" s="312">
        <f t="shared" si="548"/>
        <v>20.352150234741785</v>
      </c>
      <c r="AA104" s="312">
        <f t="shared" si="548"/>
        <v>19.960897755610976</v>
      </c>
      <c r="AB104" s="312">
        <f t="shared" si="548"/>
        <v>20.169675155223612</v>
      </c>
      <c r="AC104" s="312">
        <f t="shared" si="548"/>
        <v>19.829394711411751</v>
      </c>
      <c r="AD104" s="312">
        <f t="shared" si="548"/>
        <v>19.993062713073819</v>
      </c>
      <c r="AE104" s="312">
        <f t="shared" si="548"/>
        <v>20.194142406173274</v>
      </c>
      <c r="AF104" s="312">
        <f t="shared" si="548"/>
        <v>21.347208689401807</v>
      </c>
      <c r="AG104" s="312">
        <f t="shared" si="548"/>
        <v>20.39535133476527</v>
      </c>
      <c r="AH104" s="312">
        <f t="shared" si="548"/>
        <v>22.815896400941806</v>
      </c>
      <c r="AI104" s="296">
        <f t="shared" si="548"/>
        <v>24.991850572506873</v>
      </c>
      <c r="AJ104" s="295">
        <f t="shared" si="548"/>
        <v>24.058314215940204</v>
      </c>
      <c r="AK104" s="312">
        <f t="shared" si="548"/>
        <v>22.410089390894601</v>
      </c>
      <c r="AL104" s="312">
        <f t="shared" si="548"/>
        <v>25.88864031817052</v>
      </c>
      <c r="AM104" s="312">
        <f t="shared" si="548"/>
        <v>27.997058102476096</v>
      </c>
      <c r="AN104" s="312">
        <f t="shared" si="548"/>
        <v>26.267600215434335</v>
      </c>
      <c r="AO104" s="312">
        <f t="shared" si="548"/>
        <v>28.183214903015173</v>
      </c>
      <c r="AP104" s="312">
        <f t="shared" si="548"/>
        <v>27.947131178852469</v>
      </c>
      <c r="AQ104" s="312">
        <f t="shared" si="548"/>
        <v>28.111017443745538</v>
      </c>
      <c r="AR104" s="312">
        <f t="shared" si="548"/>
        <v>27.134937899094801</v>
      </c>
      <c r="AS104" s="312">
        <f t="shared" si="548"/>
        <v>26.687217157473604</v>
      </c>
      <c r="AT104" s="312">
        <f t="shared" si="548"/>
        <v>27.249232757228235</v>
      </c>
      <c r="AU104" s="312">
        <f t="shared" si="548"/>
        <v>26.484965873455081</v>
      </c>
      <c r="AV104" s="312">
        <f t="shared" ref="AV104:AW104" si="549">AV93/AV$91*100</f>
        <v>24.045662764487748</v>
      </c>
      <c r="AW104" s="312">
        <f t="shared" si="549"/>
        <v>25.524109014675052</v>
      </c>
      <c r="AX104" s="312">
        <f t="shared" ref="AX104:AY104" si="550">AX93/AX$91*100</f>
        <v>30.057761732851983</v>
      </c>
      <c r="AY104" s="312">
        <f t="shared" si="550"/>
        <v>33.509090909090908</v>
      </c>
      <c r="AZ104" s="312">
        <f t="shared" ref="AZ104:BA104" si="551">AZ93/AZ$91*100</f>
        <v>30.384566569361592</v>
      </c>
      <c r="BA104" s="312">
        <f t="shared" si="551"/>
        <v>32.648604381355355</v>
      </c>
      <c r="BB104" s="312">
        <f t="shared" ref="BB104:BC104" si="552">BB93/BB$91*100</f>
        <v>33.463857293803215</v>
      </c>
      <c r="BC104" s="312">
        <f t="shared" si="552"/>
        <v>33.34708065751488</v>
      </c>
      <c r="BD104" s="312">
        <f t="shared" ref="BD104:BE104" si="553">BD93/BD$91*100</f>
        <v>27.622734539011191</v>
      </c>
      <c r="BE104" s="312">
        <f t="shared" si="553"/>
        <v>26.865457673285071</v>
      </c>
      <c r="BF104" s="312">
        <f t="shared" ref="BF104:BG104" si="554">BF93/BF$91*100</f>
        <v>28.660150132310854</v>
      </c>
      <c r="BG104" s="296">
        <f t="shared" si="554"/>
        <v>32.479952105619716</v>
      </c>
      <c r="BH104" s="295">
        <f t="shared" ref="BH104:BL104" si="555">BH93/BH$91*100</f>
        <v>17.074083601286176</v>
      </c>
      <c r="BI104" s="312">
        <f t="shared" si="555"/>
        <v>20.336622882820603</v>
      </c>
      <c r="BJ104" s="312">
        <f t="shared" si="555"/>
        <v>20.053148043108337</v>
      </c>
      <c r="BK104" s="312">
        <f t="shared" si="555"/>
        <v>22.531765230577115</v>
      </c>
      <c r="BL104" s="312">
        <f t="shared" si="555"/>
        <v>25.21705991516437</v>
      </c>
      <c r="BM104" s="312">
        <f t="shared" si="548"/>
        <v>27.622734539011191</v>
      </c>
      <c r="BN104" s="312">
        <f t="shared" si="548"/>
        <v>26.865457673285071</v>
      </c>
      <c r="BO104" s="312">
        <f t="shared" ref="BO104:BP104" si="556">BO93/BO$91*100</f>
        <v>28.660150132310854</v>
      </c>
      <c r="BP104" s="296">
        <f t="shared" si="556"/>
        <v>32.479952105619716</v>
      </c>
    </row>
    <row r="105" spans="1:80">
      <c r="A105" s="297" t="str">
        <f>IF('1'!$A$1=1,B105,C105)</f>
        <v xml:space="preserve">   America</v>
      </c>
      <c r="B105" s="311" t="s">
        <v>22</v>
      </c>
      <c r="C105" s="278" t="s">
        <v>138</v>
      </c>
      <c r="D105" s="295">
        <f t="shared" ref="D105:BN105" si="557">D94/D$91*100</f>
        <v>4.3688520901358663</v>
      </c>
      <c r="E105" s="312">
        <f t="shared" si="557"/>
        <v>4.7017023901471662</v>
      </c>
      <c r="F105" s="312">
        <f t="shared" si="557"/>
        <v>4.7443864964566549</v>
      </c>
      <c r="G105" s="312">
        <f t="shared" si="557"/>
        <v>4.0325185947480477</v>
      </c>
      <c r="H105" s="312">
        <f t="shared" si="557"/>
        <v>5.5853304359216178</v>
      </c>
      <c r="I105" s="312">
        <f t="shared" si="557"/>
        <v>4.9385678845205536</v>
      </c>
      <c r="J105" s="312">
        <f t="shared" si="557"/>
        <v>4.5346401820427209</v>
      </c>
      <c r="K105" s="312">
        <f t="shared" si="557"/>
        <v>3.9789521571012729</v>
      </c>
      <c r="L105" s="312">
        <f t="shared" si="557"/>
        <v>5.2669987730384422</v>
      </c>
      <c r="M105" s="312">
        <f t="shared" si="557"/>
        <v>5.3469029026217223</v>
      </c>
      <c r="N105" s="312">
        <f t="shared" si="557"/>
        <v>4.3480087376910399</v>
      </c>
      <c r="O105" s="312">
        <f t="shared" si="557"/>
        <v>4.7257617879417877</v>
      </c>
      <c r="P105" s="312">
        <f t="shared" si="557"/>
        <v>5.2180828743771306</v>
      </c>
      <c r="Q105" s="312">
        <f t="shared" si="557"/>
        <v>4.4692084093828157</v>
      </c>
      <c r="R105" s="312">
        <f t="shared" si="557"/>
        <v>4.3084154879268466</v>
      </c>
      <c r="S105" s="312">
        <f t="shared" si="557"/>
        <v>4.8494756911344137</v>
      </c>
      <c r="T105" s="312">
        <f t="shared" si="557"/>
        <v>5.0839300080450522</v>
      </c>
      <c r="U105" s="312">
        <f t="shared" si="557"/>
        <v>5.8809068681929322</v>
      </c>
      <c r="V105" s="312">
        <f t="shared" si="557"/>
        <v>5.1235875270145108</v>
      </c>
      <c r="W105" s="312">
        <f t="shared" si="557"/>
        <v>5.0405833985904467</v>
      </c>
      <c r="X105" s="312">
        <f t="shared" si="557"/>
        <v>6.9082162764771455</v>
      </c>
      <c r="Y105" s="312">
        <f t="shared" si="557"/>
        <v>6.0205490284681424</v>
      </c>
      <c r="Z105" s="312">
        <f t="shared" si="557"/>
        <v>5.4032769953051636</v>
      </c>
      <c r="AA105" s="312">
        <f t="shared" si="557"/>
        <v>5.0721695760598502</v>
      </c>
      <c r="AB105" s="312">
        <f t="shared" si="557"/>
        <v>7.3129847925852598</v>
      </c>
      <c r="AC105" s="312">
        <f t="shared" si="557"/>
        <v>7.940586840024598</v>
      </c>
      <c r="AD105" s="312">
        <f t="shared" si="557"/>
        <v>5.6950685800364695</v>
      </c>
      <c r="AE105" s="312">
        <f t="shared" si="557"/>
        <v>6.0460750613819707</v>
      </c>
      <c r="AF105" s="312">
        <f t="shared" si="557"/>
        <v>7.3951601309799528</v>
      </c>
      <c r="AG105" s="312">
        <f t="shared" si="557"/>
        <v>6.9810984964713105</v>
      </c>
      <c r="AH105" s="312">
        <f t="shared" si="557"/>
        <v>6.0209485368314839</v>
      </c>
      <c r="AI105" s="296">
        <f t="shared" si="557"/>
        <v>6.7990149043689625</v>
      </c>
      <c r="AJ105" s="295">
        <f t="shared" si="557"/>
        <v>6.7564567453563233</v>
      </c>
      <c r="AK105" s="312">
        <f t="shared" si="557"/>
        <v>6.8810200263322017</v>
      </c>
      <c r="AL105" s="312">
        <f t="shared" si="557"/>
        <v>6.1831966194382302</v>
      </c>
      <c r="AM105" s="312">
        <f t="shared" si="557"/>
        <v>7.2076489335621483</v>
      </c>
      <c r="AN105" s="312">
        <f t="shared" si="557"/>
        <v>7.9018234977302457</v>
      </c>
      <c r="AO105" s="312">
        <f t="shared" si="557"/>
        <v>8.9494910697138472</v>
      </c>
      <c r="AP105" s="312">
        <f t="shared" si="557"/>
        <v>6.509282603713042</v>
      </c>
      <c r="AQ105" s="312">
        <f t="shared" si="557"/>
        <v>7.2693080863757213</v>
      </c>
      <c r="AR105" s="312">
        <f t="shared" si="557"/>
        <v>7.2977334923864987</v>
      </c>
      <c r="AS105" s="312">
        <f t="shared" si="557"/>
        <v>6.9849806519315276</v>
      </c>
      <c r="AT105" s="312">
        <f t="shared" si="557"/>
        <v>5.8525817046249937</v>
      </c>
      <c r="AU105" s="312">
        <f t="shared" si="557"/>
        <v>5.9214167127836195</v>
      </c>
      <c r="AV105" s="312">
        <f t="shared" ref="AV105:AW105" si="558">AV94/AV$91*100</f>
        <v>7.0893623209481573</v>
      </c>
      <c r="AW105" s="312">
        <f t="shared" si="558"/>
        <v>4.7257162823200565</v>
      </c>
      <c r="AX105" s="312">
        <f t="shared" ref="AX105:AY105" si="559">AX94/AX$91*100</f>
        <v>5.2996389891696749</v>
      </c>
      <c r="AY105" s="312">
        <f t="shared" si="559"/>
        <v>4.1151515151515152</v>
      </c>
      <c r="AZ105" s="312">
        <f t="shared" ref="AZ105:BA105" si="560">AZ94/AZ$91*100</f>
        <v>5.9652240131996441</v>
      </c>
      <c r="BA105" s="312">
        <f t="shared" si="560"/>
        <v>5.4664573807411454</v>
      </c>
      <c r="BB105" s="312">
        <f t="shared" ref="BB105:BC105" si="561">BB94/BB$91*100</f>
        <v>6.32108894275592</v>
      </c>
      <c r="BC105" s="312">
        <f t="shared" si="561"/>
        <v>6.1097036469687147</v>
      </c>
      <c r="BD105" s="312">
        <f t="shared" ref="BD105:BE105" si="562">BD94/BD$91*100</f>
        <v>7.5730436624872404</v>
      </c>
      <c r="BE105" s="312">
        <f t="shared" si="562"/>
        <v>6.4167443194036267</v>
      </c>
      <c r="BF105" s="312">
        <f t="shared" ref="BF105:BG105" si="563">BF94/BF$91*100</f>
        <v>5.2726323558531805</v>
      </c>
      <c r="BG105" s="296">
        <f t="shared" si="563"/>
        <v>5.9789201707812776</v>
      </c>
      <c r="BH105" s="295">
        <f t="shared" ref="BH105:BL105" si="564">BH94/BH$91*100</f>
        <v>5.2669196141479091</v>
      </c>
      <c r="BI105" s="312">
        <f t="shared" si="564"/>
        <v>5.7731395980445406</v>
      </c>
      <c r="BJ105" s="312">
        <f t="shared" si="564"/>
        <v>6.6784620371120651</v>
      </c>
      <c r="BK105" s="312">
        <f t="shared" si="564"/>
        <v>6.7681883864062087</v>
      </c>
      <c r="BL105" s="312">
        <f t="shared" si="564"/>
        <v>6.7553685047720036</v>
      </c>
      <c r="BM105" s="312">
        <f t="shared" si="557"/>
        <v>7.5730436624872404</v>
      </c>
      <c r="BN105" s="312">
        <f t="shared" si="557"/>
        <v>6.4167443194036267</v>
      </c>
      <c r="BO105" s="312">
        <f t="shared" ref="BO105:BP105" si="565">BO94/BO$91*100</f>
        <v>5.2726323558531805</v>
      </c>
      <c r="BP105" s="296">
        <f t="shared" si="565"/>
        <v>5.9789201707812776</v>
      </c>
    </row>
    <row r="106" spans="1:80">
      <c r="A106" s="290" t="str">
        <f>IF('1'!$A$1=1,B106,C106)</f>
        <v xml:space="preserve">     including USA</v>
      </c>
      <c r="B106" s="311" t="s">
        <v>216</v>
      </c>
      <c r="C106" s="311" t="s">
        <v>139</v>
      </c>
      <c r="D106" s="295">
        <f t="shared" ref="D106:BN106" si="566">D95/D$91*100</f>
        <v>2.9597579255495416</v>
      </c>
      <c r="E106" s="312">
        <f t="shared" si="566"/>
        <v>3.2641397140173263</v>
      </c>
      <c r="F106" s="312">
        <f t="shared" si="566"/>
        <v>2.98662278084652</v>
      </c>
      <c r="G106" s="312">
        <f t="shared" si="566"/>
        <v>2.7872608321504613</v>
      </c>
      <c r="H106" s="312">
        <f t="shared" si="566"/>
        <v>4.1539292884837051</v>
      </c>
      <c r="I106" s="312">
        <f t="shared" si="566"/>
        <v>3.1859910431703051</v>
      </c>
      <c r="J106" s="312">
        <f t="shared" si="566"/>
        <v>2.8383644742258607</v>
      </c>
      <c r="K106" s="312">
        <f t="shared" si="566"/>
        <v>2.4446552895685798</v>
      </c>
      <c r="L106" s="312">
        <f t="shared" si="566"/>
        <v>3.6289529489204853</v>
      </c>
      <c r="M106" s="312">
        <f t="shared" si="566"/>
        <v>3.318307743996475</v>
      </c>
      <c r="N106" s="312">
        <f t="shared" si="566"/>
        <v>2.8270212716659984</v>
      </c>
      <c r="O106" s="312">
        <f t="shared" si="566"/>
        <v>2.9602658812658813</v>
      </c>
      <c r="P106" s="312">
        <f t="shared" si="566"/>
        <v>3.4472200367164958</v>
      </c>
      <c r="Q106" s="312">
        <f t="shared" si="566"/>
        <v>2.9965118637193267</v>
      </c>
      <c r="R106" s="312">
        <f t="shared" si="566"/>
        <v>2.9236676668095445</v>
      </c>
      <c r="S106" s="312">
        <f t="shared" si="566"/>
        <v>3.0901371269340761</v>
      </c>
      <c r="T106" s="312">
        <f t="shared" si="566"/>
        <v>3.4668644408688656</v>
      </c>
      <c r="U106" s="312">
        <f t="shared" si="566"/>
        <v>3.9609246499222048</v>
      </c>
      <c r="V106" s="312">
        <f t="shared" si="566"/>
        <v>3.592857877945868</v>
      </c>
      <c r="W106" s="312">
        <f t="shared" si="566"/>
        <v>3.3851898981989028</v>
      </c>
      <c r="X106" s="312">
        <f t="shared" si="566"/>
        <v>4.8894091415830543</v>
      </c>
      <c r="Y106" s="312">
        <f t="shared" si="566"/>
        <v>4.1147763217352011</v>
      </c>
      <c r="Z106" s="312">
        <f t="shared" si="566"/>
        <v>3.8984037558685443</v>
      </c>
      <c r="AA106" s="312">
        <f t="shared" si="566"/>
        <v>3.2225436408977557</v>
      </c>
      <c r="AB106" s="312">
        <f t="shared" si="566"/>
        <v>5.4818320885449472</v>
      </c>
      <c r="AC106" s="312">
        <f t="shared" si="566"/>
        <v>5.9604761486427122</v>
      </c>
      <c r="AD106" s="312">
        <f t="shared" si="566"/>
        <v>4.2089193689050983</v>
      </c>
      <c r="AE106" s="312">
        <f t="shared" si="566"/>
        <v>4.1754472115047356</v>
      </c>
      <c r="AF106" s="312">
        <f t="shared" si="566"/>
        <v>5.3487980193275293</v>
      </c>
      <c r="AG106" s="312">
        <f t="shared" si="566"/>
        <v>5.5728597729364848</v>
      </c>
      <c r="AH106" s="312">
        <f t="shared" si="566"/>
        <v>4.5528960645812315</v>
      </c>
      <c r="AI106" s="296">
        <f t="shared" si="566"/>
        <v>4.932290667178405</v>
      </c>
      <c r="AJ106" s="295">
        <f t="shared" si="566"/>
        <v>5.2912010656404949</v>
      </c>
      <c r="AK106" s="312">
        <f t="shared" si="566"/>
        <v>5.321876515833968</v>
      </c>
      <c r="AL106" s="312">
        <f t="shared" si="566"/>
        <v>4.6855580412627393</v>
      </c>
      <c r="AM106" s="312">
        <f t="shared" si="566"/>
        <v>5.5221868104927676</v>
      </c>
      <c r="AN106" s="312">
        <f t="shared" si="566"/>
        <v>6.1091021004847272</v>
      </c>
      <c r="AO106" s="312">
        <f t="shared" si="566"/>
        <v>6.673708469368159</v>
      </c>
      <c r="AP106" s="312">
        <f t="shared" si="566"/>
        <v>4.6909618763847503</v>
      </c>
      <c r="AQ106" s="312">
        <f t="shared" si="566"/>
        <v>5.6222034887491086</v>
      </c>
      <c r="AR106" s="312">
        <f t="shared" si="566"/>
        <v>5.4101466563749918</v>
      </c>
      <c r="AS106" s="312">
        <f t="shared" si="566"/>
        <v>4.9583524627795628</v>
      </c>
      <c r="AT106" s="312">
        <f t="shared" si="566"/>
        <v>4.0865772896139561</v>
      </c>
      <c r="AU106" s="312">
        <f t="shared" si="566"/>
        <v>4.2980999815532188</v>
      </c>
      <c r="AV106" s="312">
        <f t="shared" ref="AV106:AW106" si="567">AV95/AV$91*100</f>
        <v>5.293390532974624</v>
      </c>
      <c r="AW106" s="312">
        <f t="shared" si="567"/>
        <v>3.2931516422082461</v>
      </c>
      <c r="AX106" s="312">
        <f t="shared" ref="AX106:AY106" si="568">AX95/AX$91*100</f>
        <v>3.7545126353790614</v>
      </c>
      <c r="AY106" s="312">
        <f t="shared" si="568"/>
        <v>2.7272727272727271</v>
      </c>
      <c r="AZ106" s="312">
        <f t="shared" ref="AZ106:BA106" si="569">AZ95/AZ$91*100</f>
        <v>4.3850742480010156</v>
      </c>
      <c r="BA106" s="312">
        <f t="shared" si="569"/>
        <v>3.9582338087763596</v>
      </c>
      <c r="BB106" s="312">
        <f t="shared" ref="BB106:BC106" si="570">BB95/BB$91*100</f>
        <v>4.605631176580272</v>
      </c>
      <c r="BC106" s="312">
        <f t="shared" si="570"/>
        <v>4.336298827549637</v>
      </c>
      <c r="BD106" s="312">
        <f t="shared" ref="BD106:BE106" si="571">BD95/BD$91*100</f>
        <v>5.7202288091523661</v>
      </c>
      <c r="BE106" s="312">
        <f t="shared" si="571"/>
        <v>4.6132893699376387</v>
      </c>
      <c r="BF106" s="312">
        <f t="shared" ref="BF106:BG106" si="572">BF95/BF$91*100</f>
        <v>3.7353062951161995</v>
      </c>
      <c r="BG106" s="296">
        <f t="shared" si="572"/>
        <v>4.329399902320672</v>
      </c>
      <c r="BH106" s="295">
        <f t="shared" ref="BH106:BL106" si="573">BH95/BH$91*100</f>
        <v>3.5912488745980706</v>
      </c>
      <c r="BI106" s="312">
        <f t="shared" si="573"/>
        <v>3.9644264480766385</v>
      </c>
      <c r="BJ106" s="312">
        <f t="shared" si="573"/>
        <v>4.8897131512843375</v>
      </c>
      <c r="BK106" s="312">
        <f t="shared" si="573"/>
        <v>5.0736847738827935</v>
      </c>
      <c r="BL106" s="312">
        <f t="shared" si="573"/>
        <v>5.1994962884411455</v>
      </c>
      <c r="BM106" s="312">
        <f t="shared" si="566"/>
        <v>5.7202288091523661</v>
      </c>
      <c r="BN106" s="312">
        <f t="shared" si="566"/>
        <v>4.6132893699376387</v>
      </c>
      <c r="BO106" s="312">
        <f t="shared" ref="BO106:BP106" si="574">BO95/BO$91*100</f>
        <v>3.7353062951161995</v>
      </c>
      <c r="BP106" s="296">
        <f t="shared" si="574"/>
        <v>4.329399902320672</v>
      </c>
    </row>
    <row r="107" spans="1:80">
      <c r="A107" s="297" t="str">
        <f>IF('1'!$A$1=1,B107,C107)</f>
        <v xml:space="preserve">   Africa</v>
      </c>
      <c r="B107" s="311" t="s">
        <v>23</v>
      </c>
      <c r="C107" s="278" t="s">
        <v>140</v>
      </c>
      <c r="D107" s="295">
        <f t="shared" ref="D107:BN107" si="575">D96/D$91*100</f>
        <v>1.1192121053242019</v>
      </c>
      <c r="E107" s="312">
        <f t="shared" si="575"/>
        <v>1.1149817503392132</v>
      </c>
      <c r="F107" s="312">
        <f t="shared" si="575"/>
        <v>0.95407699737889529</v>
      </c>
      <c r="G107" s="312">
        <f t="shared" si="575"/>
        <v>0.80484919268985089</v>
      </c>
      <c r="H107" s="312">
        <f t="shared" si="575"/>
        <v>0.74597529602850265</v>
      </c>
      <c r="I107" s="312">
        <f t="shared" si="575"/>
        <v>0.82076739588469982</v>
      </c>
      <c r="J107" s="312">
        <f t="shared" si="575"/>
        <v>0.7826924758724787</v>
      </c>
      <c r="K107" s="312">
        <f t="shared" si="575"/>
        <v>0.83207258548029728</v>
      </c>
      <c r="L107" s="312">
        <f t="shared" si="575"/>
        <v>0.87482506055818854</v>
      </c>
      <c r="M107" s="312">
        <f t="shared" si="575"/>
        <v>0.83731501432033473</v>
      </c>
      <c r="N107" s="312">
        <f t="shared" si="575"/>
        <v>0.5846277146549036</v>
      </c>
      <c r="O107" s="312">
        <f t="shared" si="575"/>
        <v>0.64228946176946167</v>
      </c>
      <c r="P107" s="312">
        <f t="shared" si="575"/>
        <v>0.82963545764489899</v>
      </c>
      <c r="Q107" s="312">
        <f t="shared" si="575"/>
        <v>0.81524369634286487</v>
      </c>
      <c r="R107" s="312">
        <f t="shared" si="575"/>
        <v>0.98869838548364053</v>
      </c>
      <c r="S107" s="312">
        <f t="shared" si="575"/>
        <v>1.1342524015545941</v>
      </c>
      <c r="T107" s="312">
        <f t="shared" si="575"/>
        <v>1.5123994368463396</v>
      </c>
      <c r="U107" s="312">
        <f t="shared" si="575"/>
        <v>1.1248388530784617</v>
      </c>
      <c r="V107" s="312">
        <f t="shared" si="575"/>
        <v>0.96226201502521358</v>
      </c>
      <c r="W107" s="312">
        <f t="shared" si="575"/>
        <v>0.96762920908379024</v>
      </c>
      <c r="X107" s="312">
        <f t="shared" si="575"/>
        <v>1.1065886287625417</v>
      </c>
      <c r="Y107" s="312">
        <f t="shared" si="575"/>
        <v>0.93226389516493458</v>
      </c>
      <c r="Z107" s="312">
        <f t="shared" si="575"/>
        <v>0.95931455399061027</v>
      </c>
      <c r="AA107" s="312">
        <f t="shared" si="575"/>
        <v>1.1763258520365754</v>
      </c>
      <c r="AB107" s="312">
        <f t="shared" si="575"/>
        <v>1.1324844776388012</v>
      </c>
      <c r="AC107" s="312">
        <f t="shared" si="575"/>
        <v>0.934191337960116</v>
      </c>
      <c r="AD107" s="312">
        <f t="shared" si="575"/>
        <v>1.2898517402679774</v>
      </c>
      <c r="AE107" s="312">
        <f t="shared" si="575"/>
        <v>1.2283619782532447</v>
      </c>
      <c r="AF107" s="312">
        <f t="shared" si="575"/>
        <v>1.2815350211644438</v>
      </c>
      <c r="AG107" s="312">
        <f t="shared" si="575"/>
        <v>0.93409788278613071</v>
      </c>
      <c r="AH107" s="312">
        <f t="shared" si="575"/>
        <v>0.99352842246888651</v>
      </c>
      <c r="AI107" s="296">
        <f t="shared" si="575"/>
        <v>0.98546664107976722</v>
      </c>
      <c r="AJ107" s="295">
        <f t="shared" si="575"/>
        <v>1.2358469621845631</v>
      </c>
      <c r="AK107" s="312">
        <f t="shared" si="575"/>
        <v>1.0394290069988221</v>
      </c>
      <c r="AL107" s="312">
        <f t="shared" si="575"/>
        <v>1.0315684812329107</v>
      </c>
      <c r="AM107" s="312">
        <f t="shared" si="575"/>
        <v>0.91934297621966166</v>
      </c>
      <c r="AN107" s="312">
        <f t="shared" si="575"/>
        <v>1.3310764022466723</v>
      </c>
      <c r="AO107" s="312">
        <f t="shared" si="575"/>
        <v>1.0946802381409639</v>
      </c>
      <c r="AP107" s="312">
        <f t="shared" si="575"/>
        <v>1.1078004431201773</v>
      </c>
      <c r="AQ107" s="312">
        <f t="shared" si="575"/>
        <v>0.87542960897477473</v>
      </c>
      <c r="AR107" s="312">
        <f t="shared" si="575"/>
        <v>0.98940425233316964</v>
      </c>
      <c r="AS107" s="312">
        <f t="shared" si="575"/>
        <v>0.96412408998491506</v>
      </c>
      <c r="AT107" s="312">
        <f t="shared" si="575"/>
        <v>1.6475528993700534</v>
      </c>
      <c r="AU107" s="312">
        <f t="shared" si="575"/>
        <v>1.0237963475373546</v>
      </c>
      <c r="AV107" s="312">
        <f t="shared" ref="AV107:AW107" si="576">AV96/AV$91*100</f>
        <v>0.75619864756780342</v>
      </c>
      <c r="AW107" s="312">
        <f t="shared" si="576"/>
        <v>0.63766596785464713</v>
      </c>
      <c r="AX107" s="312">
        <f t="shared" ref="AX107:AY107" si="577">AX96/AX$91*100</f>
        <v>0.96750902527075811</v>
      </c>
      <c r="AY107" s="312">
        <f t="shared" si="577"/>
        <v>0.93939393939393934</v>
      </c>
      <c r="AZ107" s="312">
        <f t="shared" ref="AZ107:BA107" si="578">AZ96/AZ$91*100</f>
        <v>0.81863180606675978</v>
      </c>
      <c r="BA107" s="312">
        <f t="shared" si="578"/>
        <v>1.1192247321367639</v>
      </c>
      <c r="BB107" s="312">
        <f t="shared" ref="BB107:BC107" si="579">BB96/BB$91*100</f>
        <v>1.1187768040275965</v>
      </c>
      <c r="BC107" s="312">
        <f t="shared" si="579"/>
        <v>0.98391563070759447</v>
      </c>
      <c r="BD107" s="312">
        <f t="shared" ref="BD107:BE107" si="580">BD96/BD$91*100</f>
        <v>1.0920436817472698</v>
      </c>
      <c r="BE107" s="312">
        <f t="shared" si="580"/>
        <v>1.16980861586983</v>
      </c>
      <c r="BF107" s="312">
        <f t="shared" ref="BF107:BG107" si="581">BF96/BF$91*100</f>
        <v>0.83886878724055369</v>
      </c>
      <c r="BG107" s="296">
        <f t="shared" si="581"/>
        <v>1.0083027428985554</v>
      </c>
      <c r="BH107" s="295">
        <f t="shared" ref="BH107:BL107" si="582">BH96/BH$91*100</f>
        <v>1.1420244372990354</v>
      </c>
      <c r="BI107" s="312">
        <f t="shared" si="582"/>
        <v>1.0504765196780406</v>
      </c>
      <c r="BJ107" s="312">
        <f t="shared" si="582"/>
        <v>1.1546552143262294</v>
      </c>
      <c r="BK107" s="312">
        <f t="shared" si="582"/>
        <v>1.0417910980287219</v>
      </c>
      <c r="BL107" s="312">
        <f t="shared" si="582"/>
        <v>1.0488467656415694</v>
      </c>
      <c r="BM107" s="312">
        <f t="shared" si="575"/>
        <v>1.0920436817472698</v>
      </c>
      <c r="BN107" s="312">
        <f t="shared" si="575"/>
        <v>1.16980861586983</v>
      </c>
      <c r="BO107" s="312">
        <f t="shared" ref="BO107:BP107" si="583">BO96/BO$91*100</f>
        <v>0.83886878724055369</v>
      </c>
      <c r="BP107" s="296">
        <f t="shared" si="583"/>
        <v>1.0083027428985554</v>
      </c>
    </row>
    <row r="108" spans="1:80">
      <c r="A108" s="297" t="str">
        <f>IF('1'!$A$1=1,B108,C108)</f>
        <v xml:space="preserve">   Australia and Oceania</v>
      </c>
      <c r="B108" s="280" t="s">
        <v>264</v>
      </c>
      <c r="C108" s="278" t="s">
        <v>265</v>
      </c>
      <c r="D108" s="295">
        <f t="shared" ref="D108:BN108" si="584">D97/D$91*100</f>
        <v>0.31340394410692585</v>
      </c>
      <c r="E108" s="312">
        <f t="shared" si="584"/>
        <v>0.17411651706502454</v>
      </c>
      <c r="F108" s="312">
        <f t="shared" si="584"/>
        <v>0.19708768566158627</v>
      </c>
      <c r="G108" s="312">
        <f t="shared" si="584"/>
        <v>0.18901953956706882</v>
      </c>
      <c r="H108" s="312">
        <f t="shared" si="584"/>
        <v>0.22977769045373575</v>
      </c>
      <c r="I108" s="312">
        <f t="shared" si="584"/>
        <v>0.21660825749764645</v>
      </c>
      <c r="J108" s="312">
        <f t="shared" si="584"/>
        <v>0.22804157709372</v>
      </c>
      <c r="K108" s="312">
        <f t="shared" si="584"/>
        <v>0.10978690967545726</v>
      </c>
      <c r="L108" s="312">
        <f t="shared" si="584"/>
        <v>0.10504434439178516</v>
      </c>
      <c r="M108" s="312">
        <f t="shared" si="584"/>
        <v>0.10928792685613571</v>
      </c>
      <c r="N108" s="312">
        <f t="shared" si="584"/>
        <v>9.6073693356503134E-2</v>
      </c>
      <c r="O108" s="312">
        <f t="shared" si="584"/>
        <v>0.12698130284130282</v>
      </c>
      <c r="P108" s="312">
        <f t="shared" si="584"/>
        <v>0.38789666928927352</v>
      </c>
      <c r="Q108" s="312">
        <f t="shared" si="584"/>
        <v>0.12411275603325897</v>
      </c>
      <c r="R108" s="312">
        <f t="shared" si="584"/>
        <v>0.2594870695813688</v>
      </c>
      <c r="S108" s="312">
        <f t="shared" si="584"/>
        <v>0.45414680648236422</v>
      </c>
      <c r="T108" s="312">
        <f t="shared" si="584"/>
        <v>0.56872485921158489</v>
      </c>
      <c r="U108" s="312">
        <f t="shared" si="584"/>
        <v>0.42004889975550119</v>
      </c>
      <c r="V108" s="312">
        <f t="shared" si="584"/>
        <v>0.40741998559226095</v>
      </c>
      <c r="W108" s="312">
        <f t="shared" si="584"/>
        <v>0.27704581049334376</v>
      </c>
      <c r="X108" s="312">
        <f t="shared" si="584"/>
        <v>0.43176142697881831</v>
      </c>
      <c r="Y108" s="312">
        <f t="shared" si="584"/>
        <v>0.25438319023949391</v>
      </c>
      <c r="Z108" s="312">
        <f t="shared" si="584"/>
        <v>0.35453521126760557</v>
      </c>
      <c r="AA108" s="312">
        <f t="shared" si="584"/>
        <v>0.14889443059019117</v>
      </c>
      <c r="AB108" s="312">
        <f t="shared" si="584"/>
        <v>0.17287861063619184</v>
      </c>
      <c r="AC108" s="312">
        <f t="shared" si="584"/>
        <v>0.52590705437933771</v>
      </c>
      <c r="AD108" s="312">
        <f t="shared" si="584"/>
        <v>0.33039720922857374</v>
      </c>
      <c r="AE108" s="312">
        <f t="shared" si="584"/>
        <v>0.12932304454577342</v>
      </c>
      <c r="AF108" s="312">
        <f t="shared" si="584"/>
        <v>3.9573516492292946E-2</v>
      </c>
      <c r="AG108" s="312">
        <f t="shared" si="584"/>
        <v>7.5207118748082225E-2</v>
      </c>
      <c r="AH108" s="312">
        <f t="shared" si="584"/>
        <v>5.9286915573494782E-2</v>
      </c>
      <c r="AI108" s="296">
        <f t="shared" si="584"/>
        <v>0.27484807778417447</v>
      </c>
      <c r="AJ108" s="295">
        <f t="shared" si="584"/>
        <v>0.16280618663509214</v>
      </c>
      <c r="AK108" s="312">
        <f t="shared" si="584"/>
        <v>6.9295267133254804E-2</v>
      </c>
      <c r="AL108" s="312">
        <f t="shared" si="584"/>
        <v>0.37285607755406414</v>
      </c>
      <c r="AM108" s="312">
        <f t="shared" si="584"/>
        <v>0.14096592302034813</v>
      </c>
      <c r="AN108" s="312">
        <f t="shared" si="584"/>
        <v>6.9329772562899128E-2</v>
      </c>
      <c r="AO108" s="312">
        <f t="shared" si="584"/>
        <v>8.7227121471096611E-2</v>
      </c>
      <c r="AP108" s="312">
        <f t="shared" si="584"/>
        <v>0.11360931660172664</v>
      </c>
      <c r="AQ108" s="312">
        <f t="shared" si="584"/>
        <v>7.9723669411841003E-2</v>
      </c>
      <c r="AR108" s="312">
        <f t="shared" si="584"/>
        <v>0.14034102869974036</v>
      </c>
      <c r="AS108" s="312">
        <f t="shared" si="584"/>
        <v>0.19020135108545944</v>
      </c>
      <c r="AT108" s="312">
        <f t="shared" si="584"/>
        <v>5.9225757820492109E-2</v>
      </c>
      <c r="AU108" s="312">
        <f t="shared" si="584"/>
        <v>0.33665375391994096</v>
      </c>
      <c r="AV108" s="312">
        <f t="shared" ref="AV108:AW108" si="585">AV97/AV$91*100</f>
        <v>0.47989529557187521</v>
      </c>
      <c r="AW108" s="312">
        <f t="shared" si="585"/>
        <v>0.34067085953878407</v>
      </c>
      <c r="AX108" s="312">
        <f t="shared" ref="AX108:AY108" si="586">AX97/AX$91*100</f>
        <v>0.23826714801444046</v>
      </c>
      <c r="AY108" s="312">
        <f t="shared" si="586"/>
        <v>0.48484848484848486</v>
      </c>
      <c r="AZ108" s="312">
        <f t="shared" ref="AZ108:BA108" si="587">AZ97/AZ$91*100</f>
        <v>0.24114735372509202</v>
      </c>
      <c r="BA108" s="312">
        <f t="shared" si="587"/>
        <v>0.13649082099228826</v>
      </c>
      <c r="BB108" s="312">
        <f t="shared" ref="BB108:BC108" si="588">BB97/BB$91*100</f>
        <v>0.11187768040275967</v>
      </c>
      <c r="BC108" s="312">
        <f t="shared" si="588"/>
        <v>0.12372591763388911</v>
      </c>
      <c r="BD108" s="312">
        <f t="shared" ref="BD108:BE108" si="589">BD97/BD$91*100</f>
        <v>8.7169225323087005E-2</v>
      </c>
      <c r="BE108" s="312">
        <f t="shared" si="589"/>
        <v>0.19066733567486202</v>
      </c>
      <c r="BF108" s="312">
        <f t="shared" ref="BF108:BG108" si="590">BF97/BF$91*100</f>
        <v>0.392432179438714</v>
      </c>
      <c r="BG108" s="296">
        <f t="shared" si="590"/>
        <v>0.15282088447056227</v>
      </c>
      <c r="BH108" s="295">
        <f t="shared" ref="BH108:BL108" si="591">BH97/BH$91*100</f>
        <v>0.41734276527331188</v>
      </c>
      <c r="BI108" s="312">
        <f t="shared" si="591"/>
        <v>0.28866969532368775</v>
      </c>
      <c r="BJ108" s="312">
        <f t="shared" si="591"/>
        <v>0.28195446074062075</v>
      </c>
      <c r="BK108" s="312">
        <f t="shared" si="591"/>
        <v>0.11870305949513871</v>
      </c>
      <c r="BL108" s="312">
        <f t="shared" si="591"/>
        <v>0.19054878048780488</v>
      </c>
      <c r="BM108" s="312">
        <f t="shared" si="584"/>
        <v>8.7169225323087005E-2</v>
      </c>
      <c r="BN108" s="312">
        <f t="shared" si="584"/>
        <v>0.19066733567486202</v>
      </c>
      <c r="BO108" s="312">
        <f t="shared" ref="BO108:BP108" si="592">BO97/BO$91*100</f>
        <v>0.392432179438714</v>
      </c>
      <c r="BP108" s="296">
        <f t="shared" si="592"/>
        <v>0.15282088447056227</v>
      </c>
    </row>
    <row r="109" spans="1:80" s="814" customFormat="1">
      <c r="A109" s="290" t="str">
        <f>IF('1'!$A$1=1,B109,C109)</f>
        <v>Reference:</v>
      </c>
      <c r="B109" s="311" t="s">
        <v>367</v>
      </c>
      <c r="C109" s="311" t="s">
        <v>369</v>
      </c>
      <c r="D109" s="295"/>
      <c r="E109" s="312"/>
      <c r="F109" s="312"/>
      <c r="G109" s="312"/>
      <c r="H109" s="312"/>
      <c r="I109" s="312"/>
      <c r="J109" s="312"/>
      <c r="K109" s="312"/>
      <c r="L109" s="312"/>
      <c r="M109" s="312"/>
      <c r="N109" s="312"/>
      <c r="O109" s="312"/>
      <c r="P109" s="312"/>
      <c r="Q109" s="312"/>
      <c r="R109" s="312"/>
      <c r="S109" s="312"/>
      <c r="T109" s="312"/>
      <c r="U109" s="312"/>
      <c r="V109" s="312"/>
      <c r="W109" s="312"/>
      <c r="X109" s="312"/>
      <c r="Y109" s="312"/>
      <c r="Z109" s="312"/>
      <c r="AA109" s="312"/>
      <c r="AB109" s="312"/>
      <c r="AC109" s="312"/>
      <c r="AD109" s="312"/>
      <c r="AE109" s="312"/>
      <c r="AF109" s="312"/>
      <c r="AG109" s="312"/>
      <c r="AH109" s="312"/>
      <c r="AI109" s="296"/>
      <c r="AJ109" s="295"/>
      <c r="AK109" s="312"/>
      <c r="AL109" s="312"/>
      <c r="AM109" s="312"/>
      <c r="AN109" s="312"/>
      <c r="AO109" s="312"/>
      <c r="AP109" s="312"/>
      <c r="AQ109" s="312"/>
      <c r="AR109" s="312"/>
      <c r="AS109" s="312"/>
      <c r="AT109" s="312"/>
      <c r="AU109" s="312"/>
      <c r="AV109" s="312"/>
      <c r="AW109" s="312"/>
      <c r="AX109" s="312"/>
      <c r="AY109" s="312"/>
      <c r="AZ109" s="312"/>
      <c r="BA109" s="312"/>
      <c r="BB109" s="312"/>
      <c r="BC109" s="312"/>
      <c r="BD109" s="312"/>
      <c r="BE109" s="312"/>
      <c r="BF109" s="312"/>
      <c r="BG109" s="296"/>
      <c r="BH109" s="295"/>
      <c r="BI109" s="312"/>
      <c r="BJ109" s="312"/>
      <c r="BK109" s="312"/>
      <c r="BL109" s="312"/>
      <c r="BM109" s="312"/>
      <c r="BN109" s="312"/>
      <c r="BO109" s="312"/>
      <c r="BP109" s="296"/>
      <c r="BQ109" s="1597"/>
      <c r="BR109" s="1597"/>
      <c r="BS109" s="1597"/>
      <c r="BT109" s="1597"/>
      <c r="BU109" s="1597"/>
      <c r="BV109" s="1597"/>
      <c r="BW109" s="1597"/>
      <c r="BX109" s="1597"/>
      <c r="BY109" s="1597"/>
      <c r="BZ109" s="1597"/>
      <c r="CA109" s="1597"/>
      <c r="CB109" s="1597"/>
    </row>
    <row r="110" spans="1:80" s="814" customFormat="1">
      <c r="A110" s="290" t="str">
        <f>IF('1'!$A$1=1,B110,C110)</f>
        <v>EU countries</v>
      </c>
      <c r="B110" s="311" t="s">
        <v>383</v>
      </c>
      <c r="C110" s="311" t="s">
        <v>365</v>
      </c>
      <c r="D110" s="295">
        <f t="shared" ref="D110:BN110" si="593">D99/D$91*100</f>
        <v>25.030892076880594</v>
      </c>
      <c r="E110" s="312">
        <f t="shared" si="593"/>
        <v>28.021525900219181</v>
      </c>
      <c r="F110" s="312">
        <f t="shared" si="593"/>
        <v>30.24051322687118</v>
      </c>
      <c r="G110" s="312">
        <f t="shared" si="593"/>
        <v>29.531124569730306</v>
      </c>
      <c r="H110" s="312">
        <f t="shared" si="593"/>
        <v>25.15195530755528</v>
      </c>
      <c r="I110" s="312">
        <f t="shared" si="593"/>
        <v>27.50448305912942</v>
      </c>
      <c r="J110" s="312">
        <f t="shared" si="593"/>
        <v>26.303490454192012</v>
      </c>
      <c r="K110" s="312">
        <f t="shared" si="593"/>
        <v>28.200908606682017</v>
      </c>
      <c r="L110" s="312">
        <f t="shared" si="593"/>
        <v>26.501118241179565</v>
      </c>
      <c r="M110" s="312">
        <f t="shared" si="593"/>
        <v>31.929351817580965</v>
      </c>
      <c r="N110" s="312">
        <f t="shared" si="593"/>
        <v>28.821607405427084</v>
      </c>
      <c r="O110" s="312">
        <f t="shared" si="593"/>
        <v>30.897753388773385</v>
      </c>
      <c r="P110" s="312">
        <f t="shared" si="593"/>
        <v>28.092551796485708</v>
      </c>
      <c r="Q110" s="312">
        <f t="shared" si="593"/>
        <v>28.718238355979175</v>
      </c>
      <c r="R110" s="312">
        <f t="shared" si="593"/>
        <v>35.084404914987857</v>
      </c>
      <c r="S110" s="312">
        <f t="shared" si="593"/>
        <v>35.580354916770553</v>
      </c>
      <c r="T110" s="312">
        <f t="shared" si="593"/>
        <v>32.417923511665322</v>
      </c>
      <c r="U110" s="312">
        <f t="shared" si="593"/>
        <v>32.338311035785729</v>
      </c>
      <c r="V110" s="312">
        <f t="shared" si="593"/>
        <v>33.019811505608729</v>
      </c>
      <c r="W110" s="312">
        <f t="shared" si="593"/>
        <v>32.93439288371183</v>
      </c>
      <c r="X110" s="312">
        <f t="shared" si="593"/>
        <v>35.193793333333332</v>
      </c>
      <c r="Y110" s="312">
        <f t="shared" si="593"/>
        <v>35.464697525982828</v>
      </c>
      <c r="Z110" s="312">
        <f t="shared" si="593"/>
        <v>35.037184769953058</v>
      </c>
      <c r="AA110" s="312">
        <f t="shared" si="593"/>
        <v>35.252647497921863</v>
      </c>
      <c r="AB110" s="312">
        <f t="shared" si="593"/>
        <v>35.195078484657607</v>
      </c>
      <c r="AC110" s="312">
        <f t="shared" si="593"/>
        <v>36.186820882017045</v>
      </c>
      <c r="AD110" s="312">
        <f t="shared" si="593"/>
        <v>35.925442242131126</v>
      </c>
      <c r="AE110" s="312">
        <f t="shared" si="593"/>
        <v>35.21657199579095</v>
      </c>
      <c r="AF110" s="312">
        <f t="shared" si="593"/>
        <v>34.872779107100072</v>
      </c>
      <c r="AG110" s="312">
        <f t="shared" si="593"/>
        <v>35.767332709420067</v>
      </c>
      <c r="AH110" s="312">
        <f t="shared" si="593"/>
        <v>35.536587460477627</v>
      </c>
      <c r="AI110" s="296">
        <f t="shared" si="593"/>
        <v>34.530335175590096</v>
      </c>
      <c r="AJ110" s="295">
        <f t="shared" si="593"/>
        <v>37.06903250943536</v>
      </c>
      <c r="AK110" s="312">
        <f t="shared" si="593"/>
        <v>36.830434481324929</v>
      </c>
      <c r="AL110" s="312">
        <f t="shared" si="593"/>
        <v>36.701466567238377</v>
      </c>
      <c r="AM110" s="312">
        <f t="shared" si="593"/>
        <v>35.609217945574898</v>
      </c>
      <c r="AN110" s="312">
        <f t="shared" si="593"/>
        <v>40.501654227898747</v>
      </c>
      <c r="AO110" s="312">
        <f t="shared" si="593"/>
        <v>38.966775494526601</v>
      </c>
      <c r="AP110" s="312">
        <f t="shared" si="593"/>
        <v>41.256016502406602</v>
      </c>
      <c r="AQ110" s="312">
        <f t="shared" si="593"/>
        <v>40.204915375137801</v>
      </c>
      <c r="AR110" s="312">
        <f t="shared" si="593"/>
        <v>38.685004561083431</v>
      </c>
      <c r="AS110" s="312">
        <f t="shared" si="593"/>
        <v>39.902931724273628</v>
      </c>
      <c r="AT110" s="312">
        <f t="shared" si="593"/>
        <v>36.859958003553544</v>
      </c>
      <c r="AU110" s="312">
        <f t="shared" si="593"/>
        <v>35.639180962921969</v>
      </c>
      <c r="AV110" s="312">
        <f t="shared" ref="AV110:AW110" si="594">AV99/AV$91*100</f>
        <v>33.519959281611285</v>
      </c>
      <c r="AW110" s="312">
        <f t="shared" si="594"/>
        <v>48.497554157931518</v>
      </c>
      <c r="AX110" s="312">
        <f t="shared" ref="AX110:AY110" si="595">AX99/AX$91*100</f>
        <v>49.675090252707584</v>
      </c>
      <c r="AY110" s="312">
        <f t="shared" si="595"/>
        <v>46.448484848484853</v>
      </c>
      <c r="AZ110" s="312">
        <f t="shared" ref="AZ110:BA110" si="596">AZ99/AZ$91*100</f>
        <v>47.258535347125267</v>
      </c>
      <c r="BA110" s="312">
        <f t="shared" si="596"/>
        <v>47.744489183102431</v>
      </c>
      <c r="BB110" s="312">
        <f t="shared" ref="BB110:BC110" si="597">BB99/BB$91*100</f>
        <v>46.795947541798746</v>
      </c>
      <c r="BC110" s="312">
        <f t="shared" si="597"/>
        <v>48.029222883403051</v>
      </c>
      <c r="BD110" s="312">
        <f t="shared" ref="BD110:BE110" si="598">BD99/BD$91*100</f>
        <v>40.295834055584443</v>
      </c>
      <c r="BE110" s="312">
        <f t="shared" si="598"/>
        <v>37.518457458246722</v>
      </c>
      <c r="BF110" s="312">
        <f t="shared" ref="BF110:BG110" si="599">BF99/BF$91*100</f>
        <v>44.474446904646179</v>
      </c>
      <c r="BG110" s="296">
        <f t="shared" si="599"/>
        <v>47.459549729806369</v>
      </c>
      <c r="BH110" s="295">
        <f t="shared" ref="BH110:BL110" si="600">BH99/BH$91*100</f>
        <v>32.68566482829582</v>
      </c>
      <c r="BI110" s="312">
        <f t="shared" si="600"/>
        <v>35.229302155449119</v>
      </c>
      <c r="BJ110" s="312">
        <f t="shared" si="600"/>
        <v>35.616589540961016</v>
      </c>
      <c r="BK110" s="312">
        <f t="shared" si="600"/>
        <v>35.161343658906432</v>
      </c>
      <c r="BL110" s="312">
        <f t="shared" si="600"/>
        <v>36.51931727697508</v>
      </c>
      <c r="BM110" s="312">
        <f t="shared" si="593"/>
        <v>40.295834055584443</v>
      </c>
      <c r="BN110" s="312">
        <f t="shared" si="593"/>
        <v>37.518457458246722</v>
      </c>
      <c r="BO110" s="312">
        <f t="shared" ref="BO110:BP110" si="601">BO99/BO$91*100</f>
        <v>44.474446904646179</v>
      </c>
      <c r="BP110" s="296">
        <f t="shared" si="601"/>
        <v>47.459549729806369</v>
      </c>
      <c r="BQ110" s="1597"/>
      <c r="BR110" s="1597"/>
      <c r="BS110" s="1597"/>
      <c r="BT110" s="1597"/>
      <c r="BU110" s="1597"/>
      <c r="BV110" s="1597"/>
      <c r="BW110" s="1597"/>
      <c r="BX110" s="1597"/>
      <c r="BY110" s="1597"/>
      <c r="BZ110" s="1597"/>
      <c r="CA110" s="1597"/>
      <c r="CB110" s="1597"/>
    </row>
    <row r="111" spans="1:80" s="814" customFormat="1">
      <c r="A111" s="290" t="str">
        <f>IF('1'!$A$1=1,B111,C111)</f>
        <v xml:space="preserve">   CIS countries</v>
      </c>
      <c r="B111" s="793" t="s">
        <v>373</v>
      </c>
      <c r="C111" s="793" t="s">
        <v>135</v>
      </c>
      <c r="D111" s="295">
        <f t="shared" ref="D111:BN111" si="602">D100/D$91*100</f>
        <v>49.77355572738319</v>
      </c>
      <c r="E111" s="312">
        <f t="shared" si="602"/>
        <v>45.303204258428138</v>
      </c>
      <c r="F111" s="312">
        <f t="shared" si="602"/>
        <v>41.631880399961169</v>
      </c>
      <c r="G111" s="312">
        <f t="shared" si="602"/>
        <v>43.009226401703337</v>
      </c>
      <c r="H111" s="312">
        <f t="shared" si="602"/>
        <v>46.175206957979668</v>
      </c>
      <c r="I111" s="312">
        <f t="shared" si="602"/>
        <v>40.372977092392517</v>
      </c>
      <c r="J111" s="312">
        <f t="shared" si="602"/>
        <v>42.798335086676119</v>
      </c>
      <c r="K111" s="312">
        <f t="shared" si="602"/>
        <v>39.913976625972111</v>
      </c>
      <c r="L111" s="312">
        <f t="shared" si="602"/>
        <v>38.446550816219059</v>
      </c>
      <c r="M111" s="312">
        <f t="shared" si="602"/>
        <v>34.060365719321432</v>
      </c>
      <c r="N111" s="312">
        <f t="shared" si="602"/>
        <v>40.667468698480597</v>
      </c>
      <c r="O111" s="312">
        <f t="shared" si="602"/>
        <v>38.036498036498031</v>
      </c>
      <c r="P111" s="312">
        <f t="shared" si="602"/>
        <v>36.913191712562288</v>
      </c>
      <c r="Q111" s="312">
        <f t="shared" si="602"/>
        <v>40.620563780166293</v>
      </c>
      <c r="R111" s="312">
        <f t="shared" si="602"/>
        <v>30.568652664666381</v>
      </c>
      <c r="S111" s="312">
        <f t="shared" si="602"/>
        <v>27.806702353890149</v>
      </c>
      <c r="T111" s="312">
        <f t="shared" si="602"/>
        <v>28.811343523732901</v>
      </c>
      <c r="U111" s="312">
        <f t="shared" si="602"/>
        <v>31.58479662147144</v>
      </c>
      <c r="V111" s="312">
        <f t="shared" si="602"/>
        <v>30.595862920654522</v>
      </c>
      <c r="W111" s="312">
        <f t="shared" si="602"/>
        <v>31.323414252153487</v>
      </c>
      <c r="X111" s="312">
        <f t="shared" si="602"/>
        <v>23.132664437012263</v>
      </c>
      <c r="Y111" s="312">
        <f t="shared" si="602"/>
        <v>25.881156800722998</v>
      </c>
      <c r="Z111" s="312">
        <f t="shared" si="602"/>
        <v>26.197183098591548</v>
      </c>
      <c r="AA111" s="312">
        <f t="shared" si="602"/>
        <v>24.60515378221114</v>
      </c>
      <c r="AB111" s="312">
        <f t="shared" si="602"/>
        <v>23.944929362008459</v>
      </c>
      <c r="AC111" s="312">
        <f t="shared" si="602"/>
        <v>24.387244135992269</v>
      </c>
      <c r="AD111" s="312">
        <f t="shared" si="602"/>
        <v>26.480615238246251</v>
      </c>
      <c r="AE111" s="312">
        <f t="shared" si="602"/>
        <v>26.902841108383026</v>
      </c>
      <c r="AF111" s="312">
        <f t="shared" si="602"/>
        <v>25.445251976679177</v>
      </c>
      <c r="AG111" s="312">
        <f t="shared" si="602"/>
        <v>25.751764344891072</v>
      </c>
      <c r="AH111" s="312">
        <f t="shared" si="602"/>
        <v>25.523040699630002</v>
      </c>
      <c r="AI111" s="296">
        <f t="shared" si="602"/>
        <v>24.173223309665453</v>
      </c>
      <c r="AJ111" s="313">
        <f t="shared" si="602"/>
        <v>22.186043069636646</v>
      </c>
      <c r="AK111" s="314">
        <f t="shared" si="602"/>
        <v>23.491095558173377</v>
      </c>
      <c r="AL111" s="314">
        <f t="shared" si="602"/>
        <v>19.991300024857072</v>
      </c>
      <c r="AM111" s="314">
        <f t="shared" si="602"/>
        <v>19.575876440303997</v>
      </c>
      <c r="AN111" s="314">
        <f t="shared" si="602"/>
        <v>16.880818650457798</v>
      </c>
      <c r="AO111" s="314">
        <f t="shared" si="602"/>
        <v>17.044363357019396</v>
      </c>
      <c r="AP111" s="314">
        <f t="shared" si="602"/>
        <v>16.937886775154709</v>
      </c>
      <c r="AQ111" s="314">
        <f t="shared" si="602"/>
        <v>16.244082744309708</v>
      </c>
      <c r="AR111" s="314">
        <f t="shared" si="602"/>
        <v>17.290014735808011</v>
      </c>
      <c r="AS111" s="314">
        <f t="shared" si="602"/>
        <v>18.364268380665049</v>
      </c>
      <c r="AT111" s="314">
        <f t="shared" si="602"/>
        <v>18.473052280191677</v>
      </c>
      <c r="AU111" s="314">
        <f t="shared" si="602"/>
        <v>22.122302158273381</v>
      </c>
      <c r="AV111" s="314">
        <f t="shared" ref="AV111:AW111" si="603">AV100/AV$91*100</f>
        <v>22.017014469570277</v>
      </c>
      <c r="AW111" s="314">
        <f t="shared" si="603"/>
        <v>6.0621942697414397</v>
      </c>
      <c r="AX111" s="314">
        <f t="shared" ref="AX111:AY111" si="604">AX100/AX$91*100</f>
        <v>3.0324909747292419</v>
      </c>
      <c r="AY111" s="314">
        <f t="shared" si="604"/>
        <v>2.1393939393939392</v>
      </c>
      <c r="AZ111" s="314">
        <f t="shared" ref="AZ111:BA111" si="605">AZ100/AZ$91*100</f>
        <v>1.9862926767356264</v>
      </c>
      <c r="BA111" s="314">
        <f t="shared" si="605"/>
        <v>2.1770285948269978</v>
      </c>
      <c r="BB111" s="314">
        <f t="shared" ref="BB111:BC111" si="606">BB100/BB$91*100</f>
        <v>1.4854869786810865</v>
      </c>
      <c r="BC111" s="314">
        <f t="shared" si="606"/>
        <v>1.4375773286985212</v>
      </c>
      <c r="BD111" s="314">
        <f t="shared" ref="BD111:BE111" si="607">BD100/BD$91*100</f>
        <v>16.73889177789334</v>
      </c>
      <c r="BE111" s="314">
        <f t="shared" si="607"/>
        <v>19.341982653573218</v>
      </c>
      <c r="BF111" s="314">
        <f t="shared" ref="BF111:BG111" si="608">BF100/BF$91*100</f>
        <v>8.0916635164083459</v>
      </c>
      <c r="BG111" s="315">
        <f t="shared" si="608"/>
        <v>1.756652434893577</v>
      </c>
      <c r="BH111" s="295">
        <f t="shared" ref="BH111:BL111" si="609">BH100/BH$91*100</f>
        <v>30.559485530546628</v>
      </c>
      <c r="BI111" s="312">
        <f t="shared" si="609"/>
        <v>24.976544368179347</v>
      </c>
      <c r="BJ111" s="312">
        <f t="shared" si="609"/>
        <v>25.548983064581478</v>
      </c>
      <c r="BK111" s="312">
        <f t="shared" si="609"/>
        <v>25.182410132905179</v>
      </c>
      <c r="BL111" s="312">
        <f t="shared" si="609"/>
        <v>21.207250795334041</v>
      </c>
      <c r="BM111" s="312">
        <f t="shared" si="602"/>
        <v>16.73889177789334</v>
      </c>
      <c r="BN111" s="312">
        <f t="shared" si="602"/>
        <v>19.341982653573218</v>
      </c>
      <c r="BO111" s="312">
        <f t="shared" ref="BO111:BP111" si="610">BO100/BO$91*100</f>
        <v>8.0916635164083459</v>
      </c>
      <c r="BP111" s="296">
        <f t="shared" si="610"/>
        <v>1.756652434893577</v>
      </c>
      <c r="BQ111" s="1597"/>
      <c r="BR111" s="1597"/>
      <c r="BS111" s="1597"/>
      <c r="BT111" s="1597"/>
      <c r="BU111" s="1597"/>
      <c r="BV111" s="1597"/>
      <c r="BW111" s="1597"/>
      <c r="BX111" s="1597"/>
      <c r="BY111" s="1597"/>
      <c r="BZ111" s="1597"/>
      <c r="CA111" s="1597"/>
      <c r="CB111" s="1597"/>
    </row>
    <row r="112" spans="1:80">
      <c r="A112" s="327" t="str">
        <f>IF('1'!$A$1=1,B112,C112)</f>
        <v xml:space="preserve">GOODS TURNOVER* </v>
      </c>
      <c r="B112" s="326" t="s">
        <v>712</v>
      </c>
      <c r="C112" s="326" t="s">
        <v>713</v>
      </c>
      <c r="D112" s="271">
        <f t="shared" ref="D112:BN112" si="611">D70+D91</f>
        <v>32261</v>
      </c>
      <c r="E112" s="272">
        <f t="shared" si="611"/>
        <v>35113</v>
      </c>
      <c r="F112" s="272">
        <f t="shared" si="611"/>
        <v>36106</v>
      </c>
      <c r="G112" s="272">
        <f t="shared" si="611"/>
        <v>39317</v>
      </c>
      <c r="H112" s="272">
        <f t="shared" si="611"/>
        <v>33880</v>
      </c>
      <c r="I112" s="272">
        <f t="shared" si="611"/>
        <v>38796</v>
      </c>
      <c r="J112" s="272">
        <f t="shared" si="611"/>
        <v>38223</v>
      </c>
      <c r="K112" s="272">
        <f t="shared" si="611"/>
        <v>39801</v>
      </c>
      <c r="L112" s="272">
        <f t="shared" si="611"/>
        <v>33345</v>
      </c>
      <c r="M112" s="272">
        <f t="shared" si="611"/>
        <v>32635</v>
      </c>
      <c r="N112" s="272">
        <f t="shared" si="611"/>
        <v>37005</v>
      </c>
      <c r="O112" s="272">
        <f t="shared" si="611"/>
        <v>37355</v>
      </c>
      <c r="P112" s="272">
        <f t="shared" si="611"/>
        <v>28309</v>
      </c>
      <c r="Q112" s="272">
        <f t="shared" si="611"/>
        <v>28401</v>
      </c>
      <c r="R112" s="272">
        <f t="shared" si="611"/>
        <v>26584</v>
      </c>
      <c r="S112" s="272">
        <f t="shared" si="611"/>
        <v>24938</v>
      </c>
      <c r="T112" s="272">
        <f t="shared" si="611"/>
        <v>18741</v>
      </c>
      <c r="U112" s="272">
        <f t="shared" si="611"/>
        <v>17500</v>
      </c>
      <c r="V112" s="272">
        <f t="shared" si="611"/>
        <v>18745</v>
      </c>
      <c r="W112" s="272">
        <f t="shared" si="611"/>
        <v>19309</v>
      </c>
      <c r="X112" s="272">
        <f t="shared" si="611"/>
        <v>16016</v>
      </c>
      <c r="Y112" s="272">
        <f t="shared" si="611"/>
        <v>17039</v>
      </c>
      <c r="Z112" s="272">
        <f t="shared" si="611"/>
        <v>19172</v>
      </c>
      <c r="AA112" s="272">
        <f t="shared" si="611"/>
        <v>21835</v>
      </c>
      <c r="AB112" s="272">
        <f t="shared" si="611"/>
        <v>20717</v>
      </c>
      <c r="AC112" s="272">
        <f t="shared" si="611"/>
        <v>20776</v>
      </c>
      <c r="AD112" s="272">
        <f t="shared" si="611"/>
        <v>22326</v>
      </c>
      <c r="AE112" s="272">
        <f t="shared" si="611"/>
        <v>25246</v>
      </c>
      <c r="AF112" s="272">
        <f t="shared" si="611"/>
        <v>22949</v>
      </c>
      <c r="AG112" s="272">
        <f t="shared" si="611"/>
        <v>23817</v>
      </c>
      <c r="AH112" s="272">
        <f t="shared" si="611"/>
        <v>25193</v>
      </c>
      <c r="AI112" s="273">
        <f t="shared" si="611"/>
        <v>27437</v>
      </c>
      <c r="AJ112" s="271">
        <f t="shared" si="611"/>
        <v>24781</v>
      </c>
      <c r="AK112" s="272">
        <f t="shared" si="611"/>
        <v>25630</v>
      </c>
      <c r="AL112" s="272">
        <f t="shared" si="611"/>
        <v>27729</v>
      </c>
      <c r="AM112" s="272">
        <f t="shared" si="611"/>
        <v>28303</v>
      </c>
      <c r="AN112" s="272">
        <f t="shared" si="611"/>
        <v>24255</v>
      </c>
      <c r="AO112" s="272">
        <f t="shared" si="611"/>
        <v>20259</v>
      </c>
      <c r="AP112" s="272">
        <f t="shared" si="611"/>
        <v>24087</v>
      </c>
      <c r="AQ112" s="272">
        <f t="shared" si="611"/>
        <v>28463</v>
      </c>
      <c r="AR112" s="272">
        <f t="shared" si="611"/>
        <v>26733</v>
      </c>
      <c r="AS112" s="272">
        <f t="shared" si="611"/>
        <v>30207</v>
      </c>
      <c r="AT112" s="272">
        <f t="shared" si="611"/>
        <v>35711</v>
      </c>
      <c r="AU112" s="272">
        <f t="shared" si="611"/>
        <v>40217</v>
      </c>
      <c r="AV112" s="272">
        <f t="shared" ref="AV112:AW112" si="612">AV70+AV91</f>
        <v>26524</v>
      </c>
      <c r="AW112" s="272">
        <f t="shared" si="612"/>
        <v>19385</v>
      </c>
      <c r="AX112" s="272">
        <f t="shared" ref="AX112:AY112" si="613">AX70+AX91</f>
        <v>23550</v>
      </c>
      <c r="AY112" s="272">
        <f t="shared" si="613"/>
        <v>26991</v>
      </c>
      <c r="AZ112" s="272">
        <f t="shared" ref="AZ112:BA112" si="614">AZ70+AZ91</f>
        <v>25609</v>
      </c>
      <c r="BA112" s="316">
        <f t="shared" si="614"/>
        <v>23371</v>
      </c>
      <c r="BB112" s="316">
        <f t="shared" ref="BB112:BC112" si="615">BB70+BB91</f>
        <v>23496</v>
      </c>
      <c r="BC112" s="316">
        <f t="shared" si="615"/>
        <v>25675</v>
      </c>
      <c r="BD112" s="316">
        <f t="shared" ref="BD112:BE112" si="616">BD70+BD91</f>
        <v>97064</v>
      </c>
      <c r="BE112" s="316">
        <f t="shared" si="616"/>
        <v>132868</v>
      </c>
      <c r="BF112" s="272">
        <f t="shared" ref="BF112:BL112" si="617">BF70+BF91</f>
        <v>96450</v>
      </c>
      <c r="BG112" s="273">
        <f t="shared" si="617"/>
        <v>98151</v>
      </c>
      <c r="BH112" s="271">
        <f t="shared" si="617"/>
        <v>74295</v>
      </c>
      <c r="BI112" s="272">
        <f t="shared" si="617"/>
        <v>74062</v>
      </c>
      <c r="BJ112" s="272">
        <f t="shared" si="617"/>
        <v>89065</v>
      </c>
      <c r="BK112" s="272">
        <f t="shared" si="617"/>
        <v>99396</v>
      </c>
      <c r="BL112" s="272">
        <f t="shared" si="617"/>
        <v>106443</v>
      </c>
      <c r="BM112" s="272">
        <f t="shared" si="611"/>
        <v>97064</v>
      </c>
      <c r="BN112" s="272">
        <f t="shared" si="611"/>
        <v>132868</v>
      </c>
      <c r="BO112" s="272">
        <f t="shared" ref="BO112:BP112" si="618">BO70+BO91</f>
        <v>96450</v>
      </c>
      <c r="BP112" s="273">
        <f t="shared" si="618"/>
        <v>98151</v>
      </c>
    </row>
    <row r="113" spans="1:80">
      <c r="A113" s="323" t="str">
        <f>IF('1'!$A$1=1,B113,C113)</f>
        <v xml:space="preserve">   Europe</v>
      </c>
      <c r="B113" s="280" t="s">
        <v>20</v>
      </c>
      <c r="C113" s="278" t="s">
        <v>136</v>
      </c>
      <c r="D113" s="275">
        <f t="shared" ref="D113:BN113" si="619">D71+D92</f>
        <v>8528.6493049700002</v>
      </c>
      <c r="E113" s="276">
        <f t="shared" si="619"/>
        <v>10212.321764999999</v>
      </c>
      <c r="F113" s="276">
        <f t="shared" si="619"/>
        <v>10333.035257</v>
      </c>
      <c r="G113" s="276">
        <f t="shared" si="619"/>
        <v>10718.107576</v>
      </c>
      <c r="H113" s="276">
        <f t="shared" si="619"/>
        <v>8135.200119000001</v>
      </c>
      <c r="I113" s="276">
        <f t="shared" si="619"/>
        <v>10216.000696999999</v>
      </c>
      <c r="J113" s="276">
        <f t="shared" si="619"/>
        <v>9603.8795260000006</v>
      </c>
      <c r="K113" s="276">
        <f t="shared" si="619"/>
        <v>10979.450806000001</v>
      </c>
      <c r="L113" s="276">
        <f t="shared" si="619"/>
        <v>9117.103846</v>
      </c>
      <c r="M113" s="276">
        <f t="shared" si="619"/>
        <v>9418.3297569999995</v>
      </c>
      <c r="N113" s="276">
        <f t="shared" si="619"/>
        <v>9897.9648099999995</v>
      </c>
      <c r="O113" s="276">
        <f t="shared" si="619"/>
        <v>11074.419969999999</v>
      </c>
      <c r="P113" s="276">
        <f t="shared" si="619"/>
        <v>8711.23404734</v>
      </c>
      <c r="Q113" s="276">
        <f t="shared" si="619"/>
        <v>8210.5664990000005</v>
      </c>
      <c r="R113" s="276">
        <f t="shared" si="619"/>
        <v>8291.0719370000006</v>
      </c>
      <c r="S113" s="276">
        <f t="shared" si="619"/>
        <v>8444.1222830000006</v>
      </c>
      <c r="T113" s="276">
        <f t="shared" si="619"/>
        <v>6416.7027488599997</v>
      </c>
      <c r="U113" s="276">
        <f t="shared" si="619"/>
        <v>5680.8394719999997</v>
      </c>
      <c r="V113" s="276">
        <f t="shared" si="619"/>
        <v>6317.0597610000004</v>
      </c>
      <c r="W113" s="276">
        <f t="shared" si="619"/>
        <v>6704.3661790000006</v>
      </c>
      <c r="X113" s="276">
        <f t="shared" si="619"/>
        <v>6177.0789999999997</v>
      </c>
      <c r="Y113" s="276">
        <f t="shared" si="619"/>
        <v>6076.5249999999996</v>
      </c>
      <c r="Z113" s="276">
        <f t="shared" si="619"/>
        <v>6781.6830000000009</v>
      </c>
      <c r="AA113" s="276">
        <f t="shared" si="619"/>
        <v>8116.6260000000002</v>
      </c>
      <c r="AB113" s="276">
        <f t="shared" si="619"/>
        <v>7966.7993677400009</v>
      </c>
      <c r="AC113" s="276">
        <f t="shared" si="619"/>
        <v>8163.2523729999994</v>
      </c>
      <c r="AD113" s="276">
        <f t="shared" si="619"/>
        <v>8769.1109739999993</v>
      </c>
      <c r="AE113" s="276">
        <f t="shared" si="619"/>
        <v>9853.230528</v>
      </c>
      <c r="AF113" s="276">
        <f t="shared" si="619"/>
        <v>9130.7303992800007</v>
      </c>
      <c r="AG113" s="276">
        <f t="shared" si="619"/>
        <v>9194.747206</v>
      </c>
      <c r="AH113" s="276">
        <f t="shared" si="619"/>
        <v>10078.081626000001</v>
      </c>
      <c r="AI113" s="277">
        <f t="shared" si="619"/>
        <v>10929.482091999998</v>
      </c>
      <c r="AJ113" s="275">
        <f t="shared" si="619"/>
        <v>10023.865074900001</v>
      </c>
      <c r="AK113" s="276">
        <f t="shared" si="619"/>
        <v>10252.095517</v>
      </c>
      <c r="AL113" s="276">
        <f t="shared" si="619"/>
        <v>11343.498875000001</v>
      </c>
      <c r="AM113" s="276">
        <f t="shared" si="619"/>
        <v>10896.053408</v>
      </c>
      <c r="AN113" s="276">
        <f t="shared" si="619"/>
        <v>9775.3790188999992</v>
      </c>
      <c r="AO113" s="276">
        <f t="shared" si="619"/>
        <v>7578.7662389699999</v>
      </c>
      <c r="AP113" s="276">
        <f t="shared" si="619"/>
        <v>9546.4715520099999</v>
      </c>
      <c r="AQ113" s="276">
        <f t="shared" si="619"/>
        <v>11582.52058373</v>
      </c>
      <c r="AR113" s="276">
        <f t="shared" si="619"/>
        <v>11058.838449890001</v>
      </c>
      <c r="AS113" s="276">
        <f t="shared" si="619"/>
        <v>12542.557242020001</v>
      </c>
      <c r="AT113" s="276">
        <f t="shared" si="619"/>
        <v>15211.018670380001</v>
      </c>
      <c r="AU113" s="276">
        <f t="shared" si="619"/>
        <v>15782.135660260001</v>
      </c>
      <c r="AV113" s="276">
        <f t="shared" ref="AV113:AW113" si="620">AV71+AV92</f>
        <v>11302.62416263</v>
      </c>
      <c r="AW113" s="276">
        <f t="shared" si="620"/>
        <v>11904.167563389999</v>
      </c>
      <c r="AX113" s="276">
        <f t="shared" ref="AX113:AY113" si="621">AX71+AX92</f>
        <v>13950.74601384</v>
      </c>
      <c r="AY113" s="276">
        <f t="shared" si="621"/>
        <v>15156.076155899998</v>
      </c>
      <c r="AZ113" s="276">
        <f t="shared" ref="AZ113:BA113" si="622">AZ71+AZ92</f>
        <v>14501.35734423</v>
      </c>
      <c r="BA113" s="276">
        <f t="shared" si="622"/>
        <v>12880.01795696</v>
      </c>
      <c r="BB113" s="276">
        <f t="shared" ref="BB113:BC113" si="623">BB71+BB92</f>
        <v>13379.40590297</v>
      </c>
      <c r="BC113" s="276">
        <f t="shared" si="623"/>
        <v>14455.685317269999</v>
      </c>
      <c r="BD113" s="276">
        <f t="shared" ref="BD113:BE113" si="624">BD71+BD92</f>
        <v>38483.137393609999</v>
      </c>
      <c r="BE113" s="276">
        <f t="shared" si="624"/>
        <v>54594.55002255</v>
      </c>
      <c r="BF113" s="276">
        <f t="shared" ref="BF113:BG113" si="625">BF71+BF92</f>
        <v>52313.613895759998</v>
      </c>
      <c r="BG113" s="277">
        <f t="shared" si="625"/>
        <v>55216.466521430004</v>
      </c>
      <c r="BH113" s="275">
        <f t="shared" ref="BH113:BL113" si="626">BH71+BH92</f>
        <v>25118.96816086</v>
      </c>
      <c r="BI113" s="276">
        <f t="shared" si="626"/>
        <v>27151.913</v>
      </c>
      <c r="BJ113" s="276">
        <f t="shared" si="626"/>
        <v>34752.39324274</v>
      </c>
      <c r="BK113" s="276">
        <f t="shared" si="626"/>
        <v>39333.041323280006</v>
      </c>
      <c r="BL113" s="276">
        <f t="shared" si="626"/>
        <v>42515.5128749</v>
      </c>
      <c r="BM113" s="276">
        <f t="shared" si="619"/>
        <v>38483.137393609999</v>
      </c>
      <c r="BN113" s="276">
        <f t="shared" si="619"/>
        <v>54594.55002255</v>
      </c>
      <c r="BO113" s="276">
        <f t="shared" ref="BO113:BP113" si="627">BO71+BO92</f>
        <v>52313.613895759998</v>
      </c>
      <c r="BP113" s="277">
        <f t="shared" si="627"/>
        <v>55216.466521430004</v>
      </c>
    </row>
    <row r="114" spans="1:80">
      <c r="A114" s="323" t="str">
        <f>IF('1'!$A$1=1,B114,C114)</f>
        <v xml:space="preserve">   Asia</v>
      </c>
      <c r="B114" s="280" t="s">
        <v>43</v>
      </c>
      <c r="C114" s="278" t="s">
        <v>137</v>
      </c>
      <c r="D114" s="275">
        <f t="shared" ref="D114:BN114" si="628">D72+D93</f>
        <v>6555.1184494099998</v>
      </c>
      <c r="E114" s="276">
        <f t="shared" si="628"/>
        <v>6940.4187760000004</v>
      </c>
      <c r="F114" s="276">
        <f t="shared" si="628"/>
        <v>7595.2250329999997</v>
      </c>
      <c r="G114" s="276">
        <f t="shared" si="628"/>
        <v>8784.8456800000004</v>
      </c>
      <c r="H114" s="276">
        <f t="shared" si="628"/>
        <v>7219.6302429999996</v>
      </c>
      <c r="I114" s="276">
        <f t="shared" si="628"/>
        <v>8822.1105370000005</v>
      </c>
      <c r="J114" s="276">
        <f t="shared" si="628"/>
        <v>8428.9866560000009</v>
      </c>
      <c r="K114" s="276">
        <f t="shared" si="628"/>
        <v>8489.6675599999999</v>
      </c>
      <c r="L114" s="276">
        <f t="shared" si="628"/>
        <v>7587.1652020000001</v>
      </c>
      <c r="M114" s="276">
        <f t="shared" si="628"/>
        <v>6855.4436219999998</v>
      </c>
      <c r="N114" s="276">
        <f t="shared" si="628"/>
        <v>7870.9271039999994</v>
      </c>
      <c r="O114" s="276">
        <f t="shared" si="628"/>
        <v>7999.2668209999993</v>
      </c>
      <c r="P114" s="276">
        <f t="shared" si="628"/>
        <v>6147.1532214500003</v>
      </c>
      <c r="Q114" s="276">
        <f t="shared" si="628"/>
        <v>5989.0420249999997</v>
      </c>
      <c r="R114" s="276">
        <f t="shared" si="628"/>
        <v>6525.4890770000002</v>
      </c>
      <c r="S114" s="276">
        <f t="shared" si="628"/>
        <v>6420.4736159999993</v>
      </c>
      <c r="T114" s="276">
        <f t="shared" si="628"/>
        <v>4937.4912211600004</v>
      </c>
      <c r="U114" s="276">
        <f t="shared" si="628"/>
        <v>4374.1071090000005</v>
      </c>
      <c r="V114" s="276">
        <f t="shared" si="628"/>
        <v>4822.2474089999996</v>
      </c>
      <c r="W114" s="276">
        <f t="shared" si="628"/>
        <v>4779.1642339999999</v>
      </c>
      <c r="X114" s="276">
        <f t="shared" si="628"/>
        <v>4311.4799999999996</v>
      </c>
      <c r="Y114" s="276">
        <f t="shared" si="628"/>
        <v>4631.0280000000002</v>
      </c>
      <c r="Z114" s="276">
        <f t="shared" si="628"/>
        <v>5183.3179999999993</v>
      </c>
      <c r="AA114" s="276">
        <f t="shared" si="628"/>
        <v>5842.2880000000005</v>
      </c>
      <c r="AB114" s="276">
        <f t="shared" si="628"/>
        <v>5533.30312667</v>
      </c>
      <c r="AC114" s="276">
        <f t="shared" si="628"/>
        <v>5031.7373960000004</v>
      </c>
      <c r="AD114" s="276">
        <f t="shared" si="628"/>
        <v>5738.364144000001</v>
      </c>
      <c r="AE114" s="276">
        <f t="shared" si="628"/>
        <v>6456.6024100000004</v>
      </c>
      <c r="AF114" s="276">
        <f t="shared" si="628"/>
        <v>5832.5772614799998</v>
      </c>
      <c r="AG114" s="276">
        <f t="shared" si="628"/>
        <v>6190.6708369999997</v>
      </c>
      <c r="AH114" s="276">
        <f t="shared" si="628"/>
        <v>6683.6475169999994</v>
      </c>
      <c r="AI114" s="277">
        <f t="shared" si="628"/>
        <v>7610.7372209999994</v>
      </c>
      <c r="AJ114" s="275">
        <f t="shared" si="628"/>
        <v>6799.2295876899998</v>
      </c>
      <c r="AK114" s="276">
        <f t="shared" si="628"/>
        <v>6801.509102</v>
      </c>
      <c r="AL114" s="276">
        <f t="shared" si="628"/>
        <v>7946.7884469999999</v>
      </c>
      <c r="AM114" s="276">
        <f t="shared" si="628"/>
        <v>8869.6581430000006</v>
      </c>
      <c r="AN114" s="276">
        <f t="shared" si="628"/>
        <v>7559.4260290500006</v>
      </c>
      <c r="AO114" s="276">
        <f t="shared" si="628"/>
        <v>7027.0681000900004</v>
      </c>
      <c r="AP114" s="276">
        <f t="shared" si="628"/>
        <v>8264.3409704599999</v>
      </c>
      <c r="AQ114" s="276">
        <f t="shared" si="628"/>
        <v>9764.0095769700001</v>
      </c>
      <c r="AR114" s="276">
        <f t="shared" si="628"/>
        <v>8563.913847759999</v>
      </c>
      <c r="AS114" s="276">
        <f t="shared" si="628"/>
        <v>9695.4574963499999</v>
      </c>
      <c r="AT114" s="276">
        <f t="shared" si="628"/>
        <v>10820.52064658</v>
      </c>
      <c r="AU114" s="276">
        <f t="shared" si="628"/>
        <v>12607.410914829999</v>
      </c>
      <c r="AV114" s="276">
        <f t="shared" ref="AV114:AW114" si="629">AV72+AV93</f>
        <v>7558.2546905899999</v>
      </c>
      <c r="AW114" s="276">
        <f t="shared" si="629"/>
        <v>3870.1535060799997</v>
      </c>
      <c r="AX114" s="276">
        <f t="shared" ref="AX114:AY114" si="630">AX72+AX93</f>
        <v>6050.6402791599994</v>
      </c>
      <c r="AY114" s="276">
        <f t="shared" si="630"/>
        <v>8037.5735584499998</v>
      </c>
      <c r="AZ114" s="276">
        <f t="shared" ref="AZ114:BA114" si="631">AZ72+AZ93</f>
        <v>7529.0206579000005</v>
      </c>
      <c r="BA114" s="276">
        <f t="shared" si="631"/>
        <v>7008.0856169399995</v>
      </c>
      <c r="BB114" s="276">
        <f t="shared" ref="BB114:BC114" si="632">BB72+BB93</f>
        <v>6585.1673979200004</v>
      </c>
      <c r="BC114" s="276">
        <f t="shared" si="632"/>
        <v>7535.17004215</v>
      </c>
      <c r="BD114" s="276">
        <f t="shared" ref="BD114:BE114" si="633">BD72+BD93</f>
        <v>32614.844676569999</v>
      </c>
      <c r="BE114" s="276">
        <f t="shared" si="633"/>
        <v>41687.302905520002</v>
      </c>
      <c r="BF114" s="276">
        <f t="shared" ref="BF114:BG114" si="634">BF72+BF93</f>
        <v>25516.622034280001</v>
      </c>
      <c r="BG114" s="277">
        <f t="shared" si="634"/>
        <v>28657.443714910001</v>
      </c>
      <c r="BH114" s="275">
        <f t="shared" ref="BH114:BL114" si="635">BH72+BH93</f>
        <v>18913.009973159998</v>
      </c>
      <c r="BI114" s="276">
        <f t="shared" si="635"/>
        <v>19968.114000000001</v>
      </c>
      <c r="BJ114" s="276">
        <f t="shared" si="635"/>
        <v>22760.007076670001</v>
      </c>
      <c r="BK114" s="276">
        <f t="shared" si="635"/>
        <v>26317.632836479999</v>
      </c>
      <c r="BL114" s="276">
        <f t="shared" si="635"/>
        <v>30417.185279689998</v>
      </c>
      <c r="BM114" s="276">
        <f t="shared" si="628"/>
        <v>32614.844676569999</v>
      </c>
      <c r="BN114" s="276">
        <f t="shared" si="628"/>
        <v>41687.302905520002</v>
      </c>
      <c r="BO114" s="276">
        <f t="shared" ref="BO114:BP114" si="636">BO72+BO93</f>
        <v>25516.622034280001</v>
      </c>
      <c r="BP114" s="277">
        <f t="shared" si="636"/>
        <v>28657.443714910001</v>
      </c>
    </row>
    <row r="115" spans="1:80">
      <c r="A115" s="323" t="str">
        <f>IF('1'!$A$1=1,B115,C115)</f>
        <v xml:space="preserve">   America</v>
      </c>
      <c r="B115" s="280" t="s">
        <v>22</v>
      </c>
      <c r="C115" s="278" t="s">
        <v>138</v>
      </c>
      <c r="D115" s="275">
        <f t="shared" ref="D115:BN115" si="637">D73+D94</f>
        <v>1389.26525825</v>
      </c>
      <c r="E115" s="276">
        <f t="shared" si="637"/>
        <v>1568.1661260000001</v>
      </c>
      <c r="F115" s="276">
        <f t="shared" si="637"/>
        <v>1653.3286669999998</v>
      </c>
      <c r="G115" s="276">
        <f t="shared" si="637"/>
        <v>1483.4594659999998</v>
      </c>
      <c r="H115" s="276">
        <f t="shared" si="637"/>
        <v>1541.4940510000001</v>
      </c>
      <c r="I115" s="276">
        <f t="shared" si="637"/>
        <v>1721.416534</v>
      </c>
      <c r="J115" s="276">
        <f t="shared" si="637"/>
        <v>1639.685749</v>
      </c>
      <c r="K115" s="276">
        <f t="shared" si="637"/>
        <v>1582.2037030000001</v>
      </c>
      <c r="L115" s="276">
        <f t="shared" si="637"/>
        <v>1494.4135350000001</v>
      </c>
      <c r="M115" s="276">
        <f t="shared" si="637"/>
        <v>1633.913151</v>
      </c>
      <c r="N115" s="276">
        <f t="shared" si="637"/>
        <v>1424.869316</v>
      </c>
      <c r="O115" s="276">
        <f t="shared" si="637"/>
        <v>1384.7266450000002</v>
      </c>
      <c r="P115" s="276">
        <f t="shared" si="637"/>
        <v>1098.38292572</v>
      </c>
      <c r="Q115" s="276">
        <f t="shared" si="637"/>
        <v>1092.5766550000001</v>
      </c>
      <c r="R115" s="276">
        <f t="shared" si="637"/>
        <v>896.58470199999999</v>
      </c>
      <c r="S115" s="276">
        <f t="shared" si="637"/>
        <v>881.89981899999998</v>
      </c>
      <c r="T115" s="276">
        <f t="shared" si="637"/>
        <v>730.39335671999993</v>
      </c>
      <c r="U115" s="276">
        <f t="shared" si="637"/>
        <v>706.75863600000002</v>
      </c>
      <c r="V115" s="276">
        <f t="shared" si="637"/>
        <v>698.92703100000006</v>
      </c>
      <c r="W115" s="276">
        <f t="shared" si="637"/>
        <v>673.86970700000006</v>
      </c>
      <c r="X115" s="276">
        <f t="shared" si="637"/>
        <v>755.98199999999997</v>
      </c>
      <c r="Y115" s="276">
        <f t="shared" si="637"/>
        <v>668.37599999999998</v>
      </c>
      <c r="Z115" s="276">
        <f t="shared" si="637"/>
        <v>835.36199999999997</v>
      </c>
      <c r="AA115" s="276">
        <f t="shared" si="637"/>
        <v>798.11400000000003</v>
      </c>
      <c r="AB115" s="276">
        <f t="shared" si="637"/>
        <v>1091.9297788900001</v>
      </c>
      <c r="AC115" s="276">
        <f t="shared" si="637"/>
        <v>1165.4039129999999</v>
      </c>
      <c r="AD115" s="276">
        <f t="shared" si="637"/>
        <v>1008.838387</v>
      </c>
      <c r="AE115" s="276">
        <f t="shared" si="637"/>
        <v>1161.6923589999999</v>
      </c>
      <c r="AF115" s="276">
        <f t="shared" si="637"/>
        <v>1241.3236508699997</v>
      </c>
      <c r="AG115" s="276">
        <f t="shared" si="637"/>
        <v>1331.7127519999999</v>
      </c>
      <c r="AH115" s="276">
        <f t="shared" si="637"/>
        <v>1272.9583680000001</v>
      </c>
      <c r="AI115" s="277">
        <f t="shared" si="637"/>
        <v>1501.7150359999998</v>
      </c>
      <c r="AJ115" s="275">
        <f t="shared" si="637"/>
        <v>1298.99556373</v>
      </c>
      <c r="AK115" s="276">
        <f t="shared" si="637"/>
        <v>1366.835266</v>
      </c>
      <c r="AL115" s="276">
        <f t="shared" si="637"/>
        <v>1325.8679070000001</v>
      </c>
      <c r="AM115" s="276">
        <f t="shared" si="637"/>
        <v>1500.0109830000001</v>
      </c>
      <c r="AN115" s="276">
        <f t="shared" si="637"/>
        <v>1318.2435470800001</v>
      </c>
      <c r="AO115" s="276">
        <f t="shared" si="637"/>
        <v>1316.9178644799999</v>
      </c>
      <c r="AP115" s="276">
        <f t="shared" si="637"/>
        <v>1184.00628196</v>
      </c>
      <c r="AQ115" s="276">
        <f t="shared" si="637"/>
        <v>1605.46343138</v>
      </c>
      <c r="AR115" s="276">
        <f t="shared" si="637"/>
        <v>1725.7513365100001</v>
      </c>
      <c r="AS115" s="276">
        <f t="shared" si="637"/>
        <v>1752.3019000899999</v>
      </c>
      <c r="AT115" s="276">
        <f t="shared" si="637"/>
        <v>2040.5589956499998</v>
      </c>
      <c r="AU115" s="276">
        <f t="shared" si="637"/>
        <v>2164.5197521600003</v>
      </c>
      <c r="AV115" s="276">
        <f t="shared" ref="AV115:AW115" si="638">AV73+AV94</f>
        <v>1402.76042542</v>
      </c>
      <c r="AW115" s="276">
        <f t="shared" si="638"/>
        <v>761.03139577000002</v>
      </c>
      <c r="AX115" s="276">
        <f t="shared" ref="AX115:AY115" si="639">AX73+AX94</f>
        <v>1048.33101446</v>
      </c>
      <c r="AY115" s="276">
        <f t="shared" si="639"/>
        <v>901.05195594999998</v>
      </c>
      <c r="AZ115" s="276">
        <f t="shared" ref="AZ115:BA115" si="640">AZ73+AZ94</f>
        <v>1153.4483734999999</v>
      </c>
      <c r="BA115" s="276">
        <f t="shared" si="640"/>
        <v>973.59682207000003</v>
      </c>
      <c r="BB115" s="276">
        <f t="shared" ref="BB115:BC115" si="641">BB73+BB94</f>
        <v>1176.18294601</v>
      </c>
      <c r="BC115" s="276">
        <f t="shared" si="641"/>
        <v>1218.1563687600001</v>
      </c>
      <c r="BD115" s="276">
        <f t="shared" ref="BD115:BE115" si="642">BD73+BD94</f>
        <v>5424.6311249</v>
      </c>
      <c r="BE115" s="276">
        <f t="shared" si="642"/>
        <v>7683.1319844099999</v>
      </c>
      <c r="BF115" s="276">
        <f t="shared" ref="BF115:BG115" si="643">BF73+BF94</f>
        <v>4113.1747916000004</v>
      </c>
      <c r="BG115" s="277">
        <f t="shared" si="643"/>
        <v>4521.3845103399999</v>
      </c>
      <c r="BH115" s="275">
        <f t="shared" ref="BH115:BL115" si="644">BH73+BH94</f>
        <v>2809.9487307199997</v>
      </c>
      <c r="BI115" s="276">
        <f t="shared" si="644"/>
        <v>3057.8339999999998</v>
      </c>
      <c r="BJ115" s="276">
        <f t="shared" si="644"/>
        <v>4427.8644378899999</v>
      </c>
      <c r="BK115" s="276">
        <f t="shared" si="644"/>
        <v>5347.7098068699997</v>
      </c>
      <c r="BL115" s="276">
        <f t="shared" si="644"/>
        <v>5491.70971973</v>
      </c>
      <c r="BM115" s="276">
        <f t="shared" si="637"/>
        <v>5424.6311249</v>
      </c>
      <c r="BN115" s="276">
        <f t="shared" si="637"/>
        <v>7683.1319844099999</v>
      </c>
      <c r="BO115" s="276">
        <f t="shared" ref="BO115:BP115" si="645">BO73+BO94</f>
        <v>4113.1747916000004</v>
      </c>
      <c r="BP115" s="277">
        <f t="shared" si="645"/>
        <v>4521.3845103399999</v>
      </c>
    </row>
    <row r="116" spans="1:80">
      <c r="A116" s="325" t="str">
        <f>IF('1'!$A$1=1,B116,C116)</f>
        <v xml:space="preserve">     including USA</v>
      </c>
      <c r="B116" s="280" t="s">
        <v>216</v>
      </c>
      <c r="C116" s="311" t="s">
        <v>139</v>
      </c>
      <c r="D116" s="275">
        <f t="shared" ref="D116:BN116" si="646">D74+D95</f>
        <v>799.07627600000001</v>
      </c>
      <c r="E116" s="276">
        <f t="shared" si="646"/>
        <v>906.1783190000001</v>
      </c>
      <c r="F116" s="276">
        <f t="shared" si="646"/>
        <v>866.84581535000007</v>
      </c>
      <c r="G116" s="276">
        <f t="shared" si="646"/>
        <v>934.86299699999995</v>
      </c>
      <c r="H116" s="276">
        <f t="shared" si="646"/>
        <v>1030.264739</v>
      </c>
      <c r="I116" s="276">
        <f t="shared" si="646"/>
        <v>938.61900000000003</v>
      </c>
      <c r="J116" s="276">
        <f t="shared" si="646"/>
        <v>922.17682799999989</v>
      </c>
      <c r="K116" s="276">
        <f t="shared" si="646"/>
        <v>806.85002600000007</v>
      </c>
      <c r="L116" s="276">
        <f t="shared" si="646"/>
        <v>874.49022300000001</v>
      </c>
      <c r="M116" s="276">
        <f t="shared" si="646"/>
        <v>864.40479699999992</v>
      </c>
      <c r="N116" s="276">
        <f t="shared" si="646"/>
        <v>816.95453399999997</v>
      </c>
      <c r="O116" s="276">
        <f t="shared" si="646"/>
        <v>845.10212899999999</v>
      </c>
      <c r="P116" s="276">
        <f t="shared" si="646"/>
        <v>648.83928600000002</v>
      </c>
      <c r="Q116" s="276">
        <f t="shared" si="646"/>
        <v>671.28293199999996</v>
      </c>
      <c r="R116" s="276">
        <f t="shared" si="646"/>
        <v>565.88669900000002</v>
      </c>
      <c r="S116" s="276">
        <f t="shared" si="646"/>
        <v>577.56718583999998</v>
      </c>
      <c r="T116" s="276">
        <f t="shared" si="646"/>
        <v>490.635177</v>
      </c>
      <c r="U116" s="276">
        <f t="shared" si="646"/>
        <v>435.75293793000003</v>
      </c>
      <c r="V116" s="276">
        <f t="shared" si="646"/>
        <v>480.41089399999998</v>
      </c>
      <c r="W116" s="276">
        <f t="shared" si="646"/>
        <v>451.18835499999994</v>
      </c>
      <c r="X116" s="276">
        <f t="shared" si="646"/>
        <v>508.05799999999999</v>
      </c>
      <c r="Y116" s="276">
        <f t="shared" si="646"/>
        <v>446.74299999999999</v>
      </c>
      <c r="Z116" s="276">
        <f t="shared" si="646"/>
        <v>578.13300000000004</v>
      </c>
      <c r="AA116" s="276">
        <f t="shared" si="646"/>
        <v>489.53899999999999</v>
      </c>
      <c r="AB116" s="276">
        <f t="shared" si="646"/>
        <v>800.95344299999999</v>
      </c>
      <c r="AC116" s="276">
        <f t="shared" si="646"/>
        <v>859.27149777</v>
      </c>
      <c r="AD116" s="276">
        <f t="shared" si="646"/>
        <v>757.95382300000006</v>
      </c>
      <c r="AE116" s="276">
        <f t="shared" si="646"/>
        <v>812.1908390000001</v>
      </c>
      <c r="AF116" s="276">
        <f t="shared" si="646"/>
        <v>883.68626241999993</v>
      </c>
      <c r="AG116" s="276">
        <f t="shared" si="646"/>
        <v>1016.018376</v>
      </c>
      <c r="AH116" s="276">
        <f t="shared" si="646"/>
        <v>955.20487200000002</v>
      </c>
      <c r="AI116" s="277">
        <f t="shared" si="646"/>
        <v>1081.1044340000001</v>
      </c>
      <c r="AJ116" s="794">
        <f t="shared" si="646"/>
        <v>986.85146032</v>
      </c>
      <c r="AK116" s="795">
        <f t="shared" si="646"/>
        <v>1013.284177</v>
      </c>
      <c r="AL116" s="795">
        <f t="shared" si="646"/>
        <v>971.29387999999994</v>
      </c>
      <c r="AM116" s="795">
        <f t="shared" si="646"/>
        <v>1122.0016840000001</v>
      </c>
      <c r="AN116" s="795">
        <f t="shared" si="646"/>
        <v>977.78534458000001</v>
      </c>
      <c r="AO116" s="795">
        <f t="shared" si="646"/>
        <v>948.03948833999993</v>
      </c>
      <c r="AP116" s="795">
        <f t="shared" si="646"/>
        <v>834.35459142000002</v>
      </c>
      <c r="AQ116" s="795">
        <f t="shared" si="646"/>
        <v>1176.31950751</v>
      </c>
      <c r="AR116" s="795">
        <f t="shared" si="646"/>
        <v>1100.5579737600001</v>
      </c>
      <c r="AS116" s="795">
        <f t="shared" si="646"/>
        <v>1051.02298976</v>
      </c>
      <c r="AT116" s="795">
        <f t="shared" si="646"/>
        <v>1263.7448634500001</v>
      </c>
      <c r="AU116" s="795">
        <f t="shared" si="646"/>
        <v>1398.08560201</v>
      </c>
      <c r="AV116" s="795">
        <f t="shared" ref="AV116:AW116" si="647">AV74+AV95</f>
        <v>1004.7235216700001</v>
      </c>
      <c r="AW116" s="795">
        <f t="shared" si="647"/>
        <v>506.23137587999997</v>
      </c>
      <c r="AX116" s="795">
        <f t="shared" ref="AX116:AY116" si="648">AX74+AX95</f>
        <v>784.51308748999998</v>
      </c>
      <c r="AY116" s="795">
        <f t="shared" si="648"/>
        <v>635.16773037999997</v>
      </c>
      <c r="AZ116" s="795">
        <f t="shared" ref="AZ116:BA116" si="649">AZ74+AZ95</f>
        <v>844.78284508000002</v>
      </c>
      <c r="BA116" s="795">
        <f t="shared" si="649"/>
        <v>713.00444517000005</v>
      </c>
      <c r="BB116" s="795">
        <f t="shared" ref="BB116:BC116" si="650">BB74+BB95</f>
        <v>842.05020542</v>
      </c>
      <c r="BC116" s="795">
        <f t="shared" si="650"/>
        <v>866.00551771999994</v>
      </c>
      <c r="BD116" s="795">
        <f t="shared" ref="BD116:BE116" si="651">BD74+BD95</f>
        <v>3936.4989318500002</v>
      </c>
      <c r="BE116" s="795">
        <f t="shared" si="651"/>
        <v>4813.41142898</v>
      </c>
      <c r="BF116" s="795">
        <f t="shared" ref="BF116:BG116" si="652">BF74+BF95</f>
        <v>2930.63571542</v>
      </c>
      <c r="BG116" s="796">
        <f t="shared" si="652"/>
        <v>3265.8430133900001</v>
      </c>
      <c r="BH116" s="794">
        <f t="shared" ref="BH116:BL116" si="653">BH74+BH95</f>
        <v>1857.9873639299999</v>
      </c>
      <c r="BI116" s="795">
        <f t="shared" si="653"/>
        <v>2022.473</v>
      </c>
      <c r="BJ116" s="795">
        <f t="shared" si="653"/>
        <v>3230.3696027700003</v>
      </c>
      <c r="BK116" s="795">
        <f t="shared" si="653"/>
        <v>3936.0139444200004</v>
      </c>
      <c r="BL116" s="795">
        <f t="shared" si="653"/>
        <v>4093.4312013200001</v>
      </c>
      <c r="BM116" s="795">
        <f t="shared" si="646"/>
        <v>3936.4989318500002</v>
      </c>
      <c r="BN116" s="795">
        <f t="shared" si="646"/>
        <v>4813.41142898</v>
      </c>
      <c r="BO116" s="795">
        <f t="shared" ref="BO116:BP116" si="654">BO74+BO95</f>
        <v>2930.63571542</v>
      </c>
      <c r="BP116" s="796">
        <f t="shared" si="654"/>
        <v>3265.8430133900001</v>
      </c>
    </row>
    <row r="117" spans="1:80">
      <c r="A117" s="323" t="str">
        <f>IF('1'!$A$1=1,B117,C117)</f>
        <v xml:space="preserve">   Africa</v>
      </c>
      <c r="B117" s="280" t="s">
        <v>23</v>
      </c>
      <c r="C117" s="278" t="s">
        <v>140</v>
      </c>
      <c r="D117" s="275">
        <f t="shared" ref="D117:BN117" si="655">D75+D96</f>
        <v>866.11600614000008</v>
      </c>
      <c r="E117" s="276">
        <f t="shared" si="655"/>
        <v>958.30338400000005</v>
      </c>
      <c r="F117" s="276">
        <f t="shared" si="655"/>
        <v>713.21391199999994</v>
      </c>
      <c r="G117" s="276">
        <f t="shared" si="655"/>
        <v>1462.8536440000003</v>
      </c>
      <c r="H117" s="276">
        <f t="shared" si="655"/>
        <v>1389.720403</v>
      </c>
      <c r="I117" s="276">
        <f t="shared" si="655"/>
        <v>1503.627976</v>
      </c>
      <c r="J117" s="276">
        <f t="shared" si="655"/>
        <v>1428.2625680000001</v>
      </c>
      <c r="K117" s="276">
        <f t="shared" si="655"/>
        <v>1841.6333080000002</v>
      </c>
      <c r="L117" s="276">
        <f t="shared" si="655"/>
        <v>1187.1452300000001</v>
      </c>
      <c r="M117" s="276">
        <f t="shared" si="655"/>
        <v>1164.5454279999999</v>
      </c>
      <c r="N117" s="276">
        <f t="shared" si="655"/>
        <v>1371.0265870000001</v>
      </c>
      <c r="O117" s="276">
        <f t="shared" si="655"/>
        <v>1957.2839879999997</v>
      </c>
      <c r="P117" s="276">
        <f t="shared" si="655"/>
        <v>1415.5454251900001</v>
      </c>
      <c r="Q117" s="276">
        <f t="shared" si="655"/>
        <v>1351.1455839999999</v>
      </c>
      <c r="R117" s="276">
        <f t="shared" si="655"/>
        <v>1403.7696740000001</v>
      </c>
      <c r="S117" s="276">
        <f t="shared" si="655"/>
        <v>1462.8746999999998</v>
      </c>
      <c r="T117" s="276">
        <f t="shared" si="655"/>
        <v>1196.23961654</v>
      </c>
      <c r="U117" s="276">
        <f t="shared" si="655"/>
        <v>968.39918000000011</v>
      </c>
      <c r="V117" s="276">
        <f t="shared" si="655"/>
        <v>939.2106970000001</v>
      </c>
      <c r="W117" s="276">
        <f t="shared" si="655"/>
        <v>1094.9660650000001</v>
      </c>
      <c r="X117" s="276">
        <f t="shared" si="655"/>
        <v>838.64300000000003</v>
      </c>
      <c r="Y117" s="276">
        <f t="shared" si="655"/>
        <v>1067.2</v>
      </c>
      <c r="Z117" s="276">
        <f t="shared" si="655"/>
        <v>993.30200000000002</v>
      </c>
      <c r="AA117" s="276">
        <f t="shared" si="655"/>
        <v>1376.2959999999998</v>
      </c>
      <c r="AB117" s="276">
        <f t="shared" si="655"/>
        <v>1268.7957512200001</v>
      </c>
      <c r="AC117" s="276">
        <f t="shared" si="655"/>
        <v>1160.9019089999999</v>
      </c>
      <c r="AD117" s="276">
        <f t="shared" si="655"/>
        <v>917.69979000000001</v>
      </c>
      <c r="AE117" s="276">
        <f t="shared" si="655"/>
        <v>1248.3532140000002</v>
      </c>
      <c r="AF117" s="276">
        <f t="shared" si="655"/>
        <v>1259.98523258</v>
      </c>
      <c r="AG117" s="276">
        <f t="shared" si="655"/>
        <v>1188.3292300000001</v>
      </c>
      <c r="AH117" s="276">
        <f t="shared" si="655"/>
        <v>1008.6461049999999</v>
      </c>
      <c r="AI117" s="277">
        <f t="shared" si="655"/>
        <v>1175.3616489999999</v>
      </c>
      <c r="AJ117" s="275">
        <f t="shared" si="655"/>
        <v>1504.0397046400001</v>
      </c>
      <c r="AK117" s="276">
        <f t="shared" si="655"/>
        <v>1358.0470110000001</v>
      </c>
      <c r="AL117" s="276">
        <f t="shared" si="655"/>
        <v>1373.0288889999999</v>
      </c>
      <c r="AM117" s="276">
        <f t="shared" si="655"/>
        <v>1359.2153040000001</v>
      </c>
      <c r="AN117" s="276">
        <f t="shared" si="655"/>
        <v>1530.975508</v>
      </c>
      <c r="AO117" s="276">
        <f t="shared" si="655"/>
        <v>984.54867053000009</v>
      </c>
      <c r="AP117" s="276">
        <f t="shared" si="655"/>
        <v>1084.2610374000001</v>
      </c>
      <c r="AQ117" s="276">
        <f t="shared" si="655"/>
        <v>1004.44674538</v>
      </c>
      <c r="AR117" s="276">
        <f t="shared" si="655"/>
        <v>1128.6562951200001</v>
      </c>
      <c r="AS117" s="276">
        <f t="shared" si="655"/>
        <v>1251.8217504300001</v>
      </c>
      <c r="AT117" s="276">
        <f t="shared" si="655"/>
        <v>1744.4293705499999</v>
      </c>
      <c r="AU117" s="276">
        <f t="shared" si="655"/>
        <v>2279.9708713</v>
      </c>
      <c r="AV117" s="276">
        <f t="shared" ref="AV117:AW117" si="656">AV75+AV96</f>
        <v>1381.4375429199999</v>
      </c>
      <c r="AW117" s="276">
        <f t="shared" si="656"/>
        <v>209.00062707000001</v>
      </c>
      <c r="AX117" s="276">
        <f t="shared" ref="AX117:AY117" si="657">AX75+AX96</f>
        <v>437.66987899000003</v>
      </c>
      <c r="AY117" s="276">
        <f t="shared" si="657"/>
        <v>554.304709</v>
      </c>
      <c r="AZ117" s="276">
        <f t="shared" ref="AZ117:BA117" si="658">AZ75+AZ96</f>
        <v>487.72906577000003</v>
      </c>
      <c r="BA117" s="276">
        <f t="shared" si="658"/>
        <v>733.65206800999999</v>
      </c>
      <c r="BB117" s="276">
        <f t="shared" ref="BB117:BC117" si="659">BB75+BB96</f>
        <v>462.37827869</v>
      </c>
      <c r="BC117" s="276">
        <f t="shared" si="659"/>
        <v>634.07376118000002</v>
      </c>
      <c r="BD117" s="276">
        <f t="shared" ref="BD117:BE117" si="660">BD75+BD96</f>
        <v>4604.2319613099999</v>
      </c>
      <c r="BE117" s="276">
        <f t="shared" si="660"/>
        <v>6404.8782874000008</v>
      </c>
      <c r="BF117" s="276">
        <f t="shared" ref="BF117:BG117" si="661">BF75+BF96</f>
        <v>2582.4127579800002</v>
      </c>
      <c r="BG117" s="277">
        <f t="shared" si="661"/>
        <v>2317.8331736499999</v>
      </c>
      <c r="BH117" s="275">
        <f t="shared" ref="BH117:BL117" si="662">BH75+BH96</f>
        <v>4198.81555854</v>
      </c>
      <c r="BI117" s="276">
        <f t="shared" si="662"/>
        <v>4275.4409999999998</v>
      </c>
      <c r="BJ117" s="276">
        <f t="shared" si="662"/>
        <v>4595.7506642200005</v>
      </c>
      <c r="BK117" s="276">
        <f t="shared" si="662"/>
        <v>4632.3222165799998</v>
      </c>
      <c r="BL117" s="276">
        <f t="shared" si="662"/>
        <v>5594.3309086400004</v>
      </c>
      <c r="BM117" s="276">
        <f t="shared" si="655"/>
        <v>4604.2319613099999</v>
      </c>
      <c r="BN117" s="276">
        <f t="shared" si="655"/>
        <v>6404.8782874000008</v>
      </c>
      <c r="BO117" s="276">
        <f t="shared" ref="BO117:BP117" si="663">BO75+BO96</f>
        <v>2582.4127579800002</v>
      </c>
      <c r="BP117" s="277">
        <f t="shared" si="663"/>
        <v>2317.8331736499999</v>
      </c>
    </row>
    <row r="118" spans="1:80">
      <c r="A118" s="323" t="str">
        <f>IF('1'!$A$1=1,B118,C118)</f>
        <v xml:space="preserve">   Australia and Oceania</v>
      </c>
      <c r="B118" s="280" t="s">
        <v>264</v>
      </c>
      <c r="C118" s="278" t="s">
        <v>265</v>
      </c>
      <c r="D118" s="275">
        <f t="shared" ref="D118:BN118" si="664">D76+D97</f>
        <v>61.832247670000001</v>
      </c>
      <c r="E118" s="276">
        <f t="shared" si="664"/>
        <v>39.478801000000004</v>
      </c>
      <c r="F118" s="276">
        <f t="shared" si="664"/>
        <v>50.161369000000001</v>
      </c>
      <c r="G118" s="276">
        <f t="shared" si="664"/>
        <v>51.375480999999994</v>
      </c>
      <c r="H118" s="276">
        <f t="shared" si="664"/>
        <v>51.545344</v>
      </c>
      <c r="I118" s="276">
        <f t="shared" si="664"/>
        <v>58.663308999999998</v>
      </c>
      <c r="J118" s="276">
        <f t="shared" si="664"/>
        <v>59.982971999999997</v>
      </c>
      <c r="K118" s="276">
        <f t="shared" si="664"/>
        <v>42.728283000000005</v>
      </c>
      <c r="L118" s="276">
        <f t="shared" si="664"/>
        <v>29.412335000000002</v>
      </c>
      <c r="M118" s="276">
        <f t="shared" si="664"/>
        <v>28.101089000000002</v>
      </c>
      <c r="N118" s="276">
        <f t="shared" si="664"/>
        <v>31.463552</v>
      </c>
      <c r="O118" s="276">
        <f t="shared" si="664"/>
        <v>36.266356000000002</v>
      </c>
      <c r="P118" s="276">
        <f t="shared" si="664"/>
        <v>63.034964889999998</v>
      </c>
      <c r="Q118" s="276">
        <f t="shared" si="664"/>
        <v>22.775289999999998</v>
      </c>
      <c r="R118" s="276">
        <f t="shared" si="664"/>
        <v>41.589581000000003</v>
      </c>
      <c r="S118" s="276">
        <f t="shared" si="664"/>
        <v>69.855119999999999</v>
      </c>
      <c r="T118" s="276">
        <f t="shared" si="664"/>
        <v>59.752586530000002</v>
      </c>
      <c r="U118" s="276">
        <f t="shared" si="664"/>
        <v>42.237352999999999</v>
      </c>
      <c r="V118" s="276">
        <f t="shared" si="664"/>
        <v>42.588999999999999</v>
      </c>
      <c r="W118" s="276">
        <f t="shared" si="664"/>
        <v>31.302999999999997</v>
      </c>
      <c r="X118" s="276">
        <f t="shared" si="664"/>
        <v>40.662999999999997</v>
      </c>
      <c r="Y118" s="276">
        <f t="shared" si="664"/>
        <v>25.007000000000001</v>
      </c>
      <c r="Z118" s="276">
        <f t="shared" si="664"/>
        <v>44.485999999999997</v>
      </c>
      <c r="AA118" s="276">
        <f t="shared" si="664"/>
        <v>23.730999999999998</v>
      </c>
      <c r="AB118" s="276">
        <f t="shared" si="664"/>
        <v>24.472371819999999</v>
      </c>
      <c r="AC118" s="276">
        <f t="shared" si="664"/>
        <v>65.540700999999999</v>
      </c>
      <c r="AD118" s="276">
        <f t="shared" si="664"/>
        <v>46.068099000000004</v>
      </c>
      <c r="AE118" s="276">
        <f t="shared" si="664"/>
        <v>23.806623000000002</v>
      </c>
      <c r="AF118" s="276">
        <f t="shared" si="664"/>
        <v>9.4941890000000004</v>
      </c>
      <c r="AG118" s="276">
        <f t="shared" si="664"/>
        <v>19.361701</v>
      </c>
      <c r="AH118" s="276">
        <f t="shared" si="664"/>
        <v>18.776325999999997</v>
      </c>
      <c r="AI118" s="277">
        <f t="shared" si="664"/>
        <v>55.486034000000004</v>
      </c>
      <c r="AJ118" s="275">
        <f t="shared" si="664"/>
        <v>34.1698661</v>
      </c>
      <c r="AK118" s="276">
        <f t="shared" si="664"/>
        <v>22.856124000000001</v>
      </c>
      <c r="AL118" s="276">
        <f t="shared" si="664"/>
        <v>72.908613000000003</v>
      </c>
      <c r="AM118" s="276">
        <f t="shared" si="664"/>
        <v>41.367108999999999</v>
      </c>
      <c r="AN118" s="276">
        <f t="shared" si="664"/>
        <v>20.38486344</v>
      </c>
      <c r="AO118" s="276">
        <f t="shared" si="664"/>
        <v>22.600921</v>
      </c>
      <c r="AP118" s="276">
        <f t="shared" si="664"/>
        <v>27.546777240000001</v>
      </c>
      <c r="AQ118" s="276">
        <f t="shared" si="664"/>
        <v>28.453414709999997</v>
      </c>
      <c r="AR118" s="276">
        <f t="shared" si="664"/>
        <v>37.865420909999997</v>
      </c>
      <c r="AS118" s="276">
        <f t="shared" si="664"/>
        <v>46.399171889999998</v>
      </c>
      <c r="AT118" s="276">
        <f t="shared" si="664"/>
        <v>30.206471969999999</v>
      </c>
      <c r="AU118" s="276">
        <f t="shared" si="664"/>
        <v>91.845247900000004</v>
      </c>
      <c r="AV118" s="276">
        <f t="shared" ref="AV118:AW118" si="665">AV76+AV97</f>
        <v>72.884646450000005</v>
      </c>
      <c r="AW118" s="276">
        <f t="shared" si="665"/>
        <v>42.815876500000002</v>
      </c>
      <c r="AX118" s="276">
        <f t="shared" ref="AX118:AY118" si="666">AX76+AX97</f>
        <v>45.124187159999998</v>
      </c>
      <c r="AY118" s="276">
        <f t="shared" si="666"/>
        <v>85.729025780000001</v>
      </c>
      <c r="AZ118" s="276">
        <f t="shared" ref="AZ118:BA118" si="667">AZ76+AZ97</f>
        <v>42.174849330000001</v>
      </c>
      <c r="BA118" s="276">
        <f t="shared" si="667"/>
        <v>26.628662949999999</v>
      </c>
      <c r="BB118" s="276">
        <f t="shared" ref="BB118:BC118" si="668">BB76+BB97</f>
        <v>23.23624976</v>
      </c>
      <c r="BC118" s="276">
        <f t="shared" si="668"/>
        <v>26.224209569999999</v>
      </c>
      <c r="BD118" s="276">
        <f t="shared" ref="BD118:BE118" si="669">BD76+BD97</f>
        <v>98.98597638999999</v>
      </c>
      <c r="BE118" s="276">
        <f t="shared" si="669"/>
        <v>206.31631267</v>
      </c>
      <c r="BF118" s="276">
        <f t="shared" ref="BF118:BG118" si="670">BF76+BF97</f>
        <v>246.55373588999998</v>
      </c>
      <c r="BG118" s="277">
        <f t="shared" si="670"/>
        <v>118.26397161</v>
      </c>
      <c r="BH118" s="275">
        <f t="shared" ref="BH118:BL118" si="671">BH76+BH97</f>
        <v>175.88193952999998</v>
      </c>
      <c r="BI118" s="276">
        <f t="shared" si="671"/>
        <v>133.887</v>
      </c>
      <c r="BJ118" s="276">
        <f t="shared" si="671"/>
        <v>159.88779482000001</v>
      </c>
      <c r="BK118" s="276">
        <f t="shared" si="671"/>
        <v>103.11825</v>
      </c>
      <c r="BL118" s="276">
        <f t="shared" si="671"/>
        <v>171.3017121</v>
      </c>
      <c r="BM118" s="276">
        <f t="shared" si="664"/>
        <v>98.98597638999999</v>
      </c>
      <c r="BN118" s="276">
        <f t="shared" si="664"/>
        <v>206.31631267</v>
      </c>
      <c r="BO118" s="276">
        <f t="shared" ref="BO118:BP118" si="672">BO76+BO97</f>
        <v>246.55373588999998</v>
      </c>
      <c r="BP118" s="277">
        <f t="shared" si="672"/>
        <v>118.26397161</v>
      </c>
    </row>
    <row r="119" spans="1:80" s="814" customFormat="1">
      <c r="A119" s="290" t="str">
        <f>IF('1'!$A$1=1,B119,C119)</f>
        <v>Reference:</v>
      </c>
      <c r="B119" s="311" t="s">
        <v>367</v>
      </c>
      <c r="C119" s="311" t="s">
        <v>369</v>
      </c>
      <c r="D119" s="794"/>
      <c r="E119" s="795"/>
      <c r="F119" s="795"/>
      <c r="G119" s="795"/>
      <c r="H119" s="795"/>
      <c r="I119" s="795"/>
      <c r="J119" s="795"/>
      <c r="K119" s="795"/>
      <c r="L119" s="795"/>
      <c r="M119" s="795"/>
      <c r="N119" s="795"/>
      <c r="O119" s="795"/>
      <c r="P119" s="795"/>
      <c r="Q119" s="795"/>
      <c r="R119" s="795"/>
      <c r="S119" s="795"/>
      <c r="T119" s="795"/>
      <c r="U119" s="795"/>
      <c r="V119" s="795"/>
      <c r="W119" s="795"/>
      <c r="X119" s="795"/>
      <c r="Y119" s="795"/>
      <c r="Z119" s="795"/>
      <c r="AA119" s="795"/>
      <c r="AB119" s="795"/>
      <c r="AC119" s="795"/>
      <c r="AD119" s="795"/>
      <c r="AE119" s="795"/>
      <c r="AF119" s="795"/>
      <c r="AG119" s="795"/>
      <c r="AH119" s="795"/>
      <c r="AI119" s="796"/>
      <c r="AJ119" s="794"/>
      <c r="AK119" s="795"/>
      <c r="AL119" s="795"/>
      <c r="AM119" s="795"/>
      <c r="AN119" s="795"/>
      <c r="AO119" s="795"/>
      <c r="AP119" s="795"/>
      <c r="AQ119" s="795"/>
      <c r="AR119" s="795"/>
      <c r="AS119" s="795"/>
      <c r="AT119" s="795"/>
      <c r="AU119" s="795"/>
      <c r="AV119" s="795"/>
      <c r="AW119" s="795"/>
      <c r="AX119" s="795"/>
      <c r="AY119" s="795"/>
      <c r="AZ119" s="795"/>
      <c r="BA119" s="795"/>
      <c r="BB119" s="795"/>
      <c r="BC119" s="795"/>
      <c r="BD119" s="795"/>
      <c r="BE119" s="795"/>
      <c r="BF119" s="795"/>
      <c r="BG119" s="796"/>
      <c r="BH119" s="794"/>
      <c r="BI119" s="795"/>
      <c r="BJ119" s="795"/>
      <c r="BK119" s="795"/>
      <c r="BL119" s="795"/>
      <c r="BM119" s="795"/>
      <c r="BN119" s="795"/>
      <c r="BO119" s="795"/>
      <c r="BP119" s="796"/>
      <c r="BQ119" s="1597"/>
      <c r="BR119" s="1597"/>
      <c r="BS119" s="1597"/>
      <c r="BT119" s="1597"/>
      <c r="BU119" s="1597"/>
      <c r="BV119" s="1597"/>
      <c r="BW119" s="1597"/>
      <c r="BX119" s="1597"/>
      <c r="BY119" s="1597"/>
      <c r="BZ119" s="1597"/>
      <c r="CA119" s="1597"/>
      <c r="CB119" s="1597"/>
    </row>
    <row r="120" spans="1:80" s="814" customFormat="1">
      <c r="A120" s="290" t="str">
        <f>IF('1'!$A$1=1,B120,C120)</f>
        <v>EU countries</v>
      </c>
      <c r="B120" s="311" t="s">
        <v>383</v>
      </c>
      <c r="C120" s="311" t="s">
        <v>365</v>
      </c>
      <c r="D120" s="794">
        <f t="shared" ref="D120:BN120" si="673">D78+D99</f>
        <v>8231.9125662299994</v>
      </c>
      <c r="E120" s="795">
        <f t="shared" si="673"/>
        <v>9857.1050670000004</v>
      </c>
      <c r="F120" s="795">
        <f t="shared" si="673"/>
        <v>9885.9698530000005</v>
      </c>
      <c r="G120" s="795">
        <f t="shared" si="673"/>
        <v>10280.543256000001</v>
      </c>
      <c r="H120" s="795">
        <f t="shared" si="673"/>
        <v>7890.2563410000002</v>
      </c>
      <c r="I120" s="795">
        <f t="shared" si="673"/>
        <v>9820.4483449999989</v>
      </c>
      <c r="J120" s="795">
        <f t="shared" si="673"/>
        <v>9294.2900200000004</v>
      </c>
      <c r="K120" s="795">
        <f t="shared" si="673"/>
        <v>10553.781535</v>
      </c>
      <c r="L120" s="795">
        <f t="shared" si="673"/>
        <v>8749.2502569999997</v>
      </c>
      <c r="M120" s="795">
        <f t="shared" si="673"/>
        <v>9040.6083610000005</v>
      </c>
      <c r="N120" s="795">
        <f t="shared" si="673"/>
        <v>9467.8894209999999</v>
      </c>
      <c r="O120" s="795">
        <f t="shared" si="673"/>
        <v>10698.927583999999</v>
      </c>
      <c r="P120" s="795">
        <f t="shared" si="673"/>
        <v>8445.8612850000009</v>
      </c>
      <c r="Q120" s="795">
        <f t="shared" si="673"/>
        <v>8038.2943976699989</v>
      </c>
      <c r="R120" s="795">
        <f t="shared" si="673"/>
        <v>8106.1736460000002</v>
      </c>
      <c r="S120" s="795">
        <f t="shared" si="673"/>
        <v>7862.8153349999993</v>
      </c>
      <c r="T120" s="795">
        <f t="shared" si="673"/>
        <v>5757.27619185</v>
      </c>
      <c r="U120" s="795">
        <f t="shared" si="673"/>
        <v>5055.0286056499999</v>
      </c>
      <c r="V120" s="795">
        <f t="shared" si="673"/>
        <v>5735.5961036400004</v>
      </c>
      <c r="W120" s="795">
        <f t="shared" si="673"/>
        <v>6286.4443564199992</v>
      </c>
      <c r="X120" s="795">
        <f t="shared" si="673"/>
        <v>5622.74660434</v>
      </c>
      <c r="Y120" s="795">
        <f t="shared" si="673"/>
        <v>5687.5660351100005</v>
      </c>
      <c r="Z120" s="795">
        <f t="shared" si="673"/>
        <v>6193.6043365300002</v>
      </c>
      <c r="AA120" s="795">
        <f t="shared" si="673"/>
        <v>7178.7621417400005</v>
      </c>
      <c r="AB120" s="795">
        <f t="shared" si="673"/>
        <v>7007.6334841400003</v>
      </c>
      <c r="AC120" s="795">
        <f t="shared" si="673"/>
        <v>7387.6054719500007</v>
      </c>
      <c r="AD120" s="795">
        <f t="shared" si="673"/>
        <v>7943.4310200499986</v>
      </c>
      <c r="AE120" s="795">
        <f t="shared" si="673"/>
        <v>8919.4478488999994</v>
      </c>
      <c r="AF120" s="795">
        <f t="shared" si="673"/>
        <v>8295.9201763699984</v>
      </c>
      <c r="AG120" s="795">
        <f t="shared" si="673"/>
        <v>8255.7346057499999</v>
      </c>
      <c r="AH120" s="795">
        <f t="shared" si="673"/>
        <v>9067.7633744699997</v>
      </c>
      <c r="AI120" s="796">
        <f t="shared" si="673"/>
        <v>9867.9319742900007</v>
      </c>
      <c r="AJ120" s="794">
        <f t="shared" si="673"/>
        <v>9182.9719758700012</v>
      </c>
      <c r="AK120" s="795">
        <f t="shared" si="673"/>
        <v>9268.7720640400003</v>
      </c>
      <c r="AL120" s="795">
        <f t="shared" si="673"/>
        <v>10177.84058674</v>
      </c>
      <c r="AM120" s="795">
        <f t="shared" si="673"/>
        <v>9945.7650553200001</v>
      </c>
      <c r="AN120" s="795">
        <f t="shared" si="673"/>
        <v>9021.6302075399999</v>
      </c>
      <c r="AO120" s="795">
        <f t="shared" si="673"/>
        <v>7073.49579653</v>
      </c>
      <c r="AP120" s="795">
        <f t="shared" si="673"/>
        <v>8863.58436248</v>
      </c>
      <c r="AQ120" s="795">
        <f t="shared" si="673"/>
        <v>10579.118517980001</v>
      </c>
      <c r="AR120" s="795">
        <f t="shared" si="673"/>
        <v>9955.6054156800001</v>
      </c>
      <c r="AS120" s="795">
        <f t="shared" si="673"/>
        <v>11498.085398179999</v>
      </c>
      <c r="AT120" s="795">
        <f t="shared" si="673"/>
        <v>13462.320974869999</v>
      </c>
      <c r="AU120" s="795">
        <f t="shared" si="673"/>
        <v>14127.391864860001</v>
      </c>
      <c r="AV120" s="795">
        <f t="shared" si="673"/>
        <v>10183.91108197</v>
      </c>
      <c r="AW120" s="795">
        <f t="shared" ref="AW120:BG120" si="674">AW78+AW99</f>
        <v>11542.20886595</v>
      </c>
      <c r="AX120" s="795">
        <f t="shared" ref="AX120:AY120" si="675">AX78+AX99</f>
        <v>13437.49172708</v>
      </c>
      <c r="AY120" s="795">
        <f t="shared" si="675"/>
        <v>14360.91792303</v>
      </c>
      <c r="AZ120" s="795">
        <f t="shared" ref="AZ120:BA120" si="676">AZ78+AZ99</f>
        <v>13443.69003587</v>
      </c>
      <c r="BA120" s="795">
        <f t="shared" si="676"/>
        <v>12195.927346709999</v>
      </c>
      <c r="BB120" s="795">
        <f t="shared" ref="BB120:BC120" si="677">BB78+BB99</f>
        <v>12699.87710405</v>
      </c>
      <c r="BC120" s="795">
        <f t="shared" si="677"/>
        <v>13711.5233587</v>
      </c>
      <c r="BD120" s="795">
        <f t="shared" ref="BD120:BE120" si="678">BD78+BD99</f>
        <v>35537.828884529998</v>
      </c>
      <c r="BE120" s="795">
        <f t="shared" si="678"/>
        <v>49043.403653590001</v>
      </c>
      <c r="BF120" s="795">
        <f t="shared" si="674"/>
        <v>49524.52959803</v>
      </c>
      <c r="BG120" s="796">
        <f t="shared" si="674"/>
        <v>52051.017845330003</v>
      </c>
      <c r="BH120" s="794">
        <f t="shared" ref="BH120:BL120" si="679">BH78+BH99</f>
        <v>22834.345257560002</v>
      </c>
      <c r="BI120" s="795">
        <f t="shared" si="679"/>
        <v>24682.679117719999</v>
      </c>
      <c r="BJ120" s="795">
        <f t="shared" si="679"/>
        <v>31258.117825039997</v>
      </c>
      <c r="BK120" s="795">
        <f t="shared" si="679"/>
        <v>35487.350130879997</v>
      </c>
      <c r="BL120" s="795">
        <f t="shared" si="679"/>
        <v>38575.349681970001</v>
      </c>
      <c r="BM120" s="795">
        <f t="shared" si="673"/>
        <v>35537.828884529998</v>
      </c>
      <c r="BN120" s="795">
        <f t="shared" si="673"/>
        <v>49043.403653590001</v>
      </c>
      <c r="BO120" s="795">
        <f t="shared" ref="BO120:BP120" si="680">BO78+BO99</f>
        <v>49524.52959803</v>
      </c>
      <c r="BP120" s="796">
        <f t="shared" si="680"/>
        <v>52051.017845330003</v>
      </c>
      <c r="BQ120" s="1597"/>
      <c r="BR120" s="1597"/>
      <c r="BS120" s="1597"/>
      <c r="BT120" s="1597"/>
      <c r="BU120" s="1597"/>
      <c r="BV120" s="1597"/>
      <c r="BW120" s="1597"/>
      <c r="BX120" s="1597"/>
      <c r="BY120" s="1597"/>
      <c r="BZ120" s="1597"/>
      <c r="CA120" s="1597"/>
      <c r="CB120" s="1597"/>
    </row>
    <row r="121" spans="1:80" s="814" customFormat="1">
      <c r="A121" s="299" t="str">
        <f>IF('1'!$A$1=1,B121,C121)</f>
        <v xml:space="preserve">   CIS countries</v>
      </c>
      <c r="B121" s="311" t="s">
        <v>373</v>
      </c>
      <c r="C121" s="793" t="s">
        <v>135</v>
      </c>
      <c r="D121" s="794">
        <f t="shared" ref="D121:BN121" si="681">D79+D100</f>
        <v>14044</v>
      </c>
      <c r="E121" s="795">
        <f t="shared" si="681"/>
        <v>14420</v>
      </c>
      <c r="F121" s="795">
        <f t="shared" si="681"/>
        <v>14676</v>
      </c>
      <c r="G121" s="795">
        <f t="shared" si="681"/>
        <v>15668</v>
      </c>
      <c r="H121" s="795">
        <f t="shared" si="681"/>
        <v>14350</v>
      </c>
      <c r="I121" s="795">
        <f t="shared" si="681"/>
        <v>14986</v>
      </c>
      <c r="J121" s="795">
        <f t="shared" si="681"/>
        <v>15657</v>
      </c>
      <c r="K121" s="795">
        <f t="shared" si="681"/>
        <v>15344</v>
      </c>
      <c r="L121" s="795">
        <f t="shared" si="681"/>
        <v>12265</v>
      </c>
      <c r="M121" s="795">
        <f t="shared" si="681"/>
        <v>11781</v>
      </c>
      <c r="N121" s="795">
        <f t="shared" si="681"/>
        <v>14498</v>
      </c>
      <c r="O121" s="795">
        <f t="shared" si="681"/>
        <v>13054</v>
      </c>
      <c r="P121" s="795">
        <f t="shared" si="681"/>
        <v>9236</v>
      </c>
      <c r="Q121" s="795">
        <f t="shared" si="681"/>
        <v>10342</v>
      </c>
      <c r="R121" s="795">
        <f t="shared" si="681"/>
        <v>8084</v>
      </c>
      <c r="S121" s="795">
        <f t="shared" si="681"/>
        <v>6573</v>
      </c>
      <c r="T121" s="795">
        <f t="shared" si="681"/>
        <v>4541</v>
      </c>
      <c r="U121" s="795">
        <f t="shared" si="681"/>
        <v>4914</v>
      </c>
      <c r="V121" s="795">
        <f t="shared" si="681"/>
        <v>5064</v>
      </c>
      <c r="W121" s="795">
        <f t="shared" si="681"/>
        <v>5090</v>
      </c>
      <c r="X121" s="795">
        <f t="shared" si="681"/>
        <v>3143</v>
      </c>
      <c r="Y121" s="795">
        <f t="shared" si="681"/>
        <v>3800</v>
      </c>
      <c r="Z121" s="795">
        <f t="shared" si="681"/>
        <v>4451</v>
      </c>
      <c r="AA121" s="795">
        <f t="shared" si="681"/>
        <v>4680</v>
      </c>
      <c r="AB121" s="795">
        <f t="shared" si="681"/>
        <v>4183</v>
      </c>
      <c r="AC121" s="795">
        <f t="shared" si="681"/>
        <v>4532</v>
      </c>
      <c r="AD121" s="795">
        <f t="shared" si="681"/>
        <v>5123</v>
      </c>
      <c r="AE121" s="795">
        <f t="shared" si="681"/>
        <v>5716</v>
      </c>
      <c r="AF121" s="795">
        <f t="shared" si="681"/>
        <v>4799</v>
      </c>
      <c r="AG121" s="795">
        <f t="shared" si="681"/>
        <v>5207</v>
      </c>
      <c r="AH121" s="795">
        <f t="shared" si="681"/>
        <v>5495</v>
      </c>
      <c r="AI121" s="796">
        <f t="shared" si="681"/>
        <v>5598</v>
      </c>
      <c r="AJ121" s="1101">
        <f t="shared" si="681"/>
        <v>4474</v>
      </c>
      <c r="AK121" s="817">
        <f t="shared" si="681"/>
        <v>5110</v>
      </c>
      <c r="AL121" s="817">
        <f t="shared" si="681"/>
        <v>4956</v>
      </c>
      <c r="AM121" s="817">
        <f t="shared" si="681"/>
        <v>4900</v>
      </c>
      <c r="AN121" s="817">
        <f t="shared" si="681"/>
        <v>3606</v>
      </c>
      <c r="AO121" s="817">
        <f t="shared" si="681"/>
        <v>3040</v>
      </c>
      <c r="AP121" s="817">
        <f t="shared" si="681"/>
        <v>3592</v>
      </c>
      <c r="AQ121" s="817">
        <f t="shared" si="681"/>
        <v>4046</v>
      </c>
      <c r="AR121" s="817">
        <f t="shared" si="681"/>
        <v>3784</v>
      </c>
      <c r="AS121" s="817">
        <f t="shared" si="681"/>
        <v>4489</v>
      </c>
      <c r="AT121" s="817">
        <f t="shared" si="681"/>
        <v>5313</v>
      </c>
      <c r="AU121" s="817">
        <f t="shared" si="681"/>
        <v>6631</v>
      </c>
      <c r="AV121" s="817">
        <f t="shared" ref="AV121:AW121" si="682">AV79+AV100</f>
        <v>3956</v>
      </c>
      <c r="AW121" s="817">
        <f t="shared" si="682"/>
        <v>1114</v>
      </c>
      <c r="AX121" s="817">
        <f t="shared" ref="AX121:AY121" si="683">AX79+AX100</f>
        <v>909</v>
      </c>
      <c r="AY121" s="817">
        <f t="shared" si="683"/>
        <v>803</v>
      </c>
      <c r="AZ121" s="817">
        <f t="shared" ref="AZ121:BA121" si="684">AZ79+AZ100</f>
        <v>694</v>
      </c>
      <c r="BA121" s="817">
        <f t="shared" si="684"/>
        <v>701</v>
      </c>
      <c r="BB121" s="817">
        <f t="shared" ref="BB121:BC121" si="685">BB79+BB100</f>
        <v>643</v>
      </c>
      <c r="BC121" s="817">
        <f t="shared" si="685"/>
        <v>666</v>
      </c>
      <c r="BD121" s="817">
        <f t="shared" ref="BD121:BE121" si="686">BD79+BD100</f>
        <v>14284</v>
      </c>
      <c r="BE121" s="817">
        <f t="shared" si="686"/>
        <v>20217</v>
      </c>
      <c r="BF121" s="817">
        <f t="shared" ref="BF121:BG121" si="687">BF79+BF100</f>
        <v>6782</v>
      </c>
      <c r="BG121" s="797">
        <f t="shared" si="687"/>
        <v>2704</v>
      </c>
      <c r="BH121" s="794">
        <f t="shared" ref="BH121:BL121" si="688">BH79+BH100</f>
        <v>19609</v>
      </c>
      <c r="BI121" s="795">
        <f t="shared" si="688"/>
        <v>16074</v>
      </c>
      <c r="BJ121" s="795">
        <f t="shared" si="688"/>
        <v>19554</v>
      </c>
      <c r="BK121" s="795">
        <f t="shared" si="688"/>
        <v>21099</v>
      </c>
      <c r="BL121" s="795">
        <f t="shared" si="688"/>
        <v>19440</v>
      </c>
      <c r="BM121" s="795">
        <f t="shared" si="681"/>
        <v>14284</v>
      </c>
      <c r="BN121" s="795">
        <f t="shared" si="681"/>
        <v>20217</v>
      </c>
      <c r="BO121" s="795">
        <f t="shared" ref="BO121:BP121" si="689">BO79+BO100</f>
        <v>6782</v>
      </c>
      <c r="BP121" s="796">
        <f t="shared" si="689"/>
        <v>2704</v>
      </c>
      <c r="BQ121" s="1597"/>
      <c r="BR121" s="1597"/>
      <c r="BS121" s="1597"/>
      <c r="BT121" s="1597"/>
      <c r="BU121" s="1597"/>
      <c r="BV121" s="1597"/>
      <c r="BW121" s="1597"/>
      <c r="BX121" s="1597"/>
      <c r="BY121" s="1597"/>
      <c r="BZ121" s="1597"/>
      <c r="CA121" s="1597"/>
      <c r="CB121" s="1597"/>
    </row>
    <row r="122" spans="1:80">
      <c r="A122" s="282" t="str">
        <f>IF('1'!$A$1=1,B122,C122)</f>
        <v>% of total</v>
      </c>
      <c r="B122" s="790" t="s">
        <v>13</v>
      </c>
      <c r="C122" s="650" t="s">
        <v>104</v>
      </c>
      <c r="D122" s="287"/>
      <c r="E122" s="288"/>
      <c r="F122" s="288"/>
      <c r="G122" s="288"/>
      <c r="H122" s="288"/>
      <c r="I122" s="288"/>
      <c r="J122" s="288"/>
      <c r="K122" s="288"/>
      <c r="L122" s="288"/>
      <c r="M122" s="288"/>
      <c r="N122" s="288"/>
      <c r="O122" s="288"/>
      <c r="P122" s="288"/>
      <c r="Q122" s="288"/>
      <c r="R122" s="288"/>
      <c r="S122" s="288"/>
      <c r="T122" s="288"/>
      <c r="U122" s="288"/>
      <c r="V122" s="288"/>
      <c r="W122" s="288"/>
      <c r="X122" s="288"/>
      <c r="Y122" s="288"/>
      <c r="Z122" s="288"/>
      <c r="AA122" s="288"/>
      <c r="AB122" s="288"/>
      <c r="AC122" s="288"/>
      <c r="AD122" s="288"/>
      <c r="AE122" s="288"/>
      <c r="AF122" s="288"/>
      <c r="AG122" s="288"/>
      <c r="AH122" s="288"/>
      <c r="AI122" s="289"/>
      <c r="AJ122" s="287"/>
      <c r="AK122" s="288"/>
      <c r="AL122" s="288"/>
      <c r="AM122" s="288"/>
      <c r="AN122" s="288"/>
      <c r="AO122" s="288"/>
      <c r="AP122" s="288"/>
      <c r="AQ122" s="288"/>
      <c r="AR122" s="288"/>
      <c r="AS122" s="288"/>
      <c r="AT122" s="288"/>
      <c r="AU122" s="288"/>
      <c r="AV122" s="288"/>
      <c r="AW122" s="288"/>
      <c r="AX122" s="288"/>
      <c r="AY122" s="288"/>
      <c r="AZ122" s="288"/>
      <c r="BA122" s="288"/>
      <c r="BB122" s="288"/>
      <c r="BC122" s="288"/>
      <c r="BD122" s="288"/>
      <c r="BE122" s="288"/>
      <c r="BF122" s="288"/>
      <c r="BG122" s="289"/>
      <c r="BH122" s="287"/>
      <c r="BI122" s="288"/>
      <c r="BJ122" s="288"/>
      <c r="BK122" s="288"/>
      <c r="BL122" s="288"/>
      <c r="BM122" s="288"/>
      <c r="BN122" s="288"/>
      <c r="BO122" s="288"/>
      <c r="BP122" s="289"/>
    </row>
    <row r="123" spans="1:80">
      <c r="A123" s="290" t="str">
        <f>IF('1'!$A$1=1,B123,C123)</f>
        <v>TOTAL</v>
      </c>
      <c r="B123" s="793" t="s">
        <v>45</v>
      </c>
      <c r="C123" s="651" t="s">
        <v>105</v>
      </c>
      <c r="D123" s="295">
        <v>100</v>
      </c>
      <c r="E123" s="312">
        <v>100</v>
      </c>
      <c r="F123" s="312">
        <v>100</v>
      </c>
      <c r="G123" s="312">
        <v>100</v>
      </c>
      <c r="H123" s="312">
        <v>100</v>
      </c>
      <c r="I123" s="312">
        <v>100</v>
      </c>
      <c r="J123" s="312">
        <v>100</v>
      </c>
      <c r="K123" s="312">
        <v>100</v>
      </c>
      <c r="L123" s="312">
        <v>100</v>
      </c>
      <c r="M123" s="312">
        <v>100</v>
      </c>
      <c r="N123" s="312">
        <v>100</v>
      </c>
      <c r="O123" s="312">
        <v>100</v>
      </c>
      <c r="P123" s="312">
        <v>100</v>
      </c>
      <c r="Q123" s="312">
        <v>100</v>
      </c>
      <c r="R123" s="312">
        <v>100</v>
      </c>
      <c r="S123" s="312">
        <v>100</v>
      </c>
      <c r="T123" s="312">
        <v>100</v>
      </c>
      <c r="U123" s="312">
        <v>100</v>
      </c>
      <c r="V123" s="312">
        <v>100</v>
      </c>
      <c r="W123" s="312">
        <v>100</v>
      </c>
      <c r="X123" s="312">
        <v>100</v>
      </c>
      <c r="Y123" s="312">
        <v>100</v>
      </c>
      <c r="Z123" s="312">
        <v>100</v>
      </c>
      <c r="AA123" s="312">
        <v>100</v>
      </c>
      <c r="AB123" s="312">
        <v>100</v>
      </c>
      <c r="AC123" s="312">
        <v>100</v>
      </c>
      <c r="AD123" s="312">
        <v>100</v>
      </c>
      <c r="AE123" s="312">
        <v>100</v>
      </c>
      <c r="AF123" s="312">
        <v>100</v>
      </c>
      <c r="AG123" s="312">
        <v>100</v>
      </c>
      <c r="AH123" s="312">
        <v>100</v>
      </c>
      <c r="AI123" s="296">
        <v>100</v>
      </c>
      <c r="AJ123" s="295">
        <v>100</v>
      </c>
      <c r="AK123" s="312">
        <v>100</v>
      </c>
      <c r="AL123" s="312">
        <v>100</v>
      </c>
      <c r="AM123" s="312">
        <v>100</v>
      </c>
      <c r="AN123" s="312">
        <v>100</v>
      </c>
      <c r="AO123" s="312">
        <v>100</v>
      </c>
      <c r="AP123" s="312">
        <v>100</v>
      </c>
      <c r="AQ123" s="312">
        <v>100</v>
      </c>
      <c r="AR123" s="312">
        <v>100</v>
      </c>
      <c r="AS123" s="312">
        <v>100</v>
      </c>
      <c r="AT123" s="312">
        <v>100</v>
      </c>
      <c r="AU123" s="312">
        <v>100</v>
      </c>
      <c r="AV123" s="312">
        <v>100</v>
      </c>
      <c r="AW123" s="312">
        <v>100</v>
      </c>
      <c r="AX123" s="312">
        <v>100</v>
      </c>
      <c r="AY123" s="312">
        <v>100</v>
      </c>
      <c r="AZ123" s="312">
        <v>100</v>
      </c>
      <c r="BA123" s="312">
        <v>100</v>
      </c>
      <c r="BB123" s="312">
        <v>100</v>
      </c>
      <c r="BC123" s="312">
        <v>100</v>
      </c>
      <c r="BD123" s="312">
        <v>100</v>
      </c>
      <c r="BE123" s="312">
        <v>100</v>
      </c>
      <c r="BF123" s="312">
        <v>100</v>
      </c>
      <c r="BG123" s="296">
        <v>100</v>
      </c>
      <c r="BH123" s="295">
        <v>100</v>
      </c>
      <c r="BI123" s="312">
        <v>100</v>
      </c>
      <c r="BJ123" s="312">
        <v>100</v>
      </c>
      <c r="BK123" s="312">
        <v>100</v>
      </c>
      <c r="BL123" s="312">
        <v>100</v>
      </c>
      <c r="BM123" s="312">
        <v>100</v>
      </c>
      <c r="BN123" s="312">
        <v>100</v>
      </c>
      <c r="BO123" s="312">
        <v>100</v>
      </c>
      <c r="BP123" s="296">
        <v>100</v>
      </c>
    </row>
    <row r="124" spans="1:80">
      <c r="A124" s="297" t="str">
        <f>IF('1'!$A$1=1,B124,C124)</f>
        <v xml:space="preserve">   Europe</v>
      </c>
      <c r="B124" s="311" t="s">
        <v>20</v>
      </c>
      <c r="C124" s="278" t="s">
        <v>136</v>
      </c>
      <c r="D124" s="295">
        <f t="shared" ref="D124:BN124" si="690">D113/D$112*100</f>
        <v>26.43640713235796</v>
      </c>
      <c r="E124" s="312">
        <f t="shared" si="690"/>
        <v>29.084161891607092</v>
      </c>
      <c r="F124" s="312">
        <f t="shared" si="690"/>
        <v>28.61860980723425</v>
      </c>
      <c r="G124" s="312">
        <f t="shared" si="690"/>
        <v>27.260746181041277</v>
      </c>
      <c r="H124" s="312">
        <f t="shared" si="690"/>
        <v>24.011806726682412</v>
      </c>
      <c r="I124" s="312">
        <f t="shared" si="690"/>
        <v>26.332613406021238</v>
      </c>
      <c r="J124" s="312">
        <f t="shared" si="690"/>
        <v>25.125917709232663</v>
      </c>
      <c r="K124" s="312">
        <f t="shared" si="690"/>
        <v>27.585866701841667</v>
      </c>
      <c r="L124" s="312">
        <f t="shared" si="690"/>
        <v>27.341741928325085</v>
      </c>
      <c r="M124" s="312">
        <f t="shared" si="690"/>
        <v>28.859597845870994</v>
      </c>
      <c r="N124" s="312">
        <f t="shared" si="690"/>
        <v>26.747641697067966</v>
      </c>
      <c r="O124" s="312">
        <f t="shared" si="690"/>
        <v>29.646419408379067</v>
      </c>
      <c r="P124" s="312">
        <f t="shared" si="690"/>
        <v>30.771959614751491</v>
      </c>
      <c r="Q124" s="312">
        <f t="shared" si="690"/>
        <v>28.909427481426714</v>
      </c>
      <c r="R124" s="312">
        <f t="shared" si="690"/>
        <v>31.188203193650317</v>
      </c>
      <c r="S124" s="312">
        <f t="shared" si="690"/>
        <v>33.860463080439487</v>
      </c>
      <c r="T124" s="312">
        <f t="shared" si="690"/>
        <v>34.238849308254629</v>
      </c>
      <c r="U124" s="312">
        <f t="shared" si="690"/>
        <v>32.461939839999999</v>
      </c>
      <c r="V124" s="312">
        <f t="shared" si="690"/>
        <v>33.699972051213663</v>
      </c>
      <c r="W124" s="312">
        <f t="shared" si="690"/>
        <v>34.721457242736555</v>
      </c>
      <c r="X124" s="312">
        <f t="shared" si="690"/>
        <v>38.568175574425574</v>
      </c>
      <c r="Y124" s="312">
        <f t="shared" si="690"/>
        <v>35.662450848054462</v>
      </c>
      <c r="Z124" s="312">
        <f t="shared" si="690"/>
        <v>35.37285103275611</v>
      </c>
      <c r="AA124" s="312">
        <f t="shared" si="690"/>
        <v>37.172548660407607</v>
      </c>
      <c r="AB124" s="312">
        <f t="shared" si="690"/>
        <v>38.455371761065791</v>
      </c>
      <c r="AC124" s="312">
        <f t="shared" si="690"/>
        <v>39.291742265113591</v>
      </c>
      <c r="AD124" s="312">
        <f t="shared" si="690"/>
        <v>39.277573116545724</v>
      </c>
      <c r="AE124" s="312">
        <f t="shared" si="690"/>
        <v>39.028877952943041</v>
      </c>
      <c r="AF124" s="312">
        <f t="shared" si="690"/>
        <v>39.787051284500421</v>
      </c>
      <c r="AG124" s="312">
        <f t="shared" si="690"/>
        <v>38.605816038963766</v>
      </c>
      <c r="AH124" s="312">
        <f t="shared" si="690"/>
        <v>40.003499487953007</v>
      </c>
      <c r="AI124" s="296">
        <f t="shared" si="690"/>
        <v>39.834829216022158</v>
      </c>
      <c r="AJ124" s="295">
        <f t="shared" si="690"/>
        <v>40.449800552439378</v>
      </c>
      <c r="AK124" s="312">
        <f t="shared" si="690"/>
        <v>40.000372676550917</v>
      </c>
      <c r="AL124" s="312">
        <f t="shared" si="690"/>
        <v>40.908431155108374</v>
      </c>
      <c r="AM124" s="312">
        <f t="shared" si="690"/>
        <v>38.497874458537964</v>
      </c>
      <c r="AN124" s="312">
        <f t="shared" si="690"/>
        <v>40.302531514739229</v>
      </c>
      <c r="AO124" s="312">
        <f t="shared" si="690"/>
        <v>37.409379727380419</v>
      </c>
      <c r="AP124" s="312">
        <f t="shared" si="690"/>
        <v>39.633294108896919</v>
      </c>
      <c r="AQ124" s="312">
        <f t="shared" si="690"/>
        <v>40.69325293795454</v>
      </c>
      <c r="AR124" s="312">
        <f t="shared" si="690"/>
        <v>41.36774192903902</v>
      </c>
      <c r="AS124" s="312">
        <f t="shared" si="690"/>
        <v>41.522022186976528</v>
      </c>
      <c r="AT124" s="312">
        <f t="shared" si="690"/>
        <v>42.594770995995631</v>
      </c>
      <c r="AU124" s="312">
        <f t="shared" si="690"/>
        <v>39.242448865554366</v>
      </c>
      <c r="AV124" s="312">
        <f t="shared" ref="AV124:AW124" si="691">AV113/AV$112*100</f>
        <v>42.612819192542602</v>
      </c>
      <c r="AW124" s="312">
        <f t="shared" si="691"/>
        <v>61.409169787928811</v>
      </c>
      <c r="AX124" s="312">
        <f t="shared" ref="AX124:AY124" si="692">AX113/AX$112*100</f>
        <v>59.238836576815288</v>
      </c>
      <c r="AY124" s="312">
        <f t="shared" si="692"/>
        <v>56.152332836501053</v>
      </c>
      <c r="AZ124" s="312">
        <f t="shared" ref="AZ124:BA124" si="693">AZ113/AZ$112*100</f>
        <v>56.626019540903592</v>
      </c>
      <c r="BA124" s="312">
        <f t="shared" si="693"/>
        <v>55.111111877797271</v>
      </c>
      <c r="BB124" s="312">
        <f t="shared" ref="BB124:BC124" si="694">BB113/BB$112*100</f>
        <v>56.943334622786857</v>
      </c>
      <c r="BC124" s="312">
        <f t="shared" si="694"/>
        <v>56.302571829678669</v>
      </c>
      <c r="BD124" s="312">
        <f t="shared" ref="BD124:BE124" si="695">BD113/BD$112*100</f>
        <v>39.647178556014588</v>
      </c>
      <c r="BE124" s="312">
        <f t="shared" si="695"/>
        <v>41.089314223552698</v>
      </c>
      <c r="BF124" s="312">
        <f t="shared" ref="BF124:BG124" si="696">BF113/BF$112*100</f>
        <v>54.239102017376872</v>
      </c>
      <c r="BG124" s="296">
        <f t="shared" si="696"/>
        <v>56.256652017228561</v>
      </c>
      <c r="BH124" s="295">
        <f t="shared" ref="BH124:BL124" si="697">BH113/BH$112*100</f>
        <v>33.809769379985191</v>
      </c>
      <c r="BI124" s="312">
        <f t="shared" si="697"/>
        <v>36.661058302503307</v>
      </c>
      <c r="BJ124" s="312">
        <f t="shared" si="697"/>
        <v>39.019135735406721</v>
      </c>
      <c r="BK124" s="312">
        <f t="shared" si="697"/>
        <v>39.572056544810664</v>
      </c>
      <c r="BL124" s="312">
        <f t="shared" si="697"/>
        <v>39.942046799601663</v>
      </c>
      <c r="BM124" s="312">
        <f t="shared" si="690"/>
        <v>39.647178556014588</v>
      </c>
      <c r="BN124" s="312">
        <f t="shared" si="690"/>
        <v>41.089314223552698</v>
      </c>
      <c r="BO124" s="312">
        <f t="shared" ref="BO124:BP124" si="698">BO113/BO$112*100</f>
        <v>54.239102017376872</v>
      </c>
      <c r="BP124" s="296">
        <f t="shared" si="698"/>
        <v>56.256652017228561</v>
      </c>
    </row>
    <row r="125" spans="1:80">
      <c r="A125" s="297" t="str">
        <f>IF('1'!$A$1=1,B125,C125)</f>
        <v xml:space="preserve">   Asia</v>
      </c>
      <c r="B125" s="311" t="s">
        <v>43</v>
      </c>
      <c r="C125" s="278" t="s">
        <v>137</v>
      </c>
      <c r="D125" s="295">
        <f t="shared" ref="D125:BN125" si="699">D114/D$112*100</f>
        <v>20.319018162518208</v>
      </c>
      <c r="E125" s="312">
        <f t="shared" si="699"/>
        <v>19.765952143080913</v>
      </c>
      <c r="F125" s="312">
        <f t="shared" si="699"/>
        <v>21.035908250706253</v>
      </c>
      <c r="G125" s="312">
        <f t="shared" si="699"/>
        <v>22.34363171147341</v>
      </c>
      <c r="H125" s="312">
        <f t="shared" si="699"/>
        <v>21.309416301652892</v>
      </c>
      <c r="I125" s="312">
        <f t="shared" si="699"/>
        <v>22.739742594597381</v>
      </c>
      <c r="J125" s="312">
        <f t="shared" si="699"/>
        <v>22.052132632184811</v>
      </c>
      <c r="K125" s="312">
        <f t="shared" si="699"/>
        <v>21.330287078214113</v>
      </c>
      <c r="L125" s="312">
        <f t="shared" si="699"/>
        <v>22.753531869845556</v>
      </c>
      <c r="M125" s="312">
        <f t="shared" si="699"/>
        <v>21.006415265818905</v>
      </c>
      <c r="N125" s="312">
        <f t="shared" si="699"/>
        <v>21.26990164572355</v>
      </c>
      <c r="O125" s="312">
        <f t="shared" si="699"/>
        <v>21.414179684111897</v>
      </c>
      <c r="P125" s="312">
        <f t="shared" si="699"/>
        <v>21.714483808859374</v>
      </c>
      <c r="Q125" s="312">
        <f t="shared" si="699"/>
        <v>21.087433629097564</v>
      </c>
      <c r="R125" s="312">
        <f t="shared" si="699"/>
        <v>24.546678742852844</v>
      </c>
      <c r="S125" s="312">
        <f t="shared" si="699"/>
        <v>25.745743908894053</v>
      </c>
      <c r="T125" s="312">
        <f t="shared" si="699"/>
        <v>26.345932560482368</v>
      </c>
      <c r="U125" s="312">
        <f t="shared" si="699"/>
        <v>24.994897765714288</v>
      </c>
      <c r="V125" s="312">
        <f t="shared" si="699"/>
        <v>25.725512984795945</v>
      </c>
      <c r="W125" s="312">
        <f t="shared" si="699"/>
        <v>24.750967082707547</v>
      </c>
      <c r="X125" s="312">
        <f t="shared" si="699"/>
        <v>26.919830169830167</v>
      </c>
      <c r="Y125" s="312">
        <f t="shared" si="699"/>
        <v>27.178989377310874</v>
      </c>
      <c r="Z125" s="312">
        <f t="shared" si="699"/>
        <v>27.035875234717295</v>
      </c>
      <c r="AA125" s="312">
        <f t="shared" si="699"/>
        <v>26.756528509274101</v>
      </c>
      <c r="AB125" s="312">
        <f t="shared" si="699"/>
        <v>26.708998053144761</v>
      </c>
      <c r="AC125" s="312">
        <f t="shared" si="699"/>
        <v>24.21899016172507</v>
      </c>
      <c r="AD125" s="312">
        <f t="shared" si="699"/>
        <v>25.702607471109921</v>
      </c>
      <c r="AE125" s="312">
        <f t="shared" si="699"/>
        <v>25.57475406004912</v>
      </c>
      <c r="AF125" s="312">
        <f t="shared" si="699"/>
        <v>25.415387430737724</v>
      </c>
      <c r="AG125" s="312">
        <f t="shared" si="699"/>
        <v>25.992655821472056</v>
      </c>
      <c r="AH125" s="312">
        <f t="shared" si="699"/>
        <v>26.529780165125231</v>
      </c>
      <c r="AI125" s="296">
        <f t="shared" si="699"/>
        <v>27.73895550169479</v>
      </c>
      <c r="AJ125" s="295">
        <f t="shared" si="699"/>
        <v>27.437268825672895</v>
      </c>
      <c r="AK125" s="312">
        <f t="shared" si="699"/>
        <v>26.537296535310183</v>
      </c>
      <c r="AL125" s="312">
        <f t="shared" si="699"/>
        <v>28.658763197374586</v>
      </c>
      <c r="AM125" s="312">
        <f t="shared" si="699"/>
        <v>31.338226135038688</v>
      </c>
      <c r="AN125" s="312">
        <f t="shared" si="699"/>
        <v>31.166464766233769</v>
      </c>
      <c r="AO125" s="312">
        <f t="shared" si="699"/>
        <v>34.686154795843827</v>
      </c>
      <c r="AP125" s="312">
        <f t="shared" si="699"/>
        <v>34.310378919998342</v>
      </c>
      <c r="AQ125" s="312">
        <f t="shared" si="699"/>
        <v>34.30421802680673</v>
      </c>
      <c r="AR125" s="312">
        <f t="shared" si="699"/>
        <v>32.034989891744281</v>
      </c>
      <c r="AS125" s="312">
        <f t="shared" si="699"/>
        <v>32.096724257125828</v>
      </c>
      <c r="AT125" s="312">
        <f t="shared" si="699"/>
        <v>30.300245433003838</v>
      </c>
      <c r="AU125" s="312">
        <f t="shared" si="699"/>
        <v>31.348461881368571</v>
      </c>
      <c r="AV125" s="312">
        <f t="shared" ref="AV125:AW125" si="700">AV114/AV$112*100</f>
        <v>28.495908198574877</v>
      </c>
      <c r="AW125" s="312">
        <f t="shared" si="700"/>
        <v>19.964681486097497</v>
      </c>
      <c r="AX125" s="312">
        <f t="shared" ref="AX125:AY125" si="701">AX114/AX$112*100</f>
        <v>25.692740038895963</v>
      </c>
      <c r="AY125" s="312">
        <f t="shared" si="701"/>
        <v>29.778717196287651</v>
      </c>
      <c r="AZ125" s="312">
        <f t="shared" ref="AZ125:BA125" si="702">AZ114/AZ$112*100</f>
        <v>29.399901042211724</v>
      </c>
      <c r="BA125" s="312">
        <f t="shared" si="702"/>
        <v>29.986246275041715</v>
      </c>
      <c r="BB125" s="312">
        <f t="shared" ref="BB125:BC125" si="703">BB114/BB$112*100</f>
        <v>28.026759439564181</v>
      </c>
      <c r="BC125" s="312">
        <f t="shared" si="703"/>
        <v>29.348276697760468</v>
      </c>
      <c r="BD125" s="312">
        <f t="shared" ref="BD125:BE125" si="704">BD114/BD$112*100</f>
        <v>33.601381229467151</v>
      </c>
      <c r="BE125" s="312">
        <f t="shared" si="704"/>
        <v>31.374975844838488</v>
      </c>
      <c r="BF125" s="312">
        <f t="shared" ref="BF125:BG125" si="705">BF114/BF$112*100</f>
        <v>26.455803042280973</v>
      </c>
      <c r="BG125" s="296">
        <f t="shared" si="705"/>
        <v>29.197301825666578</v>
      </c>
      <c r="BH125" s="295">
        <f t="shared" ref="BH125:BL125" si="706">BH114/BH$112*100</f>
        <v>25.456639037835654</v>
      </c>
      <c r="BI125" s="312">
        <f t="shared" si="706"/>
        <v>26.961348599821772</v>
      </c>
      <c r="BJ125" s="312">
        <f t="shared" si="706"/>
        <v>25.554378349149498</v>
      </c>
      <c r="BK125" s="312">
        <f t="shared" si="706"/>
        <v>26.477557282466098</v>
      </c>
      <c r="BL125" s="312">
        <f t="shared" si="706"/>
        <v>28.576031565899118</v>
      </c>
      <c r="BM125" s="312">
        <f t="shared" si="699"/>
        <v>33.601381229467151</v>
      </c>
      <c r="BN125" s="312">
        <f t="shared" si="699"/>
        <v>31.374975844838488</v>
      </c>
      <c r="BO125" s="312">
        <f t="shared" ref="BO125:BP125" si="707">BO114/BO$112*100</f>
        <v>26.455803042280973</v>
      </c>
      <c r="BP125" s="296">
        <f t="shared" si="707"/>
        <v>29.197301825666578</v>
      </c>
    </row>
    <row r="126" spans="1:80">
      <c r="A126" s="297" t="str">
        <f>IF('1'!$A$1=1,B126,C126)</f>
        <v xml:space="preserve">   America</v>
      </c>
      <c r="B126" s="311" t="s">
        <v>22</v>
      </c>
      <c r="C126" s="278" t="s">
        <v>138</v>
      </c>
      <c r="D126" s="295">
        <f t="shared" ref="D126:BN126" si="708">D115/D$112*100</f>
        <v>4.3063304245063705</v>
      </c>
      <c r="E126" s="312">
        <f t="shared" si="708"/>
        <v>4.4660556659926529</v>
      </c>
      <c r="F126" s="312">
        <f t="shared" si="708"/>
        <v>4.5790967346147449</v>
      </c>
      <c r="G126" s="312">
        <f t="shared" si="708"/>
        <v>3.7730739018745068</v>
      </c>
      <c r="H126" s="312">
        <f t="shared" si="708"/>
        <v>4.5498643772136953</v>
      </c>
      <c r="I126" s="312">
        <f t="shared" si="708"/>
        <v>4.4370979843282807</v>
      </c>
      <c r="J126" s="312">
        <f t="shared" si="708"/>
        <v>4.2897882139026242</v>
      </c>
      <c r="K126" s="312">
        <f t="shared" si="708"/>
        <v>3.9752863068767117</v>
      </c>
      <c r="L126" s="312">
        <f t="shared" si="708"/>
        <v>4.4816720197930735</v>
      </c>
      <c r="M126" s="312">
        <f t="shared" si="708"/>
        <v>5.0066283162249121</v>
      </c>
      <c r="N126" s="312">
        <f t="shared" si="708"/>
        <v>3.8504778165112823</v>
      </c>
      <c r="O126" s="312">
        <f t="shared" si="708"/>
        <v>3.706937879801901</v>
      </c>
      <c r="P126" s="312">
        <f t="shared" si="708"/>
        <v>3.8799778364477726</v>
      </c>
      <c r="Q126" s="312">
        <f t="shared" si="708"/>
        <v>3.8469654413576992</v>
      </c>
      <c r="R126" s="312">
        <f t="shared" si="708"/>
        <v>3.3726478408065002</v>
      </c>
      <c r="S126" s="312">
        <f t="shared" si="708"/>
        <v>3.5363694722912822</v>
      </c>
      <c r="T126" s="312">
        <f t="shared" si="708"/>
        <v>3.8973019407715701</v>
      </c>
      <c r="U126" s="312">
        <f t="shared" si="708"/>
        <v>4.0386207771428575</v>
      </c>
      <c r="V126" s="312">
        <f t="shared" si="708"/>
        <v>3.7286051267004536</v>
      </c>
      <c r="W126" s="312">
        <f t="shared" si="708"/>
        <v>3.4899254596302249</v>
      </c>
      <c r="X126" s="312">
        <f t="shared" si="708"/>
        <v>4.7201673326673328</v>
      </c>
      <c r="Y126" s="312">
        <f t="shared" si="708"/>
        <v>3.9226245671694344</v>
      </c>
      <c r="Z126" s="312">
        <f t="shared" si="708"/>
        <v>4.3571979970790737</v>
      </c>
      <c r="AA126" s="312">
        <f t="shared" si="708"/>
        <v>3.6552049461873142</v>
      </c>
      <c r="AB126" s="312">
        <f t="shared" si="708"/>
        <v>5.2706944967418066</v>
      </c>
      <c r="AC126" s="312">
        <f t="shared" si="708"/>
        <v>5.6093757845591066</v>
      </c>
      <c r="AD126" s="312">
        <f t="shared" si="708"/>
        <v>4.5186705500313531</v>
      </c>
      <c r="AE126" s="312">
        <f t="shared" si="708"/>
        <v>4.6014907668541554</v>
      </c>
      <c r="AF126" s="312">
        <f t="shared" si="708"/>
        <v>5.4090533394483407</v>
      </c>
      <c r="AG126" s="312">
        <f t="shared" si="708"/>
        <v>5.5914378469160679</v>
      </c>
      <c r="AH126" s="312">
        <f t="shared" si="708"/>
        <v>5.0528256579208515</v>
      </c>
      <c r="AI126" s="296">
        <f t="shared" si="708"/>
        <v>5.4733208295367559</v>
      </c>
      <c r="AJ126" s="295">
        <f t="shared" si="708"/>
        <v>5.2419013103990961</v>
      </c>
      <c r="AK126" s="312">
        <f t="shared" si="708"/>
        <v>5.3329507062036683</v>
      </c>
      <c r="AL126" s="312">
        <f t="shared" si="708"/>
        <v>4.7815208157524616</v>
      </c>
      <c r="AM126" s="312">
        <f t="shared" si="708"/>
        <v>5.2998303466063668</v>
      </c>
      <c r="AN126" s="312">
        <f t="shared" si="708"/>
        <v>5.4349352590393734</v>
      </c>
      <c r="AO126" s="312">
        <f t="shared" si="708"/>
        <v>6.500409025519521</v>
      </c>
      <c r="AP126" s="312">
        <f t="shared" si="708"/>
        <v>4.9155406732262215</v>
      </c>
      <c r="AQ126" s="312">
        <f t="shared" si="708"/>
        <v>5.6405278128798786</v>
      </c>
      <c r="AR126" s="312">
        <f t="shared" si="708"/>
        <v>6.4555094321999036</v>
      </c>
      <c r="AS126" s="312">
        <f t="shared" si="708"/>
        <v>5.8009795745688084</v>
      </c>
      <c r="AT126" s="312">
        <f t="shared" si="708"/>
        <v>5.7140908841813438</v>
      </c>
      <c r="AU126" s="312">
        <f t="shared" si="708"/>
        <v>5.3821014798716966</v>
      </c>
      <c r="AV126" s="312">
        <f t="shared" ref="AV126:AW126" si="709">AV115/AV$112*100</f>
        <v>5.2886458506258487</v>
      </c>
      <c r="AW126" s="312">
        <f t="shared" si="709"/>
        <v>3.9258777187000256</v>
      </c>
      <c r="AX126" s="312">
        <f t="shared" ref="AX126:AY126" si="710">AX115/AX$112*100</f>
        <v>4.451511738683652</v>
      </c>
      <c r="AY126" s="312">
        <f t="shared" si="710"/>
        <v>3.3383422472305577</v>
      </c>
      <c r="AZ126" s="312">
        <f t="shared" ref="AZ126:BA126" si="711">AZ115/AZ$112*100</f>
        <v>4.5040742453824816</v>
      </c>
      <c r="BA126" s="312">
        <f t="shared" si="711"/>
        <v>4.1658329642291729</v>
      </c>
      <c r="BB126" s="312">
        <f t="shared" ref="BB126:BC126" si="712">BB115/BB$112*100</f>
        <v>5.0058858784899556</v>
      </c>
      <c r="BC126" s="312">
        <f t="shared" si="712"/>
        <v>4.7445233447322304</v>
      </c>
      <c r="BD126" s="312">
        <f t="shared" ref="BD126:BE126" si="713">BD115/BD$112*100</f>
        <v>5.5887158214167973</v>
      </c>
      <c r="BE126" s="312">
        <f t="shared" si="713"/>
        <v>5.7825300180705659</v>
      </c>
      <c r="BF126" s="312">
        <f t="shared" ref="BF126:BG126" si="714">BF115/BF$112*100</f>
        <v>4.2645669171591498</v>
      </c>
      <c r="BG126" s="296">
        <f t="shared" si="714"/>
        <v>4.6065598010616293</v>
      </c>
      <c r="BH126" s="295">
        <f t="shared" ref="BH126:BL126" si="715">BH115/BH$112*100</f>
        <v>3.7821505225385286</v>
      </c>
      <c r="BI126" s="312">
        <f t="shared" si="715"/>
        <v>4.1287488860684292</v>
      </c>
      <c r="BJ126" s="312">
        <f t="shared" si="715"/>
        <v>4.9714977127827993</v>
      </c>
      <c r="BK126" s="312">
        <f t="shared" si="715"/>
        <v>5.3802062526359204</v>
      </c>
      <c r="BL126" s="312">
        <f t="shared" si="715"/>
        <v>5.1592962615954079</v>
      </c>
      <c r="BM126" s="312">
        <f t="shared" si="708"/>
        <v>5.5887158214167973</v>
      </c>
      <c r="BN126" s="312">
        <f t="shared" si="708"/>
        <v>5.7825300180705659</v>
      </c>
      <c r="BO126" s="312">
        <f t="shared" ref="BO126:BP126" si="716">BO115/BO$112*100</f>
        <v>4.2645669171591498</v>
      </c>
      <c r="BP126" s="296">
        <f t="shared" si="716"/>
        <v>4.6065598010616293</v>
      </c>
    </row>
    <row r="127" spans="1:80">
      <c r="A127" s="290" t="str">
        <f>IF('1'!$A$1=1,B127,C127)</f>
        <v xml:space="preserve">     including USA</v>
      </c>
      <c r="B127" s="311" t="s">
        <v>44</v>
      </c>
      <c r="C127" s="311" t="s">
        <v>139</v>
      </c>
      <c r="D127" s="295">
        <f t="shared" ref="D127:BN127" si="717">D116/D$112*100</f>
        <v>2.476911056693841</v>
      </c>
      <c r="E127" s="312">
        <f t="shared" si="717"/>
        <v>2.5807487796542592</v>
      </c>
      <c r="F127" s="312">
        <f t="shared" si="717"/>
        <v>2.4008359146679226</v>
      </c>
      <c r="G127" s="312">
        <f t="shared" si="717"/>
        <v>2.3777577053183103</v>
      </c>
      <c r="H127" s="312">
        <f t="shared" si="717"/>
        <v>3.0409230785123964</v>
      </c>
      <c r="I127" s="312">
        <f t="shared" si="717"/>
        <v>2.4193705536653263</v>
      </c>
      <c r="J127" s="312">
        <f t="shared" si="717"/>
        <v>2.4126228396515184</v>
      </c>
      <c r="K127" s="312">
        <f t="shared" si="717"/>
        <v>2.0272104369236956</v>
      </c>
      <c r="L127" s="312">
        <f t="shared" si="717"/>
        <v>2.6225527755285651</v>
      </c>
      <c r="M127" s="312">
        <f t="shared" si="717"/>
        <v>2.6487047556304577</v>
      </c>
      <c r="N127" s="312">
        <f t="shared" si="717"/>
        <v>2.207686890960681</v>
      </c>
      <c r="O127" s="312">
        <f t="shared" si="717"/>
        <v>2.2623534439834025</v>
      </c>
      <c r="P127" s="312">
        <f t="shared" si="717"/>
        <v>2.2919894238581371</v>
      </c>
      <c r="Q127" s="312">
        <f t="shared" si="717"/>
        <v>2.3635890708073659</v>
      </c>
      <c r="R127" s="312">
        <f t="shared" si="717"/>
        <v>2.1286740106831177</v>
      </c>
      <c r="S127" s="312">
        <f t="shared" si="717"/>
        <v>2.3160124542465312</v>
      </c>
      <c r="T127" s="312">
        <f t="shared" si="717"/>
        <v>2.6179775732351529</v>
      </c>
      <c r="U127" s="312">
        <f t="shared" si="717"/>
        <v>2.4900167881714284</v>
      </c>
      <c r="V127" s="312">
        <f t="shared" si="717"/>
        <v>2.5628748679647906</v>
      </c>
      <c r="W127" s="312">
        <f t="shared" si="717"/>
        <v>2.3366738567507377</v>
      </c>
      <c r="X127" s="312">
        <f t="shared" si="717"/>
        <v>3.1721903096903099</v>
      </c>
      <c r="Y127" s="312">
        <f t="shared" si="717"/>
        <v>2.6218850871530019</v>
      </c>
      <c r="Z127" s="312">
        <f t="shared" si="717"/>
        <v>3.0155069893594826</v>
      </c>
      <c r="AA127" s="312">
        <f t="shared" si="717"/>
        <v>2.2419922143347835</v>
      </c>
      <c r="AB127" s="312">
        <f t="shared" si="717"/>
        <v>3.8661651928368004</v>
      </c>
      <c r="AC127" s="312">
        <f t="shared" si="717"/>
        <v>4.1358851452156333</v>
      </c>
      <c r="AD127" s="312">
        <f t="shared" si="717"/>
        <v>3.3949378437695965</v>
      </c>
      <c r="AE127" s="312">
        <f t="shared" si="717"/>
        <v>3.2171070228947163</v>
      </c>
      <c r="AF127" s="312">
        <f t="shared" si="717"/>
        <v>3.8506525879994773</v>
      </c>
      <c r="AG127" s="312">
        <f t="shared" si="717"/>
        <v>4.2659376747701216</v>
      </c>
      <c r="AH127" s="312">
        <f t="shared" si="717"/>
        <v>3.7915487317905767</v>
      </c>
      <c r="AI127" s="296">
        <f t="shared" si="717"/>
        <v>3.9403157560957838</v>
      </c>
      <c r="AJ127" s="295">
        <f t="shared" si="717"/>
        <v>3.9822907078810381</v>
      </c>
      <c r="AK127" s="312">
        <f t="shared" si="717"/>
        <v>3.9535082988685133</v>
      </c>
      <c r="AL127" s="312">
        <f t="shared" si="717"/>
        <v>3.5028089004291529</v>
      </c>
      <c r="AM127" s="312">
        <f t="shared" si="717"/>
        <v>3.9642500229657638</v>
      </c>
      <c r="AN127" s="312">
        <f t="shared" si="717"/>
        <v>4.0312733233560092</v>
      </c>
      <c r="AO127" s="312">
        <f t="shared" si="717"/>
        <v>4.6795966648896785</v>
      </c>
      <c r="AP127" s="312">
        <f t="shared" si="717"/>
        <v>3.4639207515257198</v>
      </c>
      <c r="AQ127" s="312">
        <f t="shared" si="717"/>
        <v>4.1328022608649828</v>
      </c>
      <c r="AR127" s="312">
        <f t="shared" si="717"/>
        <v>4.1168517329143759</v>
      </c>
      <c r="AS127" s="312">
        <f t="shared" si="717"/>
        <v>3.4794020914357597</v>
      </c>
      <c r="AT127" s="312">
        <f t="shared" si="717"/>
        <v>3.5388111882893232</v>
      </c>
      <c r="AU127" s="312">
        <f t="shared" si="717"/>
        <v>3.4763547803416466</v>
      </c>
      <c r="AV127" s="312">
        <f t="shared" ref="AV127:AW127" si="718">AV116/AV$112*100</f>
        <v>3.787978893341879</v>
      </c>
      <c r="AW127" s="312">
        <f t="shared" si="718"/>
        <v>2.6114592513799328</v>
      </c>
      <c r="AX127" s="312">
        <f t="shared" ref="AX127:AY127" si="719">AX116/AX$112*100</f>
        <v>3.3312657642887475</v>
      </c>
      <c r="AY127" s="312">
        <f t="shared" si="719"/>
        <v>2.3532574946463636</v>
      </c>
      <c r="AZ127" s="312">
        <f t="shared" ref="AZ127:BA127" si="720">AZ116/AZ$112*100</f>
        <v>3.298773263618259</v>
      </c>
      <c r="BA127" s="312">
        <f t="shared" si="720"/>
        <v>3.0508084599289722</v>
      </c>
      <c r="BB127" s="312">
        <f t="shared" ref="BB127:BC127" si="721">BB116/BB$112*100</f>
        <v>3.5838023724038131</v>
      </c>
      <c r="BC127" s="312">
        <f t="shared" si="721"/>
        <v>3.3729523572346638</v>
      </c>
      <c r="BD127" s="312">
        <f t="shared" ref="BD127:BE127" si="722">BD116/BD$112*100</f>
        <v>4.0555704811773676</v>
      </c>
      <c r="BE127" s="312">
        <f t="shared" si="722"/>
        <v>3.6227018010205621</v>
      </c>
      <c r="BF127" s="312">
        <f t="shared" ref="BF127:BG127" si="723">BF116/BF$112*100</f>
        <v>3.0385025561638157</v>
      </c>
      <c r="BG127" s="296">
        <f t="shared" si="723"/>
        <v>3.3273660109321352</v>
      </c>
      <c r="BH127" s="295">
        <f t="shared" ref="BH127:BL127" si="724">BH116/BH$112*100</f>
        <v>2.5008242330304862</v>
      </c>
      <c r="BI127" s="312">
        <f t="shared" si="724"/>
        <v>2.7307836677378412</v>
      </c>
      <c r="BJ127" s="312">
        <f t="shared" si="724"/>
        <v>3.6269798492898451</v>
      </c>
      <c r="BK127" s="312">
        <f t="shared" si="724"/>
        <v>3.9599319332971152</v>
      </c>
      <c r="BL127" s="312">
        <f t="shared" si="724"/>
        <v>3.8456556103454433</v>
      </c>
      <c r="BM127" s="312">
        <f t="shared" si="717"/>
        <v>4.0555704811773676</v>
      </c>
      <c r="BN127" s="312">
        <f t="shared" si="717"/>
        <v>3.6227018010205621</v>
      </c>
      <c r="BO127" s="312">
        <f t="shared" ref="BO127:BP127" si="725">BO116/BO$112*100</f>
        <v>3.0385025561638157</v>
      </c>
      <c r="BP127" s="296">
        <f t="shared" si="725"/>
        <v>3.3273660109321352</v>
      </c>
    </row>
    <row r="128" spans="1:80">
      <c r="A128" s="297" t="str">
        <f>IF('1'!$A$1=1,B128,C128)</f>
        <v xml:space="preserve">   Africa</v>
      </c>
      <c r="B128" s="311" t="s">
        <v>23</v>
      </c>
      <c r="C128" s="278" t="s">
        <v>140</v>
      </c>
      <c r="D128" s="295">
        <f t="shared" ref="D128:BN128" si="726">D117/D$112*100</f>
        <v>2.6847153099407954</v>
      </c>
      <c r="E128" s="312">
        <f t="shared" si="726"/>
        <v>2.7291982570557911</v>
      </c>
      <c r="F128" s="312">
        <f t="shared" si="726"/>
        <v>1.9753334958178694</v>
      </c>
      <c r="G128" s="312">
        <f t="shared" si="726"/>
        <v>3.7206644555790125</v>
      </c>
      <c r="H128" s="312">
        <f t="shared" si="726"/>
        <v>4.1018902095631642</v>
      </c>
      <c r="I128" s="312">
        <f t="shared" si="726"/>
        <v>3.8757293947829674</v>
      </c>
      <c r="J128" s="312">
        <f t="shared" si="726"/>
        <v>3.7366574261570258</v>
      </c>
      <c r="K128" s="312">
        <f t="shared" si="726"/>
        <v>4.6271031079621121</v>
      </c>
      <c r="L128" s="312">
        <f t="shared" si="726"/>
        <v>3.5601896236317292</v>
      </c>
      <c r="M128" s="312">
        <f t="shared" si="726"/>
        <v>3.5683941412593838</v>
      </c>
      <c r="N128" s="312">
        <f t="shared" si="726"/>
        <v>3.7049765896500477</v>
      </c>
      <c r="O128" s="312">
        <f t="shared" si="726"/>
        <v>5.2396840797751292</v>
      </c>
      <c r="P128" s="312">
        <f t="shared" si="726"/>
        <v>5.0003370842841504</v>
      </c>
      <c r="Q128" s="312">
        <f t="shared" si="726"/>
        <v>4.7573873596000134</v>
      </c>
      <c r="R128" s="312">
        <f t="shared" si="726"/>
        <v>5.2805058456214269</v>
      </c>
      <c r="S128" s="312">
        <f t="shared" si="726"/>
        <v>5.8660465955569805</v>
      </c>
      <c r="T128" s="312">
        <f t="shared" si="726"/>
        <v>6.3830084656101596</v>
      </c>
      <c r="U128" s="312">
        <f t="shared" si="726"/>
        <v>5.5337096000000008</v>
      </c>
      <c r="V128" s="312">
        <f t="shared" si="726"/>
        <v>5.0104598399573224</v>
      </c>
      <c r="W128" s="312">
        <f t="shared" si="726"/>
        <v>5.6707549070381686</v>
      </c>
      <c r="X128" s="312">
        <f t="shared" si="726"/>
        <v>5.236282467532468</v>
      </c>
      <c r="Y128" s="312">
        <f t="shared" si="726"/>
        <v>6.2632783614061855</v>
      </c>
      <c r="Z128" s="312">
        <f t="shared" si="726"/>
        <v>5.1810035468391407</v>
      </c>
      <c r="AA128" s="312">
        <f t="shared" si="726"/>
        <v>6.3031646439203097</v>
      </c>
      <c r="AB128" s="312">
        <f t="shared" si="726"/>
        <v>6.1244183579668876</v>
      </c>
      <c r="AC128" s="312">
        <f t="shared" si="726"/>
        <v>5.5877065315748942</v>
      </c>
      <c r="AD128" s="312">
        <f t="shared" si="726"/>
        <v>4.1104532383767802</v>
      </c>
      <c r="AE128" s="312">
        <f t="shared" si="726"/>
        <v>4.9447564525073293</v>
      </c>
      <c r="AF128" s="312">
        <f t="shared" si="726"/>
        <v>5.4903709642250202</v>
      </c>
      <c r="AG128" s="312">
        <f t="shared" si="726"/>
        <v>4.9894160893479453</v>
      </c>
      <c r="AH128" s="312">
        <f t="shared" si="726"/>
        <v>4.0036760409637591</v>
      </c>
      <c r="AI128" s="296">
        <f t="shared" si="726"/>
        <v>4.2838562853081603</v>
      </c>
      <c r="AJ128" s="295">
        <f t="shared" si="726"/>
        <v>6.069326115330294</v>
      </c>
      <c r="AK128" s="312">
        <f t="shared" si="726"/>
        <v>5.2986617674600085</v>
      </c>
      <c r="AL128" s="312">
        <f t="shared" si="726"/>
        <v>4.9515990082585022</v>
      </c>
      <c r="AM128" s="312">
        <f t="shared" si="726"/>
        <v>4.8023718475073318</v>
      </c>
      <c r="AN128" s="312">
        <f t="shared" si="726"/>
        <v>6.3119996206967635</v>
      </c>
      <c r="AO128" s="312">
        <f t="shared" si="726"/>
        <v>4.8598088283232155</v>
      </c>
      <c r="AP128" s="312">
        <f t="shared" si="726"/>
        <v>4.5014366147714533</v>
      </c>
      <c r="AQ128" s="312">
        <f t="shared" si="726"/>
        <v>3.5289559968380004</v>
      </c>
      <c r="AR128" s="312">
        <f t="shared" si="726"/>
        <v>4.2219589837279772</v>
      </c>
      <c r="AS128" s="312">
        <f t="shared" si="726"/>
        <v>4.1441445705631148</v>
      </c>
      <c r="AT128" s="312">
        <f t="shared" si="726"/>
        <v>4.8848516438912384</v>
      </c>
      <c r="AU128" s="312">
        <f t="shared" si="726"/>
        <v>5.6691719205808493</v>
      </c>
      <c r="AV128" s="312">
        <f t="shared" ref="AV128:AW128" si="727">AV117/AV$112*100</f>
        <v>5.2082549499321367</v>
      </c>
      <c r="AW128" s="312">
        <f t="shared" si="727"/>
        <v>1.0781564460665463</v>
      </c>
      <c r="AX128" s="312">
        <f t="shared" ref="AX128:AY128" si="728">AX117/AX$112*100</f>
        <v>1.8584708237367304</v>
      </c>
      <c r="AY128" s="312">
        <f t="shared" si="728"/>
        <v>2.0536649586899336</v>
      </c>
      <c r="AZ128" s="312">
        <f t="shared" ref="AZ128:BA128" si="729">AZ117/AZ$112*100</f>
        <v>1.90452210461166</v>
      </c>
      <c r="BA128" s="312">
        <f t="shared" si="729"/>
        <v>3.1391556544863293</v>
      </c>
      <c r="BB128" s="312">
        <f t="shared" ref="BB128:BC128" si="730">BB117/BB$112*100</f>
        <v>1.9679021054221997</v>
      </c>
      <c r="BC128" s="312">
        <f t="shared" si="730"/>
        <v>2.4696154281596887</v>
      </c>
      <c r="BD128" s="312">
        <f t="shared" ref="BD128:BE128" si="731">BD117/BD$112*100</f>
        <v>4.7435011552274791</v>
      </c>
      <c r="BE128" s="312">
        <f t="shared" si="731"/>
        <v>4.8204821984224955</v>
      </c>
      <c r="BF128" s="312">
        <f t="shared" ref="BF128:BG128" si="732">BF117/BF$112*100</f>
        <v>2.6774626832348369</v>
      </c>
      <c r="BG128" s="296">
        <f t="shared" si="732"/>
        <v>2.3614972579494862</v>
      </c>
      <c r="BH128" s="295">
        <f t="shared" ref="BH128:BL128" si="733">BH117/BH$112*100</f>
        <v>5.6515452702604483</v>
      </c>
      <c r="BI128" s="312">
        <f t="shared" si="733"/>
        <v>5.7727863141692097</v>
      </c>
      <c r="BJ128" s="312">
        <f t="shared" si="733"/>
        <v>5.1599962546679397</v>
      </c>
      <c r="BK128" s="312">
        <f t="shared" si="733"/>
        <v>4.660471464223912</v>
      </c>
      <c r="BL128" s="312">
        <f t="shared" si="733"/>
        <v>5.2557057849177493</v>
      </c>
      <c r="BM128" s="312">
        <f t="shared" si="726"/>
        <v>4.7435011552274791</v>
      </c>
      <c r="BN128" s="312">
        <f t="shared" si="726"/>
        <v>4.8204821984224955</v>
      </c>
      <c r="BO128" s="312">
        <f t="shared" ref="BO128:BP128" si="734">BO117/BO$112*100</f>
        <v>2.6774626832348369</v>
      </c>
      <c r="BP128" s="296">
        <f t="shared" si="734"/>
        <v>2.3614972579494862</v>
      </c>
    </row>
    <row r="129" spans="1:80">
      <c r="A129" s="297" t="str">
        <f>IF('1'!$A$1=1,B129,C129)</f>
        <v xml:space="preserve">   Australia and Oceania</v>
      </c>
      <c r="B129" s="280" t="s">
        <v>264</v>
      </c>
      <c r="C129" s="278" t="s">
        <v>265</v>
      </c>
      <c r="D129" s="295">
        <f t="shared" ref="D129:BN129" si="735">D118/D$112*100</f>
        <v>0.19166252648708967</v>
      </c>
      <c r="E129" s="312">
        <f t="shared" si="735"/>
        <v>0.11243357445960186</v>
      </c>
      <c r="F129" s="312">
        <f t="shared" si="735"/>
        <v>0.13892807012684871</v>
      </c>
      <c r="G129" s="312">
        <f t="shared" si="735"/>
        <v>0.13066989088689368</v>
      </c>
      <c r="H129" s="312">
        <f t="shared" si="735"/>
        <v>0.15214092089728454</v>
      </c>
      <c r="I129" s="312">
        <f t="shared" si="735"/>
        <v>0.15120968398803999</v>
      </c>
      <c r="J129" s="312">
        <f t="shared" si="735"/>
        <v>0.15692900086335451</v>
      </c>
      <c r="K129" s="312">
        <f t="shared" si="735"/>
        <v>0.10735479761815031</v>
      </c>
      <c r="L129" s="312">
        <f t="shared" si="735"/>
        <v>8.820613285350129E-2</v>
      </c>
      <c r="M129" s="312">
        <f t="shared" si="735"/>
        <v>8.6107213114754097E-2</v>
      </c>
      <c r="N129" s="312">
        <f t="shared" si="735"/>
        <v>8.5025137143629248E-2</v>
      </c>
      <c r="O129" s="312">
        <f t="shared" si="735"/>
        <v>9.7085680631776208E-2</v>
      </c>
      <c r="P129" s="312">
        <f t="shared" si="735"/>
        <v>0.22266757882652161</v>
      </c>
      <c r="Q129" s="312">
        <f t="shared" si="735"/>
        <v>8.0191859441568952E-2</v>
      </c>
      <c r="R129" s="312">
        <f t="shared" si="735"/>
        <v>0.15644591107433042</v>
      </c>
      <c r="S129" s="312">
        <f t="shared" si="735"/>
        <v>0.28011516561071453</v>
      </c>
      <c r="T129" s="312">
        <f t="shared" si="735"/>
        <v>0.31883350157408891</v>
      </c>
      <c r="U129" s="312">
        <f t="shared" si="735"/>
        <v>0.24135630285714282</v>
      </c>
      <c r="V129" s="312">
        <f t="shared" si="735"/>
        <v>0.22720192051213658</v>
      </c>
      <c r="W129" s="312">
        <f t="shared" si="735"/>
        <v>0.16211611165777615</v>
      </c>
      <c r="X129" s="312">
        <f t="shared" si="735"/>
        <v>0.25388986013986009</v>
      </c>
      <c r="Y129" s="312">
        <f t="shared" si="735"/>
        <v>0.14676330770585128</v>
      </c>
      <c r="Z129" s="312">
        <f t="shared" si="735"/>
        <v>0.23203630294179012</v>
      </c>
      <c r="AA129" s="312">
        <f t="shared" si="735"/>
        <v>0.10868330661781543</v>
      </c>
      <c r="AB129" s="312">
        <f t="shared" si="735"/>
        <v>0.11812700593715306</v>
      </c>
      <c r="AC129" s="312">
        <f t="shared" si="735"/>
        <v>0.31546352040816322</v>
      </c>
      <c r="AD129" s="312">
        <f t="shared" si="735"/>
        <v>0.20634282450954045</v>
      </c>
      <c r="AE129" s="312">
        <f t="shared" si="735"/>
        <v>9.429859383664739E-2</v>
      </c>
      <c r="AF129" s="312">
        <f t="shared" si="735"/>
        <v>4.1370817900562122E-2</v>
      </c>
      <c r="AG129" s="312">
        <f t="shared" si="735"/>
        <v>8.1293618003946758E-2</v>
      </c>
      <c r="AH129" s="312">
        <f t="shared" si="735"/>
        <v>7.4529932917873992E-2</v>
      </c>
      <c r="AI129" s="296">
        <f t="shared" si="735"/>
        <v>0.20223068848635056</v>
      </c>
      <c r="AJ129" s="295">
        <f t="shared" si="735"/>
        <v>0.13788735765304064</v>
      </c>
      <c r="AK129" s="312">
        <f t="shared" si="735"/>
        <v>8.9177229808817787E-2</v>
      </c>
      <c r="AL129" s="312">
        <f t="shared" si="735"/>
        <v>0.26293271665043816</v>
      </c>
      <c r="AM129" s="312">
        <f t="shared" si="735"/>
        <v>0.14615803625057414</v>
      </c>
      <c r="AN129" s="312">
        <f t="shared" si="735"/>
        <v>8.404396388373532E-2</v>
      </c>
      <c r="AO129" s="312">
        <f t="shared" si="735"/>
        <v>0.11155990424009082</v>
      </c>
      <c r="AP129" s="312">
        <f t="shared" si="735"/>
        <v>0.11436367019554117</v>
      </c>
      <c r="AQ129" s="312">
        <f t="shared" si="735"/>
        <v>9.9966323683378419E-2</v>
      </c>
      <c r="AR129" s="312">
        <f t="shared" si="735"/>
        <v>0.14164299147121534</v>
      </c>
      <c r="AS129" s="312">
        <f t="shared" si="735"/>
        <v>0.15360403843479989</v>
      </c>
      <c r="AT129" s="312">
        <f t="shared" si="735"/>
        <v>8.4585903419114566E-2</v>
      </c>
      <c r="AU129" s="312">
        <f t="shared" si="735"/>
        <v>0.22837418977049509</v>
      </c>
      <c r="AV129" s="312">
        <f t="shared" ref="AV129:AW129" si="736">AV118/AV$112*100</f>
        <v>0.27478753751319562</v>
      </c>
      <c r="AW129" s="312">
        <f t="shared" si="736"/>
        <v>0.22087117100851172</v>
      </c>
      <c r="AX129" s="312">
        <f t="shared" ref="AX129:AY129" si="737">AX118/AX$112*100</f>
        <v>0.19161013656050954</v>
      </c>
      <c r="AY129" s="312">
        <f t="shared" si="737"/>
        <v>0.31762078389092663</v>
      </c>
      <c r="AZ129" s="312">
        <f t="shared" ref="AZ129:BA129" si="738">AZ118/AZ$112*100</f>
        <v>0.16468760720840331</v>
      </c>
      <c r="BA129" s="312">
        <f t="shared" si="738"/>
        <v>0.11393891125754141</v>
      </c>
      <c r="BB129" s="312">
        <f t="shared" ref="BB129:BC129" si="739">BB118/BB$112*100</f>
        <v>9.8894491658154574E-2</v>
      </c>
      <c r="BC129" s="312">
        <f t="shared" si="739"/>
        <v>0.10213908303797468</v>
      </c>
      <c r="BD129" s="312">
        <f t="shared" ref="BD129:BE129" si="740">BD118/BD$112*100</f>
        <v>0.10198011249278825</v>
      </c>
      <c r="BE129" s="312">
        <f t="shared" si="740"/>
        <v>0.15527915876659543</v>
      </c>
      <c r="BF129" s="312">
        <f t="shared" ref="BF129:BG129" si="741">BF118/BF$112*100</f>
        <v>0.25562854939346813</v>
      </c>
      <c r="BG129" s="296">
        <f t="shared" si="741"/>
        <v>0.12049186621634013</v>
      </c>
      <c r="BH129" s="295">
        <f t="shared" ref="BH129:BL129" si="742">BH118/BH$112*100</f>
        <v>0.23673455754761424</v>
      </c>
      <c r="BI129" s="312">
        <f t="shared" si="742"/>
        <v>0.18077691663741191</v>
      </c>
      <c r="BJ129" s="312">
        <f t="shared" si="742"/>
        <v>0.17951809893897716</v>
      </c>
      <c r="BK129" s="312">
        <f t="shared" si="742"/>
        <v>0.10374486900881323</v>
      </c>
      <c r="BL129" s="312">
        <f t="shared" si="742"/>
        <v>0.16093281108198756</v>
      </c>
      <c r="BM129" s="312">
        <f t="shared" si="735"/>
        <v>0.10198011249278825</v>
      </c>
      <c r="BN129" s="312">
        <f t="shared" si="735"/>
        <v>0.15527915876659543</v>
      </c>
      <c r="BO129" s="312">
        <f t="shared" ref="BO129:BP129" si="743">BO118/BO$112*100</f>
        <v>0.25562854939346813</v>
      </c>
      <c r="BP129" s="296">
        <f t="shared" si="743"/>
        <v>0.12049186621634013</v>
      </c>
    </row>
    <row r="130" spans="1:80">
      <c r="A130" s="290" t="str">
        <f>IF('1'!$A$1=1,B130,C130)</f>
        <v>Reference:</v>
      </c>
      <c r="B130" s="311" t="s">
        <v>367</v>
      </c>
      <c r="C130" s="311" t="s">
        <v>369</v>
      </c>
      <c r="D130" s="295"/>
      <c r="E130" s="312"/>
      <c r="F130" s="312"/>
      <c r="G130" s="312"/>
      <c r="H130" s="312"/>
      <c r="I130" s="312"/>
      <c r="J130" s="312"/>
      <c r="K130" s="312"/>
      <c r="L130" s="312"/>
      <c r="M130" s="312"/>
      <c r="N130" s="312"/>
      <c r="O130" s="312"/>
      <c r="P130" s="312"/>
      <c r="Q130" s="312"/>
      <c r="R130" s="312"/>
      <c r="S130" s="312"/>
      <c r="T130" s="312"/>
      <c r="U130" s="312"/>
      <c r="V130" s="312"/>
      <c r="W130" s="312"/>
      <c r="X130" s="312"/>
      <c r="Y130" s="312"/>
      <c r="Z130" s="312"/>
      <c r="AA130" s="312"/>
      <c r="AB130" s="312"/>
      <c r="AC130" s="312"/>
      <c r="AD130" s="312"/>
      <c r="AE130" s="312"/>
      <c r="AF130" s="312"/>
      <c r="AG130" s="312"/>
      <c r="AH130" s="312"/>
      <c r="AI130" s="296"/>
      <c r="AJ130" s="295"/>
      <c r="AK130" s="312"/>
      <c r="AL130" s="312"/>
      <c r="AM130" s="312"/>
      <c r="AN130" s="312"/>
      <c r="AO130" s="312"/>
      <c r="AP130" s="312"/>
      <c r="AQ130" s="312"/>
      <c r="AR130" s="312"/>
      <c r="AS130" s="312"/>
      <c r="AT130" s="312"/>
      <c r="AU130" s="312"/>
      <c r="AV130" s="312"/>
      <c r="AW130" s="312"/>
      <c r="AX130" s="312"/>
      <c r="AY130" s="312"/>
      <c r="AZ130" s="312"/>
      <c r="BA130" s="312"/>
      <c r="BB130" s="312"/>
      <c r="BC130" s="312"/>
      <c r="BD130" s="312"/>
      <c r="BE130" s="312"/>
      <c r="BF130" s="312"/>
      <c r="BG130" s="296"/>
      <c r="BH130" s="295"/>
      <c r="BI130" s="312"/>
      <c r="BJ130" s="312"/>
      <c r="BK130" s="312"/>
      <c r="BL130" s="312"/>
      <c r="BM130" s="312"/>
      <c r="BN130" s="312"/>
      <c r="BO130" s="312"/>
      <c r="BP130" s="296"/>
    </row>
    <row r="131" spans="1:80">
      <c r="A131" s="290" t="str">
        <f>IF('1'!$A$1=1,B131,C131)</f>
        <v>EU countries</v>
      </c>
      <c r="B131" s="311" t="s">
        <v>383</v>
      </c>
      <c r="C131" s="311" t="s">
        <v>365</v>
      </c>
      <c r="D131" s="295">
        <f t="shared" ref="D131:BN131" si="744">D120/D$112*100</f>
        <v>25.51660694408109</v>
      </c>
      <c r="E131" s="312">
        <f t="shared" si="744"/>
        <v>28.072523187993053</v>
      </c>
      <c r="F131" s="312">
        <f t="shared" si="744"/>
        <v>27.380407281338282</v>
      </c>
      <c r="G131" s="312">
        <f t="shared" si="744"/>
        <v>26.14783237785182</v>
      </c>
      <c r="H131" s="312">
        <f t="shared" si="744"/>
        <v>23.288832175324675</v>
      </c>
      <c r="I131" s="312">
        <f t="shared" si="744"/>
        <v>25.313043470976389</v>
      </c>
      <c r="J131" s="312">
        <f t="shared" si="744"/>
        <v>24.315961646129296</v>
      </c>
      <c r="K131" s="312">
        <f t="shared" si="744"/>
        <v>26.516372792140903</v>
      </c>
      <c r="L131" s="312">
        <f t="shared" si="744"/>
        <v>26.238567272454638</v>
      </c>
      <c r="M131" s="312">
        <f t="shared" si="744"/>
        <v>27.702185877125785</v>
      </c>
      <c r="N131" s="312">
        <f t="shared" si="744"/>
        <v>25.585432836103227</v>
      </c>
      <c r="O131" s="312">
        <f t="shared" si="744"/>
        <v>28.64121960647838</v>
      </c>
      <c r="P131" s="312">
        <f t="shared" si="744"/>
        <v>29.834544791409094</v>
      </c>
      <c r="Q131" s="312">
        <f t="shared" si="744"/>
        <v>28.30285693345304</v>
      </c>
      <c r="R131" s="312">
        <f t="shared" si="744"/>
        <v>30.492678475774902</v>
      </c>
      <c r="S131" s="312">
        <f t="shared" si="744"/>
        <v>31.529454386879458</v>
      </c>
      <c r="T131" s="312">
        <f t="shared" si="744"/>
        <v>30.720218728189529</v>
      </c>
      <c r="U131" s="312">
        <f t="shared" si="744"/>
        <v>28.885877746571424</v>
      </c>
      <c r="V131" s="312">
        <f t="shared" si="744"/>
        <v>30.59800535417445</v>
      </c>
      <c r="W131" s="312">
        <f t="shared" si="744"/>
        <v>32.557068498731155</v>
      </c>
      <c r="X131" s="312">
        <f t="shared" si="744"/>
        <v>35.107059217907093</v>
      </c>
      <c r="Y131" s="312">
        <f t="shared" si="744"/>
        <v>33.37969385004989</v>
      </c>
      <c r="Z131" s="312">
        <f t="shared" si="744"/>
        <v>32.305468060348424</v>
      </c>
      <c r="AA131" s="312">
        <f t="shared" si="744"/>
        <v>32.87731688454317</v>
      </c>
      <c r="AB131" s="312">
        <f t="shared" si="744"/>
        <v>33.825522441183573</v>
      </c>
      <c r="AC131" s="312">
        <f t="shared" si="744"/>
        <v>35.558362880005781</v>
      </c>
      <c r="AD131" s="312">
        <f t="shared" si="744"/>
        <v>35.579284332392717</v>
      </c>
      <c r="AE131" s="312">
        <f t="shared" si="744"/>
        <v>35.330142790541075</v>
      </c>
      <c r="AF131" s="312">
        <f t="shared" si="744"/>
        <v>36.14937546895289</v>
      </c>
      <c r="AG131" s="312">
        <f t="shared" si="744"/>
        <v>34.663201099004915</v>
      </c>
      <c r="AH131" s="312">
        <f t="shared" si="744"/>
        <v>35.9931861011789</v>
      </c>
      <c r="AI131" s="296">
        <f t="shared" si="744"/>
        <v>35.965783337427567</v>
      </c>
      <c r="AJ131" s="295">
        <f t="shared" si="744"/>
        <v>37.056502868609023</v>
      </c>
      <c r="AK131" s="312">
        <f t="shared" si="744"/>
        <v>36.163761467186887</v>
      </c>
      <c r="AL131" s="312">
        <f t="shared" si="744"/>
        <v>36.704679529517833</v>
      </c>
      <c r="AM131" s="312">
        <f t="shared" si="744"/>
        <v>35.140321009504291</v>
      </c>
      <c r="AN131" s="312">
        <f t="shared" si="744"/>
        <v>37.194929736301788</v>
      </c>
      <c r="AO131" s="312">
        <f t="shared" si="744"/>
        <v>34.915325517202234</v>
      </c>
      <c r="AP131" s="312">
        <f t="shared" si="744"/>
        <v>36.798208006310453</v>
      </c>
      <c r="AQ131" s="312">
        <f t="shared" si="744"/>
        <v>37.16796724863859</v>
      </c>
      <c r="AR131" s="312">
        <f t="shared" si="744"/>
        <v>37.240883610818095</v>
      </c>
      <c r="AS131" s="312">
        <f t="shared" si="744"/>
        <v>38.064307604793591</v>
      </c>
      <c r="AT131" s="312">
        <f t="shared" si="744"/>
        <v>37.697966942594718</v>
      </c>
      <c r="AU131" s="312">
        <f t="shared" si="744"/>
        <v>35.127910746351048</v>
      </c>
      <c r="AV131" s="312">
        <f t="shared" ref="AV131:AW131" si="745">AV120/AV$112*100</f>
        <v>38.395080236653598</v>
      </c>
      <c r="AW131" s="312">
        <f t="shared" si="745"/>
        <v>59.541959587051849</v>
      </c>
      <c r="AX131" s="312">
        <f t="shared" ref="AX131:AY131" si="746">AX120/AX$112*100</f>
        <v>57.059412853842886</v>
      </c>
      <c r="AY131" s="312">
        <f t="shared" si="746"/>
        <v>53.206320340224522</v>
      </c>
      <c r="AZ131" s="312">
        <f t="shared" ref="AZ131:BA131" si="747">AZ120/AZ$112*100</f>
        <v>52.495958592174631</v>
      </c>
      <c r="BA131" s="312">
        <f t="shared" si="747"/>
        <v>52.184020139104014</v>
      </c>
      <c r="BB131" s="312">
        <f t="shared" ref="BB131:BC131" si="748">BB120/BB$112*100</f>
        <v>54.051230439436495</v>
      </c>
      <c r="BC131" s="312">
        <f t="shared" si="748"/>
        <v>53.40418055968842</v>
      </c>
      <c r="BD131" s="312">
        <f t="shared" ref="BD131:BE131" si="749">BD120/BD$112*100</f>
        <v>36.612780108516027</v>
      </c>
      <c r="BE131" s="312">
        <f t="shared" si="749"/>
        <v>36.911373433475333</v>
      </c>
      <c r="BF131" s="312">
        <f t="shared" ref="BF131:BG131" si="750">BF120/BF$112*100</f>
        <v>51.347360910347327</v>
      </c>
      <c r="BG131" s="296">
        <f t="shared" si="750"/>
        <v>53.03157160429339</v>
      </c>
      <c r="BH131" s="295">
        <f t="shared" ref="BH131:BL131" si="751">BH120/BH$112*100</f>
        <v>30.734699855387309</v>
      </c>
      <c r="BI131" s="312">
        <f t="shared" si="751"/>
        <v>33.327049117928219</v>
      </c>
      <c r="BJ131" s="312">
        <f t="shared" si="751"/>
        <v>35.095848902531856</v>
      </c>
      <c r="BK131" s="312">
        <f t="shared" si="751"/>
        <v>35.702996228097703</v>
      </c>
      <c r="BL131" s="312">
        <f t="shared" si="751"/>
        <v>36.240381877596462</v>
      </c>
      <c r="BM131" s="312">
        <f t="shared" si="744"/>
        <v>36.612780108516027</v>
      </c>
      <c r="BN131" s="312">
        <f t="shared" si="744"/>
        <v>36.911373433475333</v>
      </c>
      <c r="BO131" s="312">
        <f t="shared" ref="BO131:BP131" si="752">BO120/BO$112*100</f>
        <v>51.347360910347327</v>
      </c>
      <c r="BP131" s="296">
        <f t="shared" si="752"/>
        <v>53.03157160429339</v>
      </c>
    </row>
    <row r="132" spans="1:80">
      <c r="A132" s="299" t="str">
        <f>IF('1'!$A$1=1,B132,C132)</f>
        <v xml:space="preserve">   CIS countries</v>
      </c>
      <c r="B132" s="1137" t="s">
        <v>373</v>
      </c>
      <c r="C132" s="1064" t="s">
        <v>135</v>
      </c>
      <c r="D132" s="295">
        <f t="shared" ref="D132:BN132" si="753">D121/D$112*100</f>
        <v>43.532438548092124</v>
      </c>
      <c r="E132" s="312">
        <f t="shared" si="753"/>
        <v>41.067410930424629</v>
      </c>
      <c r="F132" s="312">
        <f t="shared" si="753"/>
        <v>40.646983880795432</v>
      </c>
      <c r="G132" s="312">
        <f t="shared" si="753"/>
        <v>39.850446371798462</v>
      </c>
      <c r="H132" s="312">
        <f t="shared" si="753"/>
        <v>42.355371900826441</v>
      </c>
      <c r="I132" s="312">
        <f t="shared" si="753"/>
        <v>38.627693576657386</v>
      </c>
      <c r="J132" s="312">
        <f t="shared" si="753"/>
        <v>40.962247861235376</v>
      </c>
      <c r="K132" s="312">
        <f t="shared" si="753"/>
        <v>38.551795181025597</v>
      </c>
      <c r="L132" s="312">
        <f t="shared" si="753"/>
        <v>36.782126255810468</v>
      </c>
      <c r="M132" s="312">
        <f t="shared" si="753"/>
        <v>36.09927991420254</v>
      </c>
      <c r="N132" s="312">
        <f t="shared" si="753"/>
        <v>39.178489393325229</v>
      </c>
      <c r="O132" s="312">
        <f t="shared" si="753"/>
        <v>34.945790389506094</v>
      </c>
      <c r="P132" s="312">
        <f t="shared" si="753"/>
        <v>32.625666749090392</v>
      </c>
      <c r="Q132" s="312">
        <f t="shared" si="753"/>
        <v>36.414210767226507</v>
      </c>
      <c r="R132" s="312">
        <f t="shared" si="753"/>
        <v>30.409268733072526</v>
      </c>
      <c r="S132" s="312">
        <f t="shared" si="753"/>
        <v>26.357366268345494</v>
      </c>
      <c r="T132" s="312">
        <f t="shared" si="753"/>
        <v>24.230297209327141</v>
      </c>
      <c r="U132" s="312">
        <f t="shared" si="753"/>
        <v>28.08</v>
      </c>
      <c r="V132" s="312">
        <f t="shared" si="753"/>
        <v>27.015204054414511</v>
      </c>
      <c r="W132" s="312">
        <f t="shared" si="753"/>
        <v>26.360764410378579</v>
      </c>
      <c r="X132" s="312">
        <f t="shared" si="753"/>
        <v>19.624125874125873</v>
      </c>
      <c r="Y132" s="312">
        <f t="shared" si="753"/>
        <v>22.30177827337285</v>
      </c>
      <c r="Z132" s="312">
        <f t="shared" si="753"/>
        <v>23.216148549968704</v>
      </c>
      <c r="AA132" s="312">
        <f t="shared" si="753"/>
        <v>21.433478360430502</v>
      </c>
      <c r="AB132" s="312">
        <f t="shared" si="753"/>
        <v>20.191147366896754</v>
      </c>
      <c r="AC132" s="312">
        <f t="shared" si="753"/>
        <v>21.813631112822488</v>
      </c>
      <c r="AD132" s="312">
        <f t="shared" si="753"/>
        <v>22.946340589447281</v>
      </c>
      <c r="AE132" s="312">
        <f t="shared" si="753"/>
        <v>22.641210488790303</v>
      </c>
      <c r="AF132" s="312">
        <f t="shared" si="753"/>
        <v>20.911586561505949</v>
      </c>
      <c r="AG132" s="312">
        <f t="shared" si="753"/>
        <v>21.862535163958515</v>
      </c>
      <c r="AH132" s="312">
        <f t="shared" si="753"/>
        <v>21.81161433731592</v>
      </c>
      <c r="AI132" s="296">
        <f t="shared" si="753"/>
        <v>20.403105295768487</v>
      </c>
      <c r="AJ132" s="313">
        <f t="shared" si="753"/>
        <v>18.054154392478107</v>
      </c>
      <c r="AK132" s="314">
        <f t="shared" si="753"/>
        <v>19.937573156457276</v>
      </c>
      <c r="AL132" s="314">
        <f t="shared" si="753"/>
        <v>17.872984961592557</v>
      </c>
      <c r="AM132" s="314">
        <f t="shared" si="753"/>
        <v>17.31265236900682</v>
      </c>
      <c r="AN132" s="314">
        <f t="shared" si="753"/>
        <v>14.867037724180582</v>
      </c>
      <c r="AO132" s="314">
        <f t="shared" si="753"/>
        <v>15.005676489461475</v>
      </c>
      <c r="AP132" s="314">
        <f t="shared" si="753"/>
        <v>14.912608460995557</v>
      </c>
      <c r="AQ132" s="314">
        <f t="shared" si="753"/>
        <v>14.214945719003619</v>
      </c>
      <c r="AR132" s="314">
        <f t="shared" si="753"/>
        <v>14.154789959974561</v>
      </c>
      <c r="AS132" s="314">
        <f t="shared" si="753"/>
        <v>14.860793855728804</v>
      </c>
      <c r="AT132" s="314">
        <f t="shared" si="753"/>
        <v>14.877768754725434</v>
      </c>
      <c r="AU132" s="314">
        <f t="shared" si="753"/>
        <v>16.488052316184699</v>
      </c>
      <c r="AV132" s="314">
        <f t="shared" ref="AV132:AW132" si="754">AV121/AV$112*100</f>
        <v>14.91479414869552</v>
      </c>
      <c r="AW132" s="314">
        <f t="shared" si="754"/>
        <v>5.7467113747743106</v>
      </c>
      <c r="AX132" s="314">
        <f t="shared" ref="AX132:AY132" si="755">AX121/AX$112*100</f>
        <v>3.8598726114649677</v>
      </c>
      <c r="AY132" s="314">
        <f t="shared" si="755"/>
        <v>2.9750657626616279</v>
      </c>
      <c r="AZ132" s="314">
        <f t="shared" ref="AZ132:BA132" si="756">AZ121/AZ$112*100</f>
        <v>2.7099847709789526</v>
      </c>
      <c r="BA132" s="314">
        <f t="shared" si="756"/>
        <v>2.9994437550810833</v>
      </c>
      <c r="BB132" s="314">
        <f t="shared" ref="BB132:BC132" si="757">BB121/BB$112*100</f>
        <v>2.7366360231528772</v>
      </c>
      <c r="BC132" s="314">
        <f t="shared" si="757"/>
        <v>2.59396299902629</v>
      </c>
      <c r="BD132" s="314">
        <f t="shared" ref="BD132:BE132" si="758">BD121/BD$112*100</f>
        <v>14.716063628121651</v>
      </c>
      <c r="BE132" s="314">
        <f t="shared" si="758"/>
        <v>15.215853328115122</v>
      </c>
      <c r="BF132" s="314">
        <f t="shared" ref="BF132:BG132" si="759">BF121/BF$112*100</f>
        <v>7.0316226023846555</v>
      </c>
      <c r="BG132" s="315">
        <f t="shared" si="759"/>
        <v>2.754938818758851</v>
      </c>
      <c r="BH132" s="295">
        <f t="shared" ref="BH132:BL132" si="760">BH121/BH$112*100</f>
        <v>26.393431590281985</v>
      </c>
      <c r="BI132" s="312">
        <f t="shared" si="760"/>
        <v>21.703437660338633</v>
      </c>
      <c r="BJ132" s="312">
        <f t="shared" si="760"/>
        <v>21.954752147308145</v>
      </c>
      <c r="BK132" s="312">
        <f t="shared" si="760"/>
        <v>21.227212362670532</v>
      </c>
      <c r="BL132" s="312">
        <f t="shared" si="760"/>
        <v>18.263295848482286</v>
      </c>
      <c r="BM132" s="312">
        <f t="shared" si="753"/>
        <v>14.716063628121651</v>
      </c>
      <c r="BN132" s="312">
        <f t="shared" si="753"/>
        <v>15.215853328115122</v>
      </c>
      <c r="BO132" s="312">
        <f t="shared" ref="BO132:BP132" si="761">BO121/BO$112*100</f>
        <v>7.0316226023846555</v>
      </c>
      <c r="BP132" s="296">
        <f t="shared" si="761"/>
        <v>2.754938818758851</v>
      </c>
    </row>
    <row r="133" spans="1:80" s="268" customFormat="1">
      <c r="A133" s="323" t="str">
        <f>IF('1'!$A$1=1,B133,C133)</f>
        <v>EXPORTS OF SERVICES</v>
      </c>
      <c r="B133" s="279" t="s">
        <v>217</v>
      </c>
      <c r="C133" s="278" t="s">
        <v>143</v>
      </c>
      <c r="D133" s="271">
        <v>4495</v>
      </c>
      <c r="E133" s="272">
        <v>5186</v>
      </c>
      <c r="F133" s="272">
        <v>6271</v>
      </c>
      <c r="G133" s="272">
        <v>5317</v>
      </c>
      <c r="H133" s="272">
        <v>5007</v>
      </c>
      <c r="I133" s="272">
        <v>5377</v>
      </c>
      <c r="J133" s="272">
        <v>6448</v>
      </c>
      <c r="K133" s="272">
        <v>5257</v>
      </c>
      <c r="L133" s="272">
        <v>4714</v>
      </c>
      <c r="M133" s="272">
        <v>5415</v>
      </c>
      <c r="N133" s="272">
        <v>7094</v>
      </c>
      <c r="O133" s="272">
        <v>5390</v>
      </c>
      <c r="P133" s="272">
        <v>4074</v>
      </c>
      <c r="Q133" s="272">
        <v>3670</v>
      </c>
      <c r="R133" s="272">
        <v>3710</v>
      </c>
      <c r="S133" s="272">
        <v>3430</v>
      </c>
      <c r="T133" s="1640">
        <v>2998</v>
      </c>
      <c r="U133" s="1640">
        <v>3091</v>
      </c>
      <c r="V133" s="1640">
        <v>3245</v>
      </c>
      <c r="W133" s="1640">
        <v>3108</v>
      </c>
      <c r="X133" s="1641">
        <v>2781</v>
      </c>
      <c r="Y133" s="1641">
        <v>3037</v>
      </c>
      <c r="Z133" s="1641">
        <v>3282</v>
      </c>
      <c r="AA133" s="1641">
        <v>3348</v>
      </c>
      <c r="AB133" s="1642">
        <v>3075</v>
      </c>
      <c r="AC133" s="306">
        <v>3535</v>
      </c>
      <c r="AD133" s="306">
        <v>3892</v>
      </c>
      <c r="AE133" s="306">
        <v>3741</v>
      </c>
      <c r="AF133" s="306">
        <v>3433</v>
      </c>
      <c r="AG133" s="306">
        <v>3905</v>
      </c>
      <c r="AH133" s="306">
        <v>4326</v>
      </c>
      <c r="AI133" s="307">
        <v>4172</v>
      </c>
      <c r="AJ133" s="306">
        <v>3838</v>
      </c>
      <c r="AK133" s="306">
        <v>4331</v>
      </c>
      <c r="AL133" s="306">
        <v>4685</v>
      </c>
      <c r="AM133" s="306">
        <v>4611</v>
      </c>
      <c r="AN133" s="306">
        <v>4003</v>
      </c>
      <c r="AO133" s="306">
        <v>3387</v>
      </c>
      <c r="AP133" s="306">
        <v>3893</v>
      </c>
      <c r="AQ133" s="306">
        <v>4281</v>
      </c>
      <c r="AR133" s="306">
        <v>3868</v>
      </c>
      <c r="AS133" s="306">
        <v>4284</v>
      </c>
      <c r="AT133" s="306">
        <v>4875</v>
      </c>
      <c r="AU133" s="306">
        <v>5364</v>
      </c>
      <c r="AV133" s="306">
        <v>4634</v>
      </c>
      <c r="AW133" s="306">
        <v>3741</v>
      </c>
      <c r="AX133" s="306">
        <v>3895</v>
      </c>
      <c r="AY133" s="306">
        <v>4348</v>
      </c>
      <c r="AZ133" s="306">
        <v>3979</v>
      </c>
      <c r="BA133" s="306">
        <v>3991</v>
      </c>
      <c r="BB133" s="306">
        <v>4044</v>
      </c>
      <c r="BC133" s="306">
        <v>4401</v>
      </c>
      <c r="BD133" s="306">
        <f>AN133+AO133+AP133+AQ133</f>
        <v>15564</v>
      </c>
      <c r="BE133" s="306">
        <f>AR133+AS133+AT133+AU133</f>
        <v>18391</v>
      </c>
      <c r="BF133" s="306">
        <f>AV133+AW133+AX133+AY133</f>
        <v>16618</v>
      </c>
      <c r="BG133" s="307">
        <f>AZ133+BA133+BB133+BC133</f>
        <v>16415</v>
      </c>
      <c r="BH133" s="306">
        <f>T133+U133+V133+W133</f>
        <v>12442</v>
      </c>
      <c r="BI133" s="306">
        <f>X133+Y133+Z133+AA133</f>
        <v>12448</v>
      </c>
      <c r="BJ133" s="306">
        <f>AB133+AC133+AD133+AE133</f>
        <v>14243</v>
      </c>
      <c r="BK133" s="306">
        <f>AF133+AG133+AH133+AI133</f>
        <v>15836</v>
      </c>
      <c r="BL133" s="306">
        <f>AJ133+AK133+AL133+AM133</f>
        <v>17465</v>
      </c>
      <c r="BM133" s="306">
        <f>AN133+AO133+AP133+AQ133</f>
        <v>15564</v>
      </c>
      <c r="BN133" s="306">
        <f>AR133+AS133+AT133+AU133</f>
        <v>18391</v>
      </c>
      <c r="BO133" s="306">
        <f>AV133+AW133+AX133+AY133</f>
        <v>16618</v>
      </c>
      <c r="BP133" s="307">
        <f>AZ133+BA133+BB133+BC133</f>
        <v>16415</v>
      </c>
      <c r="BQ133" s="1600"/>
      <c r="BR133" s="1590"/>
      <c r="BS133" s="1590"/>
      <c r="BT133" s="1590"/>
      <c r="BU133" s="1590"/>
      <c r="BV133" s="1590"/>
      <c r="BW133" s="1590"/>
      <c r="BX133" s="1590"/>
      <c r="BY133" s="1590"/>
      <c r="BZ133" s="1590"/>
      <c r="CA133" s="1590"/>
      <c r="CB133" s="1590"/>
    </row>
    <row r="134" spans="1:80">
      <c r="A134" s="323" t="str">
        <f>IF('1'!$A$1=1,B134,C134)</f>
        <v xml:space="preserve">   Europe</v>
      </c>
      <c r="B134" s="319" t="s">
        <v>20</v>
      </c>
      <c r="C134" s="278" t="s">
        <v>136</v>
      </c>
      <c r="D134" s="275">
        <v>1707</v>
      </c>
      <c r="E134" s="276">
        <v>1367</v>
      </c>
      <c r="F134" s="276">
        <v>1776</v>
      </c>
      <c r="G134" s="276">
        <v>1540</v>
      </c>
      <c r="H134" s="276">
        <v>1315</v>
      </c>
      <c r="I134" s="276">
        <v>1544</v>
      </c>
      <c r="J134" s="276">
        <v>1787</v>
      </c>
      <c r="K134" s="276">
        <v>1542</v>
      </c>
      <c r="L134" s="276">
        <v>1333</v>
      </c>
      <c r="M134" s="276">
        <v>1440</v>
      </c>
      <c r="N134" s="276">
        <v>1737</v>
      </c>
      <c r="O134" s="276">
        <v>1664</v>
      </c>
      <c r="P134" s="276">
        <v>1336</v>
      </c>
      <c r="Q134" s="276">
        <v>1251</v>
      </c>
      <c r="R134" s="276">
        <v>1357</v>
      </c>
      <c r="S134" s="276">
        <v>1207</v>
      </c>
      <c r="T134" s="276">
        <v>1131</v>
      </c>
      <c r="U134" s="276">
        <v>1161</v>
      </c>
      <c r="V134" s="276">
        <v>1162</v>
      </c>
      <c r="W134" s="276">
        <v>1182</v>
      </c>
      <c r="X134" s="309">
        <v>1069</v>
      </c>
      <c r="Y134" s="309">
        <v>1162</v>
      </c>
      <c r="Z134" s="309">
        <v>1283</v>
      </c>
      <c r="AA134" s="309">
        <v>1263</v>
      </c>
      <c r="AB134" s="322">
        <v>1173</v>
      </c>
      <c r="AC134" s="322">
        <v>1339</v>
      </c>
      <c r="AD134" s="322">
        <v>1497</v>
      </c>
      <c r="AE134" s="322">
        <v>1479</v>
      </c>
      <c r="AF134" s="322">
        <v>1482</v>
      </c>
      <c r="AG134" s="322">
        <v>1591</v>
      </c>
      <c r="AH134" s="322">
        <v>1723</v>
      </c>
      <c r="AI134" s="1637">
        <v>1694</v>
      </c>
      <c r="AJ134" s="322">
        <v>1631</v>
      </c>
      <c r="AK134" s="322">
        <v>1807</v>
      </c>
      <c r="AL134" s="322">
        <v>1944</v>
      </c>
      <c r="AM134" s="322">
        <v>1943</v>
      </c>
      <c r="AN134" s="322">
        <v>1767</v>
      </c>
      <c r="AO134" s="322">
        <v>1450</v>
      </c>
      <c r="AP134" s="322">
        <v>1721</v>
      </c>
      <c r="AQ134" s="322">
        <v>1856</v>
      </c>
      <c r="AR134" s="322">
        <v>1759</v>
      </c>
      <c r="AS134" s="322">
        <v>2002</v>
      </c>
      <c r="AT134" s="322">
        <v>2211</v>
      </c>
      <c r="AU134" s="322">
        <v>2591</v>
      </c>
      <c r="AV134" s="322">
        <v>2354</v>
      </c>
      <c r="AW134" s="322">
        <v>1915</v>
      </c>
      <c r="AX134" s="322">
        <v>2032</v>
      </c>
      <c r="AY134" s="322">
        <v>2143</v>
      </c>
      <c r="AZ134" s="322">
        <v>2027</v>
      </c>
      <c r="BA134" s="322">
        <v>1996</v>
      </c>
      <c r="BB134" s="322">
        <v>2083</v>
      </c>
      <c r="BC134" s="322">
        <v>2228</v>
      </c>
      <c r="BD134" s="309">
        <f t="shared" ref="BD134:BD142" si="762">AN134+AO134+AP134+AQ134</f>
        <v>6794</v>
      </c>
      <c r="BE134" s="309">
        <f t="shared" ref="BE134:BE142" si="763">AR134+AS134+AT134+AU134</f>
        <v>8563</v>
      </c>
      <c r="BF134" s="309">
        <f t="shared" ref="BF134:BF142" si="764">AV134+AW134+AX134+AY134</f>
        <v>8444</v>
      </c>
      <c r="BG134" s="310">
        <f t="shared" ref="BG134:BG142" si="765">AZ134+BA134+BB134+BC134</f>
        <v>8334</v>
      </c>
      <c r="BH134" s="309">
        <f t="shared" ref="BH134:BH142" si="766">T134+U134+V134+W134</f>
        <v>4636</v>
      </c>
      <c r="BI134" s="309">
        <f t="shared" ref="BI134:BI142" si="767">X134+Y134+Z134+AA134</f>
        <v>4777</v>
      </c>
      <c r="BJ134" s="309">
        <f t="shared" ref="BJ134:BJ142" si="768">AB134+AC134+AD134+AE134</f>
        <v>5488</v>
      </c>
      <c r="BK134" s="309">
        <f t="shared" ref="BK134:BK142" si="769">AF134+AG134+AH134+AI134</f>
        <v>6490</v>
      </c>
      <c r="BL134" s="309">
        <f t="shared" ref="BL134:BL142" si="770">AJ134+AK134+AL134+AM134</f>
        <v>7325</v>
      </c>
      <c r="BM134" s="309">
        <f t="shared" ref="BM134:BM139" si="771">AN134+AO134+AP134+AQ134</f>
        <v>6794</v>
      </c>
      <c r="BN134" s="309">
        <f t="shared" ref="BN134:BN139" si="772">AR134+AS134+AT134+AU134</f>
        <v>8563</v>
      </c>
      <c r="BO134" s="309">
        <f t="shared" ref="BO134:BO142" si="773">AV134+AW134+AX134+AY134</f>
        <v>8444</v>
      </c>
      <c r="BP134" s="310">
        <f t="shared" ref="BP134:BP142" si="774">AZ134+BA134+BB134+BC134</f>
        <v>8334</v>
      </c>
    </row>
    <row r="135" spans="1:80">
      <c r="A135" s="323" t="str">
        <f>IF('1'!$A$1=1,B135,C135)</f>
        <v xml:space="preserve">   Asia</v>
      </c>
      <c r="B135" s="319" t="s">
        <v>43</v>
      </c>
      <c r="C135" s="278" t="s">
        <v>137</v>
      </c>
      <c r="D135" s="275">
        <v>291</v>
      </c>
      <c r="E135" s="276">
        <v>373</v>
      </c>
      <c r="F135" s="276">
        <v>461</v>
      </c>
      <c r="G135" s="276">
        <v>399</v>
      </c>
      <c r="H135" s="276">
        <v>413</v>
      </c>
      <c r="I135" s="276">
        <v>418</v>
      </c>
      <c r="J135" s="276">
        <v>467</v>
      </c>
      <c r="K135" s="276">
        <v>433</v>
      </c>
      <c r="L135" s="276">
        <v>383</v>
      </c>
      <c r="M135" s="276">
        <v>429</v>
      </c>
      <c r="N135" s="276">
        <v>585</v>
      </c>
      <c r="O135" s="276">
        <v>495</v>
      </c>
      <c r="P135" s="276">
        <v>446</v>
      </c>
      <c r="Q135" s="276">
        <v>373</v>
      </c>
      <c r="R135" s="276">
        <v>380</v>
      </c>
      <c r="S135" s="276">
        <v>396</v>
      </c>
      <c r="T135" s="276">
        <v>383</v>
      </c>
      <c r="U135" s="276">
        <v>337</v>
      </c>
      <c r="V135" s="276">
        <v>366</v>
      </c>
      <c r="W135" s="276">
        <v>360</v>
      </c>
      <c r="X135" s="309">
        <v>308</v>
      </c>
      <c r="Y135" s="318">
        <v>355</v>
      </c>
      <c r="Z135" s="318">
        <v>375</v>
      </c>
      <c r="AA135" s="318">
        <v>344</v>
      </c>
      <c r="AB135" s="321">
        <v>313</v>
      </c>
      <c r="AC135" s="322">
        <v>434</v>
      </c>
      <c r="AD135" s="322">
        <v>498</v>
      </c>
      <c r="AE135" s="322">
        <v>428</v>
      </c>
      <c r="AF135" s="322">
        <v>397</v>
      </c>
      <c r="AG135" s="322">
        <v>465</v>
      </c>
      <c r="AH135" s="322">
        <v>532</v>
      </c>
      <c r="AI135" s="1637">
        <v>510</v>
      </c>
      <c r="AJ135" s="322">
        <v>461</v>
      </c>
      <c r="AK135" s="322">
        <v>530</v>
      </c>
      <c r="AL135" s="322">
        <v>668</v>
      </c>
      <c r="AM135" s="322">
        <v>646</v>
      </c>
      <c r="AN135" s="322">
        <v>500</v>
      </c>
      <c r="AO135" s="322">
        <v>398</v>
      </c>
      <c r="AP135" s="322">
        <v>506</v>
      </c>
      <c r="AQ135" s="322">
        <v>572</v>
      </c>
      <c r="AR135" s="322">
        <v>527</v>
      </c>
      <c r="AS135" s="322">
        <v>619</v>
      </c>
      <c r="AT135" s="322">
        <v>782</v>
      </c>
      <c r="AU135" s="322">
        <v>773</v>
      </c>
      <c r="AV135" s="322">
        <v>603</v>
      </c>
      <c r="AW135" s="322">
        <v>376</v>
      </c>
      <c r="AX135" s="322">
        <v>395</v>
      </c>
      <c r="AY135" s="322">
        <v>498</v>
      </c>
      <c r="AZ135" s="322">
        <v>412</v>
      </c>
      <c r="BA135" s="322">
        <v>416</v>
      </c>
      <c r="BB135" s="322">
        <v>413</v>
      </c>
      <c r="BC135" s="322">
        <v>466</v>
      </c>
      <c r="BD135" s="309">
        <f t="shared" si="762"/>
        <v>1976</v>
      </c>
      <c r="BE135" s="309">
        <f t="shared" si="763"/>
        <v>2701</v>
      </c>
      <c r="BF135" s="309">
        <f t="shared" si="764"/>
        <v>1872</v>
      </c>
      <c r="BG135" s="310">
        <f t="shared" si="765"/>
        <v>1707</v>
      </c>
      <c r="BH135" s="309">
        <f t="shared" si="766"/>
        <v>1446</v>
      </c>
      <c r="BI135" s="309">
        <f t="shared" si="767"/>
        <v>1382</v>
      </c>
      <c r="BJ135" s="309">
        <f t="shared" si="768"/>
        <v>1673</v>
      </c>
      <c r="BK135" s="309">
        <f t="shared" si="769"/>
        <v>1904</v>
      </c>
      <c r="BL135" s="309">
        <f t="shared" si="770"/>
        <v>2305</v>
      </c>
      <c r="BM135" s="309">
        <f t="shared" si="771"/>
        <v>1976</v>
      </c>
      <c r="BN135" s="309">
        <f t="shared" si="772"/>
        <v>2701</v>
      </c>
      <c r="BO135" s="309">
        <f t="shared" si="773"/>
        <v>1872</v>
      </c>
      <c r="BP135" s="310">
        <f t="shared" si="774"/>
        <v>1707</v>
      </c>
    </row>
    <row r="136" spans="1:80">
      <c r="A136" s="323" t="str">
        <f>IF('1'!$A$1=1,B136,C136)</f>
        <v xml:space="preserve">   America</v>
      </c>
      <c r="B136" s="319" t="s">
        <v>22</v>
      </c>
      <c r="C136" s="278" t="s">
        <v>138</v>
      </c>
      <c r="D136" s="275">
        <v>421</v>
      </c>
      <c r="E136" s="276">
        <v>519</v>
      </c>
      <c r="F136" s="276">
        <v>537</v>
      </c>
      <c r="G136" s="276">
        <v>517</v>
      </c>
      <c r="H136" s="276">
        <v>467</v>
      </c>
      <c r="I136" s="276">
        <v>499</v>
      </c>
      <c r="J136" s="276">
        <v>567</v>
      </c>
      <c r="K136" s="276">
        <v>531</v>
      </c>
      <c r="L136" s="276">
        <v>461</v>
      </c>
      <c r="M136" s="276">
        <v>511</v>
      </c>
      <c r="N136" s="276">
        <v>607</v>
      </c>
      <c r="O136" s="276">
        <v>574</v>
      </c>
      <c r="P136" s="276">
        <v>462</v>
      </c>
      <c r="Q136" s="276">
        <v>397</v>
      </c>
      <c r="R136" s="276">
        <v>440</v>
      </c>
      <c r="S136" s="276">
        <v>458</v>
      </c>
      <c r="T136" s="276">
        <v>395</v>
      </c>
      <c r="U136" s="276">
        <v>401</v>
      </c>
      <c r="V136" s="276">
        <v>442</v>
      </c>
      <c r="W136" s="276">
        <v>473</v>
      </c>
      <c r="X136" s="309">
        <v>416</v>
      </c>
      <c r="Y136" s="318">
        <v>442</v>
      </c>
      <c r="Z136" s="318">
        <v>490</v>
      </c>
      <c r="AA136" s="318">
        <v>499</v>
      </c>
      <c r="AB136" s="321">
        <v>463</v>
      </c>
      <c r="AC136" s="322">
        <v>517</v>
      </c>
      <c r="AD136" s="322">
        <v>547</v>
      </c>
      <c r="AE136" s="322">
        <v>609</v>
      </c>
      <c r="AF136" s="322">
        <v>523</v>
      </c>
      <c r="AG136" s="322">
        <v>573</v>
      </c>
      <c r="AH136" s="322">
        <v>659</v>
      </c>
      <c r="AI136" s="1637">
        <v>692</v>
      </c>
      <c r="AJ136" s="322">
        <v>618</v>
      </c>
      <c r="AK136" s="322">
        <v>701</v>
      </c>
      <c r="AL136" s="322">
        <v>794</v>
      </c>
      <c r="AM136" s="322">
        <v>844</v>
      </c>
      <c r="AN136" s="322">
        <v>798</v>
      </c>
      <c r="AO136" s="322">
        <v>777</v>
      </c>
      <c r="AP136" s="322">
        <v>815</v>
      </c>
      <c r="AQ136" s="322">
        <v>915</v>
      </c>
      <c r="AR136" s="322">
        <v>874</v>
      </c>
      <c r="AS136" s="322">
        <v>951</v>
      </c>
      <c r="AT136" s="322">
        <v>1098</v>
      </c>
      <c r="AU136" s="322">
        <v>1280</v>
      </c>
      <c r="AV136" s="322">
        <v>1126</v>
      </c>
      <c r="AW136" s="322">
        <v>988</v>
      </c>
      <c r="AX136" s="322">
        <v>1018</v>
      </c>
      <c r="AY136" s="322">
        <v>1240</v>
      </c>
      <c r="AZ136" s="322">
        <v>1120</v>
      </c>
      <c r="BA136" s="322">
        <v>1135</v>
      </c>
      <c r="BB136" s="322">
        <v>1089</v>
      </c>
      <c r="BC136" s="322">
        <v>1239</v>
      </c>
      <c r="BD136" s="309">
        <f t="shared" si="762"/>
        <v>3305</v>
      </c>
      <c r="BE136" s="309">
        <f t="shared" si="763"/>
        <v>4203</v>
      </c>
      <c r="BF136" s="309">
        <f t="shared" si="764"/>
        <v>4372</v>
      </c>
      <c r="BG136" s="310">
        <f t="shared" si="765"/>
        <v>4583</v>
      </c>
      <c r="BH136" s="309">
        <f t="shared" si="766"/>
        <v>1711</v>
      </c>
      <c r="BI136" s="309">
        <f t="shared" si="767"/>
        <v>1847</v>
      </c>
      <c r="BJ136" s="309">
        <f t="shared" si="768"/>
        <v>2136</v>
      </c>
      <c r="BK136" s="309">
        <f t="shared" si="769"/>
        <v>2447</v>
      </c>
      <c r="BL136" s="309">
        <f t="shared" si="770"/>
        <v>2957</v>
      </c>
      <c r="BM136" s="309">
        <f t="shared" si="771"/>
        <v>3305</v>
      </c>
      <c r="BN136" s="309">
        <f t="shared" si="772"/>
        <v>4203</v>
      </c>
      <c r="BO136" s="309">
        <f t="shared" si="773"/>
        <v>4372</v>
      </c>
      <c r="BP136" s="310">
        <f t="shared" si="774"/>
        <v>4583</v>
      </c>
    </row>
    <row r="137" spans="1:80">
      <c r="A137" s="325" t="str">
        <f>IF('1'!$A$1=1,B137,C137)</f>
        <v xml:space="preserve">     including USA</v>
      </c>
      <c r="B137" s="319" t="s">
        <v>48</v>
      </c>
      <c r="C137" s="311" t="s">
        <v>139</v>
      </c>
      <c r="D137" s="275">
        <v>220</v>
      </c>
      <c r="E137" s="276">
        <v>283</v>
      </c>
      <c r="F137" s="276">
        <v>300</v>
      </c>
      <c r="G137" s="276">
        <v>263</v>
      </c>
      <c r="H137" s="276">
        <v>241</v>
      </c>
      <c r="I137" s="276">
        <v>270</v>
      </c>
      <c r="J137" s="276">
        <v>336</v>
      </c>
      <c r="K137" s="276">
        <v>292</v>
      </c>
      <c r="L137" s="276">
        <v>255</v>
      </c>
      <c r="M137" s="276">
        <v>255</v>
      </c>
      <c r="N137" s="276">
        <v>345</v>
      </c>
      <c r="O137" s="276">
        <v>310</v>
      </c>
      <c r="P137" s="276">
        <v>259</v>
      </c>
      <c r="Q137" s="276">
        <v>245</v>
      </c>
      <c r="R137" s="276">
        <v>275</v>
      </c>
      <c r="S137" s="276">
        <v>297</v>
      </c>
      <c r="T137" s="276">
        <v>248</v>
      </c>
      <c r="U137" s="276">
        <v>257</v>
      </c>
      <c r="V137" s="276">
        <v>277</v>
      </c>
      <c r="W137" s="276">
        <v>302</v>
      </c>
      <c r="X137" s="309">
        <v>269.7</v>
      </c>
      <c r="Y137" s="318">
        <v>312.09999999999997</v>
      </c>
      <c r="Z137" s="318">
        <v>349.49999999999994</v>
      </c>
      <c r="AA137" s="318">
        <v>343.7</v>
      </c>
      <c r="AB137" s="321">
        <v>333.9</v>
      </c>
      <c r="AC137" s="322">
        <v>374.73999999999995</v>
      </c>
      <c r="AD137" s="322">
        <v>421.3</v>
      </c>
      <c r="AE137" s="322">
        <v>444.9</v>
      </c>
      <c r="AF137" s="809">
        <v>389.90000000000003</v>
      </c>
      <c r="AG137" s="809">
        <v>451.4</v>
      </c>
      <c r="AH137" s="809">
        <v>545.20000000000005</v>
      </c>
      <c r="AI137" s="1638">
        <v>578.89999999999986</v>
      </c>
      <c r="AJ137" s="809">
        <v>511.79999999999995</v>
      </c>
      <c r="AK137" s="809">
        <v>585.80000000000007</v>
      </c>
      <c r="AL137" s="809">
        <v>681.50000000000011</v>
      </c>
      <c r="AM137" s="809">
        <v>705.80000000000007</v>
      </c>
      <c r="AN137" s="809">
        <v>695.80000000000018</v>
      </c>
      <c r="AO137" s="809">
        <v>656.9</v>
      </c>
      <c r="AP137" s="809">
        <v>714.1</v>
      </c>
      <c r="AQ137" s="809">
        <v>811.16596269000001</v>
      </c>
      <c r="AR137" s="809">
        <v>778.39999999999986</v>
      </c>
      <c r="AS137" s="809">
        <v>855.60000000000014</v>
      </c>
      <c r="AT137" s="809">
        <v>996.90000000000009</v>
      </c>
      <c r="AU137" s="809">
        <v>1170.0157769306984</v>
      </c>
      <c r="AV137" s="809">
        <v>1026</v>
      </c>
      <c r="AW137" s="809">
        <v>937.4</v>
      </c>
      <c r="AX137" s="809">
        <v>961.90000000000009</v>
      </c>
      <c r="AY137" s="809">
        <v>1163.6235970337277</v>
      </c>
      <c r="AZ137" s="809">
        <v>1061</v>
      </c>
      <c r="BA137" s="809">
        <v>1088</v>
      </c>
      <c r="BB137" s="809">
        <v>1034.7</v>
      </c>
      <c r="BC137" s="809">
        <v>1192.5999999999999</v>
      </c>
      <c r="BD137" s="801">
        <f t="shared" si="762"/>
        <v>2877.9659626900002</v>
      </c>
      <c r="BE137" s="801">
        <f t="shared" si="763"/>
        <v>3800.9157769306985</v>
      </c>
      <c r="BF137" s="801">
        <f t="shared" si="764"/>
        <v>4088.9235970337277</v>
      </c>
      <c r="BG137" s="802">
        <f t="shared" si="765"/>
        <v>4376.2999999999993</v>
      </c>
      <c r="BH137" s="801">
        <f t="shared" si="766"/>
        <v>1084</v>
      </c>
      <c r="BI137" s="801">
        <f t="shared" si="767"/>
        <v>1275</v>
      </c>
      <c r="BJ137" s="801">
        <f t="shared" si="768"/>
        <v>1574.8399999999997</v>
      </c>
      <c r="BK137" s="801">
        <f t="shared" si="769"/>
        <v>1965.3999999999999</v>
      </c>
      <c r="BL137" s="801">
        <f t="shared" si="770"/>
        <v>2484.9</v>
      </c>
      <c r="BM137" s="801">
        <f t="shared" si="771"/>
        <v>2877.9659626900002</v>
      </c>
      <c r="BN137" s="801">
        <f t="shared" si="772"/>
        <v>3800.9157769306985</v>
      </c>
      <c r="BO137" s="801">
        <f t="shared" si="773"/>
        <v>4088.9235970337277</v>
      </c>
      <c r="BP137" s="802">
        <f t="shared" si="774"/>
        <v>4376.2999999999993</v>
      </c>
    </row>
    <row r="138" spans="1:80">
      <c r="A138" s="323" t="str">
        <f>IF('1'!$A$1=1,B138,C138)</f>
        <v xml:space="preserve">   Africa</v>
      </c>
      <c r="B138" s="319" t="s">
        <v>23</v>
      </c>
      <c r="C138" s="278" t="s">
        <v>140</v>
      </c>
      <c r="D138" s="275">
        <v>35</v>
      </c>
      <c r="E138" s="276">
        <v>48</v>
      </c>
      <c r="F138" s="276">
        <v>42</v>
      </c>
      <c r="G138" s="276">
        <v>50</v>
      </c>
      <c r="H138" s="276">
        <v>43</v>
      </c>
      <c r="I138" s="276">
        <v>46</v>
      </c>
      <c r="J138" s="276">
        <v>52</v>
      </c>
      <c r="K138" s="276">
        <v>61</v>
      </c>
      <c r="L138" s="276">
        <v>72</v>
      </c>
      <c r="M138" s="276">
        <v>69</v>
      </c>
      <c r="N138" s="276">
        <v>67</v>
      </c>
      <c r="O138" s="276">
        <v>71</v>
      </c>
      <c r="P138" s="276">
        <v>42</v>
      </c>
      <c r="Q138" s="276">
        <v>59</v>
      </c>
      <c r="R138" s="276">
        <v>41</v>
      </c>
      <c r="S138" s="276">
        <v>60</v>
      </c>
      <c r="T138" s="276">
        <v>42</v>
      </c>
      <c r="U138" s="276">
        <v>55</v>
      </c>
      <c r="V138" s="276">
        <v>35</v>
      </c>
      <c r="W138" s="276">
        <v>47</v>
      </c>
      <c r="X138" s="309">
        <v>47</v>
      </c>
      <c r="Y138" s="318">
        <v>38</v>
      </c>
      <c r="Z138" s="318">
        <v>27</v>
      </c>
      <c r="AA138" s="318">
        <v>48</v>
      </c>
      <c r="AB138" s="321">
        <v>51</v>
      </c>
      <c r="AC138" s="322">
        <v>40</v>
      </c>
      <c r="AD138" s="322">
        <v>31</v>
      </c>
      <c r="AE138" s="322">
        <v>65</v>
      </c>
      <c r="AF138" s="322">
        <v>53</v>
      </c>
      <c r="AG138" s="322">
        <v>48</v>
      </c>
      <c r="AH138" s="322">
        <v>44</v>
      </c>
      <c r="AI138" s="1637">
        <v>67</v>
      </c>
      <c r="AJ138" s="322">
        <v>46</v>
      </c>
      <c r="AK138" s="322">
        <v>60</v>
      </c>
      <c r="AL138" s="322">
        <v>42</v>
      </c>
      <c r="AM138" s="322">
        <v>44</v>
      </c>
      <c r="AN138" s="322">
        <v>44</v>
      </c>
      <c r="AO138" s="322">
        <v>25</v>
      </c>
      <c r="AP138" s="322">
        <v>37</v>
      </c>
      <c r="AQ138" s="322">
        <v>50</v>
      </c>
      <c r="AR138" s="322">
        <v>52</v>
      </c>
      <c r="AS138" s="322">
        <v>71</v>
      </c>
      <c r="AT138" s="322">
        <v>68</v>
      </c>
      <c r="AU138" s="322">
        <v>52</v>
      </c>
      <c r="AV138" s="322">
        <v>31</v>
      </c>
      <c r="AW138" s="322">
        <v>23</v>
      </c>
      <c r="AX138" s="322">
        <v>29</v>
      </c>
      <c r="AY138" s="322">
        <v>39</v>
      </c>
      <c r="AZ138" s="322">
        <v>14</v>
      </c>
      <c r="BA138" s="322">
        <v>17</v>
      </c>
      <c r="BB138" s="322">
        <v>14</v>
      </c>
      <c r="BC138" s="322">
        <v>14</v>
      </c>
      <c r="BD138" s="309">
        <f t="shared" si="762"/>
        <v>156</v>
      </c>
      <c r="BE138" s="309">
        <f t="shared" si="763"/>
        <v>243</v>
      </c>
      <c r="BF138" s="309">
        <f t="shared" si="764"/>
        <v>122</v>
      </c>
      <c r="BG138" s="310">
        <f t="shared" si="765"/>
        <v>59</v>
      </c>
      <c r="BH138" s="309">
        <f t="shared" si="766"/>
        <v>179</v>
      </c>
      <c r="BI138" s="309">
        <f t="shared" si="767"/>
        <v>160</v>
      </c>
      <c r="BJ138" s="309">
        <f t="shared" si="768"/>
        <v>187</v>
      </c>
      <c r="BK138" s="309">
        <f t="shared" si="769"/>
        <v>212</v>
      </c>
      <c r="BL138" s="309">
        <f t="shared" si="770"/>
        <v>192</v>
      </c>
      <c r="BM138" s="309">
        <f t="shared" si="771"/>
        <v>156</v>
      </c>
      <c r="BN138" s="309">
        <f t="shared" si="772"/>
        <v>243</v>
      </c>
      <c r="BO138" s="309">
        <f t="shared" si="773"/>
        <v>122</v>
      </c>
      <c r="BP138" s="310">
        <f t="shared" si="774"/>
        <v>59</v>
      </c>
    </row>
    <row r="139" spans="1:80">
      <c r="A139" s="323" t="str">
        <f>IF('1'!$A$1=1,B139,C139)</f>
        <v xml:space="preserve">   Australia and Oceania</v>
      </c>
      <c r="B139" s="280" t="s">
        <v>264</v>
      </c>
      <c r="C139" s="278" t="s">
        <v>265</v>
      </c>
      <c r="D139" s="275">
        <v>12</v>
      </c>
      <c r="E139" s="276">
        <v>17</v>
      </c>
      <c r="F139" s="276">
        <v>63</v>
      </c>
      <c r="G139" s="276">
        <v>48</v>
      </c>
      <c r="H139" s="276">
        <v>52</v>
      </c>
      <c r="I139" s="276">
        <v>69</v>
      </c>
      <c r="J139" s="276">
        <v>66</v>
      </c>
      <c r="K139" s="276">
        <v>49</v>
      </c>
      <c r="L139" s="276">
        <v>19</v>
      </c>
      <c r="M139" s="276">
        <v>23</v>
      </c>
      <c r="N139" s="276">
        <v>22</v>
      </c>
      <c r="O139" s="276">
        <v>20</v>
      </c>
      <c r="P139" s="276">
        <v>11</v>
      </c>
      <c r="Q139" s="276">
        <v>11</v>
      </c>
      <c r="R139" s="276">
        <v>41</v>
      </c>
      <c r="S139" s="276">
        <v>9</v>
      </c>
      <c r="T139" s="276">
        <v>14</v>
      </c>
      <c r="U139" s="276">
        <v>15</v>
      </c>
      <c r="V139" s="276">
        <v>54</v>
      </c>
      <c r="W139" s="276">
        <v>13</v>
      </c>
      <c r="X139" s="309">
        <v>9</v>
      </c>
      <c r="Y139" s="318">
        <v>10</v>
      </c>
      <c r="Z139" s="318">
        <v>9</v>
      </c>
      <c r="AA139" s="318">
        <v>13</v>
      </c>
      <c r="AB139" s="321">
        <v>8</v>
      </c>
      <c r="AC139" s="322">
        <v>9</v>
      </c>
      <c r="AD139" s="322">
        <v>7</v>
      </c>
      <c r="AE139" s="322">
        <v>9</v>
      </c>
      <c r="AF139" s="322">
        <v>8</v>
      </c>
      <c r="AG139" s="322">
        <v>9</v>
      </c>
      <c r="AH139" s="322">
        <v>10</v>
      </c>
      <c r="AI139" s="1637">
        <v>12</v>
      </c>
      <c r="AJ139" s="322">
        <v>10</v>
      </c>
      <c r="AK139" s="322">
        <v>13</v>
      </c>
      <c r="AL139" s="322">
        <v>15</v>
      </c>
      <c r="AM139" s="322">
        <v>17</v>
      </c>
      <c r="AN139" s="322">
        <v>14</v>
      </c>
      <c r="AO139" s="322">
        <v>13</v>
      </c>
      <c r="AP139" s="322">
        <v>16</v>
      </c>
      <c r="AQ139" s="322">
        <v>22</v>
      </c>
      <c r="AR139" s="322">
        <v>16</v>
      </c>
      <c r="AS139" s="322">
        <v>19</v>
      </c>
      <c r="AT139" s="322">
        <v>31</v>
      </c>
      <c r="AU139" s="322">
        <v>30</v>
      </c>
      <c r="AV139" s="322">
        <v>28</v>
      </c>
      <c r="AW139" s="322">
        <v>19</v>
      </c>
      <c r="AX139" s="322">
        <v>19</v>
      </c>
      <c r="AY139" s="322">
        <v>20</v>
      </c>
      <c r="AZ139" s="322">
        <v>24</v>
      </c>
      <c r="BA139" s="322">
        <v>25</v>
      </c>
      <c r="BB139" s="322">
        <v>14</v>
      </c>
      <c r="BC139" s="322">
        <v>16</v>
      </c>
      <c r="BD139" s="309">
        <f t="shared" si="762"/>
        <v>65</v>
      </c>
      <c r="BE139" s="309">
        <f t="shared" si="763"/>
        <v>96</v>
      </c>
      <c r="BF139" s="309">
        <f t="shared" si="764"/>
        <v>86</v>
      </c>
      <c r="BG139" s="310">
        <f t="shared" si="765"/>
        <v>79</v>
      </c>
      <c r="BH139" s="309">
        <f t="shared" si="766"/>
        <v>96</v>
      </c>
      <c r="BI139" s="309">
        <f t="shared" si="767"/>
        <v>41</v>
      </c>
      <c r="BJ139" s="309">
        <f t="shared" si="768"/>
        <v>33</v>
      </c>
      <c r="BK139" s="309">
        <f t="shared" si="769"/>
        <v>39</v>
      </c>
      <c r="BL139" s="309">
        <f t="shared" si="770"/>
        <v>55</v>
      </c>
      <c r="BM139" s="309">
        <f t="shared" si="771"/>
        <v>65</v>
      </c>
      <c r="BN139" s="309">
        <f t="shared" si="772"/>
        <v>96</v>
      </c>
      <c r="BO139" s="309">
        <f t="shared" si="773"/>
        <v>86</v>
      </c>
      <c r="BP139" s="310">
        <f t="shared" si="774"/>
        <v>79</v>
      </c>
    </row>
    <row r="140" spans="1:80">
      <c r="A140" s="290" t="str">
        <f>IF('1'!$A$1=1,B140,C140)</f>
        <v>Reference:</v>
      </c>
      <c r="B140" s="311" t="s">
        <v>367</v>
      </c>
      <c r="C140" s="311" t="s">
        <v>369</v>
      </c>
      <c r="D140" s="275"/>
      <c r="E140" s="276"/>
      <c r="F140" s="276"/>
      <c r="G140" s="276"/>
      <c r="H140" s="276"/>
      <c r="I140" s="276"/>
      <c r="J140" s="276"/>
      <c r="K140" s="276"/>
      <c r="L140" s="276"/>
      <c r="M140" s="276"/>
      <c r="N140" s="276"/>
      <c r="O140" s="276"/>
      <c r="P140" s="276"/>
      <c r="Q140" s="276"/>
      <c r="R140" s="276"/>
      <c r="S140" s="276"/>
      <c r="T140" s="276"/>
      <c r="U140" s="276"/>
      <c r="V140" s="276"/>
      <c r="W140" s="276"/>
      <c r="X140" s="309"/>
      <c r="Y140" s="318"/>
      <c r="Z140" s="318"/>
      <c r="AA140" s="318"/>
      <c r="AB140" s="321"/>
      <c r="AC140" s="322"/>
      <c r="AD140" s="322"/>
      <c r="AE140" s="322"/>
      <c r="AF140" s="322"/>
      <c r="AG140" s="322"/>
      <c r="AH140" s="322"/>
      <c r="AI140" s="1637"/>
      <c r="AJ140" s="322"/>
      <c r="AK140" s="322"/>
      <c r="AL140" s="322"/>
      <c r="AM140" s="322"/>
      <c r="AN140" s="322"/>
      <c r="AO140" s="322"/>
      <c r="AP140" s="322"/>
      <c r="AQ140" s="322"/>
      <c r="AR140" s="322"/>
      <c r="AS140" s="322"/>
      <c r="AT140" s="322"/>
      <c r="AU140" s="322"/>
      <c r="AV140" s="322"/>
      <c r="AW140" s="322"/>
      <c r="AX140" s="322"/>
      <c r="AY140" s="322"/>
      <c r="AZ140" s="322"/>
      <c r="BA140" s="322"/>
      <c r="BB140" s="322"/>
      <c r="BC140" s="322"/>
      <c r="BD140" s="309">
        <f t="shared" si="762"/>
        <v>0</v>
      </c>
      <c r="BE140" s="309">
        <f t="shared" si="763"/>
        <v>0</v>
      </c>
      <c r="BF140" s="309"/>
      <c r="BG140" s="310"/>
      <c r="BH140" s="309">
        <f t="shared" si="766"/>
        <v>0</v>
      </c>
      <c r="BI140" s="309">
        <f t="shared" si="767"/>
        <v>0</v>
      </c>
      <c r="BJ140" s="309">
        <f t="shared" si="768"/>
        <v>0</v>
      </c>
      <c r="BK140" s="309">
        <f t="shared" si="769"/>
        <v>0</v>
      </c>
      <c r="BL140" s="309">
        <f t="shared" si="770"/>
        <v>0</v>
      </c>
      <c r="BM140" s="309"/>
      <c r="BN140" s="309"/>
      <c r="BO140" s="309">
        <f t="shared" si="773"/>
        <v>0</v>
      </c>
      <c r="BP140" s="310">
        <f t="shared" si="774"/>
        <v>0</v>
      </c>
    </row>
    <row r="141" spans="1:80" s="814" customFormat="1">
      <c r="A141" s="290" t="str">
        <f>IF('1'!$A$1=1,B141,C141)</f>
        <v>EU countries</v>
      </c>
      <c r="B141" s="311" t="s">
        <v>383</v>
      </c>
      <c r="C141" s="311" t="s">
        <v>365</v>
      </c>
      <c r="D141" s="794">
        <v>1099</v>
      </c>
      <c r="E141" s="795">
        <v>1325</v>
      </c>
      <c r="F141" s="795">
        <v>1616</v>
      </c>
      <c r="G141" s="795">
        <v>1355</v>
      </c>
      <c r="H141" s="795">
        <v>1178</v>
      </c>
      <c r="I141" s="795">
        <v>1415</v>
      </c>
      <c r="J141" s="795">
        <v>1597</v>
      </c>
      <c r="K141" s="795">
        <v>1362</v>
      </c>
      <c r="L141" s="795">
        <v>1201</v>
      </c>
      <c r="M141" s="795">
        <v>1375</v>
      </c>
      <c r="N141" s="795">
        <v>1640</v>
      </c>
      <c r="O141" s="795">
        <v>1413</v>
      </c>
      <c r="P141" s="795">
        <v>1256</v>
      </c>
      <c r="Q141" s="795">
        <v>1183</v>
      </c>
      <c r="R141" s="795">
        <v>1276</v>
      </c>
      <c r="S141" s="795">
        <v>1076</v>
      </c>
      <c r="T141" s="805">
        <v>744</v>
      </c>
      <c r="U141" s="805">
        <v>782</v>
      </c>
      <c r="V141" s="805">
        <v>818</v>
      </c>
      <c r="W141" s="805">
        <v>812</v>
      </c>
      <c r="X141" s="809">
        <v>752</v>
      </c>
      <c r="Y141" s="808">
        <v>827</v>
      </c>
      <c r="Z141" s="805">
        <v>905</v>
      </c>
      <c r="AA141" s="805">
        <v>873</v>
      </c>
      <c r="AB141" s="805">
        <v>829</v>
      </c>
      <c r="AC141" s="809">
        <v>988</v>
      </c>
      <c r="AD141" s="809">
        <v>1095</v>
      </c>
      <c r="AE141" s="809">
        <v>1074</v>
      </c>
      <c r="AF141" s="809">
        <v>1067</v>
      </c>
      <c r="AG141" s="809">
        <v>1208</v>
      </c>
      <c r="AH141" s="809">
        <v>1297</v>
      </c>
      <c r="AI141" s="1638">
        <v>1235</v>
      </c>
      <c r="AJ141" s="809">
        <v>1207</v>
      </c>
      <c r="AK141" s="809">
        <v>1396</v>
      </c>
      <c r="AL141" s="809">
        <v>1505</v>
      </c>
      <c r="AM141" s="809">
        <v>1498</v>
      </c>
      <c r="AN141" s="809">
        <v>1336</v>
      </c>
      <c r="AO141" s="809">
        <v>1073</v>
      </c>
      <c r="AP141" s="809">
        <v>1345</v>
      </c>
      <c r="AQ141" s="809">
        <v>1478</v>
      </c>
      <c r="AR141" s="809">
        <v>1365</v>
      </c>
      <c r="AS141" s="809">
        <v>1487</v>
      </c>
      <c r="AT141" s="809">
        <v>1651</v>
      </c>
      <c r="AU141" s="809">
        <v>1855</v>
      </c>
      <c r="AV141" s="809">
        <v>1688</v>
      </c>
      <c r="AW141" s="809">
        <v>1531</v>
      </c>
      <c r="AX141" s="809">
        <v>1660</v>
      </c>
      <c r="AY141" s="809">
        <v>1640</v>
      </c>
      <c r="AZ141" s="809">
        <v>1561</v>
      </c>
      <c r="BA141" s="809">
        <v>1565</v>
      </c>
      <c r="BB141" s="809">
        <v>1538</v>
      </c>
      <c r="BC141" s="809">
        <v>1713</v>
      </c>
      <c r="BD141" s="801">
        <f t="shared" si="762"/>
        <v>5232</v>
      </c>
      <c r="BE141" s="801">
        <f t="shared" si="763"/>
        <v>6358</v>
      </c>
      <c r="BF141" s="801">
        <f t="shared" si="764"/>
        <v>6519</v>
      </c>
      <c r="BG141" s="802">
        <f t="shared" si="765"/>
        <v>6377</v>
      </c>
      <c r="BH141" s="801">
        <f t="shared" si="766"/>
        <v>3156</v>
      </c>
      <c r="BI141" s="801">
        <f t="shared" si="767"/>
        <v>3357</v>
      </c>
      <c r="BJ141" s="801">
        <f t="shared" si="768"/>
        <v>3986</v>
      </c>
      <c r="BK141" s="801">
        <f t="shared" si="769"/>
        <v>4807</v>
      </c>
      <c r="BL141" s="801">
        <f t="shared" si="770"/>
        <v>5606</v>
      </c>
      <c r="BM141" s="801">
        <f>AN141+AO141+AP141+AQ141</f>
        <v>5232</v>
      </c>
      <c r="BN141" s="801">
        <f>AR141+AS141+AT141+AU141</f>
        <v>6358</v>
      </c>
      <c r="BO141" s="801">
        <f t="shared" si="773"/>
        <v>6519</v>
      </c>
      <c r="BP141" s="802">
        <f t="shared" si="774"/>
        <v>6377</v>
      </c>
      <c r="BQ141" s="1597"/>
      <c r="BR141" s="1599"/>
      <c r="BS141" s="1597"/>
      <c r="BT141" s="1597"/>
      <c r="BU141" s="1597"/>
      <c r="BV141" s="1597"/>
      <c r="BW141" s="1597"/>
      <c r="BX141" s="1597"/>
      <c r="BY141" s="1597"/>
      <c r="BZ141" s="1597"/>
      <c r="CA141" s="1597"/>
      <c r="CB141" s="1597"/>
    </row>
    <row r="142" spans="1:80" s="814" customFormat="1">
      <c r="A142" s="299" t="str">
        <f>IF('1'!$A$1=1,B142,C142)</f>
        <v xml:space="preserve">   CIS countries</v>
      </c>
      <c r="B142" s="311" t="s">
        <v>373</v>
      </c>
      <c r="C142" s="793" t="s">
        <v>135</v>
      </c>
      <c r="D142" s="794">
        <v>1895</v>
      </c>
      <c r="E142" s="795">
        <v>2717</v>
      </c>
      <c r="F142" s="795">
        <v>3289</v>
      </c>
      <c r="G142" s="795">
        <v>2670</v>
      </c>
      <c r="H142" s="795">
        <v>2656</v>
      </c>
      <c r="I142" s="795">
        <v>2743</v>
      </c>
      <c r="J142" s="795">
        <v>3446</v>
      </c>
      <c r="K142" s="795">
        <v>2538</v>
      </c>
      <c r="L142" s="795">
        <v>2446</v>
      </c>
      <c r="M142" s="795">
        <v>2943</v>
      </c>
      <c r="N142" s="795">
        <v>4074</v>
      </c>
      <c r="O142" s="795">
        <v>2566</v>
      </c>
      <c r="P142" s="795">
        <v>1777</v>
      </c>
      <c r="Q142" s="795">
        <v>1579</v>
      </c>
      <c r="R142" s="795">
        <v>1451</v>
      </c>
      <c r="S142" s="795">
        <v>1300</v>
      </c>
      <c r="T142" s="795">
        <v>972</v>
      </c>
      <c r="U142" s="795">
        <v>1076</v>
      </c>
      <c r="V142" s="795">
        <v>1161</v>
      </c>
      <c r="W142" s="795">
        <v>985</v>
      </c>
      <c r="X142" s="801">
        <v>894</v>
      </c>
      <c r="Y142" s="807">
        <v>982</v>
      </c>
      <c r="Z142" s="795">
        <v>1052</v>
      </c>
      <c r="AA142" s="795">
        <v>1121</v>
      </c>
      <c r="AB142" s="805">
        <v>991</v>
      </c>
      <c r="AC142" s="801">
        <v>1120</v>
      </c>
      <c r="AD142" s="801">
        <v>1269</v>
      </c>
      <c r="AE142" s="801">
        <v>1080</v>
      </c>
      <c r="AF142" s="801">
        <v>926</v>
      </c>
      <c r="AG142" s="801">
        <v>1144</v>
      </c>
      <c r="AH142" s="801">
        <v>1301</v>
      </c>
      <c r="AI142" s="802">
        <v>1106</v>
      </c>
      <c r="AJ142" s="821">
        <v>1019</v>
      </c>
      <c r="AK142" s="821">
        <v>1163</v>
      </c>
      <c r="AL142" s="821">
        <v>1169</v>
      </c>
      <c r="AM142" s="821">
        <v>1062</v>
      </c>
      <c r="AN142" s="821">
        <v>831</v>
      </c>
      <c r="AO142" s="821">
        <v>706</v>
      </c>
      <c r="AP142" s="821">
        <v>767</v>
      </c>
      <c r="AQ142" s="821">
        <v>831</v>
      </c>
      <c r="AR142" s="821">
        <v>640</v>
      </c>
      <c r="AS142" s="821">
        <v>622</v>
      </c>
      <c r="AT142" s="821">
        <v>685</v>
      </c>
      <c r="AU142" s="821">
        <v>638</v>
      </c>
      <c r="AV142" s="821">
        <v>491</v>
      </c>
      <c r="AW142" s="821">
        <v>419</v>
      </c>
      <c r="AX142" s="821">
        <v>397</v>
      </c>
      <c r="AY142" s="821">
        <v>406</v>
      </c>
      <c r="AZ142" s="821">
        <v>382</v>
      </c>
      <c r="BA142" s="821">
        <v>402</v>
      </c>
      <c r="BB142" s="821">
        <v>431</v>
      </c>
      <c r="BC142" s="821">
        <v>438</v>
      </c>
      <c r="BD142" s="821">
        <f t="shared" si="762"/>
        <v>3135</v>
      </c>
      <c r="BE142" s="821">
        <f t="shared" si="763"/>
        <v>2585</v>
      </c>
      <c r="BF142" s="821">
        <f t="shared" si="764"/>
        <v>1713</v>
      </c>
      <c r="BG142" s="1168">
        <f t="shared" si="765"/>
        <v>1653</v>
      </c>
      <c r="BH142" s="821">
        <f t="shared" si="766"/>
        <v>4194</v>
      </c>
      <c r="BI142" s="821">
        <f t="shared" si="767"/>
        <v>4049</v>
      </c>
      <c r="BJ142" s="821">
        <f t="shared" si="768"/>
        <v>4460</v>
      </c>
      <c r="BK142" s="821">
        <f t="shared" si="769"/>
        <v>4477</v>
      </c>
      <c r="BL142" s="821">
        <f t="shared" si="770"/>
        <v>4413</v>
      </c>
      <c r="BM142" s="821">
        <f>AN142+AO142+AP142+AQ142</f>
        <v>3135</v>
      </c>
      <c r="BN142" s="821">
        <f>AR142+AS142+AT142+AU142</f>
        <v>2585</v>
      </c>
      <c r="BO142" s="821">
        <f t="shared" si="773"/>
        <v>1713</v>
      </c>
      <c r="BP142" s="1168">
        <f t="shared" si="774"/>
        <v>1653</v>
      </c>
      <c r="BQ142" s="1597"/>
      <c r="BR142" s="1597"/>
      <c r="BS142" s="1597"/>
      <c r="BT142" s="1597"/>
      <c r="BU142" s="1597"/>
      <c r="BV142" s="1597"/>
      <c r="BW142" s="1597"/>
      <c r="BX142" s="1597"/>
      <c r="BY142" s="1597"/>
      <c r="BZ142" s="1597"/>
      <c r="CA142" s="1597"/>
      <c r="CB142" s="1597"/>
    </row>
    <row r="143" spans="1:80">
      <c r="A143" s="282" t="str">
        <f>IF('1'!$A$1=1,B143,C143)</f>
        <v>% of total</v>
      </c>
      <c r="B143" s="283" t="s">
        <v>13</v>
      </c>
      <c r="C143" s="650" t="s">
        <v>104</v>
      </c>
      <c r="D143" s="287"/>
      <c r="E143" s="288"/>
      <c r="F143" s="288"/>
      <c r="G143" s="288"/>
      <c r="H143" s="288"/>
      <c r="I143" s="288"/>
      <c r="J143" s="288"/>
      <c r="K143" s="288"/>
      <c r="L143" s="288"/>
      <c r="M143" s="288"/>
      <c r="N143" s="288"/>
      <c r="O143" s="288"/>
      <c r="P143" s="288"/>
      <c r="Q143" s="288"/>
      <c r="R143" s="288"/>
      <c r="S143" s="288"/>
      <c r="T143" s="288"/>
      <c r="U143" s="288"/>
      <c r="V143" s="288"/>
      <c r="W143" s="288"/>
      <c r="X143" s="288"/>
      <c r="Y143" s="288"/>
      <c r="Z143" s="288"/>
      <c r="AA143" s="288"/>
      <c r="AB143" s="288"/>
      <c r="AC143" s="288"/>
      <c r="AD143" s="288"/>
      <c r="AE143" s="288"/>
      <c r="AF143" s="288"/>
      <c r="AG143" s="288"/>
      <c r="AH143" s="288"/>
      <c r="AI143" s="289"/>
      <c r="AJ143" s="287"/>
      <c r="AK143" s="288"/>
      <c r="AL143" s="288"/>
      <c r="AM143" s="288"/>
      <c r="AN143" s="288"/>
      <c r="AO143" s="288"/>
      <c r="AP143" s="288"/>
      <c r="AQ143" s="288"/>
      <c r="AR143" s="288"/>
      <c r="AS143" s="288"/>
      <c r="AT143" s="288"/>
      <c r="AU143" s="288"/>
      <c r="AV143" s="288"/>
      <c r="AW143" s="288"/>
      <c r="AX143" s="288"/>
      <c r="AY143" s="288"/>
      <c r="AZ143" s="288"/>
      <c r="BA143" s="288"/>
      <c r="BB143" s="288"/>
      <c r="BC143" s="288"/>
      <c r="BD143" s="288"/>
      <c r="BE143" s="288"/>
      <c r="BF143" s="288"/>
      <c r="BG143" s="289"/>
      <c r="BH143" s="284"/>
      <c r="BI143" s="285"/>
      <c r="BJ143" s="285"/>
      <c r="BK143" s="285"/>
      <c r="BL143" s="285"/>
      <c r="BM143" s="285"/>
      <c r="BN143" s="285"/>
      <c r="BO143" s="285"/>
      <c r="BP143" s="286"/>
    </row>
    <row r="144" spans="1:80">
      <c r="A144" s="290" t="str">
        <f>IF('1'!$A$1=1,B144,C144)</f>
        <v>TOTAL</v>
      </c>
      <c r="B144" s="291" t="s">
        <v>45</v>
      </c>
      <c r="C144" s="651" t="s">
        <v>105</v>
      </c>
      <c r="D144" s="295">
        <v>100</v>
      </c>
      <c r="E144" s="312">
        <v>100</v>
      </c>
      <c r="F144" s="312">
        <v>100</v>
      </c>
      <c r="G144" s="312">
        <v>100</v>
      </c>
      <c r="H144" s="312">
        <v>100</v>
      </c>
      <c r="I144" s="312">
        <v>100</v>
      </c>
      <c r="J144" s="312">
        <v>100</v>
      </c>
      <c r="K144" s="312">
        <v>100</v>
      </c>
      <c r="L144" s="312">
        <v>100</v>
      </c>
      <c r="M144" s="312">
        <v>100</v>
      </c>
      <c r="N144" s="312">
        <v>100</v>
      </c>
      <c r="O144" s="312">
        <v>100</v>
      </c>
      <c r="P144" s="312">
        <v>100</v>
      </c>
      <c r="Q144" s="312">
        <v>100</v>
      </c>
      <c r="R144" s="312">
        <v>100</v>
      </c>
      <c r="S144" s="312">
        <v>100</v>
      </c>
      <c r="T144" s="312">
        <v>100</v>
      </c>
      <c r="U144" s="312">
        <v>100</v>
      </c>
      <c r="V144" s="312">
        <v>100</v>
      </c>
      <c r="W144" s="312">
        <v>100</v>
      </c>
      <c r="X144" s="312">
        <v>100</v>
      </c>
      <c r="Y144" s="312">
        <v>100</v>
      </c>
      <c r="Z144" s="312">
        <v>100</v>
      </c>
      <c r="AA144" s="312">
        <v>100</v>
      </c>
      <c r="AB144" s="312">
        <v>100</v>
      </c>
      <c r="AC144" s="312">
        <v>100</v>
      </c>
      <c r="AD144" s="312">
        <v>100</v>
      </c>
      <c r="AE144" s="312">
        <v>100</v>
      </c>
      <c r="AF144" s="312">
        <v>100</v>
      </c>
      <c r="AG144" s="312">
        <v>100</v>
      </c>
      <c r="AH144" s="312">
        <v>100</v>
      </c>
      <c r="AI144" s="296">
        <v>100</v>
      </c>
      <c r="AJ144" s="295">
        <v>100</v>
      </c>
      <c r="AK144" s="312">
        <v>100</v>
      </c>
      <c r="AL144" s="312">
        <v>100</v>
      </c>
      <c r="AM144" s="312">
        <v>100</v>
      </c>
      <c r="AN144" s="312">
        <v>100</v>
      </c>
      <c r="AO144" s="312">
        <v>100</v>
      </c>
      <c r="AP144" s="312">
        <v>100</v>
      </c>
      <c r="AQ144" s="312">
        <v>100</v>
      </c>
      <c r="AR144" s="312">
        <v>100</v>
      </c>
      <c r="AS144" s="312">
        <v>100</v>
      </c>
      <c r="AT144" s="312">
        <v>100</v>
      </c>
      <c r="AU144" s="312">
        <v>100</v>
      </c>
      <c r="AV144" s="312">
        <v>100</v>
      </c>
      <c r="AW144" s="312">
        <v>100</v>
      </c>
      <c r="AX144" s="312">
        <v>100</v>
      </c>
      <c r="AY144" s="312">
        <v>100</v>
      </c>
      <c r="AZ144" s="312">
        <v>100</v>
      </c>
      <c r="BA144" s="312">
        <v>100</v>
      </c>
      <c r="BB144" s="312">
        <v>100</v>
      </c>
      <c r="BC144" s="312">
        <v>100</v>
      </c>
      <c r="BD144" s="312">
        <v>100</v>
      </c>
      <c r="BE144" s="312">
        <v>100</v>
      </c>
      <c r="BF144" s="312">
        <v>100</v>
      </c>
      <c r="BG144" s="296">
        <v>100</v>
      </c>
      <c r="BH144" s="295">
        <v>100</v>
      </c>
      <c r="BI144" s="312">
        <v>100</v>
      </c>
      <c r="BJ144" s="312">
        <v>100</v>
      </c>
      <c r="BK144" s="312">
        <v>100</v>
      </c>
      <c r="BL144" s="312">
        <v>100</v>
      </c>
      <c r="BM144" s="312">
        <v>100</v>
      </c>
      <c r="BN144" s="312">
        <v>100</v>
      </c>
      <c r="BO144" s="312">
        <v>100</v>
      </c>
      <c r="BP144" s="296">
        <v>100</v>
      </c>
    </row>
    <row r="145" spans="1:80">
      <c r="A145" s="297" t="str">
        <f>IF('1'!$A$1=1,B145,C145)</f>
        <v xml:space="preserve">   Europe</v>
      </c>
      <c r="B145" s="298" t="s">
        <v>20</v>
      </c>
      <c r="C145" s="278" t="s">
        <v>136</v>
      </c>
      <c r="D145" s="295">
        <f t="shared" ref="D145:BN145" si="775">D134/D$133*100</f>
        <v>37.975528364849829</v>
      </c>
      <c r="E145" s="312">
        <f t="shared" si="775"/>
        <v>26.359429232549168</v>
      </c>
      <c r="F145" s="312">
        <f t="shared" si="775"/>
        <v>28.320841970977519</v>
      </c>
      <c r="G145" s="312">
        <f t="shared" si="775"/>
        <v>28.963701335339476</v>
      </c>
      <c r="H145" s="312">
        <f t="shared" si="775"/>
        <v>26.26323147593369</v>
      </c>
      <c r="I145" s="312">
        <f t="shared" si="775"/>
        <v>28.714896782592525</v>
      </c>
      <c r="J145" s="312">
        <f t="shared" si="775"/>
        <v>27.714019851116628</v>
      </c>
      <c r="K145" s="312">
        <f t="shared" si="775"/>
        <v>29.33231881301122</v>
      </c>
      <c r="L145" s="312">
        <f t="shared" si="775"/>
        <v>28.277471361900719</v>
      </c>
      <c r="M145" s="312">
        <f t="shared" si="775"/>
        <v>26.59279778393352</v>
      </c>
      <c r="N145" s="312">
        <f t="shared" si="775"/>
        <v>24.485480687905273</v>
      </c>
      <c r="O145" s="312">
        <f t="shared" si="775"/>
        <v>30.871985157699445</v>
      </c>
      <c r="P145" s="312">
        <f t="shared" si="775"/>
        <v>32.793323514972997</v>
      </c>
      <c r="Q145" s="312">
        <f t="shared" si="775"/>
        <v>34.087193460490461</v>
      </c>
      <c r="R145" s="312">
        <f t="shared" si="775"/>
        <v>36.576819407008088</v>
      </c>
      <c r="S145" s="312">
        <f t="shared" si="775"/>
        <v>35.18950437317784</v>
      </c>
      <c r="T145" s="312">
        <f t="shared" si="775"/>
        <v>37.725150100066713</v>
      </c>
      <c r="U145" s="312">
        <f t="shared" si="775"/>
        <v>37.56065998058881</v>
      </c>
      <c r="V145" s="312">
        <f t="shared" si="775"/>
        <v>35.808936825885979</v>
      </c>
      <c r="W145" s="312">
        <f t="shared" si="775"/>
        <v>38.030888030888036</v>
      </c>
      <c r="X145" s="312">
        <f t="shared" si="775"/>
        <v>38.439410284070483</v>
      </c>
      <c r="Y145" s="312">
        <f t="shared" si="775"/>
        <v>38.261442212709909</v>
      </c>
      <c r="Z145" s="312">
        <f t="shared" si="775"/>
        <v>39.092017062766601</v>
      </c>
      <c r="AA145" s="312">
        <f t="shared" si="775"/>
        <v>37.724014336917563</v>
      </c>
      <c r="AB145" s="312">
        <f t="shared" si="775"/>
        <v>38.146341463414636</v>
      </c>
      <c r="AC145" s="312">
        <f t="shared" si="775"/>
        <v>37.878359264497881</v>
      </c>
      <c r="AD145" s="312">
        <f t="shared" si="775"/>
        <v>38.463514902363819</v>
      </c>
      <c r="AE145" s="312">
        <f t="shared" si="775"/>
        <v>39.534883720930232</v>
      </c>
      <c r="AF145" s="312">
        <f t="shared" si="775"/>
        <v>43.169239732012812</v>
      </c>
      <c r="AG145" s="312">
        <f t="shared" si="775"/>
        <v>40.742637644046091</v>
      </c>
      <c r="AH145" s="312">
        <f t="shared" si="775"/>
        <v>39.828941285251965</v>
      </c>
      <c r="AI145" s="296">
        <f t="shared" si="775"/>
        <v>40.604026845637584</v>
      </c>
      <c r="AJ145" s="295">
        <f t="shared" si="775"/>
        <v>42.496091714434606</v>
      </c>
      <c r="AK145" s="312">
        <f t="shared" si="775"/>
        <v>41.722465943200184</v>
      </c>
      <c r="AL145" s="312">
        <f t="shared" si="775"/>
        <v>41.494130202774812</v>
      </c>
      <c r="AM145" s="312">
        <f t="shared" si="775"/>
        <v>42.138364779874216</v>
      </c>
      <c r="AN145" s="312">
        <f t="shared" si="775"/>
        <v>44.14189357981514</v>
      </c>
      <c r="AO145" s="312">
        <f t="shared" si="775"/>
        <v>42.810746973723056</v>
      </c>
      <c r="AP145" s="312">
        <f t="shared" si="775"/>
        <v>44.207552016439763</v>
      </c>
      <c r="AQ145" s="312">
        <f t="shared" si="775"/>
        <v>43.354356458771313</v>
      </c>
      <c r="AR145" s="312">
        <f t="shared" si="775"/>
        <v>45.475698035160292</v>
      </c>
      <c r="AS145" s="312">
        <f t="shared" si="775"/>
        <v>46.732026143790847</v>
      </c>
      <c r="AT145" s="312">
        <f t="shared" si="775"/>
        <v>45.353846153846156</v>
      </c>
      <c r="AU145" s="312">
        <f t="shared" si="775"/>
        <v>48.303504847129005</v>
      </c>
      <c r="AV145" s="312">
        <f t="shared" ref="AV145:AW145" si="776">AV134/AV$133*100</f>
        <v>50.79844626672422</v>
      </c>
      <c r="AW145" s="312">
        <f t="shared" si="776"/>
        <v>51.189521518310613</v>
      </c>
      <c r="AX145" s="312">
        <f t="shared" ref="AX145:AY145" si="777">AX134/AX$133*100</f>
        <v>52.169448010269583</v>
      </c>
      <c r="AY145" s="312">
        <f t="shared" si="777"/>
        <v>49.287028518859245</v>
      </c>
      <c r="AZ145" s="312">
        <f t="shared" ref="AZ145:BA145" si="778">AZ134/AZ$133*100</f>
        <v>50.942447851218894</v>
      </c>
      <c r="BA145" s="312">
        <f t="shared" si="778"/>
        <v>50.012528188423957</v>
      </c>
      <c r="BB145" s="312">
        <f t="shared" ref="BB145:BC145" si="779">BB134/BB$133*100</f>
        <v>51.508407517309593</v>
      </c>
      <c r="BC145" s="312">
        <f t="shared" si="779"/>
        <v>50.624857986821183</v>
      </c>
      <c r="BD145" s="312">
        <f t="shared" ref="BD145:BE145" si="780">BD134/BD$133*100</f>
        <v>43.652017476227186</v>
      </c>
      <c r="BE145" s="312">
        <f t="shared" si="780"/>
        <v>46.560817791310967</v>
      </c>
      <c r="BF145" s="312">
        <f t="shared" ref="BF145:BG145" si="781">BF134/BF$133*100</f>
        <v>50.812372126609695</v>
      </c>
      <c r="BG145" s="296">
        <f t="shared" si="781"/>
        <v>50.770636612854091</v>
      </c>
      <c r="BH145" s="295">
        <f t="shared" ref="BH145:BL145" si="782">BH134/BH$133*100</f>
        <v>37.2608905320688</v>
      </c>
      <c r="BI145" s="312">
        <f t="shared" si="782"/>
        <v>38.375642673521853</v>
      </c>
      <c r="BJ145" s="312">
        <f t="shared" si="782"/>
        <v>38.531208312855433</v>
      </c>
      <c r="BK145" s="312">
        <f t="shared" si="782"/>
        <v>40.982571356403128</v>
      </c>
      <c r="BL145" s="312">
        <f t="shared" si="782"/>
        <v>41.94102490695677</v>
      </c>
      <c r="BM145" s="312">
        <f t="shared" si="775"/>
        <v>43.652017476227186</v>
      </c>
      <c r="BN145" s="312">
        <f t="shared" si="775"/>
        <v>46.560817791310967</v>
      </c>
      <c r="BO145" s="312">
        <f t="shared" ref="BO145:BP145" si="783">BO134/BO$133*100</f>
        <v>50.812372126609695</v>
      </c>
      <c r="BP145" s="296">
        <f t="shared" si="783"/>
        <v>50.770636612854091</v>
      </c>
    </row>
    <row r="146" spans="1:80">
      <c r="A146" s="297" t="str">
        <f>IF('1'!$A$1=1,B146,C146)</f>
        <v xml:space="preserve">   Asia</v>
      </c>
      <c r="B146" s="298" t="s">
        <v>43</v>
      </c>
      <c r="C146" s="278" t="s">
        <v>137</v>
      </c>
      <c r="D146" s="295">
        <f t="shared" ref="D146:BN146" si="784">D135/D$133*100</f>
        <v>6.4738598442714128</v>
      </c>
      <c r="E146" s="312">
        <f t="shared" si="784"/>
        <v>7.1924411878133432</v>
      </c>
      <c r="F146" s="312">
        <f t="shared" si="784"/>
        <v>7.3512996332323386</v>
      </c>
      <c r="G146" s="312">
        <f t="shared" si="784"/>
        <v>7.504231709610683</v>
      </c>
      <c r="H146" s="312">
        <f t="shared" si="784"/>
        <v>8.2484521669662474</v>
      </c>
      <c r="I146" s="312">
        <f t="shared" si="784"/>
        <v>7.7738515901060072</v>
      </c>
      <c r="J146" s="312">
        <f t="shared" si="784"/>
        <v>7.2425558312655083</v>
      </c>
      <c r="K146" s="312">
        <f t="shared" si="784"/>
        <v>8.2366368651322048</v>
      </c>
      <c r="L146" s="312">
        <f t="shared" si="784"/>
        <v>8.1247348324140862</v>
      </c>
      <c r="M146" s="312">
        <f t="shared" si="784"/>
        <v>7.9224376731301938</v>
      </c>
      <c r="N146" s="312">
        <f t="shared" si="784"/>
        <v>8.2464054130250908</v>
      </c>
      <c r="O146" s="312">
        <f t="shared" si="784"/>
        <v>9.183673469387756</v>
      </c>
      <c r="P146" s="312">
        <f t="shared" si="784"/>
        <v>10.94747177221404</v>
      </c>
      <c r="Q146" s="312">
        <f t="shared" si="784"/>
        <v>10.163487738419619</v>
      </c>
      <c r="R146" s="312">
        <f t="shared" si="784"/>
        <v>10.242587601078167</v>
      </c>
      <c r="S146" s="312">
        <f t="shared" si="784"/>
        <v>11.545189504373178</v>
      </c>
      <c r="T146" s="312">
        <f t="shared" si="784"/>
        <v>12.775183455637091</v>
      </c>
      <c r="U146" s="312">
        <f t="shared" si="784"/>
        <v>10.902620511161436</v>
      </c>
      <c r="V146" s="312">
        <f t="shared" si="784"/>
        <v>11.278890600924498</v>
      </c>
      <c r="W146" s="312">
        <f t="shared" si="784"/>
        <v>11.583011583011583</v>
      </c>
      <c r="X146" s="312">
        <f t="shared" si="784"/>
        <v>11.075152822725638</v>
      </c>
      <c r="Y146" s="312">
        <f t="shared" si="784"/>
        <v>11.689166941060257</v>
      </c>
      <c r="Z146" s="312">
        <f t="shared" si="784"/>
        <v>11.425959780621572</v>
      </c>
      <c r="AA146" s="312">
        <f t="shared" si="784"/>
        <v>10.27479091995221</v>
      </c>
      <c r="AB146" s="312">
        <f t="shared" si="784"/>
        <v>10.178861788617887</v>
      </c>
      <c r="AC146" s="312">
        <f t="shared" si="784"/>
        <v>12.277227722772277</v>
      </c>
      <c r="AD146" s="312">
        <f t="shared" si="784"/>
        <v>12.795477903391571</v>
      </c>
      <c r="AE146" s="312">
        <f t="shared" si="784"/>
        <v>11.440791232290831</v>
      </c>
      <c r="AF146" s="312">
        <f t="shared" si="784"/>
        <v>11.564229536848238</v>
      </c>
      <c r="AG146" s="312">
        <f t="shared" si="784"/>
        <v>11.907810499359796</v>
      </c>
      <c r="AH146" s="312">
        <f t="shared" si="784"/>
        <v>12.297734627831716</v>
      </c>
      <c r="AI146" s="296">
        <f t="shared" si="784"/>
        <v>12.224352828379674</v>
      </c>
      <c r="AJ146" s="295">
        <f t="shared" si="784"/>
        <v>12.011464304325168</v>
      </c>
      <c r="AK146" s="312">
        <f t="shared" si="784"/>
        <v>12.237358577695682</v>
      </c>
      <c r="AL146" s="312">
        <f t="shared" si="784"/>
        <v>14.258271077908219</v>
      </c>
      <c r="AM146" s="312">
        <f t="shared" si="784"/>
        <v>14.009976144003469</v>
      </c>
      <c r="AN146" s="312">
        <f t="shared" si="784"/>
        <v>12.490632025980515</v>
      </c>
      <c r="AO146" s="312">
        <f t="shared" si="784"/>
        <v>11.750811927959846</v>
      </c>
      <c r="AP146" s="312">
        <f t="shared" si="784"/>
        <v>12.997688158232727</v>
      </c>
      <c r="AQ146" s="312">
        <f t="shared" si="784"/>
        <v>13.361364167250642</v>
      </c>
      <c r="AR146" s="312">
        <f t="shared" si="784"/>
        <v>13.624612202688727</v>
      </c>
      <c r="AS146" s="312">
        <f t="shared" si="784"/>
        <v>14.449112978524742</v>
      </c>
      <c r="AT146" s="312">
        <f t="shared" si="784"/>
        <v>16.041025641025641</v>
      </c>
      <c r="AU146" s="312">
        <f t="shared" si="784"/>
        <v>14.410887397464577</v>
      </c>
      <c r="AV146" s="312">
        <f t="shared" ref="AV146:AW146" si="785">AV135/AV$133*100</f>
        <v>13.012516184721623</v>
      </c>
      <c r="AW146" s="312">
        <f t="shared" si="785"/>
        <v>10.050788559208767</v>
      </c>
      <c r="AX146" s="312">
        <f t="shared" ref="AX146:AY146" si="786">AX135/AX$133*100</f>
        <v>10.141206675224646</v>
      </c>
      <c r="AY146" s="312">
        <f t="shared" si="786"/>
        <v>11.453541858325666</v>
      </c>
      <c r="AZ146" s="312">
        <f t="shared" ref="AZ146:BA146" si="787">AZ135/AZ$133*100</f>
        <v>10.354360392058307</v>
      </c>
      <c r="BA146" s="312">
        <f t="shared" si="787"/>
        <v>10.423452768729643</v>
      </c>
      <c r="BB146" s="312">
        <f t="shared" ref="BB146:BC146" si="788">BB135/BB$133*100</f>
        <v>10.212660731948565</v>
      </c>
      <c r="BC146" s="312">
        <f t="shared" si="788"/>
        <v>10.58850261304249</v>
      </c>
      <c r="BD146" s="312">
        <f t="shared" ref="BD146:BE146" si="789">BD135/BD$133*100</f>
        <v>12.695965047545618</v>
      </c>
      <c r="BE146" s="312">
        <f t="shared" si="789"/>
        <v>14.686531455603285</v>
      </c>
      <c r="BF146" s="312">
        <f t="shared" ref="BF146:BG146" si="790">BF135/BF$133*100</f>
        <v>11.264893488987845</v>
      </c>
      <c r="BG146" s="296">
        <f t="shared" si="790"/>
        <v>10.399025281754493</v>
      </c>
      <c r="BH146" s="295">
        <f t="shared" ref="BH146:BL146" si="791">BH135/BH$133*100</f>
        <v>11.621925735412313</v>
      </c>
      <c r="BI146" s="312">
        <f t="shared" si="791"/>
        <v>11.102185089974292</v>
      </c>
      <c r="BJ146" s="312">
        <f t="shared" si="791"/>
        <v>11.746120901495472</v>
      </c>
      <c r="BK146" s="312">
        <f t="shared" si="791"/>
        <v>12.02323819146249</v>
      </c>
      <c r="BL146" s="312">
        <f t="shared" si="791"/>
        <v>13.197824219868309</v>
      </c>
      <c r="BM146" s="312">
        <f t="shared" si="784"/>
        <v>12.695965047545618</v>
      </c>
      <c r="BN146" s="312">
        <f t="shared" si="784"/>
        <v>14.686531455603285</v>
      </c>
      <c r="BO146" s="312">
        <f t="shared" ref="BO146:BP146" si="792">BO135/BO$133*100</f>
        <v>11.264893488987845</v>
      </c>
      <c r="BP146" s="296">
        <f t="shared" si="792"/>
        <v>10.399025281754493</v>
      </c>
    </row>
    <row r="147" spans="1:80">
      <c r="A147" s="297" t="str">
        <f>IF('1'!$A$1=1,B147,C147)</f>
        <v xml:space="preserve">   America</v>
      </c>
      <c r="B147" s="298" t="s">
        <v>22</v>
      </c>
      <c r="C147" s="278" t="s">
        <v>138</v>
      </c>
      <c r="D147" s="295">
        <f t="shared" ref="D147:BN147" si="793">D136/D$133*100</f>
        <v>9.3659621802002224</v>
      </c>
      <c r="E147" s="312">
        <f t="shared" si="793"/>
        <v>10.007713073659854</v>
      </c>
      <c r="F147" s="312">
        <f t="shared" si="793"/>
        <v>8.5632275554138086</v>
      </c>
      <c r="G147" s="312">
        <f t="shared" si="793"/>
        <v>9.723528305435396</v>
      </c>
      <c r="H147" s="312">
        <f t="shared" si="793"/>
        <v>9.32694228080687</v>
      </c>
      <c r="I147" s="312">
        <f t="shared" si="793"/>
        <v>9.2802678073275064</v>
      </c>
      <c r="J147" s="312">
        <f t="shared" si="793"/>
        <v>8.7934243176178661</v>
      </c>
      <c r="K147" s="312">
        <f t="shared" si="793"/>
        <v>10.100817957009701</v>
      </c>
      <c r="L147" s="312">
        <f t="shared" si="793"/>
        <v>9.7793805685193043</v>
      </c>
      <c r="M147" s="312">
        <f t="shared" si="793"/>
        <v>9.4367497691597411</v>
      </c>
      <c r="N147" s="312">
        <f t="shared" si="793"/>
        <v>8.556526642232873</v>
      </c>
      <c r="O147" s="312">
        <f t="shared" si="793"/>
        <v>10.649350649350648</v>
      </c>
      <c r="P147" s="312">
        <f t="shared" si="793"/>
        <v>11.340206185567011</v>
      </c>
      <c r="Q147" s="312">
        <f t="shared" si="793"/>
        <v>10.817438692098094</v>
      </c>
      <c r="R147" s="312">
        <f t="shared" si="793"/>
        <v>11.859838274932615</v>
      </c>
      <c r="S147" s="312">
        <f t="shared" si="793"/>
        <v>13.352769679300291</v>
      </c>
      <c r="T147" s="312">
        <f t="shared" si="793"/>
        <v>13.175450300200135</v>
      </c>
      <c r="U147" s="312">
        <f t="shared" si="793"/>
        <v>12.973147848592689</v>
      </c>
      <c r="V147" s="312">
        <f t="shared" si="793"/>
        <v>13.620955315870569</v>
      </c>
      <c r="W147" s="312">
        <f t="shared" si="793"/>
        <v>15.218790218790218</v>
      </c>
      <c r="X147" s="312">
        <f t="shared" si="793"/>
        <v>14.958647968356706</v>
      </c>
      <c r="Y147" s="312">
        <f t="shared" si="793"/>
        <v>14.553836022390518</v>
      </c>
      <c r="Z147" s="312">
        <f t="shared" si="793"/>
        <v>14.929920780012187</v>
      </c>
      <c r="AA147" s="312">
        <f t="shared" si="793"/>
        <v>14.90442054958184</v>
      </c>
      <c r="AB147" s="312">
        <f t="shared" si="793"/>
        <v>15.056910569105691</v>
      </c>
      <c r="AC147" s="312">
        <f t="shared" si="793"/>
        <v>14.625176803394623</v>
      </c>
      <c r="AD147" s="312">
        <f t="shared" si="793"/>
        <v>14.054470709146969</v>
      </c>
      <c r="AE147" s="312">
        <f t="shared" si="793"/>
        <v>16.279069767441861</v>
      </c>
      <c r="AF147" s="312">
        <f t="shared" si="793"/>
        <v>15.234488785318964</v>
      </c>
      <c r="AG147" s="312">
        <f t="shared" si="793"/>
        <v>14.673495518565941</v>
      </c>
      <c r="AH147" s="312">
        <f t="shared" si="793"/>
        <v>15.233472029588535</v>
      </c>
      <c r="AI147" s="296">
        <f t="shared" si="793"/>
        <v>16.586768935762226</v>
      </c>
      <c r="AJ147" s="295">
        <f t="shared" si="793"/>
        <v>16.102136529442419</v>
      </c>
      <c r="AK147" s="312">
        <f t="shared" si="793"/>
        <v>16.185638420688061</v>
      </c>
      <c r="AL147" s="312">
        <f t="shared" si="793"/>
        <v>16.947705442902883</v>
      </c>
      <c r="AM147" s="312">
        <f t="shared" si="793"/>
        <v>18.304055519410106</v>
      </c>
      <c r="AN147" s="312">
        <f t="shared" si="793"/>
        <v>19.935048713464901</v>
      </c>
      <c r="AO147" s="312">
        <f t="shared" si="793"/>
        <v>22.940655447298493</v>
      </c>
      <c r="AP147" s="312">
        <f t="shared" si="793"/>
        <v>20.935011559208835</v>
      </c>
      <c r="AQ147" s="312">
        <f t="shared" si="793"/>
        <v>21.373510861948141</v>
      </c>
      <c r="AR147" s="312">
        <f t="shared" si="793"/>
        <v>22.595656670113755</v>
      </c>
      <c r="AS147" s="312">
        <f t="shared" si="793"/>
        <v>22.198879551820728</v>
      </c>
      <c r="AT147" s="312">
        <f t="shared" si="793"/>
        <v>22.523076923076925</v>
      </c>
      <c r="AU147" s="312">
        <f t="shared" si="793"/>
        <v>23.862788963460105</v>
      </c>
      <c r="AV147" s="312">
        <f t="shared" ref="AV147:AW147" si="794">AV136/AV$133*100</f>
        <v>24.298662063012515</v>
      </c>
      <c r="AW147" s="312">
        <f t="shared" si="794"/>
        <v>26.410050788559207</v>
      </c>
      <c r="AX147" s="312">
        <f t="shared" ref="AX147:AY147" si="795">AX136/AX$133*100</f>
        <v>26.13607188703466</v>
      </c>
      <c r="AY147" s="312">
        <f t="shared" si="795"/>
        <v>28.518859245630175</v>
      </c>
      <c r="AZ147" s="312">
        <f t="shared" ref="AZ147:BA147" si="796">AZ136/AZ$133*100</f>
        <v>28.147775823071125</v>
      </c>
      <c r="BA147" s="312">
        <f t="shared" si="796"/>
        <v>28.438987722375341</v>
      </c>
      <c r="BB147" s="312">
        <f t="shared" ref="BB147:BC147" si="797">BB136/BB$133*100</f>
        <v>26.928783382789316</v>
      </c>
      <c r="BC147" s="312">
        <f t="shared" si="797"/>
        <v>28.152692569870485</v>
      </c>
      <c r="BD147" s="312">
        <f t="shared" ref="BD147:BE147" si="798">BD136/BD$133*100</f>
        <v>21.234901053713699</v>
      </c>
      <c r="BE147" s="312">
        <f t="shared" si="798"/>
        <v>22.85356968082214</v>
      </c>
      <c r="BF147" s="312">
        <f t="shared" ref="BF147:BG147" si="799">BF136/BF$133*100</f>
        <v>26.30882175953785</v>
      </c>
      <c r="BG147" s="296">
        <f t="shared" si="799"/>
        <v>27.91958574474566</v>
      </c>
      <c r="BH147" s="295">
        <f t="shared" ref="BH147:BL147" si="800">BH136/BH$133*100</f>
        <v>13.751808390933935</v>
      </c>
      <c r="BI147" s="312">
        <f t="shared" si="800"/>
        <v>14.837724935732648</v>
      </c>
      <c r="BJ147" s="312">
        <f t="shared" si="800"/>
        <v>14.996840553254231</v>
      </c>
      <c r="BK147" s="312">
        <f t="shared" si="800"/>
        <v>15.45213437736802</v>
      </c>
      <c r="BL147" s="312">
        <f t="shared" si="800"/>
        <v>16.931004866876613</v>
      </c>
      <c r="BM147" s="312">
        <f t="shared" si="793"/>
        <v>21.234901053713699</v>
      </c>
      <c r="BN147" s="312">
        <f t="shared" si="793"/>
        <v>22.85356968082214</v>
      </c>
      <c r="BO147" s="312">
        <f t="shared" ref="BO147:BP147" si="801">BO136/BO$133*100</f>
        <v>26.30882175953785</v>
      </c>
      <c r="BP147" s="296">
        <f t="shared" si="801"/>
        <v>27.91958574474566</v>
      </c>
    </row>
    <row r="148" spans="1:80">
      <c r="A148" s="290" t="str">
        <f>IF('1'!$A$1=1,B148,C148)</f>
        <v xml:space="preserve">     including USA</v>
      </c>
      <c r="B148" s="298" t="s">
        <v>48</v>
      </c>
      <c r="C148" s="311" t="s">
        <v>139</v>
      </c>
      <c r="D148" s="295">
        <f t="shared" ref="D148:BN148" si="802">D137/D$133*100</f>
        <v>4.894327030033371</v>
      </c>
      <c r="E148" s="312">
        <f t="shared" si="802"/>
        <v>5.4569996143463166</v>
      </c>
      <c r="F148" s="312">
        <f t="shared" si="802"/>
        <v>4.7839260086110666</v>
      </c>
      <c r="G148" s="312">
        <f t="shared" si="802"/>
        <v>4.9463983449313522</v>
      </c>
      <c r="H148" s="312">
        <f t="shared" si="802"/>
        <v>4.8132614339924107</v>
      </c>
      <c r="I148" s="312">
        <f t="shared" si="802"/>
        <v>5.0213873907383295</v>
      </c>
      <c r="J148" s="312">
        <f t="shared" si="802"/>
        <v>5.2109181141439205</v>
      </c>
      <c r="K148" s="312">
        <f t="shared" si="802"/>
        <v>5.5544987635533571</v>
      </c>
      <c r="L148" s="312">
        <f t="shared" si="802"/>
        <v>5.4094187526516757</v>
      </c>
      <c r="M148" s="312">
        <f t="shared" si="802"/>
        <v>4.7091412742382275</v>
      </c>
      <c r="N148" s="312">
        <f t="shared" si="802"/>
        <v>4.8632647307583881</v>
      </c>
      <c r="O148" s="312">
        <f t="shared" si="802"/>
        <v>5.7513914656771803</v>
      </c>
      <c r="P148" s="312">
        <f t="shared" si="802"/>
        <v>6.3573883161512024</v>
      </c>
      <c r="Q148" s="312">
        <f t="shared" si="802"/>
        <v>6.6757493188010901</v>
      </c>
      <c r="R148" s="312">
        <f t="shared" si="802"/>
        <v>7.4123989218328843</v>
      </c>
      <c r="S148" s="312">
        <f t="shared" si="802"/>
        <v>8.6588921282798843</v>
      </c>
      <c r="T148" s="312">
        <f t="shared" si="802"/>
        <v>8.2721814543028689</v>
      </c>
      <c r="U148" s="312">
        <f t="shared" si="802"/>
        <v>8.3144613393723716</v>
      </c>
      <c r="V148" s="312">
        <f t="shared" si="802"/>
        <v>8.5362095531587059</v>
      </c>
      <c r="W148" s="312">
        <f t="shared" si="802"/>
        <v>9.7168597168597177</v>
      </c>
      <c r="X148" s="312">
        <f t="shared" si="802"/>
        <v>9.6979503775620266</v>
      </c>
      <c r="Y148" s="312">
        <f t="shared" si="802"/>
        <v>10.276588738887058</v>
      </c>
      <c r="Z148" s="312">
        <f t="shared" si="802"/>
        <v>10.648994515539304</v>
      </c>
      <c r="AA148" s="312">
        <f t="shared" si="802"/>
        <v>10.265830346475507</v>
      </c>
      <c r="AB148" s="312">
        <f t="shared" si="802"/>
        <v>10.858536585365854</v>
      </c>
      <c r="AC148" s="312">
        <f t="shared" si="802"/>
        <v>10.6008486562942</v>
      </c>
      <c r="AD148" s="312">
        <f t="shared" si="802"/>
        <v>10.824768756423433</v>
      </c>
      <c r="AE148" s="312">
        <f t="shared" si="802"/>
        <v>11.892542101042501</v>
      </c>
      <c r="AF148" s="312">
        <f t="shared" si="802"/>
        <v>11.357413341101079</v>
      </c>
      <c r="AG148" s="312">
        <f t="shared" si="802"/>
        <v>11.559539052496797</v>
      </c>
      <c r="AH148" s="312">
        <f t="shared" si="802"/>
        <v>12.602866389274157</v>
      </c>
      <c r="AI148" s="296">
        <f t="shared" si="802"/>
        <v>13.875838926174493</v>
      </c>
      <c r="AJ148" s="295">
        <f t="shared" si="802"/>
        <v>13.335070349140176</v>
      </c>
      <c r="AK148" s="312">
        <f t="shared" si="802"/>
        <v>13.525744631724775</v>
      </c>
      <c r="AL148" s="312">
        <f t="shared" si="802"/>
        <v>14.546424759871934</v>
      </c>
      <c r="AM148" s="312">
        <f t="shared" si="802"/>
        <v>15.306874864454567</v>
      </c>
      <c r="AN148" s="312">
        <f t="shared" si="802"/>
        <v>17.38196352735449</v>
      </c>
      <c r="AO148" s="312">
        <f t="shared" si="802"/>
        <v>19.394744611750809</v>
      </c>
      <c r="AP148" s="312">
        <f t="shared" si="802"/>
        <v>18.343180066786541</v>
      </c>
      <c r="AQ148" s="312">
        <f t="shared" si="802"/>
        <v>18.948048649614577</v>
      </c>
      <c r="AR148" s="312">
        <f t="shared" si="802"/>
        <v>20.124095139607029</v>
      </c>
      <c r="AS148" s="312">
        <f t="shared" si="802"/>
        <v>19.971988795518211</v>
      </c>
      <c r="AT148" s="312">
        <f t="shared" si="802"/>
        <v>20.449230769230773</v>
      </c>
      <c r="AU148" s="312">
        <f t="shared" si="802"/>
        <v>21.812374663137554</v>
      </c>
      <c r="AV148" s="312">
        <f t="shared" ref="AV148:AW148" si="803">AV137/AV$133*100</f>
        <v>22.140699179974106</v>
      </c>
      <c r="AW148" s="312">
        <f t="shared" si="803"/>
        <v>25.057471264367813</v>
      </c>
      <c r="AX148" s="312">
        <f t="shared" ref="AX148:AY148" si="804">AX137/AX$133*100</f>
        <v>24.695763799743261</v>
      </c>
      <c r="AY148" s="312">
        <f t="shared" si="804"/>
        <v>26.762272240886105</v>
      </c>
      <c r="AZ148" s="312">
        <f t="shared" ref="AZ148:BA148" si="805">AZ137/AZ$133*100</f>
        <v>26.664991203820055</v>
      </c>
      <c r="BA148" s="312">
        <f t="shared" si="805"/>
        <v>27.261338010523676</v>
      </c>
      <c r="BB148" s="312">
        <f t="shared" ref="BB148:BC148" si="806">BB137/BB$133*100</f>
        <v>25.58605341246291</v>
      </c>
      <c r="BC148" s="312">
        <f t="shared" si="806"/>
        <v>27.098386730288571</v>
      </c>
      <c r="BD148" s="312">
        <f t="shared" ref="BD148:BE148" si="807">BD137/BD$133*100</f>
        <v>18.491171695515295</v>
      </c>
      <c r="BE148" s="312">
        <f t="shared" si="807"/>
        <v>20.667259947423734</v>
      </c>
      <c r="BF148" s="312">
        <f t="shared" ref="BF148:BG148" si="808">BF137/BF$133*100</f>
        <v>24.605389319013888</v>
      </c>
      <c r="BG148" s="296">
        <f t="shared" si="808"/>
        <v>26.660371611331097</v>
      </c>
      <c r="BH148" s="295">
        <f t="shared" ref="BH148:BL148" si="809">BH137/BH$133*100</f>
        <v>8.7124256550393824</v>
      </c>
      <c r="BI148" s="312">
        <f t="shared" si="809"/>
        <v>10.242609254498715</v>
      </c>
      <c r="BJ148" s="312">
        <f t="shared" si="809"/>
        <v>11.05694025135154</v>
      </c>
      <c r="BK148" s="312">
        <f t="shared" si="809"/>
        <v>12.410962364233391</v>
      </c>
      <c r="BL148" s="312">
        <f t="shared" si="809"/>
        <v>14.22788434010879</v>
      </c>
      <c r="BM148" s="312">
        <f t="shared" si="802"/>
        <v>18.491171695515295</v>
      </c>
      <c r="BN148" s="312">
        <f t="shared" si="802"/>
        <v>20.667259947423734</v>
      </c>
      <c r="BO148" s="312">
        <f t="shared" ref="BO148:BP148" si="810">BO137/BO$133*100</f>
        <v>24.605389319013888</v>
      </c>
      <c r="BP148" s="296">
        <f t="shared" si="810"/>
        <v>26.660371611331097</v>
      </c>
    </row>
    <row r="149" spans="1:80">
      <c r="A149" s="297" t="str">
        <f>IF('1'!$A$1=1,B149,C149)</f>
        <v xml:space="preserve">   Africa</v>
      </c>
      <c r="B149" s="298" t="s">
        <v>23</v>
      </c>
      <c r="C149" s="278" t="s">
        <v>140</v>
      </c>
      <c r="D149" s="295">
        <f t="shared" ref="D149:BN149" si="811">D138/D$133*100</f>
        <v>0.77864293659621797</v>
      </c>
      <c r="E149" s="312">
        <f t="shared" si="811"/>
        <v>0.92556883918241428</v>
      </c>
      <c r="F149" s="312">
        <f t="shared" si="811"/>
        <v>0.66974964120554936</v>
      </c>
      <c r="G149" s="312">
        <f t="shared" si="811"/>
        <v>0.9403799134850479</v>
      </c>
      <c r="H149" s="312">
        <f t="shared" si="811"/>
        <v>0.85879768324345929</v>
      </c>
      <c r="I149" s="312">
        <f t="shared" si="811"/>
        <v>0.85549562953319702</v>
      </c>
      <c r="J149" s="312">
        <f t="shared" si="811"/>
        <v>0.80645161290322576</v>
      </c>
      <c r="K149" s="312">
        <f t="shared" si="811"/>
        <v>1.1603576184135438</v>
      </c>
      <c r="L149" s="312">
        <f t="shared" si="811"/>
        <v>1.5273652948663556</v>
      </c>
      <c r="M149" s="312">
        <f t="shared" si="811"/>
        <v>1.2742382271468145</v>
      </c>
      <c r="N149" s="312">
        <f t="shared" si="811"/>
        <v>0.94446010713278827</v>
      </c>
      <c r="O149" s="312">
        <f t="shared" si="811"/>
        <v>1.3172541743970316</v>
      </c>
      <c r="P149" s="312">
        <f t="shared" si="811"/>
        <v>1.0309278350515463</v>
      </c>
      <c r="Q149" s="312">
        <f t="shared" si="811"/>
        <v>1.6076294277929157</v>
      </c>
      <c r="R149" s="312">
        <f t="shared" si="811"/>
        <v>1.1051212938005393</v>
      </c>
      <c r="S149" s="312">
        <f t="shared" si="811"/>
        <v>1.749271137026239</v>
      </c>
      <c r="T149" s="312">
        <f t="shared" si="811"/>
        <v>1.4009339559706471</v>
      </c>
      <c r="U149" s="312">
        <f t="shared" si="811"/>
        <v>1.7793594306049825</v>
      </c>
      <c r="V149" s="312">
        <f t="shared" si="811"/>
        <v>1.078582434514638</v>
      </c>
      <c r="W149" s="312">
        <f t="shared" si="811"/>
        <v>1.5122265122265122</v>
      </c>
      <c r="X149" s="312">
        <f t="shared" si="811"/>
        <v>1.6900395541172242</v>
      </c>
      <c r="Y149" s="312">
        <f t="shared" si="811"/>
        <v>1.2512347711557459</v>
      </c>
      <c r="Z149" s="312">
        <f t="shared" si="811"/>
        <v>0.82266910420475314</v>
      </c>
      <c r="AA149" s="312">
        <f t="shared" si="811"/>
        <v>1.4336917562724014</v>
      </c>
      <c r="AB149" s="312">
        <f t="shared" si="811"/>
        <v>1.6585365853658538</v>
      </c>
      <c r="AC149" s="312">
        <f t="shared" si="811"/>
        <v>1.1315417256011315</v>
      </c>
      <c r="AD149" s="312">
        <f t="shared" si="811"/>
        <v>0.79650565262076056</v>
      </c>
      <c r="AE149" s="312">
        <f t="shared" si="811"/>
        <v>1.7375033413525796</v>
      </c>
      <c r="AF149" s="312">
        <f t="shared" si="811"/>
        <v>1.5438392076900671</v>
      </c>
      <c r="AG149" s="312">
        <f t="shared" si="811"/>
        <v>1.2291933418693981</v>
      </c>
      <c r="AH149" s="312">
        <f t="shared" si="811"/>
        <v>1.0171058714748036</v>
      </c>
      <c r="AI149" s="296">
        <f t="shared" si="811"/>
        <v>1.6059443911792906</v>
      </c>
      <c r="AJ149" s="295">
        <f t="shared" si="811"/>
        <v>1.1985409067222512</v>
      </c>
      <c r="AK149" s="312">
        <f t="shared" si="811"/>
        <v>1.3853613484183791</v>
      </c>
      <c r="AL149" s="312">
        <f t="shared" si="811"/>
        <v>0.89647812166488794</v>
      </c>
      <c r="AM149" s="312">
        <f t="shared" si="811"/>
        <v>0.95423986120147464</v>
      </c>
      <c r="AN149" s="312">
        <f t="shared" si="811"/>
        <v>1.0991756182862853</v>
      </c>
      <c r="AO149" s="312">
        <f t="shared" si="811"/>
        <v>0.73811632713315622</v>
      </c>
      <c r="AP149" s="312">
        <f t="shared" si="811"/>
        <v>0.95042383765733363</v>
      </c>
      <c r="AQ149" s="312">
        <f t="shared" si="811"/>
        <v>1.1679514132212099</v>
      </c>
      <c r="AR149" s="312">
        <f t="shared" si="811"/>
        <v>1.344364012409514</v>
      </c>
      <c r="AS149" s="312">
        <f t="shared" si="811"/>
        <v>1.6573295985060692</v>
      </c>
      <c r="AT149" s="312">
        <f t="shared" si="811"/>
        <v>1.3948717948717948</v>
      </c>
      <c r="AU149" s="312">
        <f t="shared" si="811"/>
        <v>0.9694258016405668</v>
      </c>
      <c r="AV149" s="312">
        <f t="shared" ref="AV149:BA149" si="812">AV138/AV$133*100</f>
        <v>0.6689684937419077</v>
      </c>
      <c r="AW149" s="312">
        <f t="shared" si="812"/>
        <v>0.61480887463245115</v>
      </c>
      <c r="AX149" s="312">
        <f t="shared" si="812"/>
        <v>0.74454428754813862</v>
      </c>
      <c r="AY149" s="312">
        <f t="shared" si="812"/>
        <v>0.89696412143514259</v>
      </c>
      <c r="AZ149" s="312">
        <f t="shared" si="812"/>
        <v>0.35184719778838908</v>
      </c>
      <c r="BA149" s="312">
        <f t="shared" si="812"/>
        <v>0.42595840641443244</v>
      </c>
      <c r="BB149" s="312">
        <f t="shared" ref="BB149:BC149" si="813">BB138/BB$133*100</f>
        <v>0.34619188921859545</v>
      </c>
      <c r="BC149" s="312">
        <f t="shared" si="813"/>
        <v>0.31810952056350827</v>
      </c>
      <c r="BD149" s="312">
        <f t="shared" ref="BD149:BE149" si="814">BD138/BD$133*100</f>
        <v>1.002313030069391</v>
      </c>
      <c r="BE149" s="312">
        <f t="shared" si="814"/>
        <v>1.3212984612038496</v>
      </c>
      <c r="BF149" s="312">
        <f t="shared" ref="BF149:BG149" si="815">BF138/BF$133*100</f>
        <v>0.73414369960284032</v>
      </c>
      <c r="BG149" s="296">
        <f t="shared" si="815"/>
        <v>0.35942735303076451</v>
      </c>
      <c r="BH149" s="295">
        <f t="shared" ref="BH149:BL149" si="816">BH138/BH$133*100</f>
        <v>1.4386754541070568</v>
      </c>
      <c r="BI149" s="312">
        <f t="shared" si="816"/>
        <v>1.2853470437017995</v>
      </c>
      <c r="BJ149" s="312">
        <f t="shared" si="816"/>
        <v>1.3129256476865829</v>
      </c>
      <c r="BK149" s="312">
        <f t="shared" si="816"/>
        <v>1.3387218994695631</v>
      </c>
      <c r="BL149" s="312">
        <f t="shared" si="816"/>
        <v>1.0993415402233038</v>
      </c>
      <c r="BM149" s="312">
        <f t="shared" si="811"/>
        <v>1.002313030069391</v>
      </c>
      <c r="BN149" s="312">
        <f t="shared" si="811"/>
        <v>1.3212984612038496</v>
      </c>
      <c r="BO149" s="312">
        <f t="shared" ref="BO149:BP149" si="817">BO138/BO$133*100</f>
        <v>0.73414369960284032</v>
      </c>
      <c r="BP149" s="296">
        <f t="shared" si="817"/>
        <v>0.35942735303076451</v>
      </c>
    </row>
    <row r="150" spans="1:80">
      <c r="A150" s="297" t="str">
        <f>IF('1'!$A$1=1,B150,C150)</f>
        <v xml:space="preserve">   Australia and Oceania</v>
      </c>
      <c r="B150" s="298" t="s">
        <v>264</v>
      </c>
      <c r="C150" s="278" t="s">
        <v>265</v>
      </c>
      <c r="D150" s="295">
        <f t="shared" ref="D150:BN150" si="818">D139/D$133*100</f>
        <v>0.26696329254727474</v>
      </c>
      <c r="E150" s="312">
        <f t="shared" si="818"/>
        <v>0.32780563054377171</v>
      </c>
      <c r="F150" s="312">
        <f t="shared" si="818"/>
        <v>1.004624461808324</v>
      </c>
      <c r="G150" s="312">
        <f t="shared" si="818"/>
        <v>0.90276471694564608</v>
      </c>
      <c r="H150" s="312">
        <f t="shared" si="818"/>
        <v>1.0385460355502296</v>
      </c>
      <c r="I150" s="312">
        <f t="shared" si="818"/>
        <v>1.2832434442997955</v>
      </c>
      <c r="J150" s="312">
        <f t="shared" si="818"/>
        <v>1.0235732009925558</v>
      </c>
      <c r="K150" s="312">
        <f t="shared" si="818"/>
        <v>0.9320905459387484</v>
      </c>
      <c r="L150" s="312">
        <f t="shared" si="818"/>
        <v>0.40305473058973273</v>
      </c>
      <c r="M150" s="312">
        <f t="shared" si="818"/>
        <v>0.42474607571560474</v>
      </c>
      <c r="N150" s="312">
        <f t="shared" si="818"/>
        <v>0.31012122920778123</v>
      </c>
      <c r="O150" s="312">
        <f t="shared" si="818"/>
        <v>0.3710575139146568</v>
      </c>
      <c r="P150" s="312">
        <f t="shared" si="818"/>
        <v>0.2700049091801669</v>
      </c>
      <c r="Q150" s="312">
        <f t="shared" si="818"/>
        <v>0.29972752043596729</v>
      </c>
      <c r="R150" s="312">
        <f t="shared" si="818"/>
        <v>1.1051212938005393</v>
      </c>
      <c r="S150" s="312">
        <f t="shared" si="818"/>
        <v>0.26239067055393589</v>
      </c>
      <c r="T150" s="312">
        <f t="shared" si="818"/>
        <v>0.46697798532354906</v>
      </c>
      <c r="U150" s="312">
        <f t="shared" si="818"/>
        <v>0.48527984471044966</v>
      </c>
      <c r="V150" s="312">
        <f t="shared" si="818"/>
        <v>1.6640986132511557</v>
      </c>
      <c r="W150" s="312">
        <f t="shared" si="818"/>
        <v>0.41827541827541825</v>
      </c>
      <c r="X150" s="312">
        <f t="shared" si="818"/>
        <v>0.3236245954692557</v>
      </c>
      <c r="Y150" s="312">
        <f t="shared" si="818"/>
        <v>0.32927230819888048</v>
      </c>
      <c r="Z150" s="312">
        <f t="shared" si="818"/>
        <v>0.27422303473491771</v>
      </c>
      <c r="AA150" s="312">
        <f t="shared" si="818"/>
        <v>0.38829151732377537</v>
      </c>
      <c r="AB150" s="312">
        <f t="shared" si="818"/>
        <v>0.26016260162601623</v>
      </c>
      <c r="AC150" s="312">
        <f t="shared" si="818"/>
        <v>0.25459688826025456</v>
      </c>
      <c r="AD150" s="312">
        <f t="shared" si="818"/>
        <v>0.17985611510791369</v>
      </c>
      <c r="AE150" s="312">
        <f t="shared" si="818"/>
        <v>0.24057738572574178</v>
      </c>
      <c r="AF150" s="312">
        <f t="shared" si="818"/>
        <v>0.23303233323623651</v>
      </c>
      <c r="AG150" s="312">
        <f t="shared" si="818"/>
        <v>0.23047375160051217</v>
      </c>
      <c r="AH150" s="312">
        <f t="shared" si="818"/>
        <v>0.23116042533518261</v>
      </c>
      <c r="AI150" s="296">
        <f t="shared" si="818"/>
        <v>0.28763183125599234</v>
      </c>
      <c r="AJ150" s="295">
        <f t="shared" si="818"/>
        <v>0.26055237102657636</v>
      </c>
      <c r="AK150" s="312">
        <f t="shared" si="818"/>
        <v>0.30016162549064884</v>
      </c>
      <c r="AL150" s="312">
        <f t="shared" si="818"/>
        <v>0.32017075773745995</v>
      </c>
      <c r="AM150" s="312">
        <f t="shared" si="818"/>
        <v>0.36868358273693341</v>
      </c>
      <c r="AN150" s="312">
        <f t="shared" si="818"/>
        <v>0.34973769672745442</v>
      </c>
      <c r="AO150" s="312">
        <f t="shared" si="818"/>
        <v>0.38382049010924119</v>
      </c>
      <c r="AP150" s="312">
        <f t="shared" si="818"/>
        <v>0.41099409195992809</v>
      </c>
      <c r="AQ150" s="312">
        <f t="shared" si="818"/>
        <v>0.51389862181733237</v>
      </c>
      <c r="AR150" s="312">
        <f t="shared" si="818"/>
        <v>0.41365046535677358</v>
      </c>
      <c r="AS150" s="312">
        <f t="shared" si="818"/>
        <v>0.44351073762838467</v>
      </c>
      <c r="AT150" s="312">
        <f t="shared" si="818"/>
        <v>0.63589743589743586</v>
      </c>
      <c r="AU150" s="312">
        <f t="shared" si="818"/>
        <v>0.5592841163310962</v>
      </c>
      <c r="AV150" s="312">
        <f t="shared" ref="AV150:AW150" si="819">AV139/AV$133*100</f>
        <v>0.60422960725075525</v>
      </c>
      <c r="AW150" s="312">
        <f t="shared" si="819"/>
        <v>0.50788559208767703</v>
      </c>
      <c r="AX150" s="312">
        <f t="shared" ref="AX150:AY150" si="820">AX139/AX$133*100</f>
        <v>0.48780487804878048</v>
      </c>
      <c r="AY150" s="312">
        <f t="shared" si="820"/>
        <v>0.45998160073597055</v>
      </c>
      <c r="AZ150" s="312">
        <f t="shared" ref="AZ150:BA150" si="821">AZ139/AZ$133*100</f>
        <v>0.60316662478009553</v>
      </c>
      <c r="BA150" s="312">
        <f t="shared" si="821"/>
        <v>0.62640942119769472</v>
      </c>
      <c r="BB150" s="312">
        <f t="shared" ref="BB150:BC150" si="822">BB139/BB$133*100</f>
        <v>0.34619188921859545</v>
      </c>
      <c r="BC150" s="312">
        <f t="shared" si="822"/>
        <v>0.36355373778686662</v>
      </c>
      <c r="BD150" s="312">
        <f t="shared" ref="BD150:BE150" si="823">BD139/BD$133*100</f>
        <v>0.41763042919557952</v>
      </c>
      <c r="BE150" s="312">
        <f t="shared" si="823"/>
        <v>0.52199445380892828</v>
      </c>
      <c r="BF150" s="312">
        <f t="shared" ref="BF150:BG150" si="824">BF139/BF$133*100</f>
        <v>0.51751113250692016</v>
      </c>
      <c r="BG150" s="296">
        <f t="shared" si="824"/>
        <v>0.48126713371915936</v>
      </c>
      <c r="BH150" s="295">
        <f t="shared" ref="BH150:BL150" si="825">BH139/BH$133*100</f>
        <v>0.77158013181160578</v>
      </c>
      <c r="BI150" s="312">
        <f t="shared" si="825"/>
        <v>0.32937017994858614</v>
      </c>
      <c r="BJ150" s="312">
        <f t="shared" si="825"/>
        <v>0.23169276135645581</v>
      </c>
      <c r="BK150" s="312">
        <f t="shared" si="825"/>
        <v>0.24627431169487243</v>
      </c>
      <c r="BL150" s="312">
        <f t="shared" si="825"/>
        <v>0.31491554537646727</v>
      </c>
      <c r="BM150" s="312">
        <f t="shared" si="818"/>
        <v>0.41763042919557952</v>
      </c>
      <c r="BN150" s="312">
        <f t="shared" si="818"/>
        <v>0.52199445380892828</v>
      </c>
      <c r="BO150" s="312">
        <f t="shared" ref="BO150:BP150" si="826">BO139/BO$133*100</f>
        <v>0.51751113250692016</v>
      </c>
      <c r="BP150" s="296">
        <f t="shared" si="826"/>
        <v>0.48126713371915936</v>
      </c>
    </row>
    <row r="151" spans="1:80">
      <c r="A151" s="290" t="str">
        <f>IF('1'!$A$1=1,B151,C151)</f>
        <v>Reference:</v>
      </c>
      <c r="B151" s="311" t="s">
        <v>367</v>
      </c>
      <c r="C151" s="311" t="s">
        <v>369</v>
      </c>
      <c r="D151" s="295"/>
      <c r="E151" s="312"/>
      <c r="F151" s="312"/>
      <c r="G151" s="312"/>
      <c r="H151" s="312"/>
      <c r="I151" s="312"/>
      <c r="J151" s="312"/>
      <c r="K151" s="312"/>
      <c r="L151" s="312"/>
      <c r="M151" s="312"/>
      <c r="N151" s="312"/>
      <c r="O151" s="312"/>
      <c r="P151" s="312"/>
      <c r="Q151" s="312"/>
      <c r="R151" s="312"/>
      <c r="S151" s="312"/>
      <c r="T151" s="312"/>
      <c r="U151" s="312"/>
      <c r="V151" s="312"/>
      <c r="W151" s="312"/>
      <c r="X151" s="312"/>
      <c r="Y151" s="312"/>
      <c r="Z151" s="312"/>
      <c r="AA151" s="312"/>
      <c r="AB151" s="312"/>
      <c r="AC151" s="312"/>
      <c r="AD151" s="312"/>
      <c r="AE151" s="312"/>
      <c r="AF151" s="312"/>
      <c r="AG151" s="312"/>
      <c r="AH151" s="312"/>
      <c r="AI151" s="296"/>
      <c r="AJ151" s="295"/>
      <c r="AK151" s="312"/>
      <c r="AL151" s="312"/>
      <c r="AM151" s="312"/>
      <c r="AN151" s="312"/>
      <c r="AO151" s="312"/>
      <c r="AP151" s="312"/>
      <c r="AQ151" s="312"/>
      <c r="AR151" s="312"/>
      <c r="AS151" s="312"/>
      <c r="AT151" s="312"/>
      <c r="AU151" s="312"/>
      <c r="AV151" s="312"/>
      <c r="AW151" s="312"/>
      <c r="AX151" s="312"/>
      <c r="AY151" s="312"/>
      <c r="AZ151" s="312"/>
      <c r="BA151" s="312"/>
      <c r="BB151" s="312"/>
      <c r="BC151" s="312"/>
      <c r="BD151" s="312"/>
      <c r="BE151" s="312"/>
      <c r="BF151" s="312"/>
      <c r="BG151" s="296"/>
      <c r="BH151" s="295"/>
      <c r="BI151" s="312"/>
      <c r="BJ151" s="312"/>
      <c r="BK151" s="312"/>
      <c r="BL151" s="312"/>
      <c r="BM151" s="312"/>
      <c r="BN151" s="312"/>
      <c r="BO151" s="312"/>
      <c r="BP151" s="296"/>
    </row>
    <row r="152" spans="1:80">
      <c r="A152" s="290" t="str">
        <f>IF('1'!$A$1=1,B152,C152)</f>
        <v>EU countries</v>
      </c>
      <c r="B152" s="311" t="s">
        <v>383</v>
      </c>
      <c r="C152" s="311" t="s">
        <v>365</v>
      </c>
      <c r="D152" s="295">
        <f t="shared" ref="D152:BN152" si="827">D141/D$133*100</f>
        <v>24.449388209121246</v>
      </c>
      <c r="E152" s="312">
        <f t="shared" si="827"/>
        <v>25.549556498264558</v>
      </c>
      <c r="F152" s="312">
        <f t="shared" si="827"/>
        <v>25.769414766384948</v>
      </c>
      <c r="G152" s="312">
        <f t="shared" si="827"/>
        <v>25.4842956554448</v>
      </c>
      <c r="H152" s="312">
        <f t="shared" si="827"/>
        <v>23.52706211304174</v>
      </c>
      <c r="I152" s="312">
        <f t="shared" si="827"/>
        <v>26.315789473684209</v>
      </c>
      <c r="J152" s="312">
        <f t="shared" si="827"/>
        <v>24.767369727047146</v>
      </c>
      <c r="K152" s="312">
        <f t="shared" si="827"/>
        <v>25.908312725889292</v>
      </c>
      <c r="L152" s="312">
        <f t="shared" si="827"/>
        <v>25.477301654645736</v>
      </c>
      <c r="M152" s="312">
        <f t="shared" si="827"/>
        <v>25.392428439519854</v>
      </c>
      <c r="N152" s="312">
        <f t="shared" si="827"/>
        <v>23.118127995489147</v>
      </c>
      <c r="O152" s="312">
        <f t="shared" si="827"/>
        <v>26.2152133580705</v>
      </c>
      <c r="P152" s="312">
        <f t="shared" si="827"/>
        <v>30.82965144820815</v>
      </c>
      <c r="Q152" s="312">
        <f t="shared" si="827"/>
        <v>32.234332425068118</v>
      </c>
      <c r="R152" s="312">
        <f t="shared" si="827"/>
        <v>34.39353099730458</v>
      </c>
      <c r="S152" s="312">
        <f t="shared" si="827"/>
        <v>31.370262390670554</v>
      </c>
      <c r="T152" s="312">
        <f t="shared" si="827"/>
        <v>24.816544362908605</v>
      </c>
      <c r="U152" s="312">
        <f t="shared" si="827"/>
        <v>25.299255904238109</v>
      </c>
      <c r="V152" s="312">
        <f t="shared" si="827"/>
        <v>25.208012326656394</v>
      </c>
      <c r="W152" s="312">
        <f t="shared" si="827"/>
        <v>26.126126126126124</v>
      </c>
      <c r="X152" s="312">
        <f t="shared" si="827"/>
        <v>27.040632865875587</v>
      </c>
      <c r="Y152" s="312">
        <f t="shared" si="827"/>
        <v>27.230819888047414</v>
      </c>
      <c r="Z152" s="312">
        <f t="shared" si="827"/>
        <v>27.57464960390006</v>
      </c>
      <c r="AA152" s="312">
        <f t="shared" si="827"/>
        <v>26.0752688172043</v>
      </c>
      <c r="AB152" s="312">
        <f t="shared" si="827"/>
        <v>26.959349593495936</v>
      </c>
      <c r="AC152" s="312">
        <f t="shared" si="827"/>
        <v>27.94908062234795</v>
      </c>
      <c r="AD152" s="312">
        <f t="shared" si="827"/>
        <v>28.134635149023641</v>
      </c>
      <c r="AE152" s="312">
        <f t="shared" si="827"/>
        <v>28.708901363271856</v>
      </c>
      <c r="AF152" s="312">
        <f t="shared" si="827"/>
        <v>31.080687445383049</v>
      </c>
      <c r="AG152" s="312">
        <f t="shared" si="827"/>
        <v>30.934699103713186</v>
      </c>
      <c r="AH152" s="312">
        <f t="shared" si="827"/>
        <v>29.981507165973188</v>
      </c>
      <c r="AI152" s="296">
        <f t="shared" si="827"/>
        <v>29.602109300095876</v>
      </c>
      <c r="AJ152" s="295">
        <f t="shared" si="827"/>
        <v>31.448671182907766</v>
      </c>
      <c r="AK152" s="312">
        <f t="shared" si="827"/>
        <v>32.232740706534287</v>
      </c>
      <c r="AL152" s="312">
        <f t="shared" si="827"/>
        <v>32.123799359658484</v>
      </c>
      <c r="AM152" s="312">
        <f t="shared" si="827"/>
        <v>32.487529819995665</v>
      </c>
      <c r="AN152" s="312">
        <f t="shared" si="827"/>
        <v>33.37496877341993</v>
      </c>
      <c r="AO152" s="312">
        <f t="shared" si="827"/>
        <v>31.679952760555064</v>
      </c>
      <c r="AP152" s="312">
        <f t="shared" si="827"/>
        <v>34.549190855381454</v>
      </c>
      <c r="AQ152" s="312">
        <f t="shared" si="827"/>
        <v>34.524643774818969</v>
      </c>
      <c r="AR152" s="312">
        <f t="shared" si="827"/>
        <v>35.289555325749745</v>
      </c>
      <c r="AS152" s="312">
        <f t="shared" si="827"/>
        <v>34.710550887021476</v>
      </c>
      <c r="AT152" s="312">
        <f t="shared" si="827"/>
        <v>33.866666666666667</v>
      </c>
      <c r="AU152" s="312">
        <f t="shared" si="827"/>
        <v>34.582401193139454</v>
      </c>
      <c r="AV152" s="312">
        <f t="shared" ref="AV152:BA152" si="828">AV141/AV$133*100</f>
        <v>36.426413465688391</v>
      </c>
      <c r="AW152" s="312">
        <f t="shared" si="828"/>
        <v>40.924886394012297</v>
      </c>
      <c r="AX152" s="312">
        <f t="shared" si="828"/>
        <v>42.618741976893453</v>
      </c>
      <c r="AY152" s="312">
        <f t="shared" si="828"/>
        <v>37.718491260349587</v>
      </c>
      <c r="AZ152" s="312">
        <f t="shared" si="828"/>
        <v>39.230962553405377</v>
      </c>
      <c r="BA152" s="312">
        <f t="shared" si="828"/>
        <v>39.213229766975694</v>
      </c>
      <c r="BB152" s="312">
        <f t="shared" ref="BB152:BC152" si="829">BB141/BB$133*100</f>
        <v>38.031651829871414</v>
      </c>
      <c r="BC152" s="312">
        <f t="shared" si="829"/>
        <v>38.922972051806411</v>
      </c>
      <c r="BD152" s="312">
        <f t="shared" ref="BD152:BE152" si="830">BD141/BD$133*100</f>
        <v>33.616037008481108</v>
      </c>
      <c r="BE152" s="312">
        <f t="shared" si="830"/>
        <v>34.571257680387149</v>
      </c>
      <c r="BF152" s="312">
        <f t="shared" ref="BF152:BG152" si="831">BF141/BF$133*100</f>
        <v>39.2285473582862</v>
      </c>
      <c r="BG152" s="296">
        <f t="shared" si="831"/>
        <v>38.848614072494669</v>
      </c>
      <c r="BH152" s="295">
        <f t="shared" ref="BH152:BL152" si="832">BH141/BH$133*100</f>
        <v>25.365696833306544</v>
      </c>
      <c r="BI152" s="312">
        <f t="shared" si="832"/>
        <v>26.968187660668381</v>
      </c>
      <c r="BJ152" s="312">
        <f t="shared" si="832"/>
        <v>27.98567717475251</v>
      </c>
      <c r="BK152" s="312">
        <f t="shared" si="832"/>
        <v>30.35488759787825</v>
      </c>
      <c r="BL152" s="312">
        <f t="shared" si="832"/>
        <v>32.098482679645002</v>
      </c>
      <c r="BM152" s="312">
        <f t="shared" si="827"/>
        <v>33.616037008481108</v>
      </c>
      <c r="BN152" s="312">
        <f t="shared" si="827"/>
        <v>34.571257680387149</v>
      </c>
      <c r="BO152" s="312">
        <f t="shared" ref="BO152:BP152" si="833">BO141/BO$133*100</f>
        <v>39.2285473582862</v>
      </c>
      <c r="BP152" s="296">
        <f t="shared" si="833"/>
        <v>38.848614072494669</v>
      </c>
    </row>
    <row r="153" spans="1:80">
      <c r="A153" s="299" t="str">
        <f>IF('1'!$A$1=1,B153,C153)</f>
        <v xml:space="preserve">   CIS countries</v>
      </c>
      <c r="B153" s="311" t="s">
        <v>373</v>
      </c>
      <c r="C153" s="793" t="s">
        <v>135</v>
      </c>
      <c r="D153" s="295">
        <f t="shared" ref="D153:BN153" si="834">D142/D$133*100</f>
        <v>42.157953281423808</v>
      </c>
      <c r="E153" s="312">
        <f t="shared" si="834"/>
        <v>52.391052834554571</v>
      </c>
      <c r="F153" s="312">
        <f t="shared" si="834"/>
        <v>52.447775474406001</v>
      </c>
      <c r="G153" s="312">
        <f t="shared" si="834"/>
        <v>50.216287380101562</v>
      </c>
      <c r="H153" s="312">
        <f t="shared" si="834"/>
        <v>53.045735969642507</v>
      </c>
      <c r="I153" s="312">
        <f t="shared" si="834"/>
        <v>51.013576343686076</v>
      </c>
      <c r="J153" s="312">
        <f t="shared" si="834"/>
        <v>53.442928039702231</v>
      </c>
      <c r="K153" s="312">
        <f t="shared" si="834"/>
        <v>48.27848582841925</v>
      </c>
      <c r="L153" s="312">
        <f t="shared" si="834"/>
        <v>51.887993211709805</v>
      </c>
      <c r="M153" s="312">
        <f t="shared" si="834"/>
        <v>54.34903047091413</v>
      </c>
      <c r="N153" s="312">
        <f t="shared" si="834"/>
        <v>57.428813081477301</v>
      </c>
      <c r="O153" s="312">
        <f t="shared" si="834"/>
        <v>47.606679035250465</v>
      </c>
      <c r="P153" s="312">
        <f t="shared" si="834"/>
        <v>43.618065783014238</v>
      </c>
      <c r="Q153" s="312">
        <f t="shared" si="834"/>
        <v>43.024523160762946</v>
      </c>
      <c r="R153" s="312">
        <f t="shared" si="834"/>
        <v>39.110512129380055</v>
      </c>
      <c r="S153" s="312">
        <f t="shared" si="834"/>
        <v>37.900874635568513</v>
      </c>
      <c r="T153" s="312">
        <f t="shared" si="834"/>
        <v>32.421614409606406</v>
      </c>
      <c r="U153" s="312">
        <f t="shared" si="834"/>
        <v>34.810740860562923</v>
      </c>
      <c r="V153" s="312">
        <f t="shared" si="834"/>
        <v>35.778120184899848</v>
      </c>
      <c r="W153" s="312">
        <f t="shared" si="834"/>
        <v>31.692406692406692</v>
      </c>
      <c r="X153" s="312">
        <f t="shared" si="834"/>
        <v>32.146709816612727</v>
      </c>
      <c r="Y153" s="312">
        <f t="shared" si="834"/>
        <v>32.334540665130064</v>
      </c>
      <c r="Z153" s="312">
        <f t="shared" si="834"/>
        <v>32.053625837903716</v>
      </c>
      <c r="AA153" s="312">
        <f t="shared" si="834"/>
        <v>33.482676224611708</v>
      </c>
      <c r="AB153" s="312">
        <f t="shared" si="834"/>
        <v>32.227642276422763</v>
      </c>
      <c r="AC153" s="312">
        <f t="shared" si="834"/>
        <v>31.683168316831683</v>
      </c>
      <c r="AD153" s="312">
        <f t="shared" si="834"/>
        <v>32.605344295991777</v>
      </c>
      <c r="AE153" s="312">
        <f t="shared" si="834"/>
        <v>28.869286287089015</v>
      </c>
      <c r="AF153" s="312">
        <f t="shared" si="834"/>
        <v>26.973492572094376</v>
      </c>
      <c r="AG153" s="312">
        <f t="shared" si="834"/>
        <v>29.295774647887324</v>
      </c>
      <c r="AH153" s="312">
        <f t="shared" si="834"/>
        <v>30.07397133610726</v>
      </c>
      <c r="AI153" s="296">
        <f t="shared" si="834"/>
        <v>26.51006711409396</v>
      </c>
      <c r="AJ153" s="313">
        <f t="shared" si="834"/>
        <v>26.550286607608133</v>
      </c>
      <c r="AK153" s="314">
        <f t="shared" si="834"/>
        <v>26.852920803509583</v>
      </c>
      <c r="AL153" s="314">
        <f t="shared" si="834"/>
        <v>24.95197438633938</v>
      </c>
      <c r="AM153" s="314">
        <f t="shared" si="834"/>
        <v>23.031880286271956</v>
      </c>
      <c r="AN153" s="314">
        <f t="shared" si="834"/>
        <v>20.759430427179616</v>
      </c>
      <c r="AO153" s="314">
        <f t="shared" si="834"/>
        <v>20.844405078240332</v>
      </c>
      <c r="AP153" s="314">
        <f t="shared" si="834"/>
        <v>19.702029283329054</v>
      </c>
      <c r="AQ153" s="314">
        <f t="shared" si="834"/>
        <v>19.411352487736512</v>
      </c>
      <c r="AR153" s="314">
        <f t="shared" si="834"/>
        <v>16.546018614270942</v>
      </c>
      <c r="AS153" s="314">
        <f t="shared" si="834"/>
        <v>14.519140989729227</v>
      </c>
      <c r="AT153" s="314">
        <f t="shared" si="834"/>
        <v>14.051282051282051</v>
      </c>
      <c r="AU153" s="314">
        <f t="shared" si="834"/>
        <v>11.894108873974647</v>
      </c>
      <c r="AV153" s="314">
        <f t="shared" ref="AV153:AW153" si="835">AV142/AV$133*100</f>
        <v>10.595597755718602</v>
      </c>
      <c r="AW153" s="314">
        <f t="shared" si="835"/>
        <v>11.20021384656509</v>
      </c>
      <c r="AX153" s="314">
        <f t="shared" ref="AX153:AY153" si="836">AX142/AX$133*100</f>
        <v>10.192554557124518</v>
      </c>
      <c r="AY153" s="314">
        <f t="shared" si="836"/>
        <v>9.3376264949402028</v>
      </c>
      <c r="AZ153" s="314">
        <f t="shared" ref="AZ153:BA153" si="837">AZ142/AZ$133*100</f>
        <v>9.6004021110831861</v>
      </c>
      <c r="BA153" s="314">
        <f t="shared" si="837"/>
        <v>10.072663492858933</v>
      </c>
      <c r="BB153" s="314">
        <f t="shared" ref="BB153:BC153" si="838">BB142/BB$133*100</f>
        <v>10.657764589515331</v>
      </c>
      <c r="BC153" s="314">
        <f t="shared" si="838"/>
        <v>9.9522835719154745</v>
      </c>
      <c r="BD153" s="314">
        <f t="shared" ref="BD153:BE153" si="839">BD142/BD$133*100</f>
        <v>20.142636854279104</v>
      </c>
      <c r="BE153" s="314">
        <f t="shared" si="839"/>
        <v>14.055788157250829</v>
      </c>
      <c r="BF153" s="314">
        <f t="shared" ref="BF153:BG153" si="840">BF142/BF$133*100</f>
        <v>10.308099650980864</v>
      </c>
      <c r="BG153" s="315">
        <f t="shared" si="840"/>
        <v>10.070057873895827</v>
      </c>
      <c r="BH153" s="295">
        <f t="shared" ref="BH153:BL153" si="841">BH142/BH$133*100</f>
        <v>33.708407008519529</v>
      </c>
      <c r="BI153" s="312">
        <f t="shared" si="841"/>
        <v>32.527313624678662</v>
      </c>
      <c r="BJ153" s="312">
        <f t="shared" si="841"/>
        <v>31.313627746963419</v>
      </c>
      <c r="BK153" s="312">
        <f t="shared" si="841"/>
        <v>28.271028037383179</v>
      </c>
      <c r="BL153" s="312">
        <f t="shared" si="841"/>
        <v>25.267678213570001</v>
      </c>
      <c r="BM153" s="312">
        <f t="shared" si="834"/>
        <v>20.142636854279104</v>
      </c>
      <c r="BN153" s="312">
        <f t="shared" si="834"/>
        <v>14.055788157250829</v>
      </c>
      <c r="BO153" s="312">
        <f t="shared" ref="BO153:BP153" si="842">BO142/BO$133*100</f>
        <v>10.308099650980864</v>
      </c>
      <c r="BP153" s="296">
        <f t="shared" si="842"/>
        <v>10.070057873895827</v>
      </c>
    </row>
    <row r="154" spans="1:80" s="268" customFormat="1">
      <c r="A154" s="327" t="str">
        <f>IF('1'!$A$1=1,B154,C154)</f>
        <v>IMPORTS OF SERVICES</v>
      </c>
      <c r="B154" s="324" t="s">
        <v>218</v>
      </c>
      <c r="C154" s="818" t="s">
        <v>144</v>
      </c>
      <c r="D154" s="271">
        <v>2881</v>
      </c>
      <c r="E154" s="272">
        <v>3304</v>
      </c>
      <c r="F154" s="272">
        <v>3748</v>
      </c>
      <c r="G154" s="272">
        <v>3450</v>
      </c>
      <c r="H154" s="272">
        <v>3143</v>
      </c>
      <c r="I154" s="272">
        <v>3680</v>
      </c>
      <c r="J154" s="272">
        <v>4087</v>
      </c>
      <c r="K154" s="272">
        <v>3679</v>
      </c>
      <c r="L154" s="272">
        <v>3365</v>
      </c>
      <c r="M154" s="272">
        <v>3911</v>
      </c>
      <c r="N154" s="272">
        <v>4519</v>
      </c>
      <c r="O154" s="272">
        <v>4324</v>
      </c>
      <c r="P154" s="272">
        <v>3137</v>
      </c>
      <c r="Q154" s="272">
        <v>3227</v>
      </c>
      <c r="R154" s="272">
        <v>3254</v>
      </c>
      <c r="S154" s="272">
        <v>2744</v>
      </c>
      <c r="T154" s="272">
        <v>2511</v>
      </c>
      <c r="U154" s="272">
        <v>2836</v>
      </c>
      <c r="V154" s="272">
        <v>3135</v>
      </c>
      <c r="W154" s="272">
        <v>2867</v>
      </c>
      <c r="X154" s="306">
        <v>2629</v>
      </c>
      <c r="Y154" s="306">
        <v>2934</v>
      </c>
      <c r="Z154" s="306">
        <v>3452</v>
      </c>
      <c r="AA154" s="306">
        <v>2944</v>
      </c>
      <c r="AB154" s="1026">
        <v>2946</v>
      </c>
      <c r="AC154" s="306">
        <v>3311</v>
      </c>
      <c r="AD154" s="306">
        <v>3728</v>
      </c>
      <c r="AE154" s="306">
        <v>3339</v>
      </c>
      <c r="AF154" s="306">
        <v>3230</v>
      </c>
      <c r="AG154" s="306">
        <v>3632</v>
      </c>
      <c r="AH154" s="306">
        <v>4036</v>
      </c>
      <c r="AI154" s="307">
        <v>3602</v>
      </c>
      <c r="AJ154" s="306">
        <v>3458</v>
      </c>
      <c r="AK154" s="306">
        <v>4022</v>
      </c>
      <c r="AL154" s="306">
        <v>4398</v>
      </c>
      <c r="AM154" s="306">
        <v>3837</v>
      </c>
      <c r="AN154" s="306">
        <v>3417</v>
      </c>
      <c r="AO154" s="306">
        <v>2004</v>
      </c>
      <c r="AP154" s="306">
        <v>2882</v>
      </c>
      <c r="AQ154" s="306">
        <v>2861</v>
      </c>
      <c r="AR154" s="306">
        <v>2898</v>
      </c>
      <c r="AS154" s="306">
        <v>3397</v>
      </c>
      <c r="AT154" s="306">
        <v>4071</v>
      </c>
      <c r="AU154" s="306">
        <v>4054</v>
      </c>
      <c r="AV154" s="306">
        <v>5138</v>
      </c>
      <c r="AW154" s="306">
        <v>7064</v>
      </c>
      <c r="AX154" s="306">
        <v>7384</v>
      </c>
      <c r="AY154" s="306">
        <v>8117</v>
      </c>
      <c r="AZ154" s="306">
        <v>7535</v>
      </c>
      <c r="BA154" s="306">
        <v>5701</v>
      </c>
      <c r="BB154" s="306">
        <v>5779</v>
      </c>
      <c r="BC154" s="306">
        <v>6000</v>
      </c>
      <c r="BD154" s="306">
        <f>AN154+AO154+AP154+AQ154</f>
        <v>11164</v>
      </c>
      <c r="BE154" s="306">
        <f>AR154+AS154+AT154+AU154</f>
        <v>14420</v>
      </c>
      <c r="BF154" s="306">
        <f>AV154+AW154+AX154+AY154</f>
        <v>27703</v>
      </c>
      <c r="BG154" s="307">
        <f>AZ154+BA154+BB154+BC154</f>
        <v>25015</v>
      </c>
      <c r="BH154" s="306">
        <f>T154+U154+V154+W154</f>
        <v>11349</v>
      </c>
      <c r="BI154" s="306">
        <f>X154+Y154+Z154+AA154</f>
        <v>11959</v>
      </c>
      <c r="BJ154" s="306">
        <f>AB154+AC154+AD154+AE154</f>
        <v>13324</v>
      </c>
      <c r="BK154" s="306">
        <f>AF154+AG154+AH154+AI154</f>
        <v>14500</v>
      </c>
      <c r="BL154" s="306">
        <f>AJ154+AK154+AL154+AM154</f>
        <v>15715</v>
      </c>
      <c r="BM154" s="306">
        <f>AN154+AO154+AP154+AQ154</f>
        <v>11164</v>
      </c>
      <c r="BN154" s="306">
        <f>AR154+AS154+AT154+AU154</f>
        <v>14420</v>
      </c>
      <c r="BO154" s="306">
        <f>AV154+AW154+AX154+AY154</f>
        <v>27703</v>
      </c>
      <c r="BP154" s="307">
        <f>AZ154+BA154+BB154+BC154</f>
        <v>25015</v>
      </c>
      <c r="BQ154" s="1600"/>
      <c r="BR154" s="1590"/>
      <c r="BS154" s="1590"/>
      <c r="BT154" s="1590"/>
      <c r="BU154" s="1590"/>
      <c r="BV154" s="1590"/>
      <c r="BW154" s="1590"/>
      <c r="BX154" s="1590"/>
      <c r="BY154" s="1590"/>
      <c r="BZ154" s="1590"/>
      <c r="CA154" s="1590"/>
      <c r="CB154" s="1590"/>
    </row>
    <row r="155" spans="1:80">
      <c r="A155" s="323" t="str">
        <f>IF('1'!$A$1=1,B155,C155)</f>
        <v xml:space="preserve">   Europe</v>
      </c>
      <c r="B155" s="319" t="s">
        <v>20</v>
      </c>
      <c r="C155" s="784" t="s">
        <v>136</v>
      </c>
      <c r="D155" s="275">
        <v>1465</v>
      </c>
      <c r="E155" s="276">
        <v>1579</v>
      </c>
      <c r="F155" s="276">
        <v>1764</v>
      </c>
      <c r="G155" s="276">
        <v>1694</v>
      </c>
      <c r="H155" s="276">
        <v>1569</v>
      </c>
      <c r="I155" s="276">
        <v>1859</v>
      </c>
      <c r="J155" s="276">
        <v>1978</v>
      </c>
      <c r="K155" s="276">
        <v>1786</v>
      </c>
      <c r="L155" s="276">
        <v>1638</v>
      </c>
      <c r="M155" s="276">
        <v>2023</v>
      </c>
      <c r="N155" s="276">
        <v>2198</v>
      </c>
      <c r="O155" s="276">
        <v>1950</v>
      </c>
      <c r="P155" s="276">
        <v>1627</v>
      </c>
      <c r="Q155" s="276">
        <v>1796</v>
      </c>
      <c r="R155" s="276">
        <v>1824</v>
      </c>
      <c r="S155" s="276">
        <v>1551</v>
      </c>
      <c r="T155" s="276">
        <v>1442</v>
      </c>
      <c r="U155" s="276">
        <v>1635</v>
      </c>
      <c r="V155" s="276">
        <v>1846</v>
      </c>
      <c r="W155" s="276">
        <v>1782</v>
      </c>
      <c r="X155" s="309">
        <v>1611</v>
      </c>
      <c r="Y155" s="309">
        <v>1777</v>
      </c>
      <c r="Z155" s="309">
        <v>2021</v>
      </c>
      <c r="AA155" s="309">
        <v>1732</v>
      </c>
      <c r="AB155" s="322">
        <v>1851</v>
      </c>
      <c r="AC155" s="322">
        <v>2006</v>
      </c>
      <c r="AD155" s="322">
        <v>2277</v>
      </c>
      <c r="AE155" s="322">
        <v>2200</v>
      </c>
      <c r="AF155" s="322">
        <v>2144</v>
      </c>
      <c r="AG155" s="322">
        <v>2360</v>
      </c>
      <c r="AH155" s="322">
        <v>2584</v>
      </c>
      <c r="AI155" s="1637">
        <v>2360</v>
      </c>
      <c r="AJ155" s="322">
        <v>2259</v>
      </c>
      <c r="AK155" s="322">
        <v>2641</v>
      </c>
      <c r="AL155" s="322">
        <v>2761</v>
      </c>
      <c r="AM155" s="322">
        <v>2459</v>
      </c>
      <c r="AN155" s="322">
        <v>2174</v>
      </c>
      <c r="AO155" s="322">
        <v>1280</v>
      </c>
      <c r="AP155" s="322">
        <v>1748</v>
      </c>
      <c r="AQ155" s="322">
        <v>1846</v>
      </c>
      <c r="AR155" s="322">
        <v>1861</v>
      </c>
      <c r="AS155" s="322">
        <v>2093</v>
      </c>
      <c r="AT155" s="322">
        <v>2459</v>
      </c>
      <c r="AU155" s="322">
        <v>2588</v>
      </c>
      <c r="AV155" s="322">
        <v>3037</v>
      </c>
      <c r="AW155" s="322">
        <v>3777</v>
      </c>
      <c r="AX155" s="322">
        <v>4028.8029904360292</v>
      </c>
      <c r="AY155" s="322">
        <v>4374.4379478442715</v>
      </c>
      <c r="AZ155" s="322">
        <v>4674</v>
      </c>
      <c r="BA155" s="322">
        <v>3567</v>
      </c>
      <c r="BB155" s="322">
        <v>3649.1198471448342</v>
      </c>
      <c r="BC155" s="322">
        <v>3750.6819171074667</v>
      </c>
      <c r="BD155" s="309">
        <f t="shared" ref="BD155:BD163" si="843">AN155+AO155+AP155+AQ155</f>
        <v>7048</v>
      </c>
      <c r="BE155" s="309">
        <f t="shared" ref="BE155:BE163" si="844">AR155+AS155+AT155+AU155</f>
        <v>9001</v>
      </c>
      <c r="BF155" s="309">
        <f t="shared" ref="BF155:BF163" si="845">AV155+AW155+AX155+AY155</f>
        <v>15217.240938280302</v>
      </c>
      <c r="BG155" s="310">
        <f t="shared" ref="BG155:BG163" si="846">AZ155+BA155+BB155+BC155</f>
        <v>15640.801764252301</v>
      </c>
      <c r="BH155" s="309">
        <f t="shared" ref="BH155:BH163" si="847">T155+U155+V155+W155</f>
        <v>6705</v>
      </c>
      <c r="BI155" s="309">
        <f t="shared" ref="BI155:BI163" si="848">X155+Y155+Z155+AA155</f>
        <v>7141</v>
      </c>
      <c r="BJ155" s="309">
        <f t="shared" ref="BJ155:BJ163" si="849">AB155+AC155+AD155+AE155</f>
        <v>8334</v>
      </c>
      <c r="BK155" s="309">
        <f t="shared" ref="BK155:BK163" si="850">AF155+AG155+AH155+AI155</f>
        <v>9448</v>
      </c>
      <c r="BL155" s="309">
        <f t="shared" ref="BL155:BL163" si="851">AJ155+AK155+AL155+AM155</f>
        <v>10120</v>
      </c>
      <c r="BM155" s="309">
        <f t="shared" ref="BM155:BM162" si="852">AN155+AO155+AP155+AQ155</f>
        <v>7048</v>
      </c>
      <c r="BN155" s="309">
        <f t="shared" ref="BN155:BN160" si="853">AR155+AS155+AT155+AU155</f>
        <v>9001</v>
      </c>
      <c r="BO155" s="309">
        <f t="shared" ref="BO155:BO163" si="854">AV155+AW155+AX155+AY155</f>
        <v>15217.240938280302</v>
      </c>
      <c r="BP155" s="310">
        <f t="shared" ref="BP155:BP163" si="855">AZ155+BA155+BB155+BC155</f>
        <v>15640.801764252301</v>
      </c>
      <c r="BR155" s="1590"/>
      <c r="BS155" s="1590"/>
    </row>
    <row r="156" spans="1:80">
      <c r="A156" s="323" t="str">
        <f>IF('1'!$A$1=1,B156,C156)</f>
        <v xml:space="preserve">   Asia</v>
      </c>
      <c r="B156" s="319" t="s">
        <v>43</v>
      </c>
      <c r="C156" s="784" t="s">
        <v>137</v>
      </c>
      <c r="D156" s="275">
        <v>443</v>
      </c>
      <c r="E156" s="276">
        <v>527</v>
      </c>
      <c r="F156" s="276">
        <v>603</v>
      </c>
      <c r="G156" s="276">
        <v>629</v>
      </c>
      <c r="H156" s="276">
        <v>585</v>
      </c>
      <c r="I156" s="276">
        <v>622</v>
      </c>
      <c r="J156" s="318">
        <v>789</v>
      </c>
      <c r="K156" s="318">
        <v>714</v>
      </c>
      <c r="L156" s="318">
        <v>585</v>
      </c>
      <c r="M156" s="318">
        <v>576</v>
      </c>
      <c r="N156" s="285">
        <v>824</v>
      </c>
      <c r="O156" s="276">
        <v>1020</v>
      </c>
      <c r="P156" s="285">
        <v>399</v>
      </c>
      <c r="Q156" s="285">
        <v>385</v>
      </c>
      <c r="R156" s="285">
        <v>430</v>
      </c>
      <c r="S156" s="285">
        <v>361</v>
      </c>
      <c r="T156" s="285">
        <v>286</v>
      </c>
      <c r="U156" s="285">
        <v>297</v>
      </c>
      <c r="V156" s="285">
        <v>444</v>
      </c>
      <c r="W156" s="285">
        <v>288</v>
      </c>
      <c r="X156" s="309">
        <v>316</v>
      </c>
      <c r="Y156" s="285">
        <v>403</v>
      </c>
      <c r="Z156" s="285">
        <v>619</v>
      </c>
      <c r="AA156" s="285">
        <v>377</v>
      </c>
      <c r="AB156" s="1643">
        <v>350</v>
      </c>
      <c r="AC156" s="322">
        <v>460</v>
      </c>
      <c r="AD156" s="322">
        <v>657</v>
      </c>
      <c r="AE156" s="322">
        <v>405</v>
      </c>
      <c r="AF156" s="322">
        <v>397</v>
      </c>
      <c r="AG156" s="322">
        <v>506</v>
      </c>
      <c r="AH156" s="322">
        <v>627</v>
      </c>
      <c r="AI156" s="1637">
        <v>492</v>
      </c>
      <c r="AJ156" s="322">
        <v>442</v>
      </c>
      <c r="AK156" s="322">
        <v>607</v>
      </c>
      <c r="AL156" s="322">
        <v>796</v>
      </c>
      <c r="AM156" s="322">
        <v>538</v>
      </c>
      <c r="AN156" s="322">
        <v>463</v>
      </c>
      <c r="AO156" s="322">
        <v>250</v>
      </c>
      <c r="AP156" s="322">
        <v>547</v>
      </c>
      <c r="AQ156" s="322">
        <v>419</v>
      </c>
      <c r="AR156" s="322">
        <v>394</v>
      </c>
      <c r="AS156" s="322">
        <v>608</v>
      </c>
      <c r="AT156" s="322">
        <v>871</v>
      </c>
      <c r="AU156" s="322">
        <v>629</v>
      </c>
      <c r="AV156" s="322">
        <v>458</v>
      </c>
      <c r="AW156" s="322">
        <v>210</v>
      </c>
      <c r="AX156" s="322">
        <v>312.63604291365965</v>
      </c>
      <c r="AY156" s="322">
        <v>349.66160213618252</v>
      </c>
      <c r="AZ156" s="322">
        <v>361</v>
      </c>
      <c r="BA156" s="322">
        <v>355</v>
      </c>
      <c r="BB156" s="322">
        <v>418.94356835131811</v>
      </c>
      <c r="BC156" s="322">
        <v>426.80973726596511</v>
      </c>
      <c r="BD156" s="309">
        <f t="shared" si="843"/>
        <v>1679</v>
      </c>
      <c r="BE156" s="309">
        <f t="shared" si="844"/>
        <v>2502</v>
      </c>
      <c r="BF156" s="309">
        <f t="shared" si="845"/>
        <v>1330.2976450498422</v>
      </c>
      <c r="BG156" s="310">
        <f t="shared" si="846"/>
        <v>1561.7533056172833</v>
      </c>
      <c r="BH156" s="309">
        <f t="shared" si="847"/>
        <v>1315</v>
      </c>
      <c r="BI156" s="309">
        <f t="shared" si="848"/>
        <v>1715</v>
      </c>
      <c r="BJ156" s="309">
        <f t="shared" si="849"/>
        <v>1872</v>
      </c>
      <c r="BK156" s="309">
        <f t="shared" si="850"/>
        <v>2022</v>
      </c>
      <c r="BL156" s="309">
        <f t="shared" si="851"/>
        <v>2383</v>
      </c>
      <c r="BM156" s="309">
        <f t="shared" si="852"/>
        <v>1679</v>
      </c>
      <c r="BN156" s="309">
        <f t="shared" si="853"/>
        <v>2502</v>
      </c>
      <c r="BO156" s="309">
        <f t="shared" si="854"/>
        <v>1330.2976450498422</v>
      </c>
      <c r="BP156" s="310">
        <f t="shared" si="855"/>
        <v>1561.7533056172833</v>
      </c>
    </row>
    <row r="157" spans="1:80">
      <c r="A157" s="323" t="str">
        <f>IF('1'!$A$1=1,B157,C157)</f>
        <v xml:space="preserve">   America</v>
      </c>
      <c r="B157" s="319" t="s">
        <v>22</v>
      </c>
      <c r="C157" s="784" t="s">
        <v>138</v>
      </c>
      <c r="D157" s="275">
        <v>196</v>
      </c>
      <c r="E157" s="276">
        <v>217</v>
      </c>
      <c r="F157" s="276">
        <v>241</v>
      </c>
      <c r="G157" s="276">
        <v>201</v>
      </c>
      <c r="H157" s="276">
        <v>183</v>
      </c>
      <c r="I157" s="276">
        <v>229</v>
      </c>
      <c r="J157" s="318">
        <v>236</v>
      </c>
      <c r="K157" s="318">
        <v>208</v>
      </c>
      <c r="L157" s="318">
        <v>190</v>
      </c>
      <c r="M157" s="318">
        <v>201</v>
      </c>
      <c r="N157" s="285">
        <v>205</v>
      </c>
      <c r="O157" s="285">
        <v>222</v>
      </c>
      <c r="P157" s="285">
        <v>200</v>
      </c>
      <c r="Q157" s="285">
        <v>218</v>
      </c>
      <c r="R157" s="285">
        <v>184</v>
      </c>
      <c r="S157" s="285">
        <v>185</v>
      </c>
      <c r="T157" s="285">
        <v>174</v>
      </c>
      <c r="U157" s="285">
        <v>192</v>
      </c>
      <c r="V157" s="285">
        <v>177</v>
      </c>
      <c r="W157" s="285">
        <v>193</v>
      </c>
      <c r="X157" s="309">
        <v>205</v>
      </c>
      <c r="Y157" s="285">
        <v>219</v>
      </c>
      <c r="Z157" s="285">
        <v>224</v>
      </c>
      <c r="AA157" s="285">
        <v>225</v>
      </c>
      <c r="AB157" s="1643">
        <v>211</v>
      </c>
      <c r="AC157" s="322">
        <v>225</v>
      </c>
      <c r="AD157" s="322">
        <v>231</v>
      </c>
      <c r="AE157" s="322">
        <v>223</v>
      </c>
      <c r="AF157" s="322">
        <v>162</v>
      </c>
      <c r="AG157" s="322">
        <v>180</v>
      </c>
      <c r="AH157" s="322">
        <v>199</v>
      </c>
      <c r="AI157" s="1637">
        <v>181</v>
      </c>
      <c r="AJ157" s="322">
        <v>177</v>
      </c>
      <c r="AK157" s="322">
        <v>188</v>
      </c>
      <c r="AL157" s="322">
        <v>219</v>
      </c>
      <c r="AM157" s="322">
        <v>211</v>
      </c>
      <c r="AN157" s="322">
        <v>254</v>
      </c>
      <c r="AO157" s="322">
        <v>223</v>
      </c>
      <c r="AP157" s="322">
        <v>239</v>
      </c>
      <c r="AQ157" s="322">
        <v>254</v>
      </c>
      <c r="AR157" s="322">
        <v>262</v>
      </c>
      <c r="AS157" s="322">
        <v>276</v>
      </c>
      <c r="AT157" s="322">
        <v>292</v>
      </c>
      <c r="AU157" s="322">
        <v>336</v>
      </c>
      <c r="AV157" s="322">
        <v>1312</v>
      </c>
      <c r="AW157" s="322">
        <v>2778</v>
      </c>
      <c r="AX157" s="322">
        <v>2687.3853897121103</v>
      </c>
      <c r="AY157" s="322">
        <v>2964.4698134985574</v>
      </c>
      <c r="AZ157" s="322">
        <v>2193</v>
      </c>
      <c r="BA157" s="322">
        <v>1481</v>
      </c>
      <c r="BB157" s="322">
        <v>1410.7850144674767</v>
      </c>
      <c r="BC157" s="322">
        <v>1501.6134495691517</v>
      </c>
      <c r="BD157" s="309">
        <f t="shared" si="843"/>
        <v>970</v>
      </c>
      <c r="BE157" s="309">
        <f t="shared" si="844"/>
        <v>1166</v>
      </c>
      <c r="BF157" s="309">
        <f t="shared" si="845"/>
        <v>9741.8552032106672</v>
      </c>
      <c r="BG157" s="310">
        <f t="shared" si="846"/>
        <v>6586.3984640366289</v>
      </c>
      <c r="BH157" s="309">
        <f t="shared" si="847"/>
        <v>736</v>
      </c>
      <c r="BI157" s="309">
        <f t="shared" si="848"/>
        <v>873</v>
      </c>
      <c r="BJ157" s="309">
        <f t="shared" si="849"/>
        <v>890</v>
      </c>
      <c r="BK157" s="309">
        <f t="shared" si="850"/>
        <v>722</v>
      </c>
      <c r="BL157" s="309">
        <f t="shared" si="851"/>
        <v>795</v>
      </c>
      <c r="BM157" s="309">
        <f t="shared" si="852"/>
        <v>970</v>
      </c>
      <c r="BN157" s="309">
        <f t="shared" si="853"/>
        <v>1166</v>
      </c>
      <c r="BO157" s="309">
        <f t="shared" si="854"/>
        <v>9741.8552032106672</v>
      </c>
      <c r="BP157" s="310">
        <f t="shared" si="855"/>
        <v>6586.3984640366289</v>
      </c>
    </row>
    <row r="158" spans="1:80">
      <c r="A158" s="325" t="str">
        <f>IF('1'!$A$1=1,B158,C158)</f>
        <v xml:space="preserve">     including USA</v>
      </c>
      <c r="B158" s="319" t="s">
        <v>216</v>
      </c>
      <c r="C158" s="783" t="s">
        <v>139</v>
      </c>
      <c r="D158" s="275">
        <v>136</v>
      </c>
      <c r="E158" s="276">
        <v>161</v>
      </c>
      <c r="F158" s="276">
        <v>170</v>
      </c>
      <c r="G158" s="276">
        <v>155</v>
      </c>
      <c r="H158" s="276">
        <v>141</v>
      </c>
      <c r="I158" s="276">
        <v>166</v>
      </c>
      <c r="J158" s="318">
        <v>177</v>
      </c>
      <c r="K158" s="318">
        <v>142</v>
      </c>
      <c r="L158" s="318">
        <v>139</v>
      </c>
      <c r="M158" s="318">
        <v>143</v>
      </c>
      <c r="N158" s="285">
        <v>134</v>
      </c>
      <c r="O158" s="285">
        <v>171</v>
      </c>
      <c r="P158" s="285">
        <v>144</v>
      </c>
      <c r="Q158" s="285">
        <v>169</v>
      </c>
      <c r="R158" s="285">
        <v>139</v>
      </c>
      <c r="S158" s="285">
        <v>137</v>
      </c>
      <c r="T158" s="285">
        <v>159</v>
      </c>
      <c r="U158" s="285">
        <v>172</v>
      </c>
      <c r="V158" s="285">
        <v>169</v>
      </c>
      <c r="W158" s="285">
        <v>178</v>
      </c>
      <c r="X158" s="309">
        <v>177.3</v>
      </c>
      <c r="Y158" s="318">
        <v>192.7</v>
      </c>
      <c r="Z158" s="318">
        <v>192.39999999999998</v>
      </c>
      <c r="AA158" s="318">
        <v>198.2</v>
      </c>
      <c r="AB158" s="321">
        <v>176.6</v>
      </c>
      <c r="AC158" s="322">
        <v>180.5</v>
      </c>
      <c r="AD158" s="322">
        <v>187.7</v>
      </c>
      <c r="AE158" s="322">
        <v>189.39999999999998</v>
      </c>
      <c r="AF158" s="809">
        <v>134.19999999999999</v>
      </c>
      <c r="AG158" s="809">
        <v>155.4</v>
      </c>
      <c r="AH158" s="809">
        <v>167</v>
      </c>
      <c r="AI158" s="1638">
        <v>151.6</v>
      </c>
      <c r="AJ158" s="809">
        <v>146.1</v>
      </c>
      <c r="AK158" s="809">
        <v>153.19999999999999</v>
      </c>
      <c r="AL158" s="809">
        <v>185.1</v>
      </c>
      <c r="AM158" s="809">
        <v>173.6</v>
      </c>
      <c r="AN158" s="809">
        <v>221.2</v>
      </c>
      <c r="AO158" s="809">
        <v>195.4</v>
      </c>
      <c r="AP158" s="809">
        <v>217.6</v>
      </c>
      <c r="AQ158" s="809">
        <v>222.4</v>
      </c>
      <c r="AR158" s="809">
        <v>216.398</v>
      </c>
      <c r="AS158" s="809">
        <v>232.4</v>
      </c>
      <c r="AT158" s="809">
        <v>253.7</v>
      </c>
      <c r="AU158" s="809">
        <v>289.7</v>
      </c>
      <c r="AV158" s="809">
        <v>1231.5</v>
      </c>
      <c r="AW158" s="809">
        <v>2689.1</v>
      </c>
      <c r="AX158" s="809">
        <v>2593.400615575842</v>
      </c>
      <c r="AY158" s="809">
        <v>2856.5336926923051</v>
      </c>
      <c r="AZ158" s="809">
        <v>2176</v>
      </c>
      <c r="BA158" s="809">
        <v>1465</v>
      </c>
      <c r="BB158" s="809">
        <v>1385.0090831034474</v>
      </c>
      <c r="BC158" s="809">
        <v>1474.868134192172</v>
      </c>
      <c r="BD158" s="801">
        <f t="shared" si="843"/>
        <v>856.6</v>
      </c>
      <c r="BE158" s="801">
        <f t="shared" si="844"/>
        <v>992.19800000000009</v>
      </c>
      <c r="BF158" s="801">
        <f t="shared" si="845"/>
        <v>9370.5343082681466</v>
      </c>
      <c r="BG158" s="802">
        <f t="shared" si="846"/>
        <v>6500.8772172956196</v>
      </c>
      <c r="BH158" s="801">
        <f t="shared" si="847"/>
        <v>678</v>
      </c>
      <c r="BI158" s="801">
        <f t="shared" si="848"/>
        <v>760.59999999999991</v>
      </c>
      <c r="BJ158" s="801">
        <f t="shared" si="849"/>
        <v>734.19999999999993</v>
      </c>
      <c r="BK158" s="801">
        <f t="shared" si="850"/>
        <v>608.20000000000005</v>
      </c>
      <c r="BL158" s="801">
        <f t="shared" si="851"/>
        <v>658</v>
      </c>
      <c r="BM158" s="801">
        <f t="shared" si="852"/>
        <v>856.6</v>
      </c>
      <c r="BN158" s="801">
        <f t="shared" si="853"/>
        <v>992.19800000000009</v>
      </c>
      <c r="BO158" s="801">
        <f t="shared" si="854"/>
        <v>9370.5343082681466</v>
      </c>
      <c r="BP158" s="802">
        <f t="shared" si="855"/>
        <v>6500.8772172956196</v>
      </c>
    </row>
    <row r="159" spans="1:80">
      <c r="A159" s="323" t="str">
        <f>IF('1'!$A$1=1,B159,C159)</f>
        <v xml:space="preserve">   Africa</v>
      </c>
      <c r="B159" s="319" t="s">
        <v>23</v>
      </c>
      <c r="C159" s="784" t="s">
        <v>140</v>
      </c>
      <c r="D159" s="275">
        <v>59</v>
      </c>
      <c r="E159" s="276">
        <v>63</v>
      </c>
      <c r="F159" s="276">
        <v>84</v>
      </c>
      <c r="G159" s="276">
        <v>71</v>
      </c>
      <c r="H159" s="276">
        <v>55</v>
      </c>
      <c r="I159" s="276">
        <v>54</v>
      </c>
      <c r="J159" s="318">
        <v>58</v>
      </c>
      <c r="K159" s="318">
        <v>64</v>
      </c>
      <c r="L159" s="318">
        <v>65</v>
      </c>
      <c r="M159" s="318">
        <v>76</v>
      </c>
      <c r="N159" s="285">
        <v>64</v>
      </c>
      <c r="O159" s="285">
        <v>56</v>
      </c>
      <c r="P159" s="285">
        <v>59</v>
      </c>
      <c r="Q159" s="285">
        <v>66</v>
      </c>
      <c r="R159" s="285">
        <v>74</v>
      </c>
      <c r="S159" s="285">
        <v>64</v>
      </c>
      <c r="T159" s="285">
        <v>50</v>
      </c>
      <c r="U159" s="285">
        <v>60</v>
      </c>
      <c r="V159" s="285">
        <v>53</v>
      </c>
      <c r="W159" s="285">
        <v>64</v>
      </c>
      <c r="X159" s="309">
        <v>64</v>
      </c>
      <c r="Y159" s="285">
        <v>53</v>
      </c>
      <c r="Z159" s="285">
        <v>37</v>
      </c>
      <c r="AA159" s="285">
        <v>80</v>
      </c>
      <c r="AB159" s="1643">
        <v>81</v>
      </c>
      <c r="AC159" s="322">
        <v>56</v>
      </c>
      <c r="AD159" s="322">
        <v>45</v>
      </c>
      <c r="AE159" s="322">
        <v>53</v>
      </c>
      <c r="AF159" s="322">
        <v>63</v>
      </c>
      <c r="AG159" s="322">
        <v>71</v>
      </c>
      <c r="AH159" s="322">
        <v>75</v>
      </c>
      <c r="AI159" s="1637">
        <v>87</v>
      </c>
      <c r="AJ159" s="322">
        <v>103</v>
      </c>
      <c r="AK159" s="322">
        <v>126</v>
      </c>
      <c r="AL159" s="322">
        <v>114</v>
      </c>
      <c r="AM159" s="322">
        <v>126</v>
      </c>
      <c r="AN159" s="322">
        <v>122</v>
      </c>
      <c r="AO159" s="322">
        <v>11</v>
      </c>
      <c r="AP159" s="322">
        <v>74</v>
      </c>
      <c r="AQ159" s="322">
        <v>63</v>
      </c>
      <c r="AR159" s="322">
        <v>127</v>
      </c>
      <c r="AS159" s="322">
        <v>154</v>
      </c>
      <c r="AT159" s="322">
        <v>138</v>
      </c>
      <c r="AU159" s="322">
        <v>158</v>
      </c>
      <c r="AV159" s="322">
        <v>35</v>
      </c>
      <c r="AW159" s="322">
        <v>9</v>
      </c>
      <c r="AX159" s="322">
        <v>10.103614080577682</v>
      </c>
      <c r="AY159" s="322">
        <v>12.086273211577703</v>
      </c>
      <c r="AZ159" s="322">
        <v>21</v>
      </c>
      <c r="BA159" s="322">
        <v>18</v>
      </c>
      <c r="BB159" s="322">
        <v>19.098850071468522</v>
      </c>
      <c r="BC159" s="322">
        <v>32.710764046276289</v>
      </c>
      <c r="BD159" s="309">
        <f t="shared" si="843"/>
        <v>270</v>
      </c>
      <c r="BE159" s="309">
        <f t="shared" si="844"/>
        <v>577</v>
      </c>
      <c r="BF159" s="309">
        <f t="shared" si="845"/>
        <v>66.18988729215539</v>
      </c>
      <c r="BG159" s="310">
        <f t="shared" si="846"/>
        <v>90.809614117744815</v>
      </c>
      <c r="BH159" s="309">
        <f t="shared" si="847"/>
        <v>227</v>
      </c>
      <c r="BI159" s="309">
        <f t="shared" si="848"/>
        <v>234</v>
      </c>
      <c r="BJ159" s="309">
        <f t="shared" si="849"/>
        <v>235</v>
      </c>
      <c r="BK159" s="309">
        <f t="shared" si="850"/>
        <v>296</v>
      </c>
      <c r="BL159" s="309">
        <f t="shared" si="851"/>
        <v>469</v>
      </c>
      <c r="BM159" s="309">
        <f t="shared" si="852"/>
        <v>270</v>
      </c>
      <c r="BN159" s="309">
        <f t="shared" si="853"/>
        <v>577</v>
      </c>
      <c r="BO159" s="309">
        <f t="shared" si="854"/>
        <v>66.18988729215539</v>
      </c>
      <c r="BP159" s="310">
        <f t="shared" si="855"/>
        <v>90.809614117744815</v>
      </c>
    </row>
    <row r="160" spans="1:80">
      <c r="A160" s="323" t="str">
        <f>IF('1'!$A$1=1,B160,C160)</f>
        <v xml:space="preserve">   Australia and Oceania</v>
      </c>
      <c r="B160" s="281" t="s">
        <v>264</v>
      </c>
      <c r="C160" s="784" t="s">
        <v>265</v>
      </c>
      <c r="D160" s="275">
        <v>5</v>
      </c>
      <c r="E160" s="276">
        <v>2</v>
      </c>
      <c r="F160" s="276">
        <v>6</v>
      </c>
      <c r="G160" s="276">
        <v>2</v>
      </c>
      <c r="H160" s="276">
        <v>2</v>
      </c>
      <c r="I160" s="276">
        <v>4</v>
      </c>
      <c r="J160" s="318">
        <v>4</v>
      </c>
      <c r="K160" s="318">
        <v>3</v>
      </c>
      <c r="L160" s="318">
        <v>1</v>
      </c>
      <c r="M160" s="318">
        <v>2</v>
      </c>
      <c r="N160" s="285">
        <v>5</v>
      </c>
      <c r="O160" s="285">
        <v>4</v>
      </c>
      <c r="P160" s="285">
        <v>3</v>
      </c>
      <c r="Q160" s="285">
        <v>2</v>
      </c>
      <c r="R160" s="285">
        <v>2</v>
      </c>
      <c r="S160" s="285">
        <v>3</v>
      </c>
      <c r="T160" s="285">
        <v>1</v>
      </c>
      <c r="U160" s="285">
        <v>1</v>
      </c>
      <c r="V160" s="285">
        <v>2</v>
      </c>
      <c r="W160" s="285">
        <v>1</v>
      </c>
      <c r="X160" s="309">
        <v>1</v>
      </c>
      <c r="Y160" s="285">
        <v>0</v>
      </c>
      <c r="Z160" s="285">
        <v>0</v>
      </c>
      <c r="AA160" s="285">
        <v>2</v>
      </c>
      <c r="AB160" s="1643">
        <v>2</v>
      </c>
      <c r="AC160" s="322">
        <v>1</v>
      </c>
      <c r="AD160" s="322">
        <v>1</v>
      </c>
      <c r="AE160" s="322">
        <v>0</v>
      </c>
      <c r="AF160" s="322">
        <v>0</v>
      </c>
      <c r="AG160" s="322">
        <v>0</v>
      </c>
      <c r="AH160" s="322">
        <v>0</v>
      </c>
      <c r="AI160" s="1637">
        <v>1</v>
      </c>
      <c r="AJ160" s="322">
        <v>0</v>
      </c>
      <c r="AK160" s="322">
        <v>0</v>
      </c>
      <c r="AL160" s="322">
        <v>1</v>
      </c>
      <c r="AM160" s="322">
        <v>1</v>
      </c>
      <c r="AN160" s="322">
        <v>0</v>
      </c>
      <c r="AO160" s="322">
        <v>0</v>
      </c>
      <c r="AP160" s="322">
        <v>0</v>
      </c>
      <c r="AQ160" s="322">
        <v>0</v>
      </c>
      <c r="AR160" s="322">
        <v>0</v>
      </c>
      <c r="AS160" s="322">
        <v>0</v>
      </c>
      <c r="AT160" s="322">
        <v>0</v>
      </c>
      <c r="AU160" s="322">
        <v>1</v>
      </c>
      <c r="AV160" s="322">
        <v>3</v>
      </c>
      <c r="AW160" s="322">
        <v>1</v>
      </c>
      <c r="AX160" s="322">
        <v>1</v>
      </c>
      <c r="AY160" s="322">
        <v>4</v>
      </c>
      <c r="AZ160" s="322">
        <v>3</v>
      </c>
      <c r="BA160" s="322">
        <v>1</v>
      </c>
      <c r="BB160" s="322">
        <v>0</v>
      </c>
      <c r="BC160" s="322">
        <v>1</v>
      </c>
      <c r="BD160" s="309">
        <f t="shared" si="843"/>
        <v>0</v>
      </c>
      <c r="BE160" s="309">
        <f t="shared" si="844"/>
        <v>1</v>
      </c>
      <c r="BF160" s="309">
        <f t="shared" si="845"/>
        <v>9</v>
      </c>
      <c r="BG160" s="310">
        <f t="shared" si="846"/>
        <v>5</v>
      </c>
      <c r="BH160" s="309">
        <f t="shared" si="847"/>
        <v>5</v>
      </c>
      <c r="BI160" s="309">
        <f t="shared" si="848"/>
        <v>3</v>
      </c>
      <c r="BJ160" s="309">
        <f t="shared" si="849"/>
        <v>4</v>
      </c>
      <c r="BK160" s="309">
        <f t="shared" si="850"/>
        <v>1</v>
      </c>
      <c r="BL160" s="309">
        <f t="shared" si="851"/>
        <v>2</v>
      </c>
      <c r="BM160" s="309">
        <f t="shared" si="852"/>
        <v>0</v>
      </c>
      <c r="BN160" s="309">
        <f t="shared" si="853"/>
        <v>1</v>
      </c>
      <c r="BO160" s="309">
        <f t="shared" si="854"/>
        <v>9</v>
      </c>
      <c r="BP160" s="310">
        <f t="shared" si="855"/>
        <v>5</v>
      </c>
    </row>
    <row r="161" spans="1:80">
      <c r="A161" s="290" t="str">
        <f>IF('1'!$A$1=1,B161,C161)</f>
        <v>Reference:</v>
      </c>
      <c r="B161" s="281" t="s">
        <v>367</v>
      </c>
      <c r="C161" s="783" t="s">
        <v>369</v>
      </c>
      <c r="D161" s="275"/>
      <c r="E161" s="276"/>
      <c r="F161" s="276"/>
      <c r="G161" s="276"/>
      <c r="H161" s="276"/>
      <c r="I161" s="276"/>
      <c r="J161" s="318"/>
      <c r="K161" s="318"/>
      <c r="L161" s="318"/>
      <c r="M161" s="318"/>
      <c r="N161" s="285"/>
      <c r="O161" s="285"/>
      <c r="P161" s="285"/>
      <c r="Q161" s="285"/>
      <c r="R161" s="285"/>
      <c r="S161" s="285"/>
      <c r="T161" s="285"/>
      <c r="U161" s="285"/>
      <c r="V161" s="285"/>
      <c r="W161" s="285"/>
      <c r="X161" s="309"/>
      <c r="Y161" s="285"/>
      <c r="Z161" s="285"/>
      <c r="AA161" s="285"/>
      <c r="AB161" s="1643"/>
      <c r="AC161" s="322"/>
      <c r="AD161" s="322"/>
      <c r="AE161" s="322"/>
      <c r="AF161" s="322"/>
      <c r="AG161" s="322"/>
      <c r="AH161" s="322"/>
      <c r="AI161" s="1637"/>
      <c r="AJ161" s="322"/>
      <c r="AK161" s="322"/>
      <c r="AL161" s="322"/>
      <c r="AM161" s="322"/>
      <c r="AN161" s="322"/>
      <c r="AO161" s="322"/>
      <c r="AP161" s="322"/>
      <c r="AQ161" s="322"/>
      <c r="AR161" s="322"/>
      <c r="AS161" s="322"/>
      <c r="AT161" s="322"/>
      <c r="AU161" s="322"/>
      <c r="AV161" s="322"/>
      <c r="AW161" s="322"/>
      <c r="AX161" s="322"/>
      <c r="AY161" s="322"/>
      <c r="AZ161" s="322"/>
      <c r="BA161" s="322"/>
      <c r="BB161" s="322"/>
      <c r="BC161" s="322"/>
      <c r="BD161" s="309">
        <f t="shared" si="843"/>
        <v>0</v>
      </c>
      <c r="BE161" s="309">
        <f t="shared" si="844"/>
        <v>0</v>
      </c>
      <c r="BF161" s="309"/>
      <c r="BG161" s="310"/>
      <c r="BH161" s="309">
        <f t="shared" si="847"/>
        <v>0</v>
      </c>
      <c r="BI161" s="309">
        <f t="shared" si="848"/>
        <v>0</v>
      </c>
      <c r="BJ161" s="309">
        <f t="shared" si="849"/>
        <v>0</v>
      </c>
      <c r="BK161" s="309">
        <f t="shared" si="850"/>
        <v>0</v>
      </c>
      <c r="BL161" s="309">
        <f t="shared" si="851"/>
        <v>0</v>
      </c>
      <c r="BM161" s="309"/>
      <c r="BN161" s="309"/>
      <c r="BO161" s="309">
        <f t="shared" si="854"/>
        <v>0</v>
      </c>
      <c r="BP161" s="310">
        <f t="shared" si="855"/>
        <v>0</v>
      </c>
    </row>
    <row r="162" spans="1:80" s="814" customFormat="1">
      <c r="A162" s="290" t="str">
        <f>IF('1'!$A$1=1,B162,C162)</f>
        <v>EU countries</v>
      </c>
      <c r="B162" s="281" t="s">
        <v>383</v>
      </c>
      <c r="C162" s="783" t="s">
        <v>365</v>
      </c>
      <c r="D162" s="794">
        <v>1640</v>
      </c>
      <c r="E162" s="795">
        <v>1716</v>
      </c>
      <c r="F162" s="795">
        <v>1871</v>
      </c>
      <c r="G162" s="795">
        <v>1871</v>
      </c>
      <c r="H162" s="795">
        <v>1719</v>
      </c>
      <c r="I162" s="795">
        <v>1894</v>
      </c>
      <c r="J162" s="795">
        <v>2076</v>
      </c>
      <c r="K162" s="795">
        <v>2001</v>
      </c>
      <c r="L162" s="795">
        <v>1746</v>
      </c>
      <c r="M162" s="795">
        <v>2075</v>
      </c>
      <c r="N162" s="795">
        <v>2373</v>
      </c>
      <c r="O162" s="795">
        <v>2467</v>
      </c>
      <c r="P162" s="795">
        <v>1614</v>
      </c>
      <c r="Q162" s="795">
        <v>1764</v>
      </c>
      <c r="R162" s="795">
        <v>1827</v>
      </c>
      <c r="S162" s="795">
        <v>1558</v>
      </c>
      <c r="T162" s="805">
        <v>1226</v>
      </c>
      <c r="U162" s="805">
        <v>1397</v>
      </c>
      <c r="V162" s="805">
        <v>1396</v>
      </c>
      <c r="W162" s="805">
        <v>1345</v>
      </c>
      <c r="X162" s="809">
        <v>1451</v>
      </c>
      <c r="Y162" s="809">
        <v>1642</v>
      </c>
      <c r="Z162" s="809">
        <v>1805</v>
      </c>
      <c r="AA162" s="809">
        <v>1538</v>
      </c>
      <c r="AB162" s="809">
        <v>1639</v>
      </c>
      <c r="AC162" s="809">
        <v>1807</v>
      </c>
      <c r="AD162" s="809">
        <v>2103</v>
      </c>
      <c r="AE162" s="809">
        <v>1959</v>
      </c>
      <c r="AF162" s="809">
        <v>1996</v>
      </c>
      <c r="AG162" s="809">
        <v>2177</v>
      </c>
      <c r="AH162" s="809">
        <v>2437</v>
      </c>
      <c r="AI162" s="1638">
        <v>2190</v>
      </c>
      <c r="AJ162" s="809">
        <v>2073</v>
      </c>
      <c r="AK162" s="809">
        <v>2444</v>
      </c>
      <c r="AL162" s="809">
        <v>2510</v>
      </c>
      <c r="AM162" s="809">
        <v>2257</v>
      </c>
      <c r="AN162" s="809">
        <v>2012</v>
      </c>
      <c r="AO162" s="809">
        <v>1158</v>
      </c>
      <c r="AP162" s="809">
        <v>1559</v>
      </c>
      <c r="AQ162" s="809">
        <v>1649</v>
      </c>
      <c r="AR162" s="809">
        <v>1645</v>
      </c>
      <c r="AS162" s="809">
        <v>1871</v>
      </c>
      <c r="AT162" s="809">
        <v>2171</v>
      </c>
      <c r="AU162" s="809">
        <v>2216</v>
      </c>
      <c r="AV162" s="809">
        <v>2807</v>
      </c>
      <c r="AW162" s="809">
        <v>3595</v>
      </c>
      <c r="AX162" s="809">
        <v>3824.1599917943472</v>
      </c>
      <c r="AY162" s="809">
        <v>4163.958265944565</v>
      </c>
      <c r="AZ162" s="809">
        <v>2492</v>
      </c>
      <c r="BA162" s="809">
        <v>3419</v>
      </c>
      <c r="BB162" s="809">
        <v>3499.7195218898673</v>
      </c>
      <c r="BC162" s="809">
        <v>3562.2795520028494</v>
      </c>
      <c r="BD162" s="801">
        <f t="shared" si="843"/>
        <v>6378</v>
      </c>
      <c r="BE162" s="801">
        <f t="shared" si="844"/>
        <v>7903</v>
      </c>
      <c r="BF162" s="801">
        <f t="shared" si="845"/>
        <v>14390.118257738912</v>
      </c>
      <c r="BG162" s="802">
        <f t="shared" si="846"/>
        <v>12972.999073892715</v>
      </c>
      <c r="BH162" s="801">
        <f t="shared" si="847"/>
        <v>5364</v>
      </c>
      <c r="BI162" s="801">
        <f t="shared" si="848"/>
        <v>6436</v>
      </c>
      <c r="BJ162" s="801">
        <f t="shared" si="849"/>
        <v>7508</v>
      </c>
      <c r="BK162" s="801">
        <f t="shared" si="850"/>
        <v>8800</v>
      </c>
      <c r="BL162" s="801">
        <f t="shared" si="851"/>
        <v>9284</v>
      </c>
      <c r="BM162" s="801">
        <f t="shared" si="852"/>
        <v>6378</v>
      </c>
      <c r="BN162" s="801">
        <f>AR162+AS162+AT162+AU162</f>
        <v>7903</v>
      </c>
      <c r="BO162" s="801">
        <f t="shared" si="854"/>
        <v>14390.118257738912</v>
      </c>
      <c r="BP162" s="802">
        <f t="shared" si="855"/>
        <v>12972.999073892715</v>
      </c>
      <c r="BQ162" s="1597"/>
      <c r="BR162" s="1599"/>
      <c r="BS162" s="1597"/>
      <c r="BT162" s="1597"/>
      <c r="BU162" s="1597"/>
      <c r="BV162" s="1597"/>
      <c r="BW162" s="1597"/>
      <c r="BX162" s="1597"/>
      <c r="BY162" s="1597"/>
      <c r="BZ162" s="1597"/>
      <c r="CA162" s="1597"/>
      <c r="CB162" s="1597"/>
    </row>
    <row r="163" spans="1:80" s="814" customFormat="1">
      <c r="A163" s="299" t="str">
        <f>IF('1'!$A$1=1,B163,C163)</f>
        <v xml:space="preserve">   CIS countries</v>
      </c>
      <c r="B163" s="281" t="s">
        <v>373</v>
      </c>
      <c r="C163" s="786" t="s">
        <v>135</v>
      </c>
      <c r="D163" s="794">
        <v>633</v>
      </c>
      <c r="E163" s="795">
        <v>834</v>
      </c>
      <c r="F163" s="795">
        <v>970</v>
      </c>
      <c r="G163" s="795">
        <v>760</v>
      </c>
      <c r="H163" s="795">
        <v>676</v>
      </c>
      <c r="I163" s="795">
        <v>839</v>
      </c>
      <c r="J163" s="807">
        <v>949</v>
      </c>
      <c r="K163" s="807">
        <v>828</v>
      </c>
      <c r="L163" s="807">
        <v>809</v>
      </c>
      <c r="M163" s="807">
        <v>953</v>
      </c>
      <c r="N163" s="798">
        <v>1143</v>
      </c>
      <c r="O163" s="798">
        <v>992</v>
      </c>
      <c r="P163" s="798">
        <v>809</v>
      </c>
      <c r="Q163" s="798">
        <v>720</v>
      </c>
      <c r="R163" s="798">
        <v>699</v>
      </c>
      <c r="S163" s="798">
        <v>539</v>
      </c>
      <c r="T163" s="798">
        <v>450</v>
      </c>
      <c r="U163" s="798">
        <v>543</v>
      </c>
      <c r="V163" s="798">
        <v>505</v>
      </c>
      <c r="W163" s="798">
        <v>431</v>
      </c>
      <c r="X163" s="801">
        <v>324</v>
      </c>
      <c r="Y163" s="798">
        <v>374</v>
      </c>
      <c r="Z163" s="798">
        <v>443</v>
      </c>
      <c r="AA163" s="798">
        <v>420</v>
      </c>
      <c r="AB163" s="1644">
        <v>358</v>
      </c>
      <c r="AC163" s="801">
        <v>470</v>
      </c>
      <c r="AD163" s="801">
        <v>424</v>
      </c>
      <c r="AE163" s="801">
        <v>364</v>
      </c>
      <c r="AF163" s="801">
        <v>376</v>
      </c>
      <c r="AG163" s="801">
        <v>426</v>
      </c>
      <c r="AH163" s="801">
        <v>463</v>
      </c>
      <c r="AI163" s="802">
        <v>393</v>
      </c>
      <c r="AJ163" s="821">
        <v>372</v>
      </c>
      <c r="AK163" s="821">
        <v>355</v>
      </c>
      <c r="AL163" s="821">
        <v>401</v>
      </c>
      <c r="AM163" s="821">
        <v>396</v>
      </c>
      <c r="AN163" s="821">
        <v>304</v>
      </c>
      <c r="AO163" s="821">
        <v>140</v>
      </c>
      <c r="AP163" s="821">
        <v>174</v>
      </c>
      <c r="AQ163" s="821">
        <v>179</v>
      </c>
      <c r="AR163" s="821">
        <v>163</v>
      </c>
      <c r="AS163" s="821">
        <v>175</v>
      </c>
      <c r="AT163" s="821">
        <v>221</v>
      </c>
      <c r="AU163" s="821">
        <v>252</v>
      </c>
      <c r="AV163" s="821">
        <v>69</v>
      </c>
      <c r="AW163" s="821">
        <v>20</v>
      </c>
      <c r="AX163" s="821">
        <v>24</v>
      </c>
      <c r="AY163" s="821">
        <v>40</v>
      </c>
      <c r="AZ163" s="821">
        <v>24</v>
      </c>
      <c r="BA163" s="821">
        <v>21</v>
      </c>
      <c r="BB163" s="821">
        <v>22</v>
      </c>
      <c r="BC163" s="821">
        <v>26</v>
      </c>
      <c r="BD163" s="821">
        <f t="shared" si="843"/>
        <v>797</v>
      </c>
      <c r="BE163" s="821">
        <f t="shared" si="844"/>
        <v>811</v>
      </c>
      <c r="BF163" s="821">
        <f t="shared" si="845"/>
        <v>153</v>
      </c>
      <c r="BG163" s="1168">
        <f t="shared" si="846"/>
        <v>93</v>
      </c>
      <c r="BH163" s="821">
        <f t="shared" si="847"/>
        <v>1929</v>
      </c>
      <c r="BI163" s="821">
        <f t="shared" si="848"/>
        <v>1561</v>
      </c>
      <c r="BJ163" s="821">
        <f t="shared" si="849"/>
        <v>1616</v>
      </c>
      <c r="BK163" s="821">
        <f t="shared" si="850"/>
        <v>1658</v>
      </c>
      <c r="BL163" s="821">
        <f t="shared" si="851"/>
        <v>1524</v>
      </c>
      <c r="BM163" s="821">
        <f>AN163+AO163+AP163+AQ163</f>
        <v>797</v>
      </c>
      <c r="BN163" s="821">
        <f>AR163+AS163+AT163+AU163</f>
        <v>811</v>
      </c>
      <c r="BO163" s="821">
        <f t="shared" si="854"/>
        <v>153</v>
      </c>
      <c r="BP163" s="1168">
        <f t="shared" si="855"/>
        <v>93</v>
      </c>
      <c r="BQ163" s="1597"/>
      <c r="BR163" s="1597"/>
      <c r="BS163" s="1597"/>
      <c r="BT163" s="1597"/>
      <c r="BU163" s="1597"/>
      <c r="BV163" s="1597"/>
      <c r="BW163" s="1597"/>
      <c r="BX163" s="1597"/>
      <c r="BY163" s="1597"/>
      <c r="BZ163" s="1597"/>
      <c r="CA163" s="1597"/>
      <c r="CB163" s="1597"/>
    </row>
    <row r="164" spans="1:80">
      <c r="A164" s="282" t="str">
        <f>IF('1'!$A$1=1,B164,C164)</f>
        <v>% of total</v>
      </c>
      <c r="B164" s="819" t="s">
        <v>13</v>
      </c>
      <c r="C164" s="791" t="s">
        <v>104</v>
      </c>
      <c r="D164" s="287"/>
      <c r="E164" s="288"/>
      <c r="F164" s="288"/>
      <c r="G164" s="288"/>
      <c r="H164" s="288"/>
      <c r="I164" s="288"/>
      <c r="J164" s="288"/>
      <c r="K164" s="288"/>
      <c r="L164" s="288"/>
      <c r="M164" s="288"/>
      <c r="N164" s="288"/>
      <c r="O164" s="288"/>
      <c r="P164" s="288"/>
      <c r="Q164" s="288"/>
      <c r="R164" s="288"/>
      <c r="S164" s="288"/>
      <c r="T164" s="288"/>
      <c r="U164" s="288"/>
      <c r="V164" s="288"/>
      <c r="W164" s="288"/>
      <c r="X164" s="288"/>
      <c r="Y164" s="288"/>
      <c r="Z164" s="288"/>
      <c r="AA164" s="288"/>
      <c r="AB164" s="288"/>
      <c r="AC164" s="288"/>
      <c r="AD164" s="288"/>
      <c r="AE164" s="288"/>
      <c r="AF164" s="288"/>
      <c r="AG164" s="288"/>
      <c r="AH164" s="288"/>
      <c r="AI164" s="289"/>
      <c r="AJ164" s="287"/>
      <c r="AK164" s="288"/>
      <c r="AL164" s="288"/>
      <c r="AM164" s="288"/>
      <c r="AN164" s="288"/>
      <c r="AO164" s="288"/>
      <c r="AP164" s="288"/>
      <c r="AQ164" s="288"/>
      <c r="AR164" s="288"/>
      <c r="AS164" s="288"/>
      <c r="AT164" s="288"/>
      <c r="AU164" s="288"/>
      <c r="AV164" s="288"/>
      <c r="AW164" s="288"/>
      <c r="AX164" s="288"/>
      <c r="AY164" s="288"/>
      <c r="AZ164" s="288"/>
      <c r="BA164" s="288"/>
      <c r="BB164" s="288"/>
      <c r="BC164" s="288"/>
      <c r="BD164" s="288"/>
      <c r="BE164" s="288"/>
      <c r="BF164" s="288"/>
      <c r="BG164" s="289"/>
      <c r="BH164" s="284"/>
      <c r="BI164" s="285"/>
      <c r="BJ164" s="285"/>
      <c r="BK164" s="285"/>
      <c r="BL164" s="285"/>
      <c r="BM164" s="285"/>
      <c r="BN164" s="285"/>
      <c r="BO164" s="285"/>
      <c r="BP164" s="286"/>
    </row>
    <row r="165" spans="1:80">
      <c r="A165" s="290" t="str">
        <f>IF('1'!$A$1=1,B165,C165)</f>
        <v>TOTAL</v>
      </c>
      <c r="B165" s="274" t="s">
        <v>45</v>
      </c>
      <c r="C165" s="789" t="s">
        <v>105</v>
      </c>
      <c r="D165" s="295">
        <v>100</v>
      </c>
      <c r="E165" s="312">
        <v>100</v>
      </c>
      <c r="F165" s="312">
        <v>100</v>
      </c>
      <c r="G165" s="312">
        <v>100</v>
      </c>
      <c r="H165" s="312">
        <v>100</v>
      </c>
      <c r="I165" s="312">
        <v>100</v>
      </c>
      <c r="J165" s="312">
        <v>100</v>
      </c>
      <c r="K165" s="312">
        <v>100</v>
      </c>
      <c r="L165" s="312">
        <v>100</v>
      </c>
      <c r="M165" s="312">
        <v>100</v>
      </c>
      <c r="N165" s="312">
        <v>100</v>
      </c>
      <c r="O165" s="312">
        <v>100</v>
      </c>
      <c r="P165" s="312">
        <v>100</v>
      </c>
      <c r="Q165" s="312">
        <v>100</v>
      </c>
      <c r="R165" s="312">
        <v>100</v>
      </c>
      <c r="S165" s="312">
        <v>100</v>
      </c>
      <c r="T165" s="312">
        <v>100</v>
      </c>
      <c r="U165" s="312">
        <v>100</v>
      </c>
      <c r="V165" s="312">
        <v>100</v>
      </c>
      <c r="W165" s="312">
        <v>100</v>
      </c>
      <c r="X165" s="312">
        <v>100</v>
      </c>
      <c r="Y165" s="312">
        <v>100</v>
      </c>
      <c r="Z165" s="312">
        <v>100</v>
      </c>
      <c r="AA165" s="312">
        <v>100</v>
      </c>
      <c r="AB165" s="312">
        <v>100</v>
      </c>
      <c r="AC165" s="312">
        <v>100</v>
      </c>
      <c r="AD165" s="312">
        <v>100</v>
      </c>
      <c r="AE165" s="312">
        <v>100</v>
      </c>
      <c r="AF165" s="312">
        <v>100</v>
      </c>
      <c r="AG165" s="312">
        <v>100</v>
      </c>
      <c r="AH165" s="312">
        <v>100</v>
      </c>
      <c r="AI165" s="296">
        <v>100</v>
      </c>
      <c r="AJ165" s="295">
        <v>100</v>
      </c>
      <c r="AK165" s="312">
        <v>100</v>
      </c>
      <c r="AL165" s="312">
        <v>100</v>
      </c>
      <c r="AM165" s="312">
        <v>100</v>
      </c>
      <c r="AN165" s="312">
        <v>100</v>
      </c>
      <c r="AO165" s="312">
        <v>100</v>
      </c>
      <c r="AP165" s="312">
        <v>100</v>
      </c>
      <c r="AQ165" s="312">
        <v>100</v>
      </c>
      <c r="AR165" s="312">
        <v>100</v>
      </c>
      <c r="AS165" s="312">
        <v>100</v>
      </c>
      <c r="AT165" s="312">
        <v>100</v>
      </c>
      <c r="AU165" s="312">
        <v>100</v>
      </c>
      <c r="AV165" s="312">
        <v>100</v>
      </c>
      <c r="AW165" s="312">
        <v>100</v>
      </c>
      <c r="AX165" s="312">
        <v>100</v>
      </c>
      <c r="AY165" s="312">
        <v>100</v>
      </c>
      <c r="AZ165" s="312">
        <v>100</v>
      </c>
      <c r="BA165" s="312">
        <v>100</v>
      </c>
      <c r="BB165" s="312">
        <v>100</v>
      </c>
      <c r="BC165" s="312">
        <v>100</v>
      </c>
      <c r="BD165" s="312">
        <v>100</v>
      </c>
      <c r="BE165" s="312">
        <v>100</v>
      </c>
      <c r="BF165" s="312">
        <v>100</v>
      </c>
      <c r="BG165" s="296">
        <v>100</v>
      </c>
      <c r="BH165" s="295">
        <v>100</v>
      </c>
      <c r="BI165" s="312">
        <v>100</v>
      </c>
      <c r="BJ165" s="312">
        <v>100</v>
      </c>
      <c r="BK165" s="312">
        <v>100</v>
      </c>
      <c r="BL165" s="312">
        <v>100</v>
      </c>
      <c r="BM165" s="312">
        <v>100</v>
      </c>
      <c r="BN165" s="312">
        <v>100</v>
      </c>
      <c r="BO165" s="312">
        <v>100</v>
      </c>
      <c r="BP165" s="296">
        <v>100</v>
      </c>
    </row>
    <row r="166" spans="1:80">
      <c r="A166" s="297" t="str">
        <f>IF('1'!$A$1=1,B166,C166)</f>
        <v xml:space="preserve">   Europe</v>
      </c>
      <c r="B166" s="281" t="s">
        <v>20</v>
      </c>
      <c r="C166" s="784" t="s">
        <v>136</v>
      </c>
      <c r="D166" s="295">
        <f t="shared" ref="D166:BN166" si="856">D155/D$154*100</f>
        <v>50.850399166955917</v>
      </c>
      <c r="E166" s="312">
        <f t="shared" si="856"/>
        <v>47.790556900726394</v>
      </c>
      <c r="F166" s="312">
        <f t="shared" si="856"/>
        <v>47.065101387406614</v>
      </c>
      <c r="G166" s="312">
        <f t="shared" si="856"/>
        <v>49.10144927536232</v>
      </c>
      <c r="H166" s="312">
        <f t="shared" si="856"/>
        <v>49.920458160992681</v>
      </c>
      <c r="I166" s="312">
        <f t="shared" si="856"/>
        <v>50.516304347826093</v>
      </c>
      <c r="J166" s="312">
        <f t="shared" si="856"/>
        <v>48.397357474920476</v>
      </c>
      <c r="K166" s="312">
        <f t="shared" si="856"/>
        <v>48.545800489263385</v>
      </c>
      <c r="L166" s="312">
        <f t="shared" si="856"/>
        <v>48.677563150074292</v>
      </c>
      <c r="M166" s="312">
        <f t="shared" si="856"/>
        <v>51.725901304014322</v>
      </c>
      <c r="N166" s="312">
        <f t="shared" si="856"/>
        <v>48.639079442354507</v>
      </c>
      <c r="O166" s="312">
        <f t="shared" si="856"/>
        <v>45.097132284921372</v>
      </c>
      <c r="P166" s="312">
        <f t="shared" si="856"/>
        <v>51.86483901817023</v>
      </c>
      <c r="Q166" s="312">
        <f t="shared" si="856"/>
        <v>55.655407499225284</v>
      </c>
      <c r="R166" s="312">
        <f t="shared" si="856"/>
        <v>56.054087277197297</v>
      </c>
      <c r="S166" s="312">
        <f t="shared" si="856"/>
        <v>56.523323615160351</v>
      </c>
      <c r="T166" s="312">
        <f t="shared" si="856"/>
        <v>57.427319792911192</v>
      </c>
      <c r="U166" s="312">
        <f t="shared" si="856"/>
        <v>57.651622002820879</v>
      </c>
      <c r="V166" s="312">
        <f t="shared" si="856"/>
        <v>58.883572567783091</v>
      </c>
      <c r="W166" s="312">
        <f t="shared" si="856"/>
        <v>62.155563306592256</v>
      </c>
      <c r="X166" s="312">
        <f t="shared" si="856"/>
        <v>61.278052491441613</v>
      </c>
      <c r="Y166" s="312">
        <f t="shared" si="856"/>
        <v>60.565780504430812</v>
      </c>
      <c r="Z166" s="312">
        <f t="shared" si="856"/>
        <v>58.545770567786789</v>
      </c>
      <c r="AA166" s="312">
        <f t="shared" si="856"/>
        <v>58.83152173913043</v>
      </c>
      <c r="AB166" s="312">
        <f t="shared" si="856"/>
        <v>62.830957230142573</v>
      </c>
      <c r="AC166" s="312">
        <f t="shared" si="856"/>
        <v>60.585925702204769</v>
      </c>
      <c r="AD166" s="312">
        <f t="shared" si="856"/>
        <v>61.078326180257513</v>
      </c>
      <c r="AE166" s="312">
        <f t="shared" si="856"/>
        <v>65.887990416292311</v>
      </c>
      <c r="AF166" s="312">
        <f t="shared" si="856"/>
        <v>66.377708978328172</v>
      </c>
      <c r="AG166" s="312">
        <f t="shared" si="856"/>
        <v>64.977973568281939</v>
      </c>
      <c r="AH166" s="312">
        <f t="shared" si="856"/>
        <v>64.023785926660054</v>
      </c>
      <c r="AI166" s="296">
        <f t="shared" si="856"/>
        <v>65.51915602443087</v>
      </c>
      <c r="AJ166" s="295">
        <f t="shared" si="856"/>
        <v>65.326778484673227</v>
      </c>
      <c r="AK166" s="312">
        <f t="shared" si="856"/>
        <v>65.663848831427146</v>
      </c>
      <c r="AL166" s="312">
        <f t="shared" si="856"/>
        <v>62.778535698044571</v>
      </c>
      <c r="AM166" s="312">
        <f t="shared" si="856"/>
        <v>64.086525931717489</v>
      </c>
      <c r="AN166" s="312">
        <f t="shared" si="856"/>
        <v>63.623061164764415</v>
      </c>
      <c r="AO166" s="312">
        <f t="shared" si="856"/>
        <v>63.872255489021953</v>
      </c>
      <c r="AP166" s="312">
        <f t="shared" si="856"/>
        <v>60.652324774462173</v>
      </c>
      <c r="AQ166" s="312">
        <f t="shared" si="856"/>
        <v>64.522894092974482</v>
      </c>
      <c r="AR166" s="312">
        <f t="shared" si="856"/>
        <v>64.216701173222916</v>
      </c>
      <c r="AS166" s="312">
        <f t="shared" si="856"/>
        <v>61.61318810715337</v>
      </c>
      <c r="AT166" s="312">
        <f t="shared" si="856"/>
        <v>60.40284942274625</v>
      </c>
      <c r="AU166" s="312">
        <f t="shared" si="856"/>
        <v>63.838184509126783</v>
      </c>
      <c r="AV166" s="312">
        <f t="shared" ref="AV166:AW166" si="857">AV155/AV$154*100</f>
        <v>59.10860256909303</v>
      </c>
      <c r="AW166" s="312">
        <f t="shared" si="857"/>
        <v>53.4682899207248</v>
      </c>
      <c r="AX166" s="312">
        <f t="shared" ref="AX166:AY166" si="858">AX155/AX$154*100</f>
        <v>54.561253933315669</v>
      </c>
      <c r="AY166" s="312">
        <f t="shared" si="858"/>
        <v>53.892299468329085</v>
      </c>
      <c r="AZ166" s="312">
        <f t="shared" ref="AZ166:BA166" si="859">AZ155/AZ$154*100</f>
        <v>62.030524220305239</v>
      </c>
      <c r="BA166" s="312">
        <f t="shared" si="859"/>
        <v>62.567970531485706</v>
      </c>
      <c r="BB166" s="312">
        <f t="shared" ref="BB166:BC166" si="860">BB155/BB$154*100</f>
        <v>63.14448602084849</v>
      </c>
      <c r="BC166" s="312">
        <f t="shared" si="860"/>
        <v>62.511365285124441</v>
      </c>
      <c r="BD166" s="312">
        <f t="shared" ref="BD166:BE166" si="861">BD155/BD$154*100</f>
        <v>63.13149408814045</v>
      </c>
      <c r="BE166" s="312">
        <f t="shared" si="861"/>
        <v>62.420249653259361</v>
      </c>
      <c r="BF166" s="312">
        <f t="shared" ref="BF166:BG166" si="862">BF155/BF$154*100</f>
        <v>54.929938772985963</v>
      </c>
      <c r="BG166" s="296">
        <f t="shared" si="862"/>
        <v>62.525691642023986</v>
      </c>
      <c r="BH166" s="295">
        <f t="shared" ref="BH166:BL166" si="863">BH155/BH$154*100</f>
        <v>59.080095162569393</v>
      </c>
      <c r="BI166" s="312">
        <f t="shared" si="863"/>
        <v>59.712350530980849</v>
      </c>
      <c r="BJ166" s="312">
        <f t="shared" si="863"/>
        <v>62.548784148904232</v>
      </c>
      <c r="BK166" s="312">
        <f t="shared" si="863"/>
        <v>65.15862068965518</v>
      </c>
      <c r="BL166" s="312">
        <f t="shared" si="863"/>
        <v>64.397072860324528</v>
      </c>
      <c r="BM166" s="312">
        <f t="shared" si="856"/>
        <v>63.13149408814045</v>
      </c>
      <c r="BN166" s="312">
        <f t="shared" si="856"/>
        <v>62.420249653259361</v>
      </c>
      <c r="BO166" s="312">
        <f t="shared" ref="BO166:BP166" si="864">BO155/BO$154*100</f>
        <v>54.929938772985963</v>
      </c>
      <c r="BP166" s="296">
        <f t="shared" si="864"/>
        <v>62.525691642023986</v>
      </c>
    </row>
    <row r="167" spans="1:80">
      <c r="A167" s="297" t="str">
        <f>IF('1'!$A$1=1,B167,C167)</f>
        <v xml:space="preserve">   Asia</v>
      </c>
      <c r="B167" s="281" t="s">
        <v>43</v>
      </c>
      <c r="C167" s="784" t="s">
        <v>137</v>
      </c>
      <c r="D167" s="295">
        <f t="shared" ref="D167:BN167" si="865">D156/D$154*100</f>
        <v>15.376605345366192</v>
      </c>
      <c r="E167" s="312">
        <f t="shared" si="865"/>
        <v>15.950363196125908</v>
      </c>
      <c r="F167" s="312">
        <f t="shared" si="865"/>
        <v>16.088580576307365</v>
      </c>
      <c r="G167" s="312">
        <f t="shared" si="865"/>
        <v>18.231884057971016</v>
      </c>
      <c r="H167" s="312">
        <f t="shared" si="865"/>
        <v>18.612790327712379</v>
      </c>
      <c r="I167" s="312">
        <f t="shared" si="865"/>
        <v>16.902173913043477</v>
      </c>
      <c r="J167" s="312">
        <f t="shared" si="865"/>
        <v>19.305113775385369</v>
      </c>
      <c r="K167" s="312">
        <f t="shared" si="865"/>
        <v>19.407447675998913</v>
      </c>
      <c r="L167" s="312">
        <f t="shared" si="865"/>
        <v>17.384843982169389</v>
      </c>
      <c r="M167" s="312">
        <f t="shared" si="865"/>
        <v>14.727691127588852</v>
      </c>
      <c r="N167" s="312">
        <f t="shared" si="865"/>
        <v>18.234122593494138</v>
      </c>
      <c r="O167" s="312">
        <f t="shared" si="865"/>
        <v>23.589269195189637</v>
      </c>
      <c r="P167" s="312">
        <f t="shared" si="865"/>
        <v>12.719158431622567</v>
      </c>
      <c r="Q167" s="312">
        <f t="shared" si="865"/>
        <v>11.930585683297181</v>
      </c>
      <c r="R167" s="312">
        <f t="shared" si="865"/>
        <v>13.214505224339273</v>
      </c>
      <c r="S167" s="312">
        <f t="shared" si="865"/>
        <v>13.155976676384839</v>
      </c>
      <c r="T167" s="312">
        <f t="shared" si="865"/>
        <v>11.389884508164078</v>
      </c>
      <c r="U167" s="312">
        <f t="shared" si="865"/>
        <v>10.472496473906912</v>
      </c>
      <c r="V167" s="312">
        <f t="shared" si="865"/>
        <v>14.162679425837322</v>
      </c>
      <c r="W167" s="312">
        <f t="shared" si="865"/>
        <v>10.045343564701779</v>
      </c>
      <c r="X167" s="312">
        <f t="shared" si="865"/>
        <v>12.01977938379612</v>
      </c>
      <c r="Y167" s="312">
        <f t="shared" si="865"/>
        <v>13.735514655760053</v>
      </c>
      <c r="Z167" s="312">
        <f t="shared" si="865"/>
        <v>17.931633835457706</v>
      </c>
      <c r="AA167" s="312">
        <f t="shared" si="865"/>
        <v>12.805706521739129</v>
      </c>
      <c r="AB167" s="312">
        <f t="shared" si="865"/>
        <v>11.880515953835708</v>
      </c>
      <c r="AC167" s="312">
        <f t="shared" si="865"/>
        <v>13.893083660525521</v>
      </c>
      <c r="AD167" s="312">
        <f t="shared" si="865"/>
        <v>17.623390557939913</v>
      </c>
      <c r="AE167" s="312">
        <f t="shared" si="865"/>
        <v>12.129380053908356</v>
      </c>
      <c r="AF167" s="312">
        <f t="shared" si="865"/>
        <v>12.291021671826625</v>
      </c>
      <c r="AG167" s="312">
        <f t="shared" si="865"/>
        <v>13.931718061674008</v>
      </c>
      <c r="AH167" s="312">
        <f t="shared" si="865"/>
        <v>15.535183349851339</v>
      </c>
      <c r="AI167" s="296">
        <f t="shared" si="865"/>
        <v>13.659078289838977</v>
      </c>
      <c r="AJ167" s="295">
        <f t="shared" si="865"/>
        <v>12.781954887218044</v>
      </c>
      <c r="AK167" s="312">
        <f t="shared" si="865"/>
        <v>15.091994032819493</v>
      </c>
      <c r="AL167" s="312">
        <f t="shared" si="865"/>
        <v>18.099135970895862</v>
      </c>
      <c r="AM167" s="312">
        <f t="shared" si="865"/>
        <v>14.021370862653114</v>
      </c>
      <c r="AN167" s="312">
        <f t="shared" si="865"/>
        <v>13.549897570968685</v>
      </c>
      <c r="AO167" s="312">
        <f t="shared" si="865"/>
        <v>12.4750499001996</v>
      </c>
      <c r="AP167" s="312">
        <f t="shared" si="865"/>
        <v>18.979875086745317</v>
      </c>
      <c r="AQ167" s="312">
        <f t="shared" si="865"/>
        <v>14.645228940929744</v>
      </c>
      <c r="AR167" s="312">
        <f t="shared" si="865"/>
        <v>13.595583160800553</v>
      </c>
      <c r="AS167" s="312">
        <f t="shared" si="865"/>
        <v>17.898145422431558</v>
      </c>
      <c r="AT167" s="312">
        <f t="shared" si="865"/>
        <v>21.39523458609678</v>
      </c>
      <c r="AU167" s="312">
        <f t="shared" si="865"/>
        <v>15.515540207202763</v>
      </c>
      <c r="AV167" s="312">
        <f t="shared" ref="AV167:AW167" si="866">AV156/AV$154*100</f>
        <v>8.9139743090696761</v>
      </c>
      <c r="AW167" s="312">
        <f t="shared" si="866"/>
        <v>2.9728199320498301</v>
      </c>
      <c r="AX167" s="312">
        <f t="shared" ref="AX167:AY167" si="867">AX156/AX$154*100</f>
        <v>4.2339659116151092</v>
      </c>
      <c r="AY167" s="312">
        <f t="shared" si="867"/>
        <v>4.3077689064455162</v>
      </c>
      <c r="AZ167" s="312">
        <f t="shared" ref="AZ167:BA167" si="868">AZ156/AZ$154*100</f>
        <v>4.7909754479097542</v>
      </c>
      <c r="BA167" s="312">
        <f t="shared" si="868"/>
        <v>6.2269777232064554</v>
      </c>
      <c r="BB167" s="312">
        <f t="shared" ref="BB167:BC167" si="869">BB156/BB$154*100</f>
        <v>7.249412845670844</v>
      </c>
      <c r="BC167" s="312">
        <f t="shared" si="869"/>
        <v>7.1134956210994176</v>
      </c>
      <c r="BD167" s="312">
        <f t="shared" ref="BD167:BE167" si="870">BD156/BD$154*100</f>
        <v>15.039412396990326</v>
      </c>
      <c r="BE167" s="312">
        <f t="shared" si="870"/>
        <v>17.350901525658806</v>
      </c>
      <c r="BF167" s="312">
        <f t="shared" ref="BF167:BG167" si="871">BF156/BF$154*100</f>
        <v>4.801998502147212</v>
      </c>
      <c r="BG167" s="296">
        <f t="shared" si="871"/>
        <v>6.2432672621118668</v>
      </c>
      <c r="BH167" s="295">
        <f t="shared" ref="BH167:BL167" si="872">BH156/BH$154*100</f>
        <v>11.586923958057978</v>
      </c>
      <c r="BI167" s="312">
        <f t="shared" si="872"/>
        <v>14.34066393511163</v>
      </c>
      <c r="BJ167" s="312">
        <f t="shared" si="872"/>
        <v>14.049834884419093</v>
      </c>
      <c r="BK167" s="312">
        <f t="shared" si="872"/>
        <v>13.944827586206895</v>
      </c>
      <c r="BL167" s="312">
        <f t="shared" si="872"/>
        <v>15.163856188355073</v>
      </c>
      <c r="BM167" s="312">
        <f t="shared" si="865"/>
        <v>15.039412396990326</v>
      </c>
      <c r="BN167" s="312">
        <f t="shared" si="865"/>
        <v>17.350901525658806</v>
      </c>
      <c r="BO167" s="312">
        <f t="shared" ref="BO167:BP167" si="873">BO156/BO$154*100</f>
        <v>4.801998502147212</v>
      </c>
      <c r="BP167" s="296">
        <f t="shared" si="873"/>
        <v>6.2432672621118668</v>
      </c>
    </row>
    <row r="168" spans="1:80">
      <c r="A168" s="297" t="str">
        <f>IF('1'!$A$1=1,B168,C168)</f>
        <v xml:space="preserve">   America</v>
      </c>
      <c r="B168" s="281" t="s">
        <v>22</v>
      </c>
      <c r="C168" s="784" t="s">
        <v>138</v>
      </c>
      <c r="D168" s="295">
        <f t="shared" ref="D168:BN168" si="874">D157/D$154*100</f>
        <v>6.8031933356473449</v>
      </c>
      <c r="E168" s="312">
        <f t="shared" si="874"/>
        <v>6.5677966101694922</v>
      </c>
      <c r="F168" s="312">
        <f t="shared" si="874"/>
        <v>6.4300960512273218</v>
      </c>
      <c r="G168" s="312">
        <f t="shared" si="874"/>
        <v>5.8260869565217392</v>
      </c>
      <c r="H168" s="312">
        <f t="shared" si="874"/>
        <v>5.8224626153356667</v>
      </c>
      <c r="I168" s="312">
        <f t="shared" si="874"/>
        <v>6.2228260869565215</v>
      </c>
      <c r="J168" s="312">
        <f t="shared" si="874"/>
        <v>5.7744066552483488</v>
      </c>
      <c r="K168" s="312">
        <f t="shared" si="874"/>
        <v>5.6537102473498235</v>
      </c>
      <c r="L168" s="312">
        <f t="shared" si="874"/>
        <v>5.6463595839524521</v>
      </c>
      <c r="M168" s="312">
        <f t="shared" si="874"/>
        <v>5.1393505497315264</v>
      </c>
      <c r="N168" s="312">
        <f t="shared" si="874"/>
        <v>4.5364018588183219</v>
      </c>
      <c r="O168" s="312">
        <f t="shared" si="874"/>
        <v>5.1341350601295099</v>
      </c>
      <c r="P168" s="312">
        <f t="shared" si="874"/>
        <v>6.3755180108383813</v>
      </c>
      <c r="Q168" s="312">
        <f t="shared" si="874"/>
        <v>6.7555004648280139</v>
      </c>
      <c r="R168" s="312">
        <f t="shared" si="874"/>
        <v>5.6545789797172707</v>
      </c>
      <c r="S168" s="312">
        <f t="shared" si="874"/>
        <v>6.7419825072886299</v>
      </c>
      <c r="T168" s="312">
        <f t="shared" si="874"/>
        <v>6.9295101553166063</v>
      </c>
      <c r="U168" s="312">
        <f t="shared" si="874"/>
        <v>6.7700987306064881</v>
      </c>
      <c r="V168" s="312">
        <f t="shared" si="874"/>
        <v>5.6459330143540667</v>
      </c>
      <c r="W168" s="312">
        <f t="shared" si="874"/>
        <v>6.7317753749564</v>
      </c>
      <c r="X168" s="312">
        <f t="shared" si="874"/>
        <v>7.7976416888550784</v>
      </c>
      <c r="Y168" s="312">
        <f t="shared" si="874"/>
        <v>7.4642126789366046</v>
      </c>
      <c r="Z168" s="312">
        <f t="shared" si="874"/>
        <v>6.4889918887601388</v>
      </c>
      <c r="AA168" s="312">
        <f t="shared" si="874"/>
        <v>7.6426630434782608</v>
      </c>
      <c r="AB168" s="312">
        <f t="shared" si="874"/>
        <v>7.1622539035980992</v>
      </c>
      <c r="AC168" s="312">
        <f t="shared" si="874"/>
        <v>6.7955300513440049</v>
      </c>
      <c r="AD168" s="312">
        <f t="shared" si="874"/>
        <v>6.1963519313304722</v>
      </c>
      <c r="AE168" s="312">
        <f t="shared" si="874"/>
        <v>6.6786463012878103</v>
      </c>
      <c r="AF168" s="312">
        <f t="shared" si="874"/>
        <v>5.0154798761609909</v>
      </c>
      <c r="AG168" s="312">
        <f t="shared" si="874"/>
        <v>4.9559471365638768</v>
      </c>
      <c r="AH168" s="312">
        <f t="shared" si="874"/>
        <v>4.9306243805748267</v>
      </c>
      <c r="AI168" s="296">
        <f t="shared" si="874"/>
        <v>5.0249861188228762</v>
      </c>
      <c r="AJ168" s="295">
        <f t="shared" si="874"/>
        <v>5.1185656448814338</v>
      </c>
      <c r="AK168" s="312">
        <f t="shared" si="874"/>
        <v>4.6742913973147688</v>
      </c>
      <c r="AL168" s="312">
        <f t="shared" si="874"/>
        <v>4.9795361527967259</v>
      </c>
      <c r="AM168" s="312">
        <f t="shared" si="874"/>
        <v>5.4990878290330985</v>
      </c>
      <c r="AN168" s="312">
        <f t="shared" si="874"/>
        <v>7.4334211296458879</v>
      </c>
      <c r="AO168" s="312">
        <f t="shared" si="874"/>
        <v>11.127744510978044</v>
      </c>
      <c r="AP168" s="312">
        <f t="shared" si="874"/>
        <v>8.2928521859819568</v>
      </c>
      <c r="AQ168" s="312">
        <f t="shared" si="874"/>
        <v>8.8780146801817548</v>
      </c>
      <c r="AR168" s="312">
        <f t="shared" si="874"/>
        <v>9.0407177363699098</v>
      </c>
      <c r="AS168" s="312">
        <f t="shared" si="874"/>
        <v>8.1248160141301149</v>
      </c>
      <c r="AT168" s="312">
        <f t="shared" si="874"/>
        <v>7.1726848440186686</v>
      </c>
      <c r="AU168" s="312">
        <f t="shared" si="874"/>
        <v>8.2881105081401092</v>
      </c>
      <c r="AV168" s="312">
        <f t="shared" ref="AV168:AW168" si="875">AV157/AV$154*100</f>
        <v>25.535227715064231</v>
      </c>
      <c r="AW168" s="312">
        <f t="shared" si="875"/>
        <v>39.326160815402041</v>
      </c>
      <c r="AX168" s="312">
        <f t="shared" ref="AX168:AY168" si="876">AX157/AX$154*100</f>
        <v>36.394710044855231</v>
      </c>
      <c r="AY168" s="312">
        <f t="shared" si="876"/>
        <v>36.521742189214699</v>
      </c>
      <c r="AZ168" s="312">
        <f t="shared" ref="AZ168:BA168" si="877">AZ157/AZ$154*100</f>
        <v>29.104180491041802</v>
      </c>
      <c r="BA168" s="312">
        <f t="shared" si="877"/>
        <v>25.977898614278196</v>
      </c>
      <c r="BB168" s="312">
        <f t="shared" ref="BB168:BC168" si="878">BB157/BB$154*100</f>
        <v>24.412268808919823</v>
      </c>
      <c r="BC168" s="312">
        <f t="shared" si="878"/>
        <v>25.026890826152531</v>
      </c>
      <c r="BD168" s="312">
        <f t="shared" ref="BD168:BE168" si="879">BD157/BD$154*100</f>
        <v>8.6886420637764239</v>
      </c>
      <c r="BE168" s="312">
        <f t="shared" si="879"/>
        <v>8.0859916782246888</v>
      </c>
      <c r="BF168" s="312">
        <f t="shared" ref="BF168:BG168" si="880">BF157/BF$154*100</f>
        <v>35.165343837168059</v>
      </c>
      <c r="BG168" s="296">
        <f t="shared" si="880"/>
        <v>26.329795978559378</v>
      </c>
      <c r="BH168" s="295">
        <f t="shared" ref="BH168:BL168" si="881">BH157/BH$154*100</f>
        <v>6.4851528769054552</v>
      </c>
      <c r="BI168" s="312">
        <f t="shared" si="881"/>
        <v>7.299941466677816</v>
      </c>
      <c r="BJ168" s="312">
        <f t="shared" si="881"/>
        <v>6.6796757730411285</v>
      </c>
      <c r="BK168" s="312">
        <f t="shared" si="881"/>
        <v>4.9793103448275859</v>
      </c>
      <c r="BL168" s="312">
        <f t="shared" si="881"/>
        <v>5.0588609608654158</v>
      </c>
      <c r="BM168" s="312">
        <f t="shared" si="874"/>
        <v>8.6886420637764239</v>
      </c>
      <c r="BN168" s="312">
        <f t="shared" si="874"/>
        <v>8.0859916782246888</v>
      </c>
      <c r="BO168" s="312">
        <f t="shared" ref="BO168:BP168" si="882">BO157/BO$154*100</f>
        <v>35.165343837168059</v>
      </c>
      <c r="BP168" s="296">
        <f t="shared" si="882"/>
        <v>26.329795978559378</v>
      </c>
    </row>
    <row r="169" spans="1:80">
      <c r="A169" s="290" t="str">
        <f>IF('1'!$A$1=1,B169,C169)</f>
        <v xml:space="preserve">     including USA</v>
      </c>
      <c r="B169" s="281" t="s">
        <v>48</v>
      </c>
      <c r="C169" s="783" t="s">
        <v>139</v>
      </c>
      <c r="D169" s="295">
        <f t="shared" ref="D169:BN169" si="883">D158/D$154*100</f>
        <v>4.7205831308573414</v>
      </c>
      <c r="E169" s="312">
        <f t="shared" si="883"/>
        <v>4.8728813559322033</v>
      </c>
      <c r="F169" s="312">
        <f t="shared" si="883"/>
        <v>4.5357524012806829</v>
      </c>
      <c r="G169" s="312">
        <f t="shared" si="883"/>
        <v>4.4927536231884062</v>
      </c>
      <c r="H169" s="312">
        <f t="shared" si="883"/>
        <v>4.4861597200127266</v>
      </c>
      <c r="I169" s="312">
        <f t="shared" si="883"/>
        <v>4.5108695652173916</v>
      </c>
      <c r="J169" s="312">
        <f t="shared" si="883"/>
        <v>4.3308049914362616</v>
      </c>
      <c r="K169" s="312">
        <f t="shared" si="883"/>
        <v>3.8597444957868987</v>
      </c>
      <c r="L169" s="312">
        <f t="shared" si="883"/>
        <v>4.13075780089153</v>
      </c>
      <c r="M169" s="312">
        <f t="shared" si="883"/>
        <v>3.6563538736895933</v>
      </c>
      <c r="N169" s="312">
        <f t="shared" si="883"/>
        <v>2.9652578003983181</v>
      </c>
      <c r="O169" s="312">
        <f t="shared" si="883"/>
        <v>3.9546716003700277</v>
      </c>
      <c r="P169" s="312">
        <f t="shared" si="883"/>
        <v>4.590372967803634</v>
      </c>
      <c r="Q169" s="312">
        <f t="shared" si="883"/>
        <v>5.2370622869538277</v>
      </c>
      <c r="R169" s="312">
        <f t="shared" si="883"/>
        <v>4.2716656422864165</v>
      </c>
      <c r="S169" s="312">
        <f t="shared" si="883"/>
        <v>4.9927113702623904</v>
      </c>
      <c r="T169" s="312">
        <f t="shared" si="883"/>
        <v>6.3321385902031064</v>
      </c>
      <c r="U169" s="312">
        <f t="shared" si="883"/>
        <v>6.0648801128349792</v>
      </c>
      <c r="V169" s="312">
        <f t="shared" si="883"/>
        <v>5.3907496012759166</v>
      </c>
      <c r="W169" s="312">
        <f t="shared" si="883"/>
        <v>6.2085803976281824</v>
      </c>
      <c r="X169" s="312">
        <f t="shared" si="883"/>
        <v>6.7440091289463684</v>
      </c>
      <c r="Y169" s="312">
        <f t="shared" si="883"/>
        <v>6.567825494205862</v>
      </c>
      <c r="Z169" s="312">
        <f t="shared" si="883"/>
        <v>5.5735805330243329</v>
      </c>
      <c r="AA169" s="312">
        <f t="shared" si="883"/>
        <v>6.7323369565217384</v>
      </c>
      <c r="AB169" s="312">
        <f t="shared" si="883"/>
        <v>5.9945689069925319</v>
      </c>
      <c r="AC169" s="312">
        <f t="shared" si="883"/>
        <v>5.4515252189670793</v>
      </c>
      <c r="AD169" s="312">
        <f t="shared" si="883"/>
        <v>5.0348712446351929</v>
      </c>
      <c r="AE169" s="312">
        <f t="shared" si="883"/>
        <v>5.672356993111709</v>
      </c>
      <c r="AF169" s="312">
        <f t="shared" si="883"/>
        <v>4.1547987616099071</v>
      </c>
      <c r="AG169" s="312">
        <f t="shared" si="883"/>
        <v>4.2786343612334807</v>
      </c>
      <c r="AH169" s="312">
        <f t="shared" si="883"/>
        <v>4.1377601585728447</v>
      </c>
      <c r="AI169" s="296">
        <f t="shared" si="883"/>
        <v>4.2087729039422541</v>
      </c>
      <c r="AJ169" s="295">
        <f t="shared" si="883"/>
        <v>4.2249855407750143</v>
      </c>
      <c r="AK169" s="312">
        <f t="shared" si="883"/>
        <v>3.8090502237692689</v>
      </c>
      <c r="AL169" s="312">
        <f t="shared" si="883"/>
        <v>4.2087312414733971</v>
      </c>
      <c r="AM169" s="312">
        <f t="shared" si="883"/>
        <v>4.5243679958300751</v>
      </c>
      <c r="AN169" s="312">
        <f t="shared" si="883"/>
        <v>6.4735147790459466</v>
      </c>
      <c r="AO169" s="312">
        <f t="shared" si="883"/>
        <v>9.7504990019960083</v>
      </c>
      <c r="AP169" s="312">
        <f t="shared" si="883"/>
        <v>7.5503122831367104</v>
      </c>
      <c r="AQ169" s="312">
        <f t="shared" si="883"/>
        <v>7.773505767214262</v>
      </c>
      <c r="AR169" s="312">
        <f t="shared" si="883"/>
        <v>7.4671497584541058</v>
      </c>
      <c r="AS169" s="312">
        <f t="shared" si="883"/>
        <v>6.8413305858110105</v>
      </c>
      <c r="AT169" s="312">
        <f t="shared" si="883"/>
        <v>6.2318840579710137</v>
      </c>
      <c r="AU169" s="312">
        <f t="shared" si="883"/>
        <v>7.1460286137148499</v>
      </c>
      <c r="AV169" s="312">
        <f t="shared" ref="AV169:AW169" si="884">AV158/AV$154*100</f>
        <v>23.968470221876217</v>
      </c>
      <c r="AW169" s="312">
        <f t="shared" si="884"/>
        <v>38.067667044167607</v>
      </c>
      <c r="AX169" s="312">
        <f t="shared" ref="AX169:AY169" si="885">AX158/AX$154*100</f>
        <v>35.121893493714005</v>
      </c>
      <c r="AY169" s="312">
        <f t="shared" si="885"/>
        <v>35.191988329337256</v>
      </c>
      <c r="AZ169" s="312">
        <f t="shared" ref="AZ169:BA169" si="886">AZ158/AZ$154*100</f>
        <v>28.878566688785668</v>
      </c>
      <c r="BA169" s="312">
        <f t="shared" si="886"/>
        <v>25.697246097175935</v>
      </c>
      <c r="BB169" s="312">
        <f t="shared" ref="BB169:BC169" si="887">BB158/BB$154*100</f>
        <v>23.966241271905993</v>
      </c>
      <c r="BC169" s="312">
        <f t="shared" si="887"/>
        <v>24.581135569869534</v>
      </c>
      <c r="BD169" s="312">
        <f t="shared" ref="BD169:BE169" si="888">BD158/BD$154*100</f>
        <v>7.6728771049802944</v>
      </c>
      <c r="BE169" s="312">
        <f t="shared" si="888"/>
        <v>6.8807073509015257</v>
      </c>
      <c r="BF169" s="312">
        <f t="shared" ref="BF169:BG169" si="889">BF158/BF$154*100</f>
        <v>33.824980356886066</v>
      </c>
      <c r="BG169" s="296">
        <f t="shared" si="889"/>
        <v>25.987916119510775</v>
      </c>
      <c r="BH169" s="295">
        <f t="shared" ref="BH169:BL169" si="890">BH158/BH$154*100</f>
        <v>5.9740946338884484</v>
      </c>
      <c r="BI169" s="312">
        <f t="shared" si="890"/>
        <v>6.3600635504640843</v>
      </c>
      <c r="BJ169" s="312">
        <f t="shared" si="890"/>
        <v>5.5103572500750522</v>
      </c>
      <c r="BK169" s="312">
        <f t="shared" si="890"/>
        <v>4.1944827586206896</v>
      </c>
      <c r="BL169" s="312">
        <f t="shared" si="890"/>
        <v>4.1870824053452118</v>
      </c>
      <c r="BM169" s="312">
        <f t="shared" si="883"/>
        <v>7.6728771049802944</v>
      </c>
      <c r="BN169" s="312">
        <f t="shared" si="883"/>
        <v>6.8807073509015257</v>
      </c>
      <c r="BO169" s="312">
        <f t="shared" ref="BO169:BP169" si="891">BO158/BO$154*100</f>
        <v>33.824980356886066</v>
      </c>
      <c r="BP169" s="296">
        <f t="shared" si="891"/>
        <v>25.987916119510775</v>
      </c>
    </row>
    <row r="170" spans="1:80">
      <c r="A170" s="297" t="str">
        <f>IF('1'!$A$1=1,B170,C170)</f>
        <v xml:space="preserve">   Africa</v>
      </c>
      <c r="B170" s="281" t="s">
        <v>23</v>
      </c>
      <c r="C170" s="784" t="s">
        <v>140</v>
      </c>
      <c r="D170" s="295">
        <f t="shared" ref="D170:BN170" si="892">D159/D$154*100</f>
        <v>2.0479000347101701</v>
      </c>
      <c r="E170" s="312">
        <f t="shared" si="892"/>
        <v>1.9067796610169492</v>
      </c>
      <c r="F170" s="312">
        <f t="shared" si="892"/>
        <v>2.2411953041622197</v>
      </c>
      <c r="G170" s="312">
        <f t="shared" si="892"/>
        <v>2.0579710144927534</v>
      </c>
      <c r="H170" s="312">
        <f t="shared" si="892"/>
        <v>1.7499204581609928</v>
      </c>
      <c r="I170" s="312">
        <f t="shared" si="892"/>
        <v>1.4673913043478262</v>
      </c>
      <c r="J170" s="312">
        <f t="shared" si="892"/>
        <v>1.4191338390017127</v>
      </c>
      <c r="K170" s="312">
        <f t="shared" si="892"/>
        <v>1.7396031530307148</v>
      </c>
      <c r="L170" s="312">
        <f t="shared" si="892"/>
        <v>1.9316493313521546</v>
      </c>
      <c r="M170" s="312">
        <f t="shared" si="892"/>
        <v>1.9432370237790848</v>
      </c>
      <c r="N170" s="312">
        <f t="shared" si="892"/>
        <v>1.4162425315335252</v>
      </c>
      <c r="O170" s="312">
        <f t="shared" si="892"/>
        <v>1.2950971322849214</v>
      </c>
      <c r="P170" s="312">
        <f t="shared" si="892"/>
        <v>1.8807778131973221</v>
      </c>
      <c r="Q170" s="312">
        <f t="shared" si="892"/>
        <v>2.0452432599938022</v>
      </c>
      <c r="R170" s="312">
        <f t="shared" si="892"/>
        <v>2.2741241548862936</v>
      </c>
      <c r="S170" s="312">
        <f t="shared" si="892"/>
        <v>2.3323615160349855</v>
      </c>
      <c r="T170" s="312">
        <f t="shared" si="892"/>
        <v>1.9912385503783354</v>
      </c>
      <c r="U170" s="312">
        <f t="shared" si="892"/>
        <v>2.1156558533145273</v>
      </c>
      <c r="V170" s="312">
        <f t="shared" si="892"/>
        <v>1.6905901116427431</v>
      </c>
      <c r="W170" s="312">
        <f t="shared" si="892"/>
        <v>2.2322985699337288</v>
      </c>
      <c r="X170" s="312">
        <f t="shared" si="892"/>
        <v>2.4343856979840246</v>
      </c>
      <c r="Y170" s="312">
        <f t="shared" si="892"/>
        <v>1.8064076346284936</v>
      </c>
      <c r="Z170" s="312">
        <f t="shared" si="892"/>
        <v>1.0718424101969872</v>
      </c>
      <c r="AA170" s="312">
        <f t="shared" si="892"/>
        <v>2.7173913043478262</v>
      </c>
      <c r="AB170" s="312">
        <f t="shared" si="892"/>
        <v>2.7494908350305498</v>
      </c>
      <c r="AC170" s="312">
        <f t="shared" si="892"/>
        <v>1.6913319238900635</v>
      </c>
      <c r="AD170" s="312">
        <f t="shared" si="892"/>
        <v>1.2070815450643777</v>
      </c>
      <c r="AE170" s="312">
        <f t="shared" si="892"/>
        <v>1.5873015873015872</v>
      </c>
      <c r="AF170" s="312">
        <f t="shared" si="892"/>
        <v>1.9504643962848296</v>
      </c>
      <c r="AG170" s="312">
        <f t="shared" si="892"/>
        <v>1.9548458149779735</v>
      </c>
      <c r="AH170" s="312">
        <f t="shared" si="892"/>
        <v>1.8582755203171457</v>
      </c>
      <c r="AI170" s="296">
        <f t="shared" si="892"/>
        <v>2.4153248195446975</v>
      </c>
      <c r="AJ170" s="295">
        <f t="shared" si="892"/>
        <v>2.9786003470213998</v>
      </c>
      <c r="AK170" s="312">
        <f t="shared" si="892"/>
        <v>3.1327697662854299</v>
      </c>
      <c r="AL170" s="312">
        <f t="shared" si="892"/>
        <v>2.5920873124147339</v>
      </c>
      <c r="AM170" s="312">
        <f t="shared" si="892"/>
        <v>3.2838154808444098</v>
      </c>
      <c r="AN170" s="312">
        <f t="shared" si="892"/>
        <v>3.5703833772314897</v>
      </c>
      <c r="AO170" s="312">
        <f t="shared" si="892"/>
        <v>0.54890219560878251</v>
      </c>
      <c r="AP170" s="312">
        <f t="shared" si="892"/>
        <v>2.5676613462873004</v>
      </c>
      <c r="AQ170" s="312">
        <f t="shared" si="892"/>
        <v>2.2020272631946871</v>
      </c>
      <c r="AR170" s="312">
        <f t="shared" si="892"/>
        <v>4.3823326432022087</v>
      </c>
      <c r="AS170" s="312">
        <f t="shared" si="892"/>
        <v>4.5334118339711509</v>
      </c>
      <c r="AT170" s="312">
        <f t="shared" si="892"/>
        <v>3.3898305084745761</v>
      </c>
      <c r="AU170" s="312">
        <f t="shared" si="892"/>
        <v>3.8973852984706467</v>
      </c>
      <c r="AV170" s="312">
        <f t="shared" ref="AV170:AW170" si="893">AV159/AV$154*100</f>
        <v>0.68119891008174382</v>
      </c>
      <c r="AW170" s="312">
        <f t="shared" si="893"/>
        <v>0.12740656851642129</v>
      </c>
      <c r="AX170" s="312">
        <f t="shared" ref="AX170:AY170" si="894">AX159/AX$154*100</f>
        <v>0.13683117660587327</v>
      </c>
      <c r="AY170" s="312">
        <f t="shared" si="894"/>
        <v>0.14890074179595544</v>
      </c>
      <c r="AZ170" s="312">
        <f t="shared" ref="AZ170:BA170" si="895">AZ159/AZ$154*100</f>
        <v>0.27869940278699407</v>
      </c>
      <c r="BA170" s="312">
        <f t="shared" si="895"/>
        <v>0.31573408174004564</v>
      </c>
      <c r="BB170" s="312">
        <f t="shared" ref="BB170:BC170" si="896">BB159/BB$154*100</f>
        <v>0.33048710973297318</v>
      </c>
      <c r="BC170" s="312">
        <f t="shared" si="896"/>
        <v>0.54517940077127147</v>
      </c>
      <c r="BD170" s="312">
        <f t="shared" ref="BD170:BE170" si="897">BD159/BD$154*100</f>
        <v>2.4184879971336439</v>
      </c>
      <c r="BE170" s="312">
        <f t="shared" si="897"/>
        <v>4.0013869625520107</v>
      </c>
      <c r="BF170" s="312">
        <f t="shared" ref="BF170:BG170" si="898">BF159/BF$154*100</f>
        <v>0.23892678515740315</v>
      </c>
      <c r="BG170" s="296">
        <f t="shared" si="898"/>
        <v>0.36302064408452855</v>
      </c>
      <c r="BH170" s="295">
        <f t="shared" ref="BH170:BL170" si="899">BH159/BH$154*100</f>
        <v>2.0001762269803507</v>
      </c>
      <c r="BI170" s="312">
        <f t="shared" si="899"/>
        <v>1.9566853415837442</v>
      </c>
      <c r="BJ170" s="312">
        <f t="shared" si="899"/>
        <v>1.763734614229961</v>
      </c>
      <c r="BK170" s="312">
        <f t="shared" si="899"/>
        <v>2.0413793103448277</v>
      </c>
      <c r="BL170" s="312">
        <f t="shared" si="899"/>
        <v>2.9844097995545655</v>
      </c>
      <c r="BM170" s="312">
        <f t="shared" si="892"/>
        <v>2.4184879971336439</v>
      </c>
      <c r="BN170" s="312">
        <f t="shared" si="892"/>
        <v>4.0013869625520107</v>
      </c>
      <c r="BO170" s="312">
        <f t="shared" ref="BO170:BP170" si="900">BO159/BO$154*100</f>
        <v>0.23892678515740315</v>
      </c>
      <c r="BP170" s="296">
        <f t="shared" si="900"/>
        <v>0.36302064408452855</v>
      </c>
    </row>
    <row r="171" spans="1:80">
      <c r="A171" s="297" t="str">
        <f>IF('1'!$A$1=1,B171,C171)</f>
        <v xml:space="preserve">   Australia and Oceania</v>
      </c>
      <c r="B171" s="281" t="s">
        <v>264</v>
      </c>
      <c r="C171" s="784" t="s">
        <v>265</v>
      </c>
      <c r="D171" s="295">
        <f t="shared" ref="D171:BN171" si="901">D160/D$154*100</f>
        <v>0.17355085039916696</v>
      </c>
      <c r="E171" s="312">
        <f t="shared" si="901"/>
        <v>6.0532687651331719E-2</v>
      </c>
      <c r="F171" s="312">
        <f t="shared" si="901"/>
        <v>0.16008537886872998</v>
      </c>
      <c r="G171" s="312">
        <f t="shared" si="901"/>
        <v>5.7971014492753624E-2</v>
      </c>
      <c r="H171" s="312">
        <f t="shared" si="901"/>
        <v>6.3633471205854275E-2</v>
      </c>
      <c r="I171" s="312">
        <f t="shared" si="901"/>
        <v>0.10869565217391304</v>
      </c>
      <c r="J171" s="312">
        <f t="shared" si="901"/>
        <v>9.7871299241497428E-2</v>
      </c>
      <c r="K171" s="312">
        <f t="shared" si="901"/>
        <v>8.1543897798314766E-2</v>
      </c>
      <c r="L171" s="312">
        <f t="shared" si="901"/>
        <v>2.9717682020802376E-2</v>
      </c>
      <c r="M171" s="312">
        <f t="shared" si="901"/>
        <v>5.1137816415239075E-2</v>
      </c>
      <c r="N171" s="312">
        <f t="shared" si="901"/>
        <v>0.11064394777605664</v>
      </c>
      <c r="O171" s="312">
        <f t="shared" si="901"/>
        <v>9.2506938020351537E-2</v>
      </c>
      <c r="P171" s="312">
        <f t="shared" si="901"/>
        <v>9.5632770162575709E-2</v>
      </c>
      <c r="Q171" s="312">
        <f t="shared" si="901"/>
        <v>6.1977068484660676E-2</v>
      </c>
      <c r="R171" s="312">
        <f t="shared" si="901"/>
        <v>6.1462814996926851E-2</v>
      </c>
      <c r="S171" s="312">
        <f t="shared" si="901"/>
        <v>0.10932944606413994</v>
      </c>
      <c r="T171" s="312">
        <f t="shared" si="901"/>
        <v>3.9824771007566706E-2</v>
      </c>
      <c r="U171" s="312">
        <f t="shared" si="901"/>
        <v>3.5260930888575459E-2</v>
      </c>
      <c r="V171" s="312">
        <f t="shared" si="901"/>
        <v>6.3795853269537475E-2</v>
      </c>
      <c r="W171" s="312">
        <f t="shared" si="901"/>
        <v>3.4879665155214512E-2</v>
      </c>
      <c r="X171" s="312">
        <f t="shared" si="901"/>
        <v>3.8037276531000384E-2</v>
      </c>
      <c r="Y171" s="312">
        <f t="shared" si="901"/>
        <v>0</v>
      </c>
      <c r="Z171" s="312">
        <f t="shared" si="901"/>
        <v>0</v>
      </c>
      <c r="AA171" s="312">
        <f t="shared" si="901"/>
        <v>6.7934782608695649E-2</v>
      </c>
      <c r="AB171" s="312">
        <f t="shared" si="901"/>
        <v>6.7888662593346902E-2</v>
      </c>
      <c r="AC171" s="312">
        <f t="shared" si="901"/>
        <v>3.0202355783751134E-2</v>
      </c>
      <c r="AD171" s="312">
        <f t="shared" si="901"/>
        <v>2.6824034334763949E-2</v>
      </c>
      <c r="AE171" s="312">
        <f t="shared" si="901"/>
        <v>0</v>
      </c>
      <c r="AF171" s="312">
        <f t="shared" si="901"/>
        <v>0</v>
      </c>
      <c r="AG171" s="312">
        <f t="shared" si="901"/>
        <v>0</v>
      </c>
      <c r="AH171" s="312">
        <f t="shared" si="901"/>
        <v>0</v>
      </c>
      <c r="AI171" s="296">
        <f t="shared" si="901"/>
        <v>2.7762354247640203E-2</v>
      </c>
      <c r="AJ171" s="295">
        <f t="shared" si="901"/>
        <v>0</v>
      </c>
      <c r="AK171" s="312">
        <f t="shared" si="901"/>
        <v>0</v>
      </c>
      <c r="AL171" s="312">
        <f t="shared" si="901"/>
        <v>2.2737608003638016E-2</v>
      </c>
      <c r="AM171" s="312">
        <f t="shared" si="901"/>
        <v>2.6062027625749284E-2</v>
      </c>
      <c r="AN171" s="312">
        <f t="shared" si="901"/>
        <v>0</v>
      </c>
      <c r="AO171" s="312">
        <f t="shared" si="901"/>
        <v>0</v>
      </c>
      <c r="AP171" s="312">
        <f t="shared" si="901"/>
        <v>0</v>
      </c>
      <c r="AQ171" s="312">
        <f t="shared" si="901"/>
        <v>0</v>
      </c>
      <c r="AR171" s="312">
        <f t="shared" si="901"/>
        <v>0</v>
      </c>
      <c r="AS171" s="312">
        <f t="shared" si="901"/>
        <v>0</v>
      </c>
      <c r="AT171" s="312">
        <f t="shared" si="901"/>
        <v>0</v>
      </c>
      <c r="AU171" s="312">
        <f t="shared" si="901"/>
        <v>2.4666995559940803E-2</v>
      </c>
      <c r="AV171" s="312">
        <f t="shared" ref="AV171:AW171" si="902">AV160/AV$154*100</f>
        <v>5.8388478007006618E-2</v>
      </c>
      <c r="AW171" s="312">
        <f t="shared" si="902"/>
        <v>1.4156285390713478E-2</v>
      </c>
      <c r="AX171" s="312">
        <f t="shared" ref="AX171:AY171" si="903">AX160/AX$154*100</f>
        <v>1.3542795232936077E-2</v>
      </c>
      <c r="AY171" s="312">
        <f t="shared" si="903"/>
        <v>4.927929037821855E-2</v>
      </c>
      <c r="AZ171" s="312">
        <f t="shared" ref="AZ171:BA171" si="904">AZ160/AZ$154*100</f>
        <v>3.9814200398142006E-2</v>
      </c>
      <c r="BA171" s="312">
        <f t="shared" si="904"/>
        <v>1.7540782318891425E-2</v>
      </c>
      <c r="BB171" s="312">
        <f t="shared" ref="BB171:BC171" si="905">BB160/BB$154*100</f>
        <v>0</v>
      </c>
      <c r="BC171" s="312">
        <f t="shared" si="905"/>
        <v>1.6666666666666666E-2</v>
      </c>
      <c r="BD171" s="312">
        <f t="shared" ref="BD171:BE171" si="906">BD160/BD$154*100</f>
        <v>0</v>
      </c>
      <c r="BE171" s="312">
        <f t="shared" si="906"/>
        <v>6.934812760055478E-3</v>
      </c>
      <c r="BF171" s="312">
        <f t="shared" ref="BF171:BG171" si="907">BF160/BF$154*100</f>
        <v>3.2487456232177019E-2</v>
      </c>
      <c r="BG171" s="296">
        <f t="shared" si="907"/>
        <v>1.998800719568259E-2</v>
      </c>
      <c r="BH171" s="295">
        <f t="shared" ref="BH171:BL171" si="908">BH160/BH$154*100</f>
        <v>4.4056745087672926E-2</v>
      </c>
      <c r="BI171" s="312">
        <f t="shared" si="908"/>
        <v>2.50857095074839E-2</v>
      </c>
      <c r="BJ171" s="312">
        <f t="shared" si="908"/>
        <v>3.0021014710297209E-2</v>
      </c>
      <c r="BK171" s="312">
        <f t="shared" si="908"/>
        <v>6.8965517241379309E-3</v>
      </c>
      <c r="BL171" s="312">
        <f t="shared" si="908"/>
        <v>1.2726694241170854E-2</v>
      </c>
      <c r="BM171" s="312">
        <f t="shared" si="901"/>
        <v>0</v>
      </c>
      <c r="BN171" s="312">
        <f t="shared" si="901"/>
        <v>6.934812760055478E-3</v>
      </c>
      <c r="BO171" s="312">
        <f t="shared" ref="BO171:BP171" si="909">BO160/BO$154*100</f>
        <v>3.2487456232177019E-2</v>
      </c>
      <c r="BP171" s="296">
        <f t="shared" si="909"/>
        <v>1.998800719568259E-2</v>
      </c>
    </row>
    <row r="172" spans="1:80">
      <c r="A172" s="290" t="str">
        <f>IF('1'!$A$1=1,B172,C172)</f>
        <v>Reference:</v>
      </c>
      <c r="B172" s="281" t="s">
        <v>367</v>
      </c>
      <c r="C172" s="783" t="s">
        <v>369</v>
      </c>
      <c r="D172" s="295"/>
      <c r="E172" s="312"/>
      <c r="F172" s="312"/>
      <c r="G172" s="312"/>
      <c r="H172" s="312"/>
      <c r="I172" s="312"/>
      <c r="J172" s="312"/>
      <c r="K172" s="312"/>
      <c r="L172" s="312"/>
      <c r="M172" s="312"/>
      <c r="N172" s="312"/>
      <c r="O172" s="312"/>
      <c r="P172" s="312"/>
      <c r="Q172" s="312"/>
      <c r="R172" s="312"/>
      <c r="S172" s="312"/>
      <c r="T172" s="312"/>
      <c r="U172" s="312"/>
      <c r="V172" s="312"/>
      <c r="W172" s="312"/>
      <c r="X172" s="312"/>
      <c r="Y172" s="312"/>
      <c r="Z172" s="312"/>
      <c r="AA172" s="312"/>
      <c r="AB172" s="312"/>
      <c r="AC172" s="312"/>
      <c r="AD172" s="312"/>
      <c r="AE172" s="312"/>
      <c r="AF172" s="312"/>
      <c r="AG172" s="312"/>
      <c r="AH172" s="312"/>
      <c r="AI172" s="296"/>
      <c r="AJ172" s="295"/>
      <c r="AK172" s="312"/>
      <c r="AL172" s="312"/>
      <c r="AM172" s="312"/>
      <c r="AN172" s="312"/>
      <c r="AO172" s="312"/>
      <c r="AP172" s="312"/>
      <c r="AQ172" s="312"/>
      <c r="AR172" s="312"/>
      <c r="AS172" s="312"/>
      <c r="AT172" s="312"/>
      <c r="AU172" s="312"/>
      <c r="AV172" s="312"/>
      <c r="AW172" s="312"/>
      <c r="AX172" s="312"/>
      <c r="AY172" s="312"/>
      <c r="AZ172" s="312"/>
      <c r="BA172" s="312"/>
      <c r="BB172" s="312"/>
      <c r="BC172" s="312"/>
      <c r="BD172" s="312"/>
      <c r="BE172" s="312"/>
      <c r="BF172" s="312"/>
      <c r="BG172" s="296"/>
      <c r="BH172" s="295"/>
      <c r="BI172" s="312"/>
      <c r="BJ172" s="312"/>
      <c r="BK172" s="312"/>
      <c r="BL172" s="312"/>
      <c r="BM172" s="312"/>
      <c r="BN172" s="312"/>
      <c r="BO172" s="312"/>
      <c r="BP172" s="296"/>
    </row>
    <row r="173" spans="1:80">
      <c r="A173" s="290" t="str">
        <f>IF('1'!$A$1=1,B173,C173)</f>
        <v>EU countries</v>
      </c>
      <c r="B173" s="281" t="s">
        <v>383</v>
      </c>
      <c r="C173" s="783" t="s">
        <v>365</v>
      </c>
      <c r="D173" s="295">
        <f t="shared" ref="D173:BN173" si="910">D162/D$154*100</f>
        <v>56.924678930926767</v>
      </c>
      <c r="E173" s="312">
        <f t="shared" si="910"/>
        <v>51.937046004842614</v>
      </c>
      <c r="F173" s="312">
        <f t="shared" si="910"/>
        <v>49.919957310565636</v>
      </c>
      <c r="G173" s="312">
        <f t="shared" si="910"/>
        <v>54.231884057971016</v>
      </c>
      <c r="H173" s="312">
        <f t="shared" si="910"/>
        <v>54.69296850143175</v>
      </c>
      <c r="I173" s="312">
        <f t="shared" si="910"/>
        <v>51.467391304347828</v>
      </c>
      <c r="J173" s="312">
        <f t="shared" si="910"/>
        <v>50.795204306337169</v>
      </c>
      <c r="K173" s="312">
        <f t="shared" si="910"/>
        <v>54.389779831475948</v>
      </c>
      <c r="L173" s="312">
        <f t="shared" si="910"/>
        <v>51.887072808320958</v>
      </c>
      <c r="M173" s="312">
        <f t="shared" si="910"/>
        <v>53.055484530810539</v>
      </c>
      <c r="N173" s="312">
        <f t="shared" si="910"/>
        <v>52.511617614516481</v>
      </c>
      <c r="O173" s="312">
        <f t="shared" si="910"/>
        <v>57.053654024051802</v>
      </c>
      <c r="P173" s="312">
        <f t="shared" si="910"/>
        <v>51.450430347465733</v>
      </c>
      <c r="Q173" s="312">
        <f t="shared" si="910"/>
        <v>54.663774403470711</v>
      </c>
      <c r="R173" s="312">
        <f t="shared" si="910"/>
        <v>56.146281499692684</v>
      </c>
      <c r="S173" s="312">
        <f t="shared" si="910"/>
        <v>56.778425655976669</v>
      </c>
      <c r="T173" s="312">
        <f t="shared" si="910"/>
        <v>48.825169255276784</v>
      </c>
      <c r="U173" s="312">
        <f t="shared" si="910"/>
        <v>49.259520451339917</v>
      </c>
      <c r="V173" s="312">
        <f t="shared" si="910"/>
        <v>44.529505582137162</v>
      </c>
      <c r="W173" s="312">
        <f t="shared" si="910"/>
        <v>46.913149633763517</v>
      </c>
      <c r="X173" s="312">
        <f t="shared" si="910"/>
        <v>55.192088246481553</v>
      </c>
      <c r="Y173" s="312">
        <f t="shared" si="910"/>
        <v>55.964553510565786</v>
      </c>
      <c r="Z173" s="312">
        <f t="shared" si="910"/>
        <v>52.288528389339518</v>
      </c>
      <c r="AA173" s="312">
        <f t="shared" si="910"/>
        <v>52.241847826086953</v>
      </c>
      <c r="AB173" s="312">
        <f t="shared" si="910"/>
        <v>55.634758995247793</v>
      </c>
      <c r="AC173" s="312">
        <f t="shared" si="910"/>
        <v>54.575656901238304</v>
      </c>
      <c r="AD173" s="312">
        <f t="shared" si="910"/>
        <v>56.410944206008587</v>
      </c>
      <c r="AE173" s="312">
        <f t="shared" si="910"/>
        <v>58.670260557053012</v>
      </c>
      <c r="AF173" s="312">
        <f t="shared" si="910"/>
        <v>61.795665634674926</v>
      </c>
      <c r="AG173" s="312">
        <f t="shared" si="910"/>
        <v>59.939427312775329</v>
      </c>
      <c r="AH173" s="312">
        <f t="shared" si="910"/>
        <v>60.381565906838453</v>
      </c>
      <c r="AI173" s="296">
        <f t="shared" si="910"/>
        <v>60.799555802332037</v>
      </c>
      <c r="AJ173" s="295">
        <f t="shared" si="910"/>
        <v>59.94794679005205</v>
      </c>
      <c r="AK173" s="312">
        <f t="shared" si="910"/>
        <v>60.76578816509199</v>
      </c>
      <c r="AL173" s="312">
        <f t="shared" si="910"/>
        <v>57.071396089131419</v>
      </c>
      <c r="AM173" s="312">
        <f t="shared" si="910"/>
        <v>58.82199635131613</v>
      </c>
      <c r="AN173" s="312">
        <f t="shared" si="910"/>
        <v>58.882060286801284</v>
      </c>
      <c r="AO173" s="312">
        <f t="shared" si="910"/>
        <v>57.784431137724546</v>
      </c>
      <c r="AP173" s="312">
        <f t="shared" si="910"/>
        <v>54.094378903539209</v>
      </c>
      <c r="AQ173" s="312">
        <f t="shared" si="910"/>
        <v>57.637189793778397</v>
      </c>
      <c r="AR173" s="312">
        <f t="shared" si="910"/>
        <v>56.763285024154584</v>
      </c>
      <c r="AS173" s="312">
        <f t="shared" si="910"/>
        <v>55.078010008831328</v>
      </c>
      <c r="AT173" s="312">
        <f t="shared" si="910"/>
        <v>53.328420535494971</v>
      </c>
      <c r="AU173" s="312">
        <f t="shared" si="910"/>
        <v>54.662062160828803</v>
      </c>
      <c r="AV173" s="312">
        <f t="shared" ref="AV173:AW173" si="911">AV162/AV$154*100</f>
        <v>54.632152588555861</v>
      </c>
      <c r="AW173" s="312">
        <f t="shared" si="911"/>
        <v>50.891845979614949</v>
      </c>
      <c r="AX173" s="312">
        <f t="shared" ref="AX173:AY173" si="912">AX162/AX$154*100</f>
        <v>51.789815706857354</v>
      </c>
      <c r="AY173" s="312">
        <f t="shared" si="912"/>
        <v>51.299227127566404</v>
      </c>
      <c r="AZ173" s="312">
        <f t="shared" ref="AZ173:BA173" si="913">AZ162/AZ$154*100</f>
        <v>33.072329130723297</v>
      </c>
      <c r="BA173" s="312">
        <f t="shared" si="913"/>
        <v>59.971934748289776</v>
      </c>
      <c r="BB173" s="312">
        <f t="shared" ref="BB173:BC173" si="914">BB162/BB$154*100</f>
        <v>60.559258035817052</v>
      </c>
      <c r="BC173" s="312">
        <f t="shared" si="914"/>
        <v>59.371325866714152</v>
      </c>
      <c r="BD173" s="312">
        <f t="shared" ref="BD173:BE173" si="915">BD162/BD$154*100</f>
        <v>57.130060910068082</v>
      </c>
      <c r="BE173" s="312">
        <f t="shared" si="915"/>
        <v>54.805825242718441</v>
      </c>
      <c r="BF173" s="312">
        <f t="shared" ref="BF173:BG173" si="916">BF162/BF$154*100</f>
        <v>51.944259674904927</v>
      </c>
      <c r="BG173" s="296">
        <f t="shared" si="916"/>
        <v>51.86087976771023</v>
      </c>
      <c r="BH173" s="295">
        <f t="shared" ref="BH173:BL173" si="917">BH162/BH$154*100</f>
        <v>47.264076130055507</v>
      </c>
      <c r="BI173" s="312">
        <f t="shared" si="917"/>
        <v>53.817208796722142</v>
      </c>
      <c r="BJ173" s="312">
        <f t="shared" si="917"/>
        <v>56.34944461122786</v>
      </c>
      <c r="BK173" s="312">
        <f t="shared" si="917"/>
        <v>60.689655172413794</v>
      </c>
      <c r="BL173" s="312">
        <f t="shared" si="917"/>
        <v>59.077314667515111</v>
      </c>
      <c r="BM173" s="312">
        <f t="shared" si="910"/>
        <v>57.130060910068082</v>
      </c>
      <c r="BN173" s="312">
        <f t="shared" si="910"/>
        <v>54.805825242718441</v>
      </c>
      <c r="BO173" s="312">
        <f t="shared" ref="BO173:BP173" si="918">BO162/BO$154*100</f>
        <v>51.944259674904927</v>
      </c>
      <c r="BP173" s="296">
        <f t="shared" si="918"/>
        <v>51.86087976771023</v>
      </c>
    </row>
    <row r="174" spans="1:80">
      <c r="A174" s="299" t="str">
        <f>IF('1'!$A$1=1,B174,C174)</f>
        <v xml:space="preserve">   CIS countries</v>
      </c>
      <c r="B174" s="1139" t="s">
        <v>373</v>
      </c>
      <c r="C174" s="1140" t="s">
        <v>135</v>
      </c>
      <c r="D174" s="313">
        <f t="shared" ref="D174:BN174" si="919">D163/D$154*100</f>
        <v>21.971537660534537</v>
      </c>
      <c r="E174" s="314">
        <f t="shared" si="919"/>
        <v>25.24213075060533</v>
      </c>
      <c r="F174" s="314">
        <f t="shared" si="919"/>
        <v>25.880469583778016</v>
      </c>
      <c r="G174" s="314">
        <f t="shared" si="919"/>
        <v>22.028985507246375</v>
      </c>
      <c r="H174" s="314">
        <f t="shared" si="919"/>
        <v>21.508113267578747</v>
      </c>
      <c r="I174" s="314">
        <f t="shared" si="919"/>
        <v>22.798913043478262</v>
      </c>
      <c r="J174" s="314">
        <f t="shared" si="919"/>
        <v>23.219965745045265</v>
      </c>
      <c r="K174" s="314">
        <f t="shared" si="919"/>
        <v>22.506115792334874</v>
      </c>
      <c r="L174" s="314">
        <f t="shared" si="919"/>
        <v>24.041604754829123</v>
      </c>
      <c r="M174" s="314">
        <f t="shared" si="919"/>
        <v>24.367169521861417</v>
      </c>
      <c r="N174" s="314">
        <f t="shared" si="919"/>
        <v>25.293206461606548</v>
      </c>
      <c r="O174" s="314">
        <f t="shared" si="919"/>
        <v>22.941720629047179</v>
      </c>
      <c r="P174" s="314">
        <f t="shared" si="919"/>
        <v>25.78897035384125</v>
      </c>
      <c r="Q174" s="314">
        <f t="shared" si="919"/>
        <v>22.311744654477845</v>
      </c>
      <c r="R174" s="314">
        <f t="shared" si="919"/>
        <v>21.481253841425936</v>
      </c>
      <c r="S174" s="314">
        <f t="shared" si="919"/>
        <v>19.642857142857142</v>
      </c>
      <c r="T174" s="314">
        <f t="shared" si="919"/>
        <v>17.921146953405017</v>
      </c>
      <c r="U174" s="314">
        <f t="shared" si="919"/>
        <v>19.146685472496475</v>
      </c>
      <c r="V174" s="314">
        <f t="shared" si="919"/>
        <v>16.108452950558213</v>
      </c>
      <c r="W174" s="314">
        <f t="shared" si="919"/>
        <v>15.033135681897452</v>
      </c>
      <c r="X174" s="314">
        <f t="shared" si="919"/>
        <v>12.324077596044123</v>
      </c>
      <c r="Y174" s="314">
        <f t="shared" si="919"/>
        <v>12.747102931152011</v>
      </c>
      <c r="Z174" s="314">
        <f t="shared" si="919"/>
        <v>12.83314020857474</v>
      </c>
      <c r="AA174" s="314">
        <f t="shared" si="919"/>
        <v>14.266304347826086</v>
      </c>
      <c r="AB174" s="314">
        <f t="shared" si="919"/>
        <v>12.152070604209097</v>
      </c>
      <c r="AC174" s="314">
        <f t="shared" si="919"/>
        <v>14.195107218363031</v>
      </c>
      <c r="AD174" s="314">
        <f t="shared" si="919"/>
        <v>11.373390557939913</v>
      </c>
      <c r="AE174" s="314">
        <f t="shared" si="919"/>
        <v>10.90146750524109</v>
      </c>
      <c r="AF174" s="314">
        <f t="shared" si="919"/>
        <v>11.640866873065017</v>
      </c>
      <c r="AG174" s="314">
        <f t="shared" si="919"/>
        <v>11.729074889867841</v>
      </c>
      <c r="AH174" s="314">
        <f t="shared" si="919"/>
        <v>11.471754212091181</v>
      </c>
      <c r="AI174" s="315">
        <f t="shared" si="919"/>
        <v>10.910605219322598</v>
      </c>
      <c r="AJ174" s="313">
        <f t="shared" si="919"/>
        <v>10.757663389242337</v>
      </c>
      <c r="AK174" s="314">
        <f t="shared" si="919"/>
        <v>8.8264545002486337</v>
      </c>
      <c r="AL174" s="314">
        <f t="shared" si="919"/>
        <v>9.1177808094588446</v>
      </c>
      <c r="AM174" s="314">
        <f t="shared" si="919"/>
        <v>10.320562939796716</v>
      </c>
      <c r="AN174" s="314">
        <f t="shared" si="919"/>
        <v>8.896693005560433</v>
      </c>
      <c r="AO174" s="314">
        <f t="shared" si="919"/>
        <v>6.9860279441117763</v>
      </c>
      <c r="AP174" s="314">
        <f t="shared" si="919"/>
        <v>6.0374739764052743</v>
      </c>
      <c r="AQ174" s="314">
        <f t="shared" si="919"/>
        <v>6.256553652569032</v>
      </c>
      <c r="AR174" s="314">
        <f t="shared" si="919"/>
        <v>5.6245686680469289</v>
      </c>
      <c r="AS174" s="314">
        <f t="shared" si="919"/>
        <v>5.1516043567853993</v>
      </c>
      <c r="AT174" s="314">
        <f t="shared" si="919"/>
        <v>5.4286416113976905</v>
      </c>
      <c r="AU174" s="314">
        <f t="shared" si="919"/>
        <v>6.2160828811050814</v>
      </c>
      <c r="AV174" s="314">
        <f t="shared" ref="AV174:AW174" si="920">AV163/AV$154*100</f>
        <v>1.3429349941611521</v>
      </c>
      <c r="AW174" s="314">
        <f t="shared" si="920"/>
        <v>0.28312570781426954</v>
      </c>
      <c r="AX174" s="314">
        <f t="shared" ref="AX174:AY174" si="921">AX163/AX$154*100</f>
        <v>0.32502708559046589</v>
      </c>
      <c r="AY174" s="314">
        <f t="shared" si="921"/>
        <v>0.49279290378218554</v>
      </c>
      <c r="AZ174" s="314">
        <f t="shared" ref="AZ174:BA174" si="922">AZ163/AZ$154*100</f>
        <v>0.31851360318513605</v>
      </c>
      <c r="BA174" s="314">
        <f t="shared" si="922"/>
        <v>0.36835642869671986</v>
      </c>
      <c r="BB174" s="314">
        <f t="shared" ref="BB174:BC174" si="923">BB163/BB$154*100</f>
        <v>0.38068870046720887</v>
      </c>
      <c r="BC174" s="314">
        <f t="shared" si="923"/>
        <v>0.43333333333333329</v>
      </c>
      <c r="BD174" s="314">
        <f t="shared" ref="BD174:BE174" si="924">BD163/BD$154*100</f>
        <v>7.1390182730204224</v>
      </c>
      <c r="BE174" s="314">
        <f t="shared" si="924"/>
        <v>5.6241331484049928</v>
      </c>
      <c r="BF174" s="314">
        <f t="shared" ref="BF174:BG174" si="925">BF163/BF$154*100</f>
        <v>0.55228675594700938</v>
      </c>
      <c r="BG174" s="315">
        <f t="shared" si="925"/>
        <v>0.37177693383969618</v>
      </c>
      <c r="BH174" s="313">
        <f t="shared" ref="BH174:BL174" si="926">BH163/BH$154*100</f>
        <v>16.997092254824214</v>
      </c>
      <c r="BI174" s="314">
        <f t="shared" si="926"/>
        <v>13.052930847060789</v>
      </c>
      <c r="BJ174" s="314">
        <f t="shared" si="926"/>
        <v>12.128489942960071</v>
      </c>
      <c r="BK174" s="314">
        <f t="shared" si="926"/>
        <v>11.434482758620689</v>
      </c>
      <c r="BL174" s="314">
        <f t="shared" si="926"/>
        <v>9.6977410117721909</v>
      </c>
      <c r="BM174" s="314">
        <f t="shared" si="919"/>
        <v>7.1390182730204224</v>
      </c>
      <c r="BN174" s="314">
        <f t="shared" si="919"/>
        <v>5.6241331484049928</v>
      </c>
      <c r="BO174" s="314">
        <f t="shared" ref="BO174:BP174" si="927">BO163/BO$154*100</f>
        <v>0.55228675594700938</v>
      </c>
      <c r="BP174" s="315">
        <f t="shared" si="927"/>
        <v>0.37177693383969618</v>
      </c>
    </row>
    <row r="175" spans="1:80" ht="16.8" customHeight="1">
      <c r="A175" s="1591" t="str">
        <f>IF('1'!$A$1=1,B175,C175)</f>
        <v>*Including the volumes of humanitarian aid and informal trade that are not distributed by country and region</v>
      </c>
      <c r="B175" s="1591" t="s">
        <v>714</v>
      </c>
      <c r="C175" s="1591" t="s">
        <v>715</v>
      </c>
      <c r="D175" s="312"/>
      <c r="E175" s="312"/>
      <c r="F175" s="312"/>
      <c r="G175" s="312"/>
      <c r="H175" s="312"/>
      <c r="I175" s="312"/>
      <c r="J175" s="312"/>
      <c r="K175" s="312"/>
      <c r="L175" s="312"/>
      <c r="M175" s="312"/>
      <c r="N175" s="312"/>
      <c r="O175" s="312"/>
      <c r="P175" s="312"/>
      <c r="Q175" s="312"/>
      <c r="R175" s="312"/>
      <c r="S175" s="312"/>
      <c r="T175" s="312"/>
      <c r="U175" s="312"/>
      <c r="V175" s="312"/>
      <c r="W175" s="312"/>
      <c r="X175" s="312"/>
      <c r="Y175" s="312"/>
      <c r="Z175" s="312"/>
      <c r="AA175" s="312"/>
      <c r="AB175" s="312"/>
      <c r="AC175" s="312"/>
      <c r="AD175" s="312"/>
      <c r="AE175" s="312"/>
      <c r="AF175" s="312"/>
      <c r="AG175" s="312"/>
      <c r="AH175" s="312"/>
      <c r="AI175" s="312"/>
      <c r="AJ175" s="312"/>
      <c r="AK175" s="312"/>
      <c r="AL175" s="312"/>
      <c r="AM175" s="312"/>
      <c r="AN175" s="312"/>
      <c r="AO175" s="312"/>
      <c r="AP175" s="312"/>
      <c r="AQ175" s="312"/>
      <c r="AR175" s="312"/>
      <c r="AS175" s="312"/>
      <c r="AT175" s="312"/>
      <c r="AU175" s="312"/>
      <c r="AV175" s="312"/>
      <c r="AW175" s="312"/>
      <c r="AX175" s="312"/>
      <c r="AY175" s="312"/>
      <c r="AZ175" s="312"/>
      <c r="BA175" s="312"/>
      <c r="BB175" s="312"/>
      <c r="BC175" s="312"/>
      <c r="BD175" s="312"/>
      <c r="BE175" s="312"/>
      <c r="BF175" s="312"/>
      <c r="BG175" s="312"/>
      <c r="BH175" s="312"/>
      <c r="BI175" s="312"/>
      <c r="BJ175" s="312"/>
      <c r="BK175" s="312"/>
      <c r="BL175" s="312"/>
      <c r="BM175" s="312"/>
      <c r="BN175" s="312"/>
      <c r="BO175" s="312"/>
      <c r="BP175" s="312"/>
    </row>
    <row r="176" spans="1:80">
      <c r="A176" s="1138" t="str">
        <f>IF('1'!$A$1=1,B176,C176)</f>
        <v>Notes:</v>
      </c>
      <c r="B176" s="510" t="s">
        <v>305</v>
      </c>
      <c r="C176" s="84" t="s">
        <v>306</v>
      </c>
    </row>
    <row r="177" spans="1:80" ht="13.2" customHeight="1">
      <c r="A177" s="329" t="str">
        <f>IF('1'!$A$1=1,B177,C177)</f>
        <v>1. Since 2014, data exclude the temporarily occupied by the russian federation territories of Ukraine.</v>
      </c>
      <c r="B177" s="329" t="s">
        <v>621</v>
      </c>
      <c r="C177" s="1091" t="s">
        <v>619</v>
      </c>
    </row>
    <row r="178" spans="1:80" ht="16.350000000000001" customHeight="1">
      <c r="A178" s="329" t="str">
        <f>IF('1'!$A$1=1,B178,C178)</f>
        <v>2. Data on trade in services for 2017 – Q1 2020 are revised on the basis of Financial Intermediation Services Indirectly Measured (FISIM)</v>
      </c>
      <c r="B178" s="254" t="s">
        <v>331</v>
      </c>
      <c r="C178" s="719" t="s">
        <v>332</v>
      </c>
    </row>
    <row r="179" spans="1:80" s="285" customFormat="1" ht="17.7" customHeight="1">
      <c r="A179" s="254" t="str">
        <f>IF('1'!$A$1=1,B179,C179)</f>
        <v>3. United Kingdom of Great Britain and Northern Ireland are excluded from the data for EU countries since 2015</v>
      </c>
      <c r="B179" s="764" t="s">
        <v>355</v>
      </c>
      <c r="C179" s="764" t="s">
        <v>354</v>
      </c>
      <c r="BQ179" s="1601"/>
      <c r="BR179" s="1601"/>
      <c r="BS179" s="1601"/>
      <c r="BT179" s="1601"/>
      <c r="BU179" s="1601"/>
      <c r="BV179" s="1601"/>
      <c r="BW179" s="1601"/>
      <c r="BX179" s="1601"/>
      <c r="BY179" s="1601"/>
      <c r="BZ179" s="1601"/>
      <c r="CA179" s="1601"/>
      <c r="CB179" s="1601"/>
    </row>
    <row r="180" spans="1:80" ht="17.25" customHeight="1">
      <c r="A180" s="1053" t="str">
        <f>IF('1'!$A$1=1,B180,C180)</f>
        <v xml:space="preserve">4. In some cases, the sum of the components may not be equal to the result due to rounding. </v>
      </c>
      <c r="B180" s="1053" t="s">
        <v>423</v>
      </c>
      <c r="C180" s="1053" t="s">
        <v>424</v>
      </c>
    </row>
    <row r="186" spans="1:80">
      <c r="B186" s="740"/>
    </row>
  </sheetData>
  <mergeCells count="23">
    <mergeCell ref="BH5:BH6"/>
    <mergeCell ref="BI5:BI6"/>
    <mergeCell ref="BJ5:BJ6"/>
    <mergeCell ref="AR5:AU5"/>
    <mergeCell ref="AN5:AQ5"/>
    <mergeCell ref="AV5:AY5"/>
    <mergeCell ref="BG5:BG6"/>
    <mergeCell ref="BF5:BF6"/>
    <mergeCell ref="BD5:BD6"/>
    <mergeCell ref="BE5:BE6"/>
    <mergeCell ref="AJ5:AM5"/>
    <mergeCell ref="AZ5:BC5"/>
    <mergeCell ref="A5:A6"/>
    <mergeCell ref="B5:B6"/>
    <mergeCell ref="C5:C6"/>
    <mergeCell ref="AB5:AE5"/>
    <mergeCell ref="AF5:AI5"/>
    <mergeCell ref="BK5:BK6"/>
    <mergeCell ref="BL5:BL6"/>
    <mergeCell ref="BM5:BM6"/>
    <mergeCell ref="BN5:BN6"/>
    <mergeCell ref="BP5:BP6"/>
    <mergeCell ref="BO5:BO6"/>
  </mergeCells>
  <hyperlinks>
    <hyperlink ref="A1" location="'1'!A1" display="to title"/>
  </hyperlinks>
  <printOptions horizontalCentered="1" verticalCentered="1"/>
  <pageMargins left="0.15748031496062992" right="0.19685039370078741" top="0.51181102362204722" bottom="0.31496062992125984" header="0.39370078740157483" footer="0.15748031496062992"/>
  <pageSetup paperSize="9" scale="58" fitToHeight="4" orientation="landscape" r:id="rId1"/>
  <headerFooter alignWithMargins="0"/>
  <rowBreaks count="3" manualBreakCount="3">
    <brk id="48" max="16383" man="1"/>
    <brk id="90" max="16383" man="1"/>
    <brk id="132"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J64"/>
  <sheetViews>
    <sheetView zoomScale="58" zoomScaleNormal="58" zoomScaleSheetLayoutView="69" workbookViewId="0">
      <selection activeCell="O14" sqref="O14"/>
    </sheetView>
  </sheetViews>
  <sheetFormatPr defaultColWidth="8" defaultRowHeight="17.399999999999999" outlineLevelCol="2"/>
  <cols>
    <col min="1" max="1" width="52.5546875" style="847" customWidth="1"/>
    <col min="2" max="2" width="53.44140625" style="847" hidden="1" customWidth="1" outlineLevel="2"/>
    <col min="3" max="3" width="47.6640625" style="847" hidden="1" customWidth="1" outlineLevel="2"/>
    <col min="4" max="5" width="8.44140625" style="1013" hidden="1" customWidth="1" outlineLevel="1"/>
    <col min="6" max="6" width="8.44140625" style="1014" hidden="1" customWidth="1" outlineLevel="1"/>
    <col min="7" max="8" width="8.44140625" style="1013" hidden="1" customWidth="1" outlineLevel="1"/>
    <col min="9" max="9" width="8.44140625" style="1014" hidden="1" customWidth="1" outlineLevel="1"/>
    <col min="10" max="10" width="8.44140625" style="847" hidden="1" customWidth="1" outlineLevel="1"/>
    <col min="11" max="11" width="8.44140625" style="934" hidden="1" customWidth="1" outlineLevel="1"/>
    <col min="12" max="12" width="8.44140625" style="1015" hidden="1" customWidth="1" outlineLevel="1"/>
    <col min="13" max="14" width="8.44140625" style="847" hidden="1" customWidth="1" outlineLevel="1"/>
    <col min="15" max="15" width="8.44140625" style="958" hidden="1" customWidth="1" outlineLevel="1"/>
    <col min="16" max="16" width="8.5546875" style="1013" hidden="1" customWidth="1" outlineLevel="1"/>
    <col min="17" max="17" width="7.44140625" style="1013" hidden="1" customWidth="1" outlineLevel="1"/>
    <col min="18" max="18" width="8" style="1014" hidden="1" customWidth="1" outlineLevel="1"/>
    <col min="19" max="19" width="8.5546875" style="1013" hidden="1" customWidth="1" outlineLevel="1"/>
    <col min="20" max="20" width="7.44140625" style="1013" hidden="1" customWidth="1" outlineLevel="1"/>
    <col min="21" max="21" width="8" style="1014" hidden="1" customWidth="1" outlineLevel="1"/>
    <col min="22" max="22" width="8.5546875" style="847" hidden="1" customWidth="1" outlineLevel="1"/>
    <col min="23" max="23" width="7.44140625" style="934" hidden="1" customWidth="1" outlineLevel="1"/>
    <col min="24" max="24" width="8" style="1015" hidden="1" customWidth="1" outlineLevel="1"/>
    <col min="25" max="25" width="8.5546875" style="847" hidden="1" customWidth="1" outlineLevel="1"/>
    <col min="26" max="26" width="7.44140625" style="847" hidden="1" customWidth="1" outlineLevel="1"/>
    <col min="27" max="27" width="9" style="958" hidden="1" customWidth="1" outlineLevel="1"/>
    <col min="28" max="28" width="8.5546875" style="1013" hidden="1" customWidth="1" outlineLevel="1" collapsed="1"/>
    <col min="29" max="29" width="7.44140625" style="1013" hidden="1" customWidth="1" outlineLevel="1"/>
    <col min="30" max="30" width="9" style="1014" hidden="1" customWidth="1" outlineLevel="1"/>
    <col min="31" max="31" width="8.5546875" style="1013" hidden="1" customWidth="1" outlineLevel="1"/>
    <col min="32" max="32" width="7.44140625" style="1013" hidden="1" customWidth="1" outlineLevel="1"/>
    <col min="33" max="33" width="9" style="1014" hidden="1" customWidth="1" outlineLevel="1"/>
    <col min="34" max="34" width="8.5546875" style="847" hidden="1" customWidth="1" outlineLevel="1"/>
    <col min="35" max="35" width="7.44140625" style="934" hidden="1" customWidth="1" outlineLevel="1"/>
    <col min="36" max="36" width="9" style="1015" hidden="1" customWidth="1" outlineLevel="1"/>
    <col min="37" max="37" width="8.5546875" style="847" hidden="1" customWidth="1" outlineLevel="1"/>
    <col min="38" max="38" width="7.44140625" style="847" hidden="1" customWidth="1" outlineLevel="1"/>
    <col min="39" max="39" width="7.88671875" style="958" hidden="1" customWidth="1" outlineLevel="1"/>
    <col min="40" max="40" width="8.5546875" style="1013" hidden="1" customWidth="1" outlineLevel="1"/>
    <col min="41" max="41" width="7.44140625" style="1013" hidden="1" customWidth="1" outlineLevel="1"/>
    <col min="42" max="42" width="8" style="1014" hidden="1" customWidth="1" outlineLevel="1"/>
    <col min="43" max="43" width="8.5546875" style="1013" hidden="1" customWidth="1" outlineLevel="1" collapsed="1"/>
    <col min="44" max="44" width="7.44140625" style="1013" hidden="1" customWidth="1" outlineLevel="1"/>
    <col min="45" max="45" width="8" style="1014" hidden="1" customWidth="1" outlineLevel="1"/>
    <col min="46" max="46" width="8.5546875" style="847" hidden="1" customWidth="1" outlineLevel="1"/>
    <col min="47" max="47" width="7.44140625" style="847" hidden="1" customWidth="1" outlineLevel="1"/>
    <col min="48" max="48" width="8" style="847" hidden="1" customWidth="1" outlineLevel="1"/>
    <col min="49" max="49" width="8.5546875" style="607" hidden="1" customWidth="1" outlineLevel="1"/>
    <col min="50" max="50" width="7.44140625" style="607" hidden="1" customWidth="1" outlineLevel="1"/>
    <col min="51" max="51" width="8" style="607" hidden="1" customWidth="1" outlineLevel="1"/>
    <col min="52" max="52" width="8.5546875" style="607" hidden="1" customWidth="1" outlineLevel="1" collapsed="1"/>
    <col min="53" max="54" width="8.5546875" style="847" hidden="1" customWidth="1" outlineLevel="1"/>
    <col min="55" max="55" width="8.5546875" style="607" hidden="1" customWidth="1" outlineLevel="1"/>
    <col min="56" max="69" width="8.5546875" style="847" hidden="1" customWidth="1" outlineLevel="1"/>
    <col min="70" max="71" width="9.44140625" style="847" hidden="1" customWidth="1" outlineLevel="1"/>
    <col min="72" max="72" width="9.6640625" style="847" hidden="1" customWidth="1" outlineLevel="1"/>
    <col min="73" max="73" width="8" style="847" hidden="1" customWidth="1" outlineLevel="1"/>
    <col min="74" max="74" width="9" style="847" hidden="1" customWidth="1" outlineLevel="1"/>
    <col min="75" max="75" width="8" style="847" hidden="1" customWidth="1" outlineLevel="1"/>
    <col min="76" max="76" width="10.5546875" style="847" hidden="1" customWidth="1" outlineLevel="1"/>
    <col min="77" max="77" width="9.33203125" style="847" hidden="1" customWidth="1" outlineLevel="1"/>
    <col min="78" max="78" width="9.44140625" style="847" hidden="1" customWidth="1" outlineLevel="1"/>
    <col min="79" max="79" width="9.6640625" style="847" hidden="1" customWidth="1" outlineLevel="1"/>
    <col min="80" max="80" width="10.5546875" style="847" hidden="1" customWidth="1" outlineLevel="1"/>
    <col min="81" max="81" width="9.6640625" style="847" hidden="1" customWidth="1" outlineLevel="1"/>
    <col min="82" max="82" width="9.5546875" style="847" hidden="1" customWidth="1" outlineLevel="1"/>
    <col min="83" max="83" width="9.6640625" style="847" hidden="1" customWidth="1" outlineLevel="1"/>
    <col min="84" max="84" width="9.5546875" style="847" hidden="1" customWidth="1" outlineLevel="1"/>
    <col min="85" max="85" width="8" style="847" hidden="1" customWidth="1" outlineLevel="1"/>
    <col min="86" max="86" width="9" style="847" hidden="1" customWidth="1" outlineLevel="1"/>
    <col min="87" max="87" width="8" style="847" hidden="1" customWidth="1" outlineLevel="1"/>
    <col min="88" max="88" width="10.5546875" style="847" customWidth="1" collapsed="1"/>
    <col min="89" max="89" width="9.33203125" style="847" customWidth="1"/>
    <col min="90" max="90" width="9.44140625" style="847" customWidth="1"/>
    <col min="91" max="91" width="10.5546875" style="847" customWidth="1"/>
    <col min="92" max="92" width="9.33203125" style="847" customWidth="1"/>
    <col min="93" max="93" width="9.44140625" style="847" customWidth="1"/>
    <col min="94" max="103" width="8" style="847" customWidth="1"/>
    <col min="104" max="104" width="8.21875" style="1105" customWidth="1"/>
    <col min="105" max="105" width="7.88671875" style="1105" customWidth="1"/>
    <col min="106" max="106" width="8" style="847" customWidth="1"/>
    <col min="107" max="107" width="8.21875" style="1105" customWidth="1"/>
    <col min="108" max="108" width="7.88671875" style="1105" customWidth="1"/>
    <col min="109" max="109" width="8" style="847" customWidth="1"/>
    <col min="110" max="110" width="8.33203125" style="847" customWidth="1"/>
    <col min="111" max="112" width="8" style="847" customWidth="1"/>
    <col min="113" max="16384" width="8" style="847"/>
  </cols>
  <sheetData>
    <row r="1" spans="1:111" s="834" customFormat="1" ht="18">
      <c r="A1" s="832" t="str">
        <f>IF('1'!A1=1,"до змісту","to title")</f>
        <v>to title</v>
      </c>
      <c r="B1" s="832"/>
      <c r="C1" s="832"/>
      <c r="D1" s="833"/>
      <c r="E1" s="833"/>
      <c r="F1" s="833"/>
      <c r="G1" s="833"/>
      <c r="H1" s="833"/>
      <c r="I1" s="833"/>
      <c r="K1" s="835"/>
      <c r="L1" s="835"/>
      <c r="P1" s="833"/>
      <c r="Q1" s="833"/>
      <c r="R1" s="833"/>
      <c r="S1" s="833"/>
      <c r="T1" s="833"/>
      <c r="U1" s="833"/>
      <c r="W1" s="835"/>
      <c r="X1" s="835"/>
      <c r="AB1" s="833"/>
      <c r="AC1" s="833"/>
      <c r="AD1" s="833"/>
      <c r="AE1" s="833"/>
      <c r="AF1" s="833"/>
      <c r="AG1" s="833"/>
      <c r="AI1" s="835"/>
      <c r="AJ1" s="835"/>
      <c r="AN1" s="833"/>
      <c r="AO1" s="833"/>
      <c r="AP1" s="833"/>
      <c r="AQ1" s="833"/>
      <c r="AR1" s="833"/>
      <c r="AS1" s="833"/>
      <c r="AW1" s="836"/>
      <c r="AX1" s="836"/>
      <c r="AY1" s="836"/>
      <c r="AZ1" s="836"/>
      <c r="BC1" s="836"/>
      <c r="CZ1" s="1103"/>
      <c r="DA1" s="1103"/>
      <c r="DC1" s="1103"/>
      <c r="DD1" s="1103"/>
    </row>
    <row r="2" spans="1:111" s="839" customFormat="1" ht="23.85" customHeight="1">
      <c r="A2" s="606" t="str">
        <f>IF('1'!A1=1,"3.2 Узгодження даних з зовнішньої торгівлі товарами та послугами (Державна служба статистики України) з підсумковими показниками за методологією платіжного балансу відповідно до КПБ6 (Національний банк України)","3.2 Reconciliation of the External Trade in Goods and Services data (the State Statistics Service of Ukraine) to the Totals in the Balance of Payments on the BPM6 methodology (the National Bank of Ukraine)")</f>
        <v>3.2 Reconciliation of the External Trade in Goods and Services data (the State Statistics Service of Ukraine) to the Totals in the Balance of Payments on the BPM6 methodology (the National Bank of Ukraine)</v>
      </c>
      <c r="B2" s="528"/>
      <c r="C2" s="606"/>
      <c r="D2" s="606"/>
      <c r="E2" s="606"/>
      <c r="F2" s="837"/>
      <c r="G2" s="606"/>
      <c r="H2" s="606"/>
      <c r="I2" s="837"/>
      <c r="J2" s="606"/>
      <c r="K2" s="606"/>
      <c r="L2" s="837"/>
      <c r="M2" s="606"/>
      <c r="N2" s="606"/>
      <c r="O2" s="837"/>
      <c r="P2" s="606"/>
      <c r="Q2" s="606"/>
      <c r="R2" s="837"/>
      <c r="S2" s="606"/>
      <c r="T2" s="606"/>
      <c r="U2" s="837"/>
      <c r="V2" s="606"/>
      <c r="W2" s="606"/>
      <c r="X2" s="837"/>
      <c r="Y2" s="606"/>
      <c r="Z2" s="606"/>
      <c r="AA2" s="837"/>
      <c r="AB2" s="606"/>
      <c r="AC2" s="606"/>
      <c r="AD2" s="837"/>
      <c r="AE2" s="606"/>
      <c r="AF2" s="606"/>
      <c r="AG2" s="837"/>
      <c r="AH2" s="606"/>
      <c r="AI2" s="606"/>
      <c r="AJ2" s="837"/>
      <c r="AK2" s="606"/>
      <c r="AL2" s="606"/>
      <c r="AM2" s="837"/>
      <c r="AN2" s="606"/>
      <c r="AO2" s="606"/>
      <c r="AP2" s="837"/>
      <c r="AQ2" s="606"/>
      <c r="AR2" s="606"/>
      <c r="AS2" s="837"/>
      <c r="AT2" s="838"/>
      <c r="AV2" s="838"/>
      <c r="AW2" s="840"/>
      <c r="AX2" s="840"/>
      <c r="AY2" s="840"/>
      <c r="AZ2" s="840"/>
      <c r="BC2" s="840"/>
      <c r="CZ2" s="1104"/>
      <c r="DA2" s="1104"/>
      <c r="DC2" s="1104"/>
      <c r="DD2" s="1104"/>
    </row>
    <row r="3" spans="1:111" ht="21" customHeight="1">
      <c r="A3" s="528" t="str">
        <f>IF('1'!A1=1,"Млн дол. США","Million USD")</f>
        <v>Million USD</v>
      </c>
      <c r="B3" s="528"/>
      <c r="C3" s="528"/>
      <c r="D3" s="560"/>
      <c r="E3" s="841"/>
      <c r="F3" s="842"/>
      <c r="G3" s="841"/>
      <c r="H3" s="841"/>
      <c r="I3" s="842"/>
      <c r="J3" s="843"/>
      <c r="K3" s="844"/>
      <c r="L3" s="845"/>
      <c r="M3" s="843"/>
      <c r="N3" s="843"/>
      <c r="O3" s="846"/>
      <c r="P3" s="560"/>
      <c r="Q3" s="841"/>
      <c r="R3" s="842"/>
      <c r="S3" s="841"/>
      <c r="T3" s="841"/>
      <c r="U3" s="842"/>
      <c r="V3" s="843"/>
      <c r="W3" s="844"/>
      <c r="X3" s="845"/>
      <c r="Y3" s="843"/>
      <c r="Z3" s="843"/>
      <c r="AA3" s="846"/>
      <c r="AB3" s="560"/>
      <c r="AC3" s="841"/>
      <c r="AD3" s="842"/>
      <c r="AE3" s="841"/>
      <c r="AF3" s="841"/>
      <c r="AG3" s="842"/>
      <c r="AH3" s="843"/>
      <c r="AI3" s="844"/>
      <c r="AJ3" s="845"/>
      <c r="AK3" s="843"/>
      <c r="AL3" s="843"/>
      <c r="AM3" s="846"/>
      <c r="AN3" s="560"/>
      <c r="AO3" s="841"/>
      <c r="AP3" s="842"/>
      <c r="AQ3" s="560"/>
      <c r="AR3" s="841"/>
      <c r="AS3" s="842"/>
    </row>
    <row r="4" spans="1:111" s="858" customFormat="1" ht="17.399999999999999" customHeight="1">
      <c r="A4" s="1016"/>
      <c r="B4" s="848"/>
      <c r="C4" s="849"/>
      <c r="D4" s="1810">
        <v>2015</v>
      </c>
      <c r="E4" s="1811"/>
      <c r="F4" s="1811"/>
      <c r="G4" s="1811"/>
      <c r="H4" s="1811"/>
      <c r="I4" s="1811"/>
      <c r="J4" s="1811"/>
      <c r="K4" s="1811"/>
      <c r="L4" s="1811"/>
      <c r="M4" s="1811"/>
      <c r="N4" s="1811"/>
      <c r="O4" s="1812"/>
      <c r="P4" s="1810">
        <v>2016</v>
      </c>
      <c r="Q4" s="1811"/>
      <c r="R4" s="1811"/>
      <c r="S4" s="1811"/>
      <c r="T4" s="1811"/>
      <c r="U4" s="1811"/>
      <c r="V4" s="1811"/>
      <c r="W4" s="1811"/>
      <c r="X4" s="1811"/>
      <c r="Y4" s="1811"/>
      <c r="Z4" s="1811"/>
      <c r="AA4" s="1812"/>
      <c r="AB4" s="1810">
        <v>2017</v>
      </c>
      <c r="AC4" s="1811"/>
      <c r="AD4" s="1811"/>
      <c r="AE4" s="1811"/>
      <c r="AF4" s="1811"/>
      <c r="AG4" s="1811"/>
      <c r="AH4" s="1811"/>
      <c r="AI4" s="1811"/>
      <c r="AJ4" s="1811"/>
      <c r="AK4" s="1811"/>
      <c r="AL4" s="1811"/>
      <c r="AM4" s="1811"/>
      <c r="AN4" s="1807">
        <v>2018</v>
      </c>
      <c r="AO4" s="1808"/>
      <c r="AP4" s="1808"/>
      <c r="AQ4" s="1808"/>
      <c r="AR4" s="1808"/>
      <c r="AS4" s="1808"/>
      <c r="AT4" s="1808"/>
      <c r="AU4" s="1808"/>
      <c r="AV4" s="1808"/>
      <c r="AW4" s="1808"/>
      <c r="AX4" s="1808"/>
      <c r="AY4" s="1808"/>
      <c r="AZ4" s="850">
        <v>2019</v>
      </c>
      <c r="BA4" s="851"/>
      <c r="BB4" s="851"/>
      <c r="BC4" s="852"/>
      <c r="BD4" s="852"/>
      <c r="BE4" s="852"/>
      <c r="BF4" s="852"/>
      <c r="BG4" s="852"/>
      <c r="BH4" s="853"/>
      <c r="BI4" s="854"/>
      <c r="BJ4" s="854"/>
      <c r="BK4" s="855"/>
      <c r="BL4" s="856">
        <v>2020</v>
      </c>
      <c r="BM4" s="857"/>
      <c r="BN4" s="857"/>
      <c r="BO4" s="857"/>
      <c r="BP4" s="857"/>
      <c r="BQ4" s="857"/>
      <c r="BR4" s="857"/>
      <c r="BS4" s="857"/>
      <c r="BT4" s="857"/>
      <c r="BU4" s="857"/>
      <c r="BV4" s="857"/>
      <c r="BW4" s="857"/>
      <c r="BX4" s="856">
        <v>2021</v>
      </c>
      <c r="BY4" s="857"/>
      <c r="BZ4" s="857"/>
      <c r="CA4" s="857"/>
      <c r="CB4" s="857"/>
      <c r="CC4" s="857"/>
      <c r="CD4" s="857"/>
      <c r="CE4" s="857"/>
      <c r="CF4" s="857"/>
      <c r="CG4" s="857"/>
      <c r="CH4" s="857"/>
      <c r="CI4" s="857"/>
      <c r="CJ4" s="1807">
        <v>2022</v>
      </c>
      <c r="CK4" s="1808"/>
      <c r="CL4" s="1808"/>
      <c r="CM4" s="1808"/>
      <c r="CN4" s="1808"/>
      <c r="CO4" s="1808"/>
      <c r="CP4" s="1808"/>
      <c r="CQ4" s="1808"/>
      <c r="CR4" s="1808"/>
      <c r="CS4" s="1808"/>
      <c r="CT4" s="1808"/>
      <c r="CU4" s="1808"/>
      <c r="CV4" s="1807">
        <v>2023</v>
      </c>
      <c r="CW4" s="1808"/>
      <c r="CX4" s="1808"/>
      <c r="CY4" s="1808"/>
      <c r="CZ4" s="1808"/>
      <c r="DA4" s="1808"/>
      <c r="DB4" s="1808"/>
      <c r="DC4" s="1808"/>
      <c r="DD4" s="1808"/>
      <c r="DE4" s="1808"/>
      <c r="DF4" s="1808"/>
      <c r="DG4" s="1809"/>
    </row>
    <row r="5" spans="1:111" s="858" customFormat="1" ht="12" customHeight="1">
      <c r="A5" s="1017"/>
      <c r="B5" s="859"/>
      <c r="C5" s="860"/>
      <c r="D5" s="861"/>
      <c r="E5" s="862" t="s">
        <v>110</v>
      </c>
      <c r="F5" s="863"/>
      <c r="G5" s="864"/>
      <c r="H5" s="862" t="s">
        <v>389</v>
      </c>
      <c r="I5" s="865"/>
      <c r="J5" s="864"/>
      <c r="K5" s="862" t="s">
        <v>390</v>
      </c>
      <c r="L5" s="865"/>
      <c r="M5" s="861"/>
      <c r="N5" s="862" t="s">
        <v>391</v>
      </c>
      <c r="O5" s="865"/>
      <c r="P5" s="861"/>
      <c r="Q5" s="862" t="s">
        <v>110</v>
      </c>
      <c r="R5" s="863"/>
      <c r="S5" s="864"/>
      <c r="T5" s="862" t="s">
        <v>389</v>
      </c>
      <c r="U5" s="865"/>
      <c r="V5" s="864"/>
      <c r="W5" s="862" t="s">
        <v>392</v>
      </c>
      <c r="X5" s="865"/>
      <c r="Y5" s="861"/>
      <c r="Z5" s="862" t="s">
        <v>109</v>
      </c>
      <c r="AA5" s="865"/>
      <c r="AB5" s="861"/>
      <c r="AC5" s="862" t="s">
        <v>110</v>
      </c>
      <c r="AD5" s="863"/>
      <c r="AE5" s="864"/>
      <c r="AF5" s="862" t="s">
        <v>393</v>
      </c>
      <c r="AG5" s="865"/>
      <c r="AH5" s="864"/>
      <c r="AI5" s="862" t="s">
        <v>108</v>
      </c>
      <c r="AJ5" s="865"/>
      <c r="AK5" s="861"/>
      <c r="AL5" s="862" t="s">
        <v>109</v>
      </c>
      <c r="AM5" s="865"/>
      <c r="AN5" s="866"/>
      <c r="AO5" s="867" t="s">
        <v>110</v>
      </c>
      <c r="AP5" s="868"/>
      <c r="AQ5" s="866"/>
      <c r="AR5" s="867" t="s">
        <v>394</v>
      </c>
      <c r="AS5" s="868"/>
      <c r="AT5" s="866"/>
      <c r="AU5" s="867" t="s">
        <v>108</v>
      </c>
      <c r="AV5" s="868"/>
      <c r="AW5" s="864"/>
      <c r="AX5" s="862" t="s">
        <v>109</v>
      </c>
      <c r="AY5" s="865"/>
      <c r="AZ5" s="866"/>
      <c r="BA5" s="867" t="s">
        <v>110</v>
      </c>
      <c r="BB5" s="868"/>
      <c r="BC5" s="866"/>
      <c r="BD5" s="867" t="s">
        <v>393</v>
      </c>
      <c r="BE5" s="868"/>
      <c r="BF5" s="866"/>
      <c r="BG5" s="867" t="s">
        <v>108</v>
      </c>
      <c r="BH5" s="868"/>
      <c r="BI5" s="864"/>
      <c r="BJ5" s="862" t="s">
        <v>109</v>
      </c>
      <c r="BK5" s="865"/>
      <c r="BL5" s="869" t="s">
        <v>110</v>
      </c>
      <c r="BM5" s="870"/>
      <c r="BN5" s="871"/>
      <c r="BO5" s="872" t="s">
        <v>393</v>
      </c>
      <c r="BP5" s="873"/>
      <c r="BQ5" s="874"/>
      <c r="BR5" s="875" t="s">
        <v>108</v>
      </c>
      <c r="BS5" s="876"/>
      <c r="BT5" s="877"/>
      <c r="BU5" s="875" t="s">
        <v>395</v>
      </c>
      <c r="BV5" s="876"/>
      <c r="BW5" s="877"/>
      <c r="BX5" s="869" t="s">
        <v>110</v>
      </c>
      <c r="BY5" s="870"/>
      <c r="BZ5" s="871"/>
      <c r="CA5" s="872" t="s">
        <v>393</v>
      </c>
      <c r="CB5" s="873"/>
      <c r="CC5" s="874"/>
      <c r="CD5" s="875" t="s">
        <v>108</v>
      </c>
      <c r="CE5" s="876"/>
      <c r="CF5" s="877"/>
      <c r="CG5" s="875" t="s">
        <v>395</v>
      </c>
      <c r="CH5" s="876"/>
      <c r="CI5" s="876"/>
      <c r="CJ5" s="872" t="s">
        <v>110</v>
      </c>
      <c r="CK5" s="873"/>
      <c r="CL5" s="874"/>
      <c r="CM5" s="872" t="s">
        <v>421</v>
      </c>
      <c r="CN5" s="873"/>
      <c r="CO5" s="873"/>
      <c r="CP5" s="1068" t="s">
        <v>108</v>
      </c>
      <c r="CQ5" s="1069"/>
      <c r="CR5" s="1070"/>
      <c r="CS5" s="1068" t="s">
        <v>395</v>
      </c>
      <c r="CT5" s="1069"/>
      <c r="CU5" s="1070"/>
      <c r="CV5" s="872" t="s">
        <v>110</v>
      </c>
      <c r="CW5" s="873"/>
      <c r="CX5" s="873"/>
      <c r="CY5" s="872" t="s">
        <v>421</v>
      </c>
      <c r="CZ5" s="873"/>
      <c r="DA5" s="873"/>
      <c r="DB5" s="872" t="s">
        <v>633</v>
      </c>
      <c r="DC5" s="873"/>
      <c r="DD5" s="873"/>
      <c r="DE5" s="1068" t="s">
        <v>395</v>
      </c>
      <c r="DF5" s="1069"/>
      <c r="DG5" s="1070"/>
    </row>
    <row r="6" spans="1:111" s="885" customFormat="1" ht="22.5" customHeight="1">
      <c r="A6" s="1018"/>
      <c r="B6" s="878"/>
      <c r="C6" s="879"/>
      <c r="D6" s="880" t="str">
        <f>IF('1'!$A$1=1,"Експорт","Exports")</f>
        <v>Exports</v>
      </c>
      <c r="E6" s="881" t="str">
        <f>IF('1'!$A$1=1,"Імпорт","Imports")</f>
        <v>Imports</v>
      </c>
      <c r="F6" s="882" t="str">
        <f>IF('1'!$A$1=1,"Сальдо","Balance")</f>
        <v>Balance</v>
      </c>
      <c r="G6" s="880" t="str">
        <f>IF('1'!$A$1=1,"Експорт","Exports")</f>
        <v>Exports</v>
      </c>
      <c r="H6" s="881" t="str">
        <f>IF('1'!$A$1=1,"Імпорт","Imports")</f>
        <v>Imports</v>
      </c>
      <c r="I6" s="882" t="str">
        <f>IF('1'!$A$1=1,"Сальдо","Balance")</f>
        <v>Balance</v>
      </c>
      <c r="J6" s="880" t="str">
        <f>IF('1'!$A$1=1,"Експорт","Exports")</f>
        <v>Exports</v>
      </c>
      <c r="K6" s="881" t="str">
        <f>IF('1'!$A$1=1,"Імпорт","Imports")</f>
        <v>Imports</v>
      </c>
      <c r="L6" s="882" t="str">
        <f>IF('1'!$A$1=1,"Сальдо","Balance")</f>
        <v>Balance</v>
      </c>
      <c r="M6" s="880" t="str">
        <f>IF('1'!$A$1=1,"Експорт","Exports")</f>
        <v>Exports</v>
      </c>
      <c r="N6" s="881" t="str">
        <f>IF('1'!$A$1=1,"Імпорт","Imports")</f>
        <v>Imports</v>
      </c>
      <c r="O6" s="882" t="str">
        <f>IF('1'!$A$1=1,"Сальдо","Balance")</f>
        <v>Balance</v>
      </c>
      <c r="P6" s="880" t="str">
        <f>IF('1'!$A$1=1,"Експорт","Exports")</f>
        <v>Exports</v>
      </c>
      <c r="Q6" s="881" t="str">
        <f>IF('1'!$A$1=1,"Імпорт","Imports")</f>
        <v>Imports</v>
      </c>
      <c r="R6" s="881" t="str">
        <f>IF('1'!$A$1=1,"Сальдо","Balance")</f>
        <v>Balance</v>
      </c>
      <c r="S6" s="880" t="str">
        <f>IF('1'!$A$1=1,"Експорт","Exports")</f>
        <v>Exports</v>
      </c>
      <c r="T6" s="881" t="str">
        <f>IF('1'!$A$1=1,"Імпорт","Imports")</f>
        <v>Imports</v>
      </c>
      <c r="U6" s="881" t="str">
        <f>IF('1'!$A$1=1,"Сальдо","Balance")</f>
        <v>Balance</v>
      </c>
      <c r="V6" s="880" t="str">
        <f>IF('1'!$A$1=1,"Експорт","Exports")</f>
        <v>Exports</v>
      </c>
      <c r="W6" s="881" t="str">
        <f>IF('1'!$A$1=1,"Імпорт","Imports")</f>
        <v>Imports</v>
      </c>
      <c r="X6" s="881" t="str">
        <f>IF('1'!$A$1=1,"Сальдо","Balance")</f>
        <v>Balance</v>
      </c>
      <c r="Y6" s="880" t="str">
        <f>IF('1'!$A$1=1,"Експорт","Exports")</f>
        <v>Exports</v>
      </c>
      <c r="Z6" s="881" t="str">
        <f>IF('1'!$A$1=1,"Імпорт","Imports")</f>
        <v>Imports</v>
      </c>
      <c r="AA6" s="882" t="str">
        <f>IF('1'!$A$1=1,"Сальдо","Balance")</f>
        <v>Balance</v>
      </c>
      <c r="AB6" s="880" t="str">
        <f>IF('1'!$A$1=1,"Експорт","Exports")</f>
        <v>Exports</v>
      </c>
      <c r="AC6" s="881" t="str">
        <f>IF('1'!$A$1=1,"Імпорт","Imports")</f>
        <v>Imports</v>
      </c>
      <c r="AD6" s="882" t="str">
        <f>IF('1'!$A$1=1,"Сальдо","Balance")</f>
        <v>Balance</v>
      </c>
      <c r="AE6" s="880" t="str">
        <f>IF('1'!$A$1=1,"Експорт","Exports")</f>
        <v>Exports</v>
      </c>
      <c r="AF6" s="881" t="str">
        <f>IF('1'!$A$1=1,"Імпорт","Imports")</f>
        <v>Imports</v>
      </c>
      <c r="AG6" s="882" t="str">
        <f>IF('1'!$A$1=1,"Сальдо","Balance")</f>
        <v>Balance</v>
      </c>
      <c r="AH6" s="880" t="str">
        <f>IF('1'!$A$1=1,"Експорт","Exports")</f>
        <v>Exports</v>
      </c>
      <c r="AI6" s="881" t="str">
        <f>IF('1'!$A$1=1,"Імпорт","Imports")</f>
        <v>Imports</v>
      </c>
      <c r="AJ6" s="882" t="str">
        <f>IF('1'!$A$1=1,"Сальдо","Balance")</f>
        <v>Balance</v>
      </c>
      <c r="AK6" s="880" t="str">
        <f>IF('1'!$A$1=1,"Експорт","Exports")</f>
        <v>Exports</v>
      </c>
      <c r="AL6" s="881" t="str">
        <f>IF('1'!$A$1=1,"Імпорт","Imports")</f>
        <v>Imports</v>
      </c>
      <c r="AM6" s="882" t="str">
        <f>IF('1'!$A$1=1,"Сальдо","Balance")</f>
        <v>Balance</v>
      </c>
      <c r="AN6" s="883" t="str">
        <f>IF('1'!$A$1=1,"Експорт","Exports")</f>
        <v>Exports</v>
      </c>
      <c r="AO6" s="881" t="str">
        <f>IF('1'!$A$1=1,"Імпорт","Imports")</f>
        <v>Imports</v>
      </c>
      <c r="AP6" s="881" t="str">
        <f>IF('1'!$A$1=1,"Сальдо","Balance")</f>
        <v>Balance</v>
      </c>
      <c r="AQ6" s="883" t="str">
        <f>IF('1'!$A$1=1,"Експорт","Exports")</f>
        <v>Exports</v>
      </c>
      <c r="AR6" s="881" t="str">
        <f>IF('1'!$A$1=1,"Імпорт","Imports")</f>
        <v>Imports</v>
      </c>
      <c r="AS6" s="881" t="str">
        <f>IF('1'!$A$1=1,"Сальдо","Balance")</f>
        <v>Balance</v>
      </c>
      <c r="AT6" s="884" t="str">
        <f>IF('1'!$A$1=1,"Експорт","Exports")</f>
        <v>Exports</v>
      </c>
      <c r="AU6" s="881" t="str">
        <f>IF('1'!$A$1=1,"Імпорт","Imports")</f>
        <v>Imports</v>
      </c>
      <c r="AV6" s="881" t="str">
        <f>IF('1'!$A$1=1,"Сальдо","Balance")</f>
        <v>Balance</v>
      </c>
      <c r="AW6" s="884" t="str">
        <f>IF('1'!$A$1=1,"Експорт","Exports")</f>
        <v>Exports</v>
      </c>
      <c r="AX6" s="881" t="str">
        <f>IF('1'!$A$1=1,"Імпорт","Imports")</f>
        <v>Imports</v>
      </c>
      <c r="AY6" s="881" t="str">
        <f>IF('1'!$A$1=1,"Сальдо","Balance")</f>
        <v>Balance</v>
      </c>
      <c r="AZ6" s="884" t="str">
        <f>IF('1'!$A$1=1,"Експорт","Exports")</f>
        <v>Exports</v>
      </c>
      <c r="BA6" s="881" t="str">
        <f>IF('1'!$A$1=1,"Імпорт","Imports")</f>
        <v>Imports</v>
      </c>
      <c r="BB6" s="881" t="str">
        <f>IF('1'!$A$1=1,"Сальдо","Balance")</f>
        <v>Balance</v>
      </c>
      <c r="BC6" s="884" t="str">
        <f>IF('1'!$A$1=1,"Експорт","Exports")</f>
        <v>Exports</v>
      </c>
      <c r="BD6" s="881" t="str">
        <f>IF('1'!$A$1=1,"Імпорт","Imports")</f>
        <v>Imports</v>
      </c>
      <c r="BE6" s="881" t="str">
        <f>IF('1'!$A$1=1,"Сальдо","Balance")</f>
        <v>Balance</v>
      </c>
      <c r="BF6" s="884" t="str">
        <f>IF('1'!$A$1=1,"Експорт","Exports")</f>
        <v>Exports</v>
      </c>
      <c r="BG6" s="881" t="str">
        <f>IF('1'!$A$1=1,"Імпорт","Imports")</f>
        <v>Imports</v>
      </c>
      <c r="BH6" s="881" t="str">
        <f>IF('1'!$A$1=1,"Сальдо","Balance")</f>
        <v>Balance</v>
      </c>
      <c r="BI6" s="884" t="str">
        <f>IF('1'!$A$1=1,"Експорт","Exports")</f>
        <v>Exports</v>
      </c>
      <c r="BJ6" s="881" t="str">
        <f>IF('1'!$A$1=1,"Імпорт","Imports")</f>
        <v>Imports</v>
      </c>
      <c r="BK6" s="881" t="str">
        <f>IF('1'!$A$1=1,"Сальдо","Balance")</f>
        <v>Balance</v>
      </c>
      <c r="BL6" s="884" t="str">
        <f>IF('1'!$A$1=1,"Експорт","Exports")</f>
        <v>Exports</v>
      </c>
      <c r="BM6" s="881" t="str">
        <f>IF('1'!$A$1=1,"Імпорт","Imports")</f>
        <v>Imports</v>
      </c>
      <c r="BN6" s="881" t="str">
        <f>IF('1'!$A$1=1,"Сальдо","Balance")</f>
        <v>Balance</v>
      </c>
      <c r="BO6" s="884" t="str">
        <f>IF('1'!$A$1=1,"Експорт","Exports")</f>
        <v>Exports</v>
      </c>
      <c r="BP6" s="881" t="str">
        <f>IF('1'!$A$1=1,"Імпорт","Imports")</f>
        <v>Imports</v>
      </c>
      <c r="BQ6" s="881" t="str">
        <f>IF('1'!$A$1=1,"Сальдо","Balance")</f>
        <v>Balance</v>
      </c>
      <c r="BR6" s="884" t="str">
        <f>IF('1'!$A$1=1,"Експорт","Exports")</f>
        <v>Exports</v>
      </c>
      <c r="BS6" s="881" t="str">
        <f>IF('1'!$A$1=1,"Імпорт","Imports")</f>
        <v>Imports</v>
      </c>
      <c r="BT6" s="881" t="str">
        <f>IF('1'!$A$1=1,"Сальдо","Balance")</f>
        <v>Balance</v>
      </c>
      <c r="BU6" s="884" t="str">
        <f>IF('1'!$A$1=1,"Експорт","Exports")</f>
        <v>Exports</v>
      </c>
      <c r="BV6" s="881" t="str">
        <f>IF('1'!$A$1=1,"Імпорт","Imports")</f>
        <v>Imports</v>
      </c>
      <c r="BW6" s="881" t="str">
        <f>IF('1'!$A$1=1,"Сальдо","Balance")</f>
        <v>Balance</v>
      </c>
      <c r="BX6" s="884" t="str">
        <f>IF('1'!$A$1=1,"Експорт","Exports")</f>
        <v>Exports</v>
      </c>
      <c r="BY6" s="881" t="str">
        <f>IF('1'!$A$1=1,"Імпорт","Imports")</f>
        <v>Imports</v>
      </c>
      <c r="BZ6" s="881" t="str">
        <f>IF('1'!$A$1=1,"Сальдо","Balance")</f>
        <v>Balance</v>
      </c>
      <c r="CA6" s="884" t="str">
        <f>IF('1'!$A$1=1,"Експорт","Exports")</f>
        <v>Exports</v>
      </c>
      <c r="CB6" s="881" t="str">
        <f>IF('1'!$A$1=1,"Імпорт","Imports")</f>
        <v>Imports</v>
      </c>
      <c r="CC6" s="881" t="str">
        <f>IF('1'!$A$1=1,"Сальдо","Balance")</f>
        <v>Balance</v>
      </c>
      <c r="CD6" s="884" t="str">
        <f>IF('1'!$A$1=1,"Експорт","Exports")</f>
        <v>Exports</v>
      </c>
      <c r="CE6" s="881" t="str">
        <f>IF('1'!$A$1=1,"Імпорт","Imports")</f>
        <v>Imports</v>
      </c>
      <c r="CF6" s="881" t="str">
        <f>IF('1'!$A$1=1,"Сальдо","Balance")</f>
        <v>Balance</v>
      </c>
      <c r="CG6" s="884" t="str">
        <f>IF('1'!$A$1=1,"Експорт","Exports")</f>
        <v>Exports</v>
      </c>
      <c r="CH6" s="881" t="str">
        <f>IF('1'!$A$1=1,"Імпорт","Imports")</f>
        <v>Imports</v>
      </c>
      <c r="CI6" s="1025" t="str">
        <f>IF('1'!$A$1=1,"Сальдо","Balance")</f>
        <v>Balance</v>
      </c>
      <c r="CJ6" s="884" t="str">
        <f>IF('1'!$A$1=1,"Експорт","Exports")</f>
        <v>Exports</v>
      </c>
      <c r="CK6" s="881" t="str">
        <f>IF('1'!$A$1=1,"Імпорт","Imports")</f>
        <v>Imports</v>
      </c>
      <c r="CL6" s="881" t="str">
        <f>IF('1'!$A$1=1,"Сальдо","Balance")</f>
        <v>Balance</v>
      </c>
      <c r="CM6" s="884" t="str">
        <f>IF('1'!$A$1=1,"Експорт","Exports")</f>
        <v>Exports</v>
      </c>
      <c r="CN6" s="881" t="str">
        <f>IF('1'!$A$1=1,"Імпорт","Imports")</f>
        <v>Imports</v>
      </c>
      <c r="CO6" s="1025" t="str">
        <f>IF('1'!$A$1=1,"Сальдо","Balance")</f>
        <v>Balance</v>
      </c>
      <c r="CP6" s="864" t="str">
        <f>IF('1'!$A$1=1,"Експорт","Exports")</f>
        <v>Exports</v>
      </c>
      <c r="CQ6" s="1071" t="str">
        <f>IF('1'!$A$1=1,"Імпорт","Imports")</f>
        <v>Imports</v>
      </c>
      <c r="CR6" s="1071" t="str">
        <f>IF('1'!$A$1=1,"Сальдо","Balance")</f>
        <v>Balance</v>
      </c>
      <c r="CS6" s="864" t="str">
        <f>IF('1'!$A$1=1,"Експорт","Exports")</f>
        <v>Exports</v>
      </c>
      <c r="CT6" s="1071" t="str">
        <f>IF('1'!$A$1=1,"Імпорт","Imports")</f>
        <v>Imports</v>
      </c>
      <c r="CU6" s="1071" t="str">
        <f>IF('1'!$A$1=1,"Сальдо","Balance")</f>
        <v>Balance</v>
      </c>
      <c r="CV6" s="864" t="str">
        <f>IF('1'!$A$1=1,"Експорт","Exports")</f>
        <v>Exports</v>
      </c>
      <c r="CW6" s="1071" t="str">
        <f>IF('1'!$A$1=1,"Імпорт","Imports")</f>
        <v>Imports</v>
      </c>
      <c r="CX6" s="1102" t="str">
        <f>IF('1'!$A$1=1,"Сальдо","Balance")</f>
        <v>Balance</v>
      </c>
      <c r="CY6" s="864" t="str">
        <f>IF('1'!$A$1=1,"Експорт","Exports")</f>
        <v>Exports</v>
      </c>
      <c r="CZ6" s="1071" t="str">
        <f>IF('1'!$A$1=1,"Імпорт","Imports")</f>
        <v>Imports</v>
      </c>
      <c r="DA6" s="1102" t="str">
        <f>IF('1'!$A$1=1,"Сальдо","Balance")</f>
        <v>Balance</v>
      </c>
      <c r="DB6" s="864" t="str">
        <f>IF('1'!$A$1=1,"Експорт","Exports")</f>
        <v>Exports</v>
      </c>
      <c r="DC6" s="1071" t="str">
        <f>IF('1'!$A$1=1,"Імпорт","Imports")</f>
        <v>Imports</v>
      </c>
      <c r="DD6" s="1102" t="str">
        <f>IF('1'!$A$1=1,"Сальдо","Balance")</f>
        <v>Balance</v>
      </c>
      <c r="DE6" s="864" t="str">
        <f>IF('1'!$A$1=1,"Експорт","Exports")</f>
        <v>Exports</v>
      </c>
      <c r="DF6" s="1071" t="str">
        <f>IF('1'!$A$1=1,"Імпорт","Imports")</f>
        <v>Imports</v>
      </c>
      <c r="DG6" s="1071" t="str">
        <f>IF('1'!$A$1=1,"Сальдо","Balance")</f>
        <v>Balance</v>
      </c>
    </row>
    <row r="7" spans="1:111" s="894" customFormat="1" ht="29.85" customHeight="1">
      <c r="A7" s="1019" t="str">
        <f>IF('1'!A1=1,B7,C7)</f>
        <v>GOODS AND SERVICES</v>
      </c>
      <c r="B7" s="886" t="s">
        <v>70</v>
      </c>
      <c r="C7" s="887" t="s">
        <v>189</v>
      </c>
      <c r="D7" s="888"/>
      <c r="E7" s="889"/>
      <c r="F7" s="889"/>
      <c r="G7" s="889"/>
      <c r="H7" s="889"/>
      <c r="I7" s="889"/>
      <c r="J7" s="889"/>
      <c r="K7" s="889"/>
      <c r="L7" s="889"/>
      <c r="M7" s="889"/>
      <c r="N7" s="890"/>
      <c r="O7" s="891"/>
      <c r="P7" s="888"/>
      <c r="Q7" s="889"/>
      <c r="R7" s="889"/>
      <c r="S7" s="889"/>
      <c r="T7" s="889"/>
      <c r="U7" s="889"/>
      <c r="V7" s="889"/>
      <c r="W7" s="889"/>
      <c r="X7" s="889"/>
      <c r="Y7" s="889"/>
      <c r="Z7" s="890"/>
      <c r="AA7" s="891"/>
      <c r="AB7" s="888"/>
      <c r="AC7" s="889"/>
      <c r="AD7" s="889"/>
      <c r="AE7" s="889"/>
      <c r="AF7" s="889"/>
      <c r="AG7" s="889"/>
      <c r="AH7" s="889"/>
      <c r="AI7" s="889"/>
      <c r="AJ7" s="889"/>
      <c r="AK7" s="889"/>
      <c r="AL7" s="890"/>
      <c r="AM7" s="891"/>
      <c r="AN7" s="888"/>
      <c r="AO7" s="889"/>
      <c r="AP7" s="889"/>
      <c r="AQ7" s="889"/>
      <c r="AR7" s="889"/>
      <c r="AS7" s="889"/>
      <c r="AT7" s="892"/>
      <c r="AU7" s="892"/>
      <c r="AV7" s="892"/>
      <c r="AW7" s="892"/>
      <c r="AX7" s="892"/>
      <c r="AY7" s="892"/>
      <c r="AZ7" s="888"/>
      <c r="BA7" s="889"/>
      <c r="BB7" s="889"/>
      <c r="BC7" s="889"/>
      <c r="BD7" s="889"/>
      <c r="BE7" s="889"/>
      <c r="BF7" s="889"/>
      <c r="BG7" s="889"/>
      <c r="BH7" s="889"/>
      <c r="BI7" s="889"/>
      <c r="BJ7" s="889"/>
      <c r="BK7" s="889"/>
      <c r="BL7" s="888"/>
      <c r="BM7" s="889"/>
      <c r="BN7" s="889"/>
      <c r="BO7" s="889"/>
      <c r="BP7" s="889"/>
      <c r="BQ7" s="889"/>
      <c r="BR7" s="889"/>
      <c r="BS7" s="889"/>
      <c r="BT7" s="889"/>
      <c r="BU7" s="892"/>
      <c r="BV7" s="892"/>
      <c r="BW7" s="892"/>
      <c r="BX7" s="893"/>
      <c r="BY7" s="892"/>
      <c r="BZ7" s="892"/>
      <c r="CA7" s="892"/>
      <c r="CB7" s="892"/>
      <c r="CC7" s="892"/>
      <c r="CD7" s="892"/>
      <c r="CE7" s="892"/>
      <c r="CF7" s="892"/>
      <c r="CG7" s="892"/>
      <c r="CH7" s="892"/>
      <c r="CI7" s="892"/>
      <c r="CJ7" s="893"/>
      <c r="CK7" s="892"/>
      <c r="CL7" s="892"/>
      <c r="CM7" s="892"/>
      <c r="CN7" s="892"/>
      <c r="CO7" s="892"/>
      <c r="CP7" s="892"/>
      <c r="CQ7" s="892"/>
      <c r="CR7" s="892"/>
      <c r="CS7" s="892"/>
      <c r="CT7" s="892"/>
      <c r="CU7" s="1108"/>
      <c r="CZ7" s="1106"/>
      <c r="DA7" s="1106"/>
      <c r="DC7" s="1106"/>
      <c r="DD7" s="1106"/>
    </row>
    <row r="8" spans="1:111" s="894" customFormat="1" ht="12" customHeight="1">
      <c r="A8" s="976"/>
      <c r="B8" s="895"/>
      <c r="C8" s="896"/>
      <c r="D8" s="897"/>
      <c r="E8" s="898"/>
      <c r="F8" s="899"/>
      <c r="G8" s="898"/>
      <c r="H8" s="898"/>
      <c r="I8" s="899"/>
      <c r="J8" s="898"/>
      <c r="K8" s="900"/>
      <c r="L8" s="901"/>
      <c r="M8" s="898"/>
      <c r="N8" s="900"/>
      <c r="O8" s="901"/>
      <c r="P8" s="897"/>
      <c r="Q8" s="898"/>
      <c r="R8" s="899"/>
      <c r="S8" s="898"/>
      <c r="T8" s="898"/>
      <c r="U8" s="899"/>
      <c r="V8" s="898"/>
      <c r="W8" s="900"/>
      <c r="X8" s="901"/>
      <c r="Y8" s="898"/>
      <c r="Z8" s="900"/>
      <c r="AA8" s="901"/>
      <c r="AB8" s="897"/>
      <c r="AC8" s="898"/>
      <c r="AD8" s="899"/>
      <c r="AE8" s="898"/>
      <c r="AF8" s="898"/>
      <c r="AG8" s="899"/>
      <c r="AH8" s="898"/>
      <c r="AI8" s="900"/>
      <c r="AJ8" s="901"/>
      <c r="AK8" s="898"/>
      <c r="AL8" s="900"/>
      <c r="AM8" s="901"/>
      <c r="AN8" s="897"/>
      <c r="AO8" s="898"/>
      <c r="AP8" s="899"/>
      <c r="AQ8" s="898"/>
      <c r="AR8" s="898"/>
      <c r="AS8" s="899"/>
      <c r="AT8" s="898"/>
      <c r="AU8" s="898"/>
      <c r="AV8" s="899"/>
      <c r="AW8" s="898"/>
      <c r="AX8" s="898"/>
      <c r="AY8" s="899"/>
      <c r="AZ8" s="897"/>
      <c r="BA8" s="898"/>
      <c r="BB8" s="899"/>
      <c r="BC8" s="898"/>
      <c r="BD8" s="898"/>
      <c r="BE8" s="899"/>
      <c r="BF8" s="898"/>
      <c r="BG8" s="898"/>
      <c r="BH8" s="899"/>
      <c r="BI8" s="898"/>
      <c r="BJ8" s="898"/>
      <c r="BK8" s="899"/>
      <c r="BL8" s="897"/>
      <c r="BM8" s="898"/>
      <c r="BN8" s="899"/>
      <c r="BO8" s="898"/>
      <c r="BP8" s="898"/>
      <c r="BQ8" s="899"/>
      <c r="BR8" s="898"/>
      <c r="BS8" s="898"/>
      <c r="BT8" s="899"/>
      <c r="BU8" s="902"/>
      <c r="BV8" s="902"/>
      <c r="BW8" s="902"/>
      <c r="BX8" s="903"/>
      <c r="BY8" s="902"/>
      <c r="BZ8" s="902"/>
      <c r="CA8" s="902"/>
      <c r="CB8" s="902"/>
      <c r="CC8" s="902"/>
      <c r="CD8" s="902"/>
      <c r="CE8" s="902"/>
      <c r="CF8" s="902"/>
      <c r="CG8" s="902"/>
      <c r="CH8" s="902"/>
      <c r="CI8" s="902"/>
      <c r="CJ8" s="903"/>
      <c r="CK8" s="902"/>
      <c r="CL8" s="902"/>
      <c r="CM8" s="902"/>
      <c r="CN8" s="902"/>
      <c r="CO8" s="902"/>
      <c r="CP8" s="902"/>
      <c r="CQ8" s="902"/>
      <c r="CR8" s="902"/>
      <c r="CS8" s="902"/>
      <c r="CT8" s="902"/>
      <c r="CU8" s="1109"/>
      <c r="CZ8" s="1106"/>
      <c r="DA8" s="1106"/>
      <c r="DC8" s="1106"/>
      <c r="DD8" s="1106"/>
    </row>
    <row r="9" spans="1:111" s="894" customFormat="1" ht="25.35" customHeight="1">
      <c r="A9" s="976" t="str">
        <f>IF('1'!$A$1=1,B9,C9)</f>
        <v xml:space="preserve">     1. Data included into the Balance of Payments (on BPM6 methodology)</v>
      </c>
      <c r="B9" s="904" t="s">
        <v>396</v>
      </c>
      <c r="C9" s="905" t="s">
        <v>397</v>
      </c>
      <c r="D9" s="897">
        <f>D16+D30</f>
        <v>11795</v>
      </c>
      <c r="E9" s="898">
        <f>E16+E30</f>
        <v>12455</v>
      </c>
      <c r="F9" s="899">
        <f>D9-E9</f>
        <v>-660</v>
      </c>
      <c r="G9" s="898">
        <f>G16+G30</f>
        <v>11593</v>
      </c>
      <c r="H9" s="898">
        <f>H16+H30</f>
        <v>11834</v>
      </c>
      <c r="I9" s="899">
        <f>G9-H9</f>
        <v>-241</v>
      </c>
      <c r="J9" s="898">
        <f>J16+J30</f>
        <v>12273</v>
      </c>
      <c r="K9" s="898">
        <f>K16+K30</f>
        <v>12852</v>
      </c>
      <c r="L9" s="899">
        <f>J9-K9</f>
        <v>-579</v>
      </c>
      <c r="M9" s="898">
        <f>M16+M30</f>
        <v>12201</v>
      </c>
      <c r="N9" s="898">
        <f>N16+N30</f>
        <v>13083</v>
      </c>
      <c r="O9" s="899">
        <f>M9-N9</f>
        <v>-882</v>
      </c>
      <c r="P9" s="897">
        <f>P16+P30</f>
        <v>10005</v>
      </c>
      <c r="Q9" s="898">
        <f>Q16+Q30</f>
        <v>11599</v>
      </c>
      <c r="R9" s="899">
        <f>P9-Q9</f>
        <v>-1594</v>
      </c>
      <c r="S9" s="898">
        <f>S16+S30</f>
        <v>11224</v>
      </c>
      <c r="T9" s="898">
        <f>T16+T30</f>
        <v>11786</v>
      </c>
      <c r="U9" s="899">
        <f>S9-T9</f>
        <v>-562</v>
      </c>
      <c r="V9" s="898">
        <f>V16+V30</f>
        <v>11804</v>
      </c>
      <c r="W9" s="898">
        <f>W16+W30</f>
        <v>14102</v>
      </c>
      <c r="X9" s="899">
        <f>V9-W9</f>
        <v>-2298</v>
      </c>
      <c r="Y9" s="898">
        <f>Y16+Y30</f>
        <v>13153</v>
      </c>
      <c r="Z9" s="898">
        <f>Z16+Z30</f>
        <v>14974</v>
      </c>
      <c r="AA9" s="899">
        <f>Y9-Z9</f>
        <v>-1821</v>
      </c>
      <c r="AB9" s="897">
        <f>AB16+AB30</f>
        <v>12679</v>
      </c>
      <c r="AC9" s="898">
        <f>AC16+AC30</f>
        <v>14059</v>
      </c>
      <c r="AD9" s="899">
        <f>AB9-AC9</f>
        <v>-1380</v>
      </c>
      <c r="AE9" s="898">
        <f>AE16+AE30</f>
        <v>12928</v>
      </c>
      <c r="AF9" s="898">
        <f>AF16+AF30</f>
        <v>14694</v>
      </c>
      <c r="AG9" s="899">
        <f>AE9-AF9</f>
        <v>-1766</v>
      </c>
      <c r="AH9" s="898">
        <f>AH16+AH30</f>
        <v>13605</v>
      </c>
      <c r="AI9" s="898">
        <f>AI16+AI30</f>
        <v>16341</v>
      </c>
      <c r="AJ9" s="899">
        <f>AH9-AI9</f>
        <v>-2736</v>
      </c>
      <c r="AK9" s="898">
        <f>AK16+AK30</f>
        <v>14732</v>
      </c>
      <c r="AL9" s="898">
        <f>AL16+AL30</f>
        <v>17594</v>
      </c>
      <c r="AM9" s="899">
        <f>AK9-AL9</f>
        <v>-2862</v>
      </c>
      <c r="AN9" s="897">
        <f>AN16+AN30</f>
        <v>13861</v>
      </c>
      <c r="AO9" s="898">
        <f>AO16+AO30</f>
        <v>15751</v>
      </c>
      <c r="AP9" s="899">
        <f>AN9-AO9</f>
        <v>-1890</v>
      </c>
      <c r="AQ9" s="898">
        <f>AQ16+AQ30</f>
        <v>14686</v>
      </c>
      <c r="AR9" s="898">
        <f>AR16+AR30</f>
        <v>16668</v>
      </c>
      <c r="AS9" s="899">
        <f>AQ9-AR9</f>
        <v>-1982</v>
      </c>
      <c r="AT9" s="898">
        <f>AT16+AT30</f>
        <v>14654</v>
      </c>
      <c r="AU9" s="898">
        <f>AU16+AU30</f>
        <v>18901</v>
      </c>
      <c r="AV9" s="899">
        <f>AT9-AU9</f>
        <v>-4247</v>
      </c>
      <c r="AW9" s="898">
        <f>AW16+AW30</f>
        <v>15976</v>
      </c>
      <c r="AX9" s="898">
        <f>AX16+AX30</f>
        <v>19235</v>
      </c>
      <c r="AY9" s="899">
        <f>AW9-AX9</f>
        <v>-3259</v>
      </c>
      <c r="AZ9" s="897">
        <f>AZ16+AZ30</f>
        <v>15106</v>
      </c>
      <c r="BA9" s="898">
        <f>BA16+BA30</f>
        <v>16971</v>
      </c>
      <c r="BB9" s="899">
        <f>AZ9-BA9</f>
        <v>-1865</v>
      </c>
      <c r="BC9" s="898">
        <f>BC16+BC30</f>
        <v>15530</v>
      </c>
      <c r="BD9" s="898">
        <f>BD16+BD30</f>
        <v>18453</v>
      </c>
      <c r="BE9" s="899">
        <f>BC9-BD9</f>
        <v>-2923</v>
      </c>
      <c r="BF9" s="898">
        <f>BF16+BF30</f>
        <v>16322</v>
      </c>
      <c r="BG9" s="898">
        <f>BG16+BG30</f>
        <v>20490</v>
      </c>
      <c r="BH9" s="899">
        <f>BF9-BG9</f>
        <v>-4168</v>
      </c>
      <c r="BI9" s="898">
        <f>BI16+BI30</f>
        <v>16598</v>
      </c>
      <c r="BJ9" s="898">
        <f>BJ16+BJ30</f>
        <v>20153</v>
      </c>
      <c r="BK9" s="899">
        <f>BI9-BJ9</f>
        <v>-3555</v>
      </c>
      <c r="BL9" s="897">
        <f>BL16+BL30</f>
        <v>15261</v>
      </c>
      <c r="BM9" s="898">
        <f>BM16+BM30</f>
        <v>16414</v>
      </c>
      <c r="BN9" s="899">
        <f>BL9-BM9</f>
        <v>-1153</v>
      </c>
      <c r="BO9" s="898">
        <f>BO16+BO30</f>
        <v>13232</v>
      </c>
      <c r="BP9" s="898">
        <f>BP16+BP30</f>
        <v>12418</v>
      </c>
      <c r="BQ9" s="899">
        <f>BO9-BP9</f>
        <v>814</v>
      </c>
      <c r="BR9" s="898">
        <f>BR16+BR30</f>
        <v>14891</v>
      </c>
      <c r="BS9" s="898">
        <f>BS16+BS30</f>
        <v>15971</v>
      </c>
      <c r="BT9" s="899">
        <f>BR9-BS9</f>
        <v>-1080</v>
      </c>
      <c r="BU9" s="898">
        <f>BU16+BU30</f>
        <v>17323</v>
      </c>
      <c r="BV9" s="898">
        <f>BV16+BV30</f>
        <v>18282</v>
      </c>
      <c r="BW9" s="899">
        <f>BU9-BV9</f>
        <v>-959</v>
      </c>
      <c r="BX9" s="897">
        <f>BX16+BX30</f>
        <v>16350</v>
      </c>
      <c r="BY9" s="898">
        <f>BY16+BY30</f>
        <v>17149</v>
      </c>
      <c r="BZ9" s="899">
        <f>BX9-BY9</f>
        <v>-799</v>
      </c>
      <c r="CA9" s="898">
        <f>CA16+CA30</f>
        <v>19244</v>
      </c>
      <c r="CB9" s="898">
        <f>CB16+CB30</f>
        <v>18644</v>
      </c>
      <c r="CC9" s="899">
        <f>CA9-CB9</f>
        <v>600</v>
      </c>
      <c r="CD9" s="898">
        <f>CD16+CD30</f>
        <v>22013</v>
      </c>
      <c r="CE9" s="898">
        <f>CE16+CE30</f>
        <v>22644</v>
      </c>
      <c r="CF9" s="899">
        <f>CD9-CE9</f>
        <v>-631</v>
      </c>
      <c r="CG9" s="898">
        <f>CG16+CG30</f>
        <v>23897</v>
      </c>
      <c r="CH9" s="898">
        <f>CH16+CH30</f>
        <v>25738</v>
      </c>
      <c r="CI9" s="899">
        <f>CG9-CH9</f>
        <v>-1841</v>
      </c>
      <c r="CJ9" s="897">
        <f>CJ16+CJ30</f>
        <v>17405</v>
      </c>
      <c r="CK9" s="898">
        <f>CK16+CK30</f>
        <v>18891</v>
      </c>
      <c r="CL9" s="899">
        <f>CJ9-CK9</f>
        <v>-1486</v>
      </c>
      <c r="CM9" s="898">
        <f>CM16+CM30</f>
        <v>11678</v>
      </c>
      <c r="CN9" s="898">
        <f>CN16+CN30</f>
        <v>18512</v>
      </c>
      <c r="CO9" s="899">
        <f>CM9-CN9</f>
        <v>-6834</v>
      </c>
      <c r="CP9" s="898">
        <f>CP16+CP30</f>
        <v>13595</v>
      </c>
      <c r="CQ9" s="898">
        <f>CQ16+CQ30</f>
        <v>21234</v>
      </c>
      <c r="CR9" s="899">
        <f>CP9-CQ9</f>
        <v>-7639</v>
      </c>
      <c r="CS9" s="898">
        <f>CS16+CS30</f>
        <v>14839</v>
      </c>
      <c r="CT9" s="898">
        <f>CT16+CT30</f>
        <v>24617</v>
      </c>
      <c r="CU9" s="906">
        <f>CS9-CT9</f>
        <v>-9778</v>
      </c>
      <c r="CV9" s="898">
        <f>CV16+CV30</f>
        <v>13830</v>
      </c>
      <c r="CW9" s="898">
        <f>CW16+CW30</f>
        <v>23292.5</v>
      </c>
      <c r="CX9" s="899">
        <f>CV9-CW9</f>
        <v>-9462.5</v>
      </c>
      <c r="CY9" s="898">
        <f>CY16+CY30</f>
        <v>12709</v>
      </c>
      <c r="CZ9" s="898">
        <f>CZ16+CZ30</f>
        <v>20354.400000000001</v>
      </c>
      <c r="DA9" s="899">
        <f>CY9-CZ9</f>
        <v>-7645.4000000000015</v>
      </c>
      <c r="DB9" s="898">
        <f>DB16+DB30</f>
        <v>11451</v>
      </c>
      <c r="DC9" s="898">
        <f>DC16+DC30</f>
        <v>21868</v>
      </c>
      <c r="DD9" s="899">
        <f>DB9-DC9</f>
        <v>-10417</v>
      </c>
      <c r="DE9" s="898">
        <f>DE16+DE30</f>
        <v>13103</v>
      </c>
      <c r="DF9" s="898">
        <f>DF16+DF30</f>
        <v>22972.7</v>
      </c>
      <c r="DG9" s="899">
        <f>DE9-DF9</f>
        <v>-9869.7000000000007</v>
      </c>
    </row>
    <row r="10" spans="1:111" s="894" customFormat="1" ht="31.35" customHeight="1">
      <c r="A10" s="976" t="str">
        <f>IF('1'!$A$1=1,B10,C10)</f>
        <v xml:space="preserve">     2. Data from the State Statistics Service of Ukraine* </v>
      </c>
      <c r="B10" s="904" t="s">
        <v>300</v>
      </c>
      <c r="C10" s="905" t="s">
        <v>398</v>
      </c>
      <c r="D10" s="897">
        <f>D17+D31</f>
        <v>11719</v>
      </c>
      <c r="E10" s="898">
        <f>E17+E31</f>
        <v>10770</v>
      </c>
      <c r="F10" s="899">
        <f>D10-E10</f>
        <v>949</v>
      </c>
      <c r="G10" s="898">
        <f>G17+G31</f>
        <v>11556</v>
      </c>
      <c r="H10" s="898">
        <f>H17+H31</f>
        <v>10075</v>
      </c>
      <c r="I10" s="899">
        <f>G10-H10</f>
        <v>1481</v>
      </c>
      <c r="J10" s="898">
        <f>J17+J31</f>
        <v>12259</v>
      </c>
      <c r="K10" s="898">
        <f>K17+K31</f>
        <v>10866</v>
      </c>
      <c r="L10" s="899">
        <f>J10-K10</f>
        <v>1393</v>
      </c>
      <c r="M10" s="898">
        <f>M17+M31</f>
        <v>12330</v>
      </c>
      <c r="N10" s="898">
        <f>N17+N31</f>
        <v>11329</v>
      </c>
      <c r="O10" s="899">
        <f>M10-N10</f>
        <v>1001</v>
      </c>
      <c r="P10" s="897">
        <f>P17+P31</f>
        <v>9965</v>
      </c>
      <c r="Q10" s="898">
        <f>Q17+Q31</f>
        <v>9866</v>
      </c>
      <c r="R10" s="899">
        <f>P10-Q10</f>
        <v>99</v>
      </c>
      <c r="S10" s="898">
        <f>S17+S31</f>
        <v>11222</v>
      </c>
      <c r="T10" s="898">
        <f>T17+T31</f>
        <v>9845</v>
      </c>
      <c r="U10" s="899">
        <f>S10-T10</f>
        <v>1377</v>
      </c>
      <c r="V10" s="898">
        <f>V17+V31</f>
        <v>11754</v>
      </c>
      <c r="W10" s="898">
        <f>W17+W31</f>
        <v>11813</v>
      </c>
      <c r="X10" s="899">
        <f>V10-W10</f>
        <v>-59</v>
      </c>
      <c r="Y10" s="898">
        <f>Y17+Y31</f>
        <v>13289</v>
      </c>
      <c r="Z10" s="898">
        <f>Z17+Z31</f>
        <v>13053</v>
      </c>
      <c r="AA10" s="899">
        <f>Y10-Z10</f>
        <v>236</v>
      </c>
      <c r="AB10" s="897">
        <f>AB17+AB31</f>
        <v>12807</v>
      </c>
      <c r="AC10" s="898">
        <f>AC17+AC31</f>
        <v>12341</v>
      </c>
      <c r="AD10" s="899">
        <f>AB10-AC10</f>
        <v>466</v>
      </c>
      <c r="AE10" s="898">
        <f>AE17+AE31</f>
        <v>12929</v>
      </c>
      <c r="AF10" s="898">
        <f>AF17+AF31</f>
        <v>12735</v>
      </c>
      <c r="AG10" s="899">
        <f>AE10-AF10</f>
        <v>194</v>
      </c>
      <c r="AH10" s="898">
        <f>AH17+AH31</f>
        <v>13448</v>
      </c>
      <c r="AI10" s="898">
        <f>AI17+AI31</f>
        <v>14196</v>
      </c>
      <c r="AJ10" s="899">
        <f>AH10-AI10</f>
        <v>-748</v>
      </c>
      <c r="AK10" s="898">
        <f>AK17+AK31</f>
        <v>14795</v>
      </c>
      <c r="AL10" s="898">
        <f>AL17+AL31</f>
        <v>15811</v>
      </c>
      <c r="AM10" s="899">
        <f>AK10-AL10</f>
        <v>-1016</v>
      </c>
      <c r="AN10" s="897">
        <f>AN17+AN31</f>
        <v>14043</v>
      </c>
      <c r="AO10" s="898">
        <f>AO17+AO31</f>
        <v>14071</v>
      </c>
      <c r="AP10" s="899">
        <f>AN10-AO10</f>
        <v>-28</v>
      </c>
      <c r="AQ10" s="898">
        <f>AQ17+AQ31</f>
        <v>14691</v>
      </c>
      <c r="AR10" s="898">
        <f>AR17+AR31</f>
        <v>14812</v>
      </c>
      <c r="AS10" s="899">
        <f>AQ10-AR10</f>
        <v>-121</v>
      </c>
      <c r="AT10" s="898">
        <f>AT17+AT31</f>
        <v>14352</v>
      </c>
      <c r="AU10" s="898">
        <f>AU17+AU31</f>
        <v>16802</v>
      </c>
      <c r="AV10" s="899">
        <f>AT10-AU10</f>
        <v>-2450</v>
      </c>
      <c r="AW10" s="898">
        <f>AW17+AW31</f>
        <v>15888</v>
      </c>
      <c r="AX10" s="898">
        <f>AX17+AX31</f>
        <v>17813</v>
      </c>
      <c r="AY10" s="899">
        <f>AW10-AX10</f>
        <v>-1925</v>
      </c>
      <c r="AZ10" s="897">
        <f>AZ17+AZ31</f>
        <v>15225</v>
      </c>
      <c r="BA10" s="898">
        <f>BA17+BA31</f>
        <v>15249</v>
      </c>
      <c r="BB10" s="899">
        <f>AZ10-BA10</f>
        <v>-24</v>
      </c>
      <c r="BC10" s="898">
        <f>BC17+BC31</f>
        <v>15317</v>
      </c>
      <c r="BD10" s="898">
        <f>BD17+BD31</f>
        <v>16160</v>
      </c>
      <c r="BE10" s="899">
        <f>BC10-BD10</f>
        <v>-843</v>
      </c>
      <c r="BF10" s="898">
        <f>BF17+BF31</f>
        <v>15806</v>
      </c>
      <c r="BG10" s="898">
        <f>BG17+BG31</f>
        <v>17928</v>
      </c>
      <c r="BH10" s="899">
        <f>BF10-BG10</f>
        <v>-2122</v>
      </c>
      <c r="BI10" s="898">
        <f>BI17+BI31</f>
        <v>19335</v>
      </c>
      <c r="BJ10" s="898">
        <f>BJ17+BJ31</f>
        <v>18408</v>
      </c>
      <c r="BK10" s="899">
        <f>BI10-BJ10</f>
        <v>927</v>
      </c>
      <c r="BL10" s="897">
        <f>BL17+BL31</f>
        <v>15164</v>
      </c>
      <c r="BM10" s="898">
        <f>BM17+BM31</f>
        <v>15032</v>
      </c>
      <c r="BN10" s="899">
        <f>BL10-BM10</f>
        <v>132</v>
      </c>
      <c r="BO10" s="898">
        <f>BO17+BO31</f>
        <v>13288</v>
      </c>
      <c r="BP10" s="898">
        <f>BP17+BP31</f>
        <v>11983</v>
      </c>
      <c r="BQ10" s="899">
        <f>BO10-BP10</f>
        <v>1305</v>
      </c>
      <c r="BR10" s="898">
        <f>BR17+BR31</f>
        <v>15006</v>
      </c>
      <c r="BS10" s="898">
        <f>BS17+BS31</f>
        <v>15244</v>
      </c>
      <c r="BT10" s="899">
        <f>BR10-BS10</f>
        <v>-238</v>
      </c>
      <c r="BU10" s="898">
        <f>BU17+BU31</f>
        <v>17254</v>
      </c>
      <c r="BV10" s="898">
        <f>BV17+BV31</f>
        <v>17790</v>
      </c>
      <c r="BW10" s="899">
        <f>BU10-BV10</f>
        <v>-536</v>
      </c>
      <c r="BX10" s="897">
        <f>BX17+BX31</f>
        <v>16466</v>
      </c>
      <c r="BY10" s="898">
        <f>BY17+BY31</f>
        <v>16439</v>
      </c>
      <c r="BZ10" s="899">
        <f>BX10-BY10</f>
        <v>27</v>
      </c>
      <c r="CA10" s="898">
        <f>CA17+CA31</f>
        <v>19192</v>
      </c>
      <c r="CB10" s="898">
        <f>CB17+CB31</f>
        <v>17997</v>
      </c>
      <c r="CC10" s="899">
        <f>CA10-CB10</f>
        <v>1195</v>
      </c>
      <c r="CD10" s="898">
        <f>CD17+CD31</f>
        <v>21612</v>
      </c>
      <c r="CE10" s="898">
        <f>CE17+CE31</f>
        <v>21557</v>
      </c>
      <c r="CF10" s="899">
        <f>CD10-CE10</f>
        <v>55</v>
      </c>
      <c r="CG10" s="898">
        <f>CG17+CG31</f>
        <v>23576</v>
      </c>
      <c r="CH10" s="898">
        <f>CH17+CH31</f>
        <v>24630</v>
      </c>
      <c r="CI10" s="899">
        <f>CG10-CH10</f>
        <v>-1054</v>
      </c>
      <c r="CJ10" s="897"/>
      <c r="CK10" s="898"/>
      <c r="CL10" s="899"/>
      <c r="CM10" s="898"/>
      <c r="CN10" s="898"/>
      <c r="CO10" s="899"/>
      <c r="CP10" s="898"/>
      <c r="CQ10" s="898"/>
      <c r="CR10" s="899"/>
      <c r="CS10" s="902"/>
      <c r="CT10" s="902"/>
      <c r="CU10" s="1109"/>
      <c r="CZ10" s="1107"/>
      <c r="DA10" s="1107"/>
      <c r="DC10" s="1107"/>
      <c r="DD10" s="1107"/>
    </row>
    <row r="11" spans="1:111" s="894" customFormat="1" ht="60.6" customHeight="1">
      <c r="A11" s="976" t="str">
        <f>IF('1'!$A$1=1,B11,C11)</f>
        <v xml:space="preserve"> 2.1 The State Statistics Service of Ukraine data (excluding the processing cost in order to avoid double counting)</v>
      </c>
      <c r="B11" s="907" t="s">
        <v>307</v>
      </c>
      <c r="C11" s="707" t="s">
        <v>310</v>
      </c>
      <c r="D11" s="897">
        <f t="shared" ref="D11:BD11" si="0">D17+D31-D42</f>
        <v>11408</v>
      </c>
      <c r="E11" s="898">
        <f t="shared" si="0"/>
        <v>10754</v>
      </c>
      <c r="F11" s="899">
        <f>D11-E11</f>
        <v>654</v>
      </c>
      <c r="G11" s="898">
        <f t="shared" si="0"/>
        <v>11291</v>
      </c>
      <c r="H11" s="898">
        <f t="shared" si="0"/>
        <v>10050</v>
      </c>
      <c r="I11" s="899">
        <f>G11-H11</f>
        <v>1241</v>
      </c>
      <c r="J11" s="898">
        <f t="shared" si="0"/>
        <v>12015</v>
      </c>
      <c r="K11" s="898">
        <f t="shared" si="0"/>
        <v>10850</v>
      </c>
      <c r="L11" s="899">
        <f>J11-K11</f>
        <v>1165</v>
      </c>
      <c r="M11" s="898">
        <f t="shared" si="0"/>
        <v>12072</v>
      </c>
      <c r="N11" s="898">
        <f t="shared" si="0"/>
        <v>11323</v>
      </c>
      <c r="O11" s="899">
        <f>M11-N11</f>
        <v>749</v>
      </c>
      <c r="P11" s="897">
        <f t="shared" si="0"/>
        <v>9719</v>
      </c>
      <c r="Q11" s="898">
        <f t="shared" si="0"/>
        <v>9865</v>
      </c>
      <c r="R11" s="899">
        <f>P11-Q11</f>
        <v>-146</v>
      </c>
      <c r="S11" s="898">
        <f t="shared" si="0"/>
        <v>10936</v>
      </c>
      <c r="T11" s="898">
        <f t="shared" si="0"/>
        <v>9844</v>
      </c>
      <c r="U11" s="899">
        <f>S11-T11</f>
        <v>1092</v>
      </c>
      <c r="V11" s="898">
        <f t="shared" si="0"/>
        <v>11467</v>
      </c>
      <c r="W11" s="898">
        <f t="shared" si="0"/>
        <v>11812</v>
      </c>
      <c r="X11" s="899">
        <f>V11-W11</f>
        <v>-345</v>
      </c>
      <c r="Y11" s="898">
        <f t="shared" si="0"/>
        <v>12982</v>
      </c>
      <c r="Z11" s="898">
        <f t="shared" si="0"/>
        <v>13051</v>
      </c>
      <c r="AA11" s="899">
        <f>Y11-Z11</f>
        <v>-69</v>
      </c>
      <c r="AB11" s="897">
        <f t="shared" si="0"/>
        <v>12465</v>
      </c>
      <c r="AC11" s="898">
        <f t="shared" si="0"/>
        <v>12340</v>
      </c>
      <c r="AD11" s="899">
        <f>AB11-AC11</f>
        <v>125</v>
      </c>
      <c r="AE11" s="898">
        <f t="shared" si="0"/>
        <v>12559</v>
      </c>
      <c r="AF11" s="898">
        <f t="shared" si="0"/>
        <v>12735</v>
      </c>
      <c r="AG11" s="899">
        <f>AE11-AF11</f>
        <v>-176</v>
      </c>
      <c r="AH11" s="898">
        <f t="shared" si="0"/>
        <v>13128</v>
      </c>
      <c r="AI11" s="898">
        <f t="shared" si="0"/>
        <v>14196</v>
      </c>
      <c r="AJ11" s="899">
        <f>AH11-AI11</f>
        <v>-1068</v>
      </c>
      <c r="AK11" s="898">
        <f t="shared" si="0"/>
        <v>14408</v>
      </c>
      <c r="AL11" s="898">
        <f t="shared" si="0"/>
        <v>15810</v>
      </c>
      <c r="AM11" s="899">
        <f>AK11-AL11</f>
        <v>-1402</v>
      </c>
      <c r="AN11" s="897">
        <f t="shared" si="0"/>
        <v>13643</v>
      </c>
      <c r="AO11" s="898">
        <f t="shared" si="0"/>
        <v>14071</v>
      </c>
      <c r="AP11" s="899">
        <f>AN11-AO11</f>
        <v>-428</v>
      </c>
      <c r="AQ11" s="898">
        <f t="shared" si="0"/>
        <v>14260</v>
      </c>
      <c r="AR11" s="898">
        <f t="shared" si="0"/>
        <v>14812</v>
      </c>
      <c r="AS11" s="899">
        <f>AQ11-AR11</f>
        <v>-552</v>
      </c>
      <c r="AT11" s="898">
        <f t="shared" si="0"/>
        <v>13949</v>
      </c>
      <c r="AU11" s="898">
        <f t="shared" si="0"/>
        <v>16801</v>
      </c>
      <c r="AV11" s="899">
        <f>AT11-AU11</f>
        <v>-2852</v>
      </c>
      <c r="AW11" s="898">
        <f t="shared" si="0"/>
        <v>15424</v>
      </c>
      <c r="AX11" s="898">
        <f t="shared" si="0"/>
        <v>17812</v>
      </c>
      <c r="AY11" s="899">
        <f>AW11-AX11</f>
        <v>-2388</v>
      </c>
      <c r="AZ11" s="897">
        <f t="shared" si="0"/>
        <v>14796</v>
      </c>
      <c r="BA11" s="898">
        <f t="shared" si="0"/>
        <v>15248</v>
      </c>
      <c r="BB11" s="899">
        <f>AZ11-BA11</f>
        <v>-452</v>
      </c>
      <c r="BC11" s="898">
        <f t="shared" si="0"/>
        <v>14914</v>
      </c>
      <c r="BD11" s="898">
        <f t="shared" si="0"/>
        <v>16160</v>
      </c>
      <c r="BE11" s="899">
        <f>BC11-BD11</f>
        <v>-1246</v>
      </c>
      <c r="BF11" s="898">
        <f>BF17+BF31-BF42</f>
        <v>15419</v>
      </c>
      <c r="BG11" s="898">
        <f>BG17+BG31-BG42</f>
        <v>17928</v>
      </c>
      <c r="BH11" s="899">
        <f>BF11-BG11</f>
        <v>-2509</v>
      </c>
      <c r="BI11" s="898">
        <f>BI17+BI31-BI42</f>
        <v>18914</v>
      </c>
      <c r="BJ11" s="898">
        <f>BJ17+BJ31-BJ42</f>
        <v>18407</v>
      </c>
      <c r="BK11" s="899">
        <f>BI11-BJ11</f>
        <v>507</v>
      </c>
      <c r="BL11" s="897">
        <f>BL17+BL31-BL42</f>
        <v>14763</v>
      </c>
      <c r="BM11" s="898">
        <f>BM17+BM31-BM42</f>
        <v>15032</v>
      </c>
      <c r="BN11" s="899">
        <f>BL11-BM11</f>
        <v>-269</v>
      </c>
      <c r="BO11" s="898">
        <f>BO17+BO31-BO42</f>
        <v>13014</v>
      </c>
      <c r="BP11" s="898">
        <f>BP17+BP31-BP42</f>
        <v>11982</v>
      </c>
      <c r="BQ11" s="899">
        <f>BO11-BP11</f>
        <v>1032</v>
      </c>
      <c r="BR11" s="898">
        <f>BR17+BR31-BR42</f>
        <v>14697</v>
      </c>
      <c r="BS11" s="898">
        <f>BS17+BS31-BS42</f>
        <v>15243</v>
      </c>
      <c r="BT11" s="899">
        <f>BR11-BS11</f>
        <v>-546</v>
      </c>
      <c r="BU11" s="898">
        <f>BU17+BU31-BU42</f>
        <v>16884</v>
      </c>
      <c r="BV11" s="898">
        <f>BV17+BV31-BV42</f>
        <v>17790</v>
      </c>
      <c r="BW11" s="899">
        <f>BU11-BV11</f>
        <v>-906</v>
      </c>
      <c r="BX11" s="897">
        <f>BX17+BX31-BX42</f>
        <v>16124</v>
      </c>
      <c r="BY11" s="898">
        <f>BY17+BY31-BY42</f>
        <v>16437</v>
      </c>
      <c r="BZ11" s="899">
        <f>BX11-BY11</f>
        <v>-313</v>
      </c>
      <c r="CA11" s="898">
        <f>CA17+CA31-CA42</f>
        <v>18824</v>
      </c>
      <c r="CB11" s="898">
        <f>CB17+CB31-CB42</f>
        <v>17995</v>
      </c>
      <c r="CC11" s="899">
        <f>CA11-CB11</f>
        <v>829</v>
      </c>
      <c r="CD11" s="898">
        <f>CD17+CD31-CD42</f>
        <v>21266</v>
      </c>
      <c r="CE11" s="898">
        <f>CE17+CE31-CE42</f>
        <v>21554</v>
      </c>
      <c r="CF11" s="899">
        <f>CD11-CE11</f>
        <v>-288</v>
      </c>
      <c r="CG11" s="898">
        <f>CG17+CG31-CG42</f>
        <v>23096</v>
      </c>
      <c r="CH11" s="898">
        <f>CH17+CH31-CH42</f>
        <v>24627</v>
      </c>
      <c r="CI11" s="899">
        <f>CG11-CH11</f>
        <v>-1531</v>
      </c>
      <c r="CJ11" s="897"/>
      <c r="CK11" s="898"/>
      <c r="CL11" s="899"/>
      <c r="CM11" s="898"/>
      <c r="CN11" s="898"/>
      <c r="CO11" s="899"/>
      <c r="CP11" s="898"/>
      <c r="CQ11" s="898"/>
      <c r="CR11" s="899"/>
      <c r="CS11" s="902"/>
      <c r="CT11" s="902"/>
      <c r="CU11" s="1109"/>
      <c r="CZ11" s="1107"/>
      <c r="DA11" s="1107"/>
      <c r="DC11" s="1107"/>
      <c r="DD11" s="1107"/>
    </row>
    <row r="12" spans="1:111" s="910" customFormat="1" ht="23.7" customHeight="1">
      <c r="A12" s="906" t="str">
        <f>IF('1'!$A$1=1,B12,C12)</f>
        <v xml:space="preserve">     3. Deviation (1-2)</v>
      </c>
      <c r="B12" s="908" t="s">
        <v>308</v>
      </c>
      <c r="C12" s="708" t="s">
        <v>311</v>
      </c>
      <c r="D12" s="909">
        <f t="shared" ref="D12:BD12" si="1">D9-D10</f>
        <v>76</v>
      </c>
      <c r="E12" s="899">
        <f t="shared" si="1"/>
        <v>1685</v>
      </c>
      <c r="F12" s="899">
        <f>D12-E12</f>
        <v>-1609</v>
      </c>
      <c r="G12" s="899">
        <f t="shared" si="1"/>
        <v>37</v>
      </c>
      <c r="H12" s="899">
        <f t="shared" si="1"/>
        <v>1759</v>
      </c>
      <c r="I12" s="899">
        <f>G12-H12</f>
        <v>-1722</v>
      </c>
      <c r="J12" s="899">
        <f t="shared" si="1"/>
        <v>14</v>
      </c>
      <c r="K12" s="899">
        <f t="shared" si="1"/>
        <v>1986</v>
      </c>
      <c r="L12" s="899">
        <f>J12-K12</f>
        <v>-1972</v>
      </c>
      <c r="M12" s="899">
        <f t="shared" si="1"/>
        <v>-129</v>
      </c>
      <c r="N12" s="899">
        <f t="shared" si="1"/>
        <v>1754</v>
      </c>
      <c r="O12" s="899">
        <f>M12-N12</f>
        <v>-1883</v>
      </c>
      <c r="P12" s="909">
        <f t="shared" si="1"/>
        <v>40</v>
      </c>
      <c r="Q12" s="899">
        <f t="shared" si="1"/>
        <v>1733</v>
      </c>
      <c r="R12" s="899">
        <f>P12-Q12</f>
        <v>-1693</v>
      </c>
      <c r="S12" s="899">
        <f t="shared" si="1"/>
        <v>2</v>
      </c>
      <c r="T12" s="899">
        <f t="shared" si="1"/>
        <v>1941</v>
      </c>
      <c r="U12" s="899">
        <f>S12-T12</f>
        <v>-1939</v>
      </c>
      <c r="V12" s="899">
        <f t="shared" si="1"/>
        <v>50</v>
      </c>
      <c r="W12" s="899">
        <f t="shared" si="1"/>
        <v>2289</v>
      </c>
      <c r="X12" s="899">
        <f>V12-W12</f>
        <v>-2239</v>
      </c>
      <c r="Y12" s="899">
        <f t="shared" si="1"/>
        <v>-136</v>
      </c>
      <c r="Z12" s="899">
        <f t="shared" si="1"/>
        <v>1921</v>
      </c>
      <c r="AA12" s="899">
        <f>Y12-Z12</f>
        <v>-2057</v>
      </c>
      <c r="AB12" s="909">
        <f t="shared" si="1"/>
        <v>-128</v>
      </c>
      <c r="AC12" s="899">
        <f t="shared" si="1"/>
        <v>1718</v>
      </c>
      <c r="AD12" s="899">
        <f>AB12-AC12</f>
        <v>-1846</v>
      </c>
      <c r="AE12" s="899">
        <f t="shared" si="1"/>
        <v>-1</v>
      </c>
      <c r="AF12" s="899">
        <f t="shared" si="1"/>
        <v>1959</v>
      </c>
      <c r="AG12" s="899">
        <f>AE12-AF12</f>
        <v>-1960</v>
      </c>
      <c r="AH12" s="899">
        <f t="shared" si="1"/>
        <v>157</v>
      </c>
      <c r="AI12" s="899">
        <f t="shared" si="1"/>
        <v>2145</v>
      </c>
      <c r="AJ12" s="899">
        <f>AH12-AI12</f>
        <v>-1988</v>
      </c>
      <c r="AK12" s="899">
        <f t="shared" si="1"/>
        <v>-63</v>
      </c>
      <c r="AL12" s="899">
        <f t="shared" si="1"/>
        <v>1783</v>
      </c>
      <c r="AM12" s="899">
        <f>AK12-AL12</f>
        <v>-1846</v>
      </c>
      <c r="AN12" s="909">
        <f t="shared" si="1"/>
        <v>-182</v>
      </c>
      <c r="AO12" s="899">
        <f t="shared" si="1"/>
        <v>1680</v>
      </c>
      <c r="AP12" s="899">
        <f>AN12-AO12</f>
        <v>-1862</v>
      </c>
      <c r="AQ12" s="899">
        <f t="shared" si="1"/>
        <v>-5</v>
      </c>
      <c r="AR12" s="899">
        <f t="shared" si="1"/>
        <v>1856</v>
      </c>
      <c r="AS12" s="899">
        <f>AQ12-AR12</f>
        <v>-1861</v>
      </c>
      <c r="AT12" s="899">
        <f t="shared" si="1"/>
        <v>302</v>
      </c>
      <c r="AU12" s="899">
        <f t="shared" si="1"/>
        <v>2099</v>
      </c>
      <c r="AV12" s="899">
        <f>AT12-AU12</f>
        <v>-1797</v>
      </c>
      <c r="AW12" s="899">
        <f t="shared" si="1"/>
        <v>88</v>
      </c>
      <c r="AX12" s="899">
        <f t="shared" si="1"/>
        <v>1422</v>
      </c>
      <c r="AY12" s="899">
        <f>AW12-AX12</f>
        <v>-1334</v>
      </c>
      <c r="AZ12" s="909">
        <f t="shared" si="1"/>
        <v>-119</v>
      </c>
      <c r="BA12" s="899">
        <f t="shared" si="1"/>
        <v>1722</v>
      </c>
      <c r="BB12" s="899">
        <f>AZ12-BA12</f>
        <v>-1841</v>
      </c>
      <c r="BC12" s="899">
        <f t="shared" si="1"/>
        <v>213</v>
      </c>
      <c r="BD12" s="899">
        <f t="shared" si="1"/>
        <v>2293</v>
      </c>
      <c r="BE12" s="899">
        <f>BC12-BD12</f>
        <v>-2080</v>
      </c>
      <c r="BF12" s="899">
        <f>BF9-BF10</f>
        <v>516</v>
      </c>
      <c r="BG12" s="899">
        <f>BG9-BG10</f>
        <v>2562</v>
      </c>
      <c r="BH12" s="899">
        <f>BF12-BG12</f>
        <v>-2046</v>
      </c>
      <c r="BI12" s="899">
        <f>BI9-BI10</f>
        <v>-2737</v>
      </c>
      <c r="BJ12" s="899">
        <f>BJ9-BJ10</f>
        <v>1745</v>
      </c>
      <c r="BK12" s="899">
        <f>BI12-BJ12</f>
        <v>-4482</v>
      </c>
      <c r="BL12" s="909">
        <f>BL9-BL10</f>
        <v>97</v>
      </c>
      <c r="BM12" s="899">
        <f>BM9-BM10</f>
        <v>1382</v>
      </c>
      <c r="BN12" s="899">
        <f>BL12-BM12</f>
        <v>-1285</v>
      </c>
      <c r="BO12" s="899">
        <f>BO9-BO10</f>
        <v>-56</v>
      </c>
      <c r="BP12" s="899">
        <f>BP9-BP10</f>
        <v>435</v>
      </c>
      <c r="BQ12" s="899">
        <f>BO12-BP12</f>
        <v>-491</v>
      </c>
      <c r="BR12" s="899">
        <f>BR9-BR10</f>
        <v>-115</v>
      </c>
      <c r="BS12" s="899">
        <f>BS9-BS10</f>
        <v>727</v>
      </c>
      <c r="BT12" s="899">
        <f>BR12-BS12</f>
        <v>-842</v>
      </c>
      <c r="BU12" s="899">
        <f>BU9-BU10</f>
        <v>69</v>
      </c>
      <c r="BV12" s="899">
        <f>BV9-BV10</f>
        <v>492</v>
      </c>
      <c r="BW12" s="899">
        <f>BU12-BV12</f>
        <v>-423</v>
      </c>
      <c r="BX12" s="909">
        <f>BX9-BX10</f>
        <v>-116</v>
      </c>
      <c r="BY12" s="899">
        <f>BY9-BY10</f>
        <v>710</v>
      </c>
      <c r="BZ12" s="899">
        <f>BX12-BY12</f>
        <v>-826</v>
      </c>
      <c r="CA12" s="899">
        <f>CA9-CA10</f>
        <v>52</v>
      </c>
      <c r="CB12" s="899">
        <f>CB9-CB10</f>
        <v>647</v>
      </c>
      <c r="CC12" s="899">
        <f>CA12-CB12</f>
        <v>-595</v>
      </c>
      <c r="CD12" s="899">
        <f>CD9-CD10</f>
        <v>401</v>
      </c>
      <c r="CE12" s="899">
        <f>CE9-CE10</f>
        <v>1087</v>
      </c>
      <c r="CF12" s="899">
        <f>CD12-CE12</f>
        <v>-686</v>
      </c>
      <c r="CG12" s="899">
        <f>CG9-CG10</f>
        <v>321</v>
      </c>
      <c r="CH12" s="899">
        <f>CH9-CH10</f>
        <v>1108</v>
      </c>
      <c r="CI12" s="899">
        <f>CG12-CH12</f>
        <v>-787</v>
      </c>
      <c r="CJ12" s="909"/>
      <c r="CK12" s="899"/>
      <c r="CL12" s="899"/>
      <c r="CM12" s="899"/>
      <c r="CN12" s="899"/>
      <c r="CO12" s="899"/>
      <c r="CP12" s="899"/>
      <c r="CQ12" s="899"/>
      <c r="CR12" s="899"/>
      <c r="CS12" s="1110"/>
      <c r="CT12" s="1110"/>
      <c r="CU12" s="1111"/>
      <c r="CZ12" s="1107"/>
      <c r="DA12" s="1107"/>
      <c r="DC12" s="1107"/>
      <c r="DD12" s="1107"/>
    </row>
    <row r="13" spans="1:111" s="910" customFormat="1" ht="26.1" customHeight="1">
      <c r="A13" s="1020" t="str">
        <f>IF('1'!$A$1=1,B13,C13)</f>
        <v xml:space="preserve">     3. Deviation (1-2.1)</v>
      </c>
      <c r="B13" s="911" t="s">
        <v>309</v>
      </c>
      <c r="C13" s="709" t="s">
        <v>312</v>
      </c>
      <c r="D13" s="912">
        <f t="shared" ref="D13:BD13" si="2">D9-D11</f>
        <v>387</v>
      </c>
      <c r="E13" s="913">
        <f t="shared" si="2"/>
        <v>1701</v>
      </c>
      <c r="F13" s="913">
        <f>D13-E13</f>
        <v>-1314</v>
      </c>
      <c r="G13" s="913">
        <f t="shared" si="2"/>
        <v>302</v>
      </c>
      <c r="H13" s="913">
        <f t="shared" si="2"/>
        <v>1784</v>
      </c>
      <c r="I13" s="913">
        <f>G13-H13</f>
        <v>-1482</v>
      </c>
      <c r="J13" s="913">
        <f t="shared" si="2"/>
        <v>258</v>
      </c>
      <c r="K13" s="913">
        <f t="shared" si="2"/>
        <v>2002</v>
      </c>
      <c r="L13" s="913">
        <f>J13-K13</f>
        <v>-1744</v>
      </c>
      <c r="M13" s="913">
        <f t="shared" si="2"/>
        <v>129</v>
      </c>
      <c r="N13" s="913">
        <f t="shared" si="2"/>
        <v>1760</v>
      </c>
      <c r="O13" s="913">
        <f>M13-N13</f>
        <v>-1631</v>
      </c>
      <c r="P13" s="912">
        <f t="shared" si="2"/>
        <v>286</v>
      </c>
      <c r="Q13" s="913">
        <f t="shared" si="2"/>
        <v>1734</v>
      </c>
      <c r="R13" s="913">
        <f>P13-Q13</f>
        <v>-1448</v>
      </c>
      <c r="S13" s="913">
        <f t="shared" si="2"/>
        <v>288</v>
      </c>
      <c r="T13" s="913">
        <f t="shared" si="2"/>
        <v>1942</v>
      </c>
      <c r="U13" s="913">
        <f>S13-T13</f>
        <v>-1654</v>
      </c>
      <c r="V13" s="913">
        <f t="shared" si="2"/>
        <v>337</v>
      </c>
      <c r="W13" s="913">
        <f t="shared" si="2"/>
        <v>2290</v>
      </c>
      <c r="X13" s="913">
        <f>V13-W13</f>
        <v>-1953</v>
      </c>
      <c r="Y13" s="913">
        <f t="shared" si="2"/>
        <v>171</v>
      </c>
      <c r="Z13" s="913">
        <f t="shared" si="2"/>
        <v>1923</v>
      </c>
      <c r="AA13" s="913">
        <f>Y13-Z13</f>
        <v>-1752</v>
      </c>
      <c r="AB13" s="912">
        <f t="shared" si="2"/>
        <v>214</v>
      </c>
      <c r="AC13" s="913">
        <f t="shared" si="2"/>
        <v>1719</v>
      </c>
      <c r="AD13" s="913">
        <f>AB13-AC13</f>
        <v>-1505</v>
      </c>
      <c r="AE13" s="913">
        <f t="shared" si="2"/>
        <v>369</v>
      </c>
      <c r="AF13" s="913">
        <f t="shared" si="2"/>
        <v>1959</v>
      </c>
      <c r="AG13" s="913">
        <f>AE13-AF13</f>
        <v>-1590</v>
      </c>
      <c r="AH13" s="913">
        <f t="shared" si="2"/>
        <v>477</v>
      </c>
      <c r="AI13" s="913">
        <f t="shared" si="2"/>
        <v>2145</v>
      </c>
      <c r="AJ13" s="913">
        <f>AH13-AI13</f>
        <v>-1668</v>
      </c>
      <c r="AK13" s="913">
        <f t="shared" si="2"/>
        <v>324</v>
      </c>
      <c r="AL13" s="913">
        <f t="shared" si="2"/>
        <v>1784</v>
      </c>
      <c r="AM13" s="913">
        <f>AK13-AL13</f>
        <v>-1460</v>
      </c>
      <c r="AN13" s="912">
        <f t="shared" si="2"/>
        <v>218</v>
      </c>
      <c r="AO13" s="913">
        <f t="shared" si="2"/>
        <v>1680</v>
      </c>
      <c r="AP13" s="913">
        <f>AN13-AO13</f>
        <v>-1462</v>
      </c>
      <c r="AQ13" s="913">
        <f t="shared" si="2"/>
        <v>426</v>
      </c>
      <c r="AR13" s="913">
        <f t="shared" si="2"/>
        <v>1856</v>
      </c>
      <c r="AS13" s="913">
        <f>AQ13-AR13</f>
        <v>-1430</v>
      </c>
      <c r="AT13" s="913">
        <f t="shared" si="2"/>
        <v>705</v>
      </c>
      <c r="AU13" s="913">
        <f t="shared" si="2"/>
        <v>2100</v>
      </c>
      <c r="AV13" s="913">
        <f>AT13-AU13</f>
        <v>-1395</v>
      </c>
      <c r="AW13" s="913">
        <f t="shared" si="2"/>
        <v>552</v>
      </c>
      <c r="AX13" s="913">
        <f t="shared" si="2"/>
        <v>1423</v>
      </c>
      <c r="AY13" s="913">
        <f>AW13-AX13</f>
        <v>-871</v>
      </c>
      <c r="AZ13" s="912">
        <f t="shared" si="2"/>
        <v>310</v>
      </c>
      <c r="BA13" s="913">
        <f t="shared" si="2"/>
        <v>1723</v>
      </c>
      <c r="BB13" s="913">
        <f>AZ13-BA13</f>
        <v>-1413</v>
      </c>
      <c r="BC13" s="913">
        <f t="shared" si="2"/>
        <v>616</v>
      </c>
      <c r="BD13" s="913">
        <f t="shared" si="2"/>
        <v>2293</v>
      </c>
      <c r="BE13" s="913">
        <f>BC13-BD13</f>
        <v>-1677</v>
      </c>
      <c r="BF13" s="913">
        <f>BF9-BF11</f>
        <v>903</v>
      </c>
      <c r="BG13" s="913">
        <f>BG9-BG11</f>
        <v>2562</v>
      </c>
      <c r="BH13" s="913">
        <f>BF13-BG13</f>
        <v>-1659</v>
      </c>
      <c r="BI13" s="913">
        <f>BI9-BI11</f>
        <v>-2316</v>
      </c>
      <c r="BJ13" s="913">
        <f>BJ9-BJ11</f>
        <v>1746</v>
      </c>
      <c r="BK13" s="913">
        <f>BI13-BJ13</f>
        <v>-4062</v>
      </c>
      <c r="BL13" s="912">
        <f>BL9-BL11</f>
        <v>498</v>
      </c>
      <c r="BM13" s="913">
        <f>BM9-BM11</f>
        <v>1382</v>
      </c>
      <c r="BN13" s="913">
        <f>BL13-BM13</f>
        <v>-884</v>
      </c>
      <c r="BO13" s="913">
        <f>BO9-BO11</f>
        <v>218</v>
      </c>
      <c r="BP13" s="913">
        <f>BP9-BP11</f>
        <v>436</v>
      </c>
      <c r="BQ13" s="913">
        <f>BO13-BP13</f>
        <v>-218</v>
      </c>
      <c r="BR13" s="913">
        <f>BR9-BR11</f>
        <v>194</v>
      </c>
      <c r="BS13" s="913">
        <f>BS9-BS11</f>
        <v>728</v>
      </c>
      <c r="BT13" s="913">
        <f>BR13-BS13</f>
        <v>-534</v>
      </c>
      <c r="BU13" s="913">
        <f>BU9-BU11</f>
        <v>439</v>
      </c>
      <c r="BV13" s="913">
        <f>BV9-BV11</f>
        <v>492</v>
      </c>
      <c r="BW13" s="913">
        <f>BU13-BV13</f>
        <v>-53</v>
      </c>
      <c r="BX13" s="909">
        <f>BX9-BX11</f>
        <v>226</v>
      </c>
      <c r="BY13" s="899">
        <f>BY9-BY11</f>
        <v>712</v>
      </c>
      <c r="BZ13" s="899">
        <f>BX13-BY13</f>
        <v>-486</v>
      </c>
      <c r="CA13" s="899">
        <f>CA9-CA11</f>
        <v>420</v>
      </c>
      <c r="CB13" s="899">
        <f>CB9-CB11</f>
        <v>649</v>
      </c>
      <c r="CC13" s="899">
        <f>CA13-CB13</f>
        <v>-229</v>
      </c>
      <c r="CD13" s="899">
        <f>CD9-CD11</f>
        <v>747</v>
      </c>
      <c r="CE13" s="899">
        <f>CE9-CE11</f>
        <v>1090</v>
      </c>
      <c r="CF13" s="899">
        <f>CD13-CE13</f>
        <v>-343</v>
      </c>
      <c r="CG13" s="899">
        <f>CG9-CG11</f>
        <v>801</v>
      </c>
      <c r="CH13" s="899">
        <f>CH9-CH11</f>
        <v>1111</v>
      </c>
      <c r="CI13" s="899">
        <f>CG13-CH13</f>
        <v>-310</v>
      </c>
      <c r="CJ13" s="909"/>
      <c r="CK13" s="899"/>
      <c r="CL13" s="899"/>
      <c r="CM13" s="899"/>
      <c r="CN13" s="899"/>
      <c r="CO13" s="899"/>
      <c r="CP13" s="913"/>
      <c r="CQ13" s="913"/>
      <c r="CR13" s="913"/>
      <c r="CS13" s="1088"/>
      <c r="CT13" s="1088"/>
      <c r="CU13" s="1112"/>
      <c r="CV13" s="1088"/>
      <c r="CW13" s="1088"/>
      <c r="CX13" s="1088"/>
      <c r="CY13" s="1088"/>
      <c r="CZ13" s="1182"/>
      <c r="DA13" s="1182"/>
      <c r="DB13" s="1088"/>
      <c r="DC13" s="1182"/>
      <c r="DD13" s="1182"/>
      <c r="DE13" s="1088"/>
      <c r="DF13" s="1088"/>
      <c r="DG13" s="1088"/>
    </row>
    <row r="14" spans="1:111" s="894" customFormat="1" ht="24" customHeight="1">
      <c r="A14" s="976" t="str">
        <f>IF('1'!$A$1=1,B14,C14)</f>
        <v>І. GOODS</v>
      </c>
      <c r="B14" s="914" t="s">
        <v>71</v>
      </c>
      <c r="C14" s="915" t="s">
        <v>190</v>
      </c>
      <c r="D14" s="916"/>
      <c r="E14" s="917"/>
      <c r="F14" s="918"/>
      <c r="G14" s="917"/>
      <c r="H14" s="917"/>
      <c r="I14" s="918"/>
      <c r="J14" s="917"/>
      <c r="K14" s="919"/>
      <c r="L14" s="920"/>
      <c r="M14" s="917"/>
      <c r="N14" s="919"/>
      <c r="O14" s="921"/>
      <c r="P14" s="916"/>
      <c r="Q14" s="917"/>
      <c r="R14" s="918"/>
      <c r="S14" s="917"/>
      <c r="T14" s="917"/>
      <c r="U14" s="918"/>
      <c r="V14" s="917"/>
      <c r="W14" s="919"/>
      <c r="X14" s="920"/>
      <c r="Y14" s="917"/>
      <c r="Z14" s="919"/>
      <c r="AA14" s="921"/>
      <c r="AB14" s="888"/>
      <c r="AC14" s="889"/>
      <c r="AD14" s="922"/>
      <c r="AE14" s="889"/>
      <c r="AF14" s="889"/>
      <c r="AG14" s="922"/>
      <c r="AH14" s="889"/>
      <c r="AI14" s="890"/>
      <c r="AJ14" s="891"/>
      <c r="AK14" s="889"/>
      <c r="AL14" s="890"/>
      <c r="AM14" s="923"/>
      <c r="AN14" s="917"/>
      <c r="AO14" s="917"/>
      <c r="AP14" s="918"/>
      <c r="AQ14" s="917"/>
      <c r="AR14" s="917"/>
      <c r="AS14" s="918"/>
      <c r="AT14" s="902"/>
      <c r="AU14" s="924"/>
      <c r="AV14" s="902"/>
      <c r="AW14" s="902"/>
      <c r="AX14" s="924"/>
      <c r="AY14" s="902"/>
      <c r="AZ14" s="925"/>
      <c r="BA14" s="902"/>
      <c r="BB14" s="902"/>
      <c r="BC14" s="926"/>
      <c r="BD14" s="902"/>
      <c r="BE14" s="902"/>
      <c r="BF14" s="926"/>
      <c r="BG14" s="902"/>
      <c r="BH14" s="902"/>
      <c r="BI14" s="926"/>
      <c r="BJ14" s="902"/>
      <c r="BK14" s="902"/>
      <c r="BL14" s="927"/>
      <c r="BM14" s="892"/>
      <c r="BN14" s="892"/>
      <c r="BO14" s="928"/>
      <c r="BP14" s="929"/>
      <c r="BQ14" s="892"/>
      <c r="BR14" s="928"/>
      <c r="BS14" s="929"/>
      <c r="BT14" s="892"/>
      <c r="BU14" s="892"/>
      <c r="BV14" s="892"/>
      <c r="BW14" s="892"/>
      <c r="BX14" s="893"/>
      <c r="BY14" s="892"/>
      <c r="BZ14" s="892"/>
      <c r="CA14" s="892"/>
      <c r="CB14" s="892"/>
      <c r="CC14" s="892"/>
      <c r="CD14" s="892"/>
      <c r="CE14" s="892"/>
      <c r="CF14" s="892"/>
      <c r="CG14" s="892"/>
      <c r="CH14" s="892"/>
      <c r="CI14" s="892"/>
      <c r="CJ14" s="893"/>
      <c r="CK14" s="892"/>
      <c r="CL14" s="892"/>
      <c r="CM14" s="892"/>
      <c r="CN14" s="892"/>
      <c r="CO14" s="892"/>
      <c r="CP14" s="902"/>
      <c r="CQ14" s="902"/>
      <c r="CR14" s="902"/>
      <c r="CS14" s="902"/>
      <c r="CT14" s="902"/>
      <c r="CU14" s="1109"/>
      <c r="CZ14" s="1107"/>
      <c r="DA14" s="1107"/>
      <c r="DC14" s="1107"/>
      <c r="DD14" s="1107"/>
    </row>
    <row r="15" spans="1:111" s="894" customFormat="1">
      <c r="A15" s="976"/>
      <c r="B15" s="914"/>
      <c r="C15" s="930"/>
      <c r="D15" s="916"/>
      <c r="E15" s="917"/>
      <c r="F15" s="918"/>
      <c r="G15" s="917"/>
      <c r="H15" s="917"/>
      <c r="I15" s="918"/>
      <c r="J15" s="917"/>
      <c r="K15" s="919"/>
      <c r="L15" s="920"/>
      <c r="M15" s="917"/>
      <c r="N15" s="919"/>
      <c r="O15" s="921"/>
      <c r="P15" s="916"/>
      <c r="Q15" s="917"/>
      <c r="R15" s="918"/>
      <c r="S15" s="917"/>
      <c r="T15" s="917"/>
      <c r="U15" s="918"/>
      <c r="V15" s="917"/>
      <c r="W15" s="919"/>
      <c r="X15" s="920"/>
      <c r="Y15" s="917"/>
      <c r="Z15" s="919"/>
      <c r="AA15" s="921"/>
      <c r="AB15" s="916"/>
      <c r="AC15" s="917"/>
      <c r="AD15" s="918"/>
      <c r="AE15" s="917"/>
      <c r="AF15" s="917"/>
      <c r="AG15" s="918"/>
      <c r="AH15" s="917"/>
      <c r="AI15" s="919"/>
      <c r="AJ15" s="920"/>
      <c r="AK15" s="917"/>
      <c r="AL15" s="919"/>
      <c r="AM15" s="921"/>
      <c r="AN15" s="917"/>
      <c r="AO15" s="917"/>
      <c r="AP15" s="918"/>
      <c r="AQ15" s="917"/>
      <c r="AR15" s="917"/>
      <c r="AS15" s="918"/>
      <c r="AT15" s="902"/>
      <c r="AU15" s="902"/>
      <c r="AV15" s="902"/>
      <c r="AW15" s="902"/>
      <c r="AX15" s="902"/>
      <c r="AY15" s="902"/>
      <c r="AZ15" s="925"/>
      <c r="BA15" s="902"/>
      <c r="BB15" s="902"/>
      <c r="BC15" s="926"/>
      <c r="BD15" s="902"/>
      <c r="BE15" s="902"/>
      <c r="BF15" s="926"/>
      <c r="BG15" s="902"/>
      <c r="BH15" s="902"/>
      <c r="BI15" s="926"/>
      <c r="BJ15" s="902"/>
      <c r="BK15" s="902"/>
      <c r="BL15" s="925"/>
      <c r="BM15" s="902"/>
      <c r="BN15" s="902"/>
      <c r="BO15" s="926"/>
      <c r="BP15" s="902"/>
      <c r="BQ15" s="902"/>
      <c r="BR15" s="926"/>
      <c r="BS15" s="902"/>
      <c r="BT15" s="902"/>
      <c r="BU15" s="902"/>
      <c r="BV15" s="902"/>
      <c r="BW15" s="902"/>
      <c r="BX15" s="903"/>
      <c r="BY15" s="902"/>
      <c r="BZ15" s="902"/>
      <c r="CA15" s="902"/>
      <c r="CB15" s="902"/>
      <c r="CC15" s="902"/>
      <c r="CD15" s="902"/>
      <c r="CE15" s="902"/>
      <c r="CF15" s="902"/>
      <c r="CG15" s="902"/>
      <c r="CH15" s="902"/>
      <c r="CI15" s="902"/>
      <c r="CJ15" s="903"/>
      <c r="CK15" s="902"/>
      <c r="CL15" s="902"/>
      <c r="CM15" s="902"/>
      <c r="CN15" s="902"/>
      <c r="CO15" s="902"/>
      <c r="CP15" s="902"/>
      <c r="CQ15" s="902"/>
      <c r="CR15" s="902"/>
      <c r="CS15" s="902"/>
      <c r="CT15" s="902"/>
      <c r="CU15" s="1109"/>
      <c r="CZ15" s="1107"/>
      <c r="DA15" s="1107"/>
      <c r="DC15" s="1107"/>
      <c r="DD15" s="1107"/>
    </row>
    <row r="16" spans="1:111" ht="27" customHeight="1">
      <c r="A16" s="976" t="str">
        <f>IF('1'!$A$1=1,B16,C16)</f>
        <v xml:space="preserve">     1. Data included into the Balance of Payments (on BPM6 methodology) </v>
      </c>
      <c r="B16" s="931" t="s">
        <v>72</v>
      </c>
      <c r="C16" s="932" t="s">
        <v>191</v>
      </c>
      <c r="D16" s="897">
        <f>D17+D19</f>
        <v>8797</v>
      </c>
      <c r="E16" s="898">
        <f>E17+E19</f>
        <v>9944</v>
      </c>
      <c r="F16" s="899">
        <f>D16-E16</f>
        <v>-1147</v>
      </c>
      <c r="G16" s="898">
        <f>G17+G19</f>
        <v>8502</v>
      </c>
      <c r="H16" s="898">
        <f>H17+H19</f>
        <v>8998</v>
      </c>
      <c r="I16" s="899">
        <f>G16-H16</f>
        <v>-496</v>
      </c>
      <c r="J16" s="898">
        <f>J17+J19</f>
        <v>9028</v>
      </c>
      <c r="K16" s="900">
        <f>K17+K19</f>
        <v>9717</v>
      </c>
      <c r="L16" s="899">
        <f>J16-K16</f>
        <v>-689</v>
      </c>
      <c r="M16" s="898">
        <f>M17+M19</f>
        <v>9093</v>
      </c>
      <c r="N16" s="900">
        <f>N17+N19</f>
        <v>10216</v>
      </c>
      <c r="O16" s="906">
        <f>M16-N16</f>
        <v>-1123</v>
      </c>
      <c r="P16" s="897">
        <f>P17+P19</f>
        <v>7046</v>
      </c>
      <c r="Q16" s="898">
        <f>Q17+Q19</f>
        <v>8970</v>
      </c>
      <c r="R16" s="899">
        <f>P16-Q16</f>
        <v>-1924</v>
      </c>
      <c r="S16" s="898">
        <f>S17+S19</f>
        <v>8187</v>
      </c>
      <c r="T16" s="898">
        <f>T17+T19</f>
        <v>8852</v>
      </c>
      <c r="U16" s="899">
        <f>S16-T16</f>
        <v>-665</v>
      </c>
      <c r="V16" s="898">
        <f>V17+V19</f>
        <v>8522</v>
      </c>
      <c r="W16" s="900">
        <f>W17+W19</f>
        <v>10650</v>
      </c>
      <c r="X16" s="899">
        <f>V16-W16</f>
        <v>-2128</v>
      </c>
      <c r="Y16" s="898">
        <f>Y17+Y19</f>
        <v>9805</v>
      </c>
      <c r="Z16" s="900">
        <f>Z17+Z19</f>
        <v>12030</v>
      </c>
      <c r="AA16" s="906">
        <f>Y16-Z16</f>
        <v>-2225</v>
      </c>
      <c r="AB16" s="897">
        <f>AB17+AB19</f>
        <v>9604</v>
      </c>
      <c r="AC16" s="898">
        <f>AC17+AC19</f>
        <v>11113</v>
      </c>
      <c r="AD16" s="899">
        <f>AB16-AC16</f>
        <v>-1509</v>
      </c>
      <c r="AE16" s="898">
        <f>AE17+AE19</f>
        <v>9393</v>
      </c>
      <c r="AF16" s="898">
        <f>AF17+AF19</f>
        <v>11383</v>
      </c>
      <c r="AG16" s="899">
        <f>AE16-AF16</f>
        <v>-1990</v>
      </c>
      <c r="AH16" s="898">
        <f>AH17+AH19</f>
        <v>9713</v>
      </c>
      <c r="AI16" s="900">
        <f>AI17+AI19</f>
        <v>12613</v>
      </c>
      <c r="AJ16" s="899">
        <f>AH16-AI16</f>
        <v>-2900</v>
      </c>
      <c r="AK16" s="898">
        <f>AK17+AK19</f>
        <v>10991</v>
      </c>
      <c r="AL16" s="900">
        <f>AL17+AL19</f>
        <v>14255</v>
      </c>
      <c r="AM16" s="906">
        <f>AK16-AL16</f>
        <v>-3264</v>
      </c>
      <c r="AN16" s="898">
        <f>AN17+AN19</f>
        <v>10428</v>
      </c>
      <c r="AO16" s="898">
        <f>AO17+AO19</f>
        <v>12521</v>
      </c>
      <c r="AP16" s="899">
        <f>AN16-AO16</f>
        <v>-2093</v>
      </c>
      <c r="AQ16" s="898">
        <f>AQ17+AQ19</f>
        <v>10781</v>
      </c>
      <c r="AR16" s="898">
        <f>AR17+AR19</f>
        <v>13036</v>
      </c>
      <c r="AS16" s="899">
        <f>AQ16-AR16</f>
        <v>-2255</v>
      </c>
      <c r="AT16" s="898">
        <f>AT17+AT19</f>
        <v>10328</v>
      </c>
      <c r="AU16" s="898">
        <f>AU17+AU19</f>
        <v>14865</v>
      </c>
      <c r="AV16" s="899">
        <f>AT16-AU16</f>
        <v>-4537</v>
      </c>
      <c r="AW16" s="898">
        <f>AW17+AW19</f>
        <v>11804</v>
      </c>
      <c r="AX16" s="898">
        <f>AX17+AX19</f>
        <v>15633</v>
      </c>
      <c r="AY16" s="899">
        <f>AW16-AX16</f>
        <v>-3829</v>
      </c>
      <c r="AZ16" s="897">
        <f>AZ17+AZ19</f>
        <v>11268</v>
      </c>
      <c r="BA16" s="898">
        <f>BA17+BA19</f>
        <v>13513</v>
      </c>
      <c r="BB16" s="899">
        <f>AZ16-BA16</f>
        <v>-2245</v>
      </c>
      <c r="BC16" s="898">
        <f>BC17+BC19</f>
        <v>11199</v>
      </c>
      <c r="BD16" s="933">
        <f>BD17+BD19</f>
        <v>14431</v>
      </c>
      <c r="BE16" s="899">
        <f>BC16-BD16</f>
        <v>-3232</v>
      </c>
      <c r="BF16" s="898">
        <f>BF17+BF19</f>
        <v>11637</v>
      </c>
      <c r="BG16" s="898">
        <f>BG17+BG19</f>
        <v>16092</v>
      </c>
      <c r="BH16" s="899">
        <f>BF16-BG16</f>
        <v>-4455</v>
      </c>
      <c r="BI16" s="898">
        <f>BI17+BI19</f>
        <v>11987</v>
      </c>
      <c r="BJ16" s="898">
        <f>BJ17+BJ19</f>
        <v>16316</v>
      </c>
      <c r="BK16" s="899">
        <f>BI16-BJ16</f>
        <v>-4329</v>
      </c>
      <c r="BL16" s="897">
        <f>BL17+BL19</f>
        <v>11258</v>
      </c>
      <c r="BM16" s="898">
        <f>BM17+BM19</f>
        <v>12997</v>
      </c>
      <c r="BN16" s="899">
        <f>BL16-BM16</f>
        <v>-1739</v>
      </c>
      <c r="BO16" s="898">
        <f>BO17+BO19</f>
        <v>9845</v>
      </c>
      <c r="BP16" s="898">
        <f>BP17+BP19</f>
        <v>10414</v>
      </c>
      <c r="BQ16" s="899">
        <f>BO16-BP16</f>
        <v>-569</v>
      </c>
      <c r="BR16" s="898">
        <f>BR17+BR19</f>
        <v>10998</v>
      </c>
      <c r="BS16" s="898">
        <f>BS17+BS19</f>
        <v>13089</v>
      </c>
      <c r="BT16" s="899">
        <f>BR16-BS16</f>
        <v>-2091</v>
      </c>
      <c r="BU16" s="898">
        <f>BU17+BU19</f>
        <v>13042</v>
      </c>
      <c r="BV16" s="898">
        <f>BV17+BV19</f>
        <v>15421</v>
      </c>
      <c r="BW16" s="899">
        <f>BU16-BV16</f>
        <v>-2379</v>
      </c>
      <c r="BX16" s="897">
        <f>BX17+BX19</f>
        <v>12482</v>
      </c>
      <c r="BY16" s="898">
        <f>BY17+BY19</f>
        <v>14251</v>
      </c>
      <c r="BZ16" s="899">
        <f>BX16-BY16</f>
        <v>-1769</v>
      </c>
      <c r="CA16" s="898">
        <f>CA17+CA19</f>
        <v>14960</v>
      </c>
      <c r="CB16" s="898">
        <f>CB17+CB19</f>
        <v>15247</v>
      </c>
      <c r="CC16" s="899">
        <f>CA16-CB16</f>
        <v>-287</v>
      </c>
      <c r="CD16" s="898">
        <f>CD17+CD19</f>
        <v>17138</v>
      </c>
      <c r="CE16" s="898">
        <f>CE17+CE19</f>
        <v>18573</v>
      </c>
      <c r="CF16" s="899">
        <f>CD16-CE16</f>
        <v>-1435</v>
      </c>
      <c r="CG16" s="898">
        <f>CG17+CG19</f>
        <v>18533</v>
      </c>
      <c r="CH16" s="898">
        <f>CH17+CH19</f>
        <v>21684</v>
      </c>
      <c r="CI16" s="899">
        <f>CG16-CH16</f>
        <v>-3151</v>
      </c>
      <c r="CJ16" s="897">
        <f>CJ17+CJ19</f>
        <v>12771</v>
      </c>
      <c r="CK16" s="898">
        <f>CK17+CK19</f>
        <v>13753</v>
      </c>
      <c r="CL16" s="899">
        <f>CJ16-CK16</f>
        <v>-982</v>
      </c>
      <c r="CM16" s="898">
        <f>CM17+CM19</f>
        <v>7937</v>
      </c>
      <c r="CN16" s="898">
        <f>CN17+CN19</f>
        <v>11448</v>
      </c>
      <c r="CO16" s="899">
        <f>CM16-CN16</f>
        <v>-3511</v>
      </c>
      <c r="CP16" s="898">
        <f>CP17+CP19</f>
        <v>9700</v>
      </c>
      <c r="CQ16" s="898">
        <f>CQ17+CQ19</f>
        <v>13850</v>
      </c>
      <c r="CR16" s="899">
        <f>CP16-CQ16</f>
        <v>-4150</v>
      </c>
      <c r="CS16" s="898">
        <f>CS17+CS19</f>
        <v>10491</v>
      </c>
      <c r="CT16" s="898">
        <f>CT17+CT19</f>
        <v>16500</v>
      </c>
      <c r="CU16" s="906">
        <f>CS16-CT16</f>
        <v>-6009</v>
      </c>
      <c r="CV16" s="898">
        <f>CV17+CV19</f>
        <v>9851</v>
      </c>
      <c r="CW16" s="898">
        <f>CW17+CW19</f>
        <v>15757.5</v>
      </c>
      <c r="CX16" s="899">
        <f>CV16-CW16</f>
        <v>-5906.5</v>
      </c>
      <c r="CY16" s="898">
        <f>CY17+CY19</f>
        <v>8718</v>
      </c>
      <c r="CZ16" s="898">
        <f>CZ17+CZ19</f>
        <v>14653.4</v>
      </c>
      <c r="DA16" s="899">
        <f>CY16-CZ16</f>
        <v>-5935.4</v>
      </c>
      <c r="DB16" s="898">
        <f>DB17+DB19</f>
        <v>7407</v>
      </c>
      <c r="DC16" s="898">
        <f>DC17+DC19</f>
        <v>16089</v>
      </c>
      <c r="DD16" s="899">
        <f>DB16-DC16</f>
        <v>-8682</v>
      </c>
      <c r="DE16" s="898">
        <f>DE17+DE19</f>
        <v>8702</v>
      </c>
      <c r="DF16" s="898">
        <f>DF17+DF19</f>
        <v>16972.7</v>
      </c>
      <c r="DG16" s="899">
        <f>DE16-DF16</f>
        <v>-8270.7000000000007</v>
      </c>
    </row>
    <row r="17" spans="1:111" s="934" customFormat="1" ht="31.5" customHeight="1">
      <c r="A17" s="976" t="str">
        <f>IF('1'!$A$1=1,B17,C17)</f>
        <v xml:space="preserve">     2.  Data from the State Statistics Service of Ukraine </v>
      </c>
      <c r="B17" s="931" t="s">
        <v>73</v>
      </c>
      <c r="C17" s="932" t="s">
        <v>192</v>
      </c>
      <c r="D17" s="897">
        <v>9475</v>
      </c>
      <c r="E17" s="898">
        <v>9566</v>
      </c>
      <c r="F17" s="899">
        <f>D17-E17</f>
        <v>-91</v>
      </c>
      <c r="G17" s="898">
        <v>9147</v>
      </c>
      <c r="H17" s="898">
        <v>8706</v>
      </c>
      <c r="I17" s="899">
        <f>G17-H17</f>
        <v>441</v>
      </c>
      <c r="J17" s="898">
        <v>9729</v>
      </c>
      <c r="K17" s="900">
        <v>9371</v>
      </c>
      <c r="L17" s="899">
        <f>J17-K17</f>
        <v>358</v>
      </c>
      <c r="M17" s="898">
        <v>9776</v>
      </c>
      <c r="N17" s="900">
        <v>9874</v>
      </c>
      <c r="O17" s="906">
        <f>M17-N17</f>
        <v>-98</v>
      </c>
      <c r="P17" s="897">
        <v>7717</v>
      </c>
      <c r="Q17" s="898">
        <v>8726</v>
      </c>
      <c r="R17" s="899">
        <f>P17-Q17</f>
        <v>-1009</v>
      </c>
      <c r="S17" s="898">
        <v>8905</v>
      </c>
      <c r="T17" s="898">
        <v>8624</v>
      </c>
      <c r="U17" s="899">
        <f>S17-T17</f>
        <v>281</v>
      </c>
      <c r="V17" s="898">
        <v>9250</v>
      </c>
      <c r="W17" s="900">
        <v>10293</v>
      </c>
      <c r="X17" s="899">
        <f>V17-W17</f>
        <v>-1043</v>
      </c>
      <c r="Y17" s="898">
        <v>10490</v>
      </c>
      <c r="Z17" s="900">
        <v>11607</v>
      </c>
      <c r="AA17" s="906">
        <f>Y17-Z17</f>
        <v>-1117</v>
      </c>
      <c r="AB17" s="897">
        <f>9407+961</f>
        <v>10368</v>
      </c>
      <c r="AC17" s="898">
        <f>10497+664</f>
        <v>11161</v>
      </c>
      <c r="AD17" s="899">
        <f>AB17-AC17</f>
        <v>-793</v>
      </c>
      <c r="AE17" s="898">
        <f>9198+1081</f>
        <v>10279</v>
      </c>
      <c r="AF17" s="898">
        <f>10734+750</f>
        <v>11484</v>
      </c>
      <c r="AG17" s="899">
        <f>AE17-AF17</f>
        <v>-1205</v>
      </c>
      <c r="AH17" s="898">
        <f>9511+1166</f>
        <v>10677</v>
      </c>
      <c r="AI17" s="900">
        <f>11911+776</f>
        <v>12687</v>
      </c>
      <c r="AJ17" s="899">
        <f>AH17-AI17</f>
        <v>-2010</v>
      </c>
      <c r="AK17" s="898">
        <f>10812+1129</f>
        <v>11941</v>
      </c>
      <c r="AL17" s="900">
        <f>13465+810</f>
        <v>14275</v>
      </c>
      <c r="AM17" s="906">
        <f>AK17-AL17</f>
        <v>-2334</v>
      </c>
      <c r="AN17" s="898">
        <f>10241+1189</f>
        <v>11430</v>
      </c>
      <c r="AO17" s="898">
        <f>11887+832</f>
        <v>12719</v>
      </c>
      <c r="AP17" s="899">
        <f>AN17-AO17</f>
        <v>-1289</v>
      </c>
      <c r="AQ17" s="898">
        <f>10591+1233</f>
        <v>11824</v>
      </c>
      <c r="AR17" s="898">
        <f>12403+874</f>
        <v>13277</v>
      </c>
      <c r="AS17" s="899">
        <f>AQ17-AR17</f>
        <v>-1453</v>
      </c>
      <c r="AT17" s="898">
        <f>10145+1149</f>
        <v>11294</v>
      </c>
      <c r="AU17" s="898">
        <f>14362+740</f>
        <v>15102</v>
      </c>
      <c r="AV17" s="899">
        <f>AT17-AU17</f>
        <v>-3808</v>
      </c>
      <c r="AW17" s="898">
        <f>11622+1166</f>
        <v>12788</v>
      </c>
      <c r="AX17" s="898">
        <f>15274+817</f>
        <v>16091</v>
      </c>
      <c r="AY17" s="899">
        <f>AW17-AX17</f>
        <v>-3303</v>
      </c>
      <c r="AZ17" s="897">
        <f>11097+1172</f>
        <v>12269</v>
      </c>
      <c r="BA17" s="898">
        <f>12995+778</f>
        <v>13773</v>
      </c>
      <c r="BB17" s="899">
        <f>AZ17-BA17</f>
        <v>-1504</v>
      </c>
      <c r="BC17" s="898">
        <f>11021+1176</f>
        <v>12197</v>
      </c>
      <c r="BD17" s="898">
        <f>13662+800</f>
        <v>14462</v>
      </c>
      <c r="BE17" s="899">
        <f>BC17-BD17</f>
        <v>-2265</v>
      </c>
      <c r="BF17" s="898">
        <f>11466+1155</f>
        <v>12621</v>
      </c>
      <c r="BG17" s="898">
        <f>15264+794</f>
        <v>16058</v>
      </c>
      <c r="BH17" s="899">
        <f>BF17-BG17</f>
        <v>-3437</v>
      </c>
      <c r="BI17" s="898">
        <f>11831+1136</f>
        <v>12967</v>
      </c>
      <c r="BJ17" s="898">
        <f>15726+784</f>
        <v>16510</v>
      </c>
      <c r="BK17" s="899">
        <f>BI17-BJ17</f>
        <v>-3543</v>
      </c>
      <c r="BL17" s="897">
        <f>11132+1103</f>
        <v>12235</v>
      </c>
      <c r="BM17" s="898">
        <f>12825+708</f>
        <v>13533</v>
      </c>
      <c r="BN17" s="899">
        <f>BL17-BM17</f>
        <v>-1298</v>
      </c>
      <c r="BO17" s="898">
        <f>9812+846</f>
        <v>10658</v>
      </c>
      <c r="BP17" s="898">
        <f>10332+549</f>
        <v>10881</v>
      </c>
      <c r="BQ17" s="899">
        <f>BO17-BP17</f>
        <v>-223</v>
      </c>
      <c r="BR17" s="898">
        <f>10952+1157</f>
        <v>12109</v>
      </c>
      <c r="BS17" s="898">
        <f>12966+790</f>
        <v>13756</v>
      </c>
      <c r="BT17" s="899">
        <f>BR17-BS17</f>
        <v>-1647</v>
      </c>
      <c r="BU17" s="898">
        <f>12989+1201</f>
        <v>14190</v>
      </c>
      <c r="BV17" s="898">
        <f>15315+852</f>
        <v>16167</v>
      </c>
      <c r="BW17" s="899">
        <f>BU17-BV17</f>
        <v>-1977</v>
      </c>
      <c r="BX17" s="897">
        <f>12441+1258</f>
        <v>13699</v>
      </c>
      <c r="BY17" s="898">
        <f>14120+849</f>
        <v>14969</v>
      </c>
      <c r="BZ17" s="899">
        <f>BX17-BY17</f>
        <v>-1270</v>
      </c>
      <c r="CA17" s="898">
        <f>14893+1319</f>
        <v>16212</v>
      </c>
      <c r="CB17" s="898">
        <f>15171+997</f>
        <v>16168</v>
      </c>
      <c r="CC17" s="899">
        <f>CA17-CB17</f>
        <v>44</v>
      </c>
      <c r="CD17" s="898">
        <f>17063+1232</f>
        <v>18295</v>
      </c>
      <c r="CE17" s="898">
        <f>18447+885</f>
        <v>19332</v>
      </c>
      <c r="CF17" s="899">
        <f>CD17-CE17</f>
        <v>-1037</v>
      </c>
      <c r="CG17" s="898">
        <f>18456+1410</f>
        <v>19866</v>
      </c>
      <c r="CH17" s="898">
        <f>21484+890</f>
        <v>22374</v>
      </c>
      <c r="CI17" s="899">
        <f>CG17-CH17</f>
        <v>-2508</v>
      </c>
      <c r="CJ17" s="897">
        <f>12718+1229</f>
        <v>13947</v>
      </c>
      <c r="CK17" s="898">
        <f>13366+787</f>
        <v>14153</v>
      </c>
      <c r="CL17" s="899">
        <f>CJ17-CK17</f>
        <v>-206</v>
      </c>
      <c r="CM17" s="898">
        <f>7864+835</f>
        <v>8699</v>
      </c>
      <c r="CN17" s="898">
        <f>10484+588</f>
        <v>11072</v>
      </c>
      <c r="CO17" s="899">
        <f>CM17-CN17</f>
        <v>-2373</v>
      </c>
      <c r="CP17" s="898">
        <f>9686+704</f>
        <v>10390</v>
      </c>
      <c r="CQ17" s="898">
        <f>13314+522</f>
        <v>13836</v>
      </c>
      <c r="CR17" s="899">
        <f>CP17-CQ17</f>
        <v>-3446</v>
      </c>
      <c r="CS17" s="898">
        <f>10481+619</f>
        <v>11100</v>
      </c>
      <c r="CT17" s="898">
        <f>15727+508</f>
        <v>16235</v>
      </c>
      <c r="CU17" s="906">
        <f>CS17-CT17</f>
        <v>-5135</v>
      </c>
      <c r="CV17" s="898">
        <f>9851+501</f>
        <v>10352</v>
      </c>
      <c r="CW17" s="898">
        <f>15239+469</f>
        <v>15708</v>
      </c>
      <c r="CX17" s="899">
        <f>CV17-CW17</f>
        <v>-5356</v>
      </c>
      <c r="CY17" s="898">
        <f>8718+464</f>
        <v>9182</v>
      </c>
      <c r="CZ17" s="898">
        <f>14261+502</f>
        <v>14763</v>
      </c>
      <c r="DA17" s="899">
        <f>CY17-CZ17</f>
        <v>-5581</v>
      </c>
      <c r="DB17" s="898">
        <f>7407+366</f>
        <v>7773</v>
      </c>
      <c r="DC17" s="898">
        <f>15567+519</f>
        <v>16086</v>
      </c>
      <c r="DD17" s="899">
        <f>DB17-DC17</f>
        <v>-8313</v>
      </c>
      <c r="DE17" s="898">
        <f>8702+177</f>
        <v>8879</v>
      </c>
      <c r="DF17" s="898">
        <f>16578+427</f>
        <v>17005</v>
      </c>
      <c r="DG17" s="899">
        <f>DE17-DF17</f>
        <v>-8126</v>
      </c>
    </row>
    <row r="18" spans="1:111" s="934" customFormat="1" ht="17.100000000000001" customHeight="1">
      <c r="A18" s="976"/>
      <c r="B18" s="931"/>
      <c r="C18" s="932"/>
      <c r="D18" s="897"/>
      <c r="E18" s="898"/>
      <c r="F18" s="899"/>
      <c r="G18" s="898"/>
      <c r="H18" s="898"/>
      <c r="I18" s="899"/>
      <c r="J18" s="935"/>
      <c r="K18" s="936"/>
      <c r="L18" s="937"/>
      <c r="M18" s="935"/>
      <c r="N18" s="936"/>
      <c r="O18" s="938"/>
      <c r="P18" s="897"/>
      <c r="Q18" s="898"/>
      <c r="R18" s="899"/>
      <c r="S18" s="898"/>
      <c r="T18" s="898"/>
      <c r="U18" s="899"/>
      <c r="V18" s="935"/>
      <c r="W18" s="936"/>
      <c r="X18" s="937"/>
      <c r="Y18" s="935"/>
      <c r="Z18" s="936"/>
      <c r="AA18" s="938"/>
      <c r="AB18" s="897"/>
      <c r="AC18" s="898"/>
      <c r="AD18" s="899"/>
      <c r="AE18" s="898"/>
      <c r="AF18" s="898"/>
      <c r="AG18" s="899"/>
      <c r="AH18" s="935"/>
      <c r="AI18" s="936"/>
      <c r="AJ18" s="937"/>
      <c r="AK18" s="935"/>
      <c r="AL18" s="936"/>
      <c r="AM18" s="938"/>
      <c r="AN18" s="898"/>
      <c r="AO18" s="898"/>
      <c r="AP18" s="899"/>
      <c r="AQ18" s="898"/>
      <c r="AR18" s="898"/>
      <c r="AS18" s="899"/>
      <c r="AT18" s="898"/>
      <c r="AU18" s="898"/>
      <c r="AV18" s="899"/>
      <c r="AW18" s="898"/>
      <c r="AX18" s="898"/>
      <c r="AY18" s="899"/>
      <c r="AZ18" s="939"/>
      <c r="BA18" s="940"/>
      <c r="BB18" s="940"/>
      <c r="BC18" s="941"/>
      <c r="BD18" s="940"/>
      <c r="BE18" s="940"/>
      <c r="BF18" s="941"/>
      <c r="BG18" s="940"/>
      <c r="BH18" s="940"/>
      <c r="BI18" s="941"/>
      <c r="BJ18" s="940"/>
      <c r="BK18" s="940"/>
      <c r="BL18" s="939"/>
      <c r="BM18" s="940"/>
      <c r="BN18" s="940"/>
      <c r="BO18" s="941"/>
      <c r="BP18" s="940"/>
      <c r="BQ18" s="940"/>
      <c r="BR18" s="941"/>
      <c r="BS18" s="940"/>
      <c r="BT18" s="940"/>
      <c r="BU18" s="940"/>
      <c r="BV18" s="940"/>
      <c r="BW18" s="940"/>
      <c r="BX18" s="942"/>
      <c r="BY18" s="940"/>
      <c r="BZ18" s="940"/>
      <c r="CA18" s="940"/>
      <c r="CB18" s="940"/>
      <c r="CC18" s="940"/>
      <c r="CD18" s="940"/>
      <c r="CE18" s="940"/>
      <c r="CF18" s="940"/>
      <c r="CG18" s="940"/>
      <c r="CH18" s="940"/>
      <c r="CI18" s="940"/>
      <c r="CJ18" s="942"/>
      <c r="CK18" s="940"/>
      <c r="CL18" s="940"/>
      <c r="CM18" s="940"/>
      <c r="CN18" s="940"/>
      <c r="CO18" s="940"/>
      <c r="CP18" s="940"/>
      <c r="CQ18" s="940"/>
      <c r="CR18" s="940"/>
      <c r="CS18" s="940"/>
      <c r="CT18" s="940"/>
      <c r="CU18" s="1113"/>
      <c r="CV18" s="940"/>
      <c r="CW18" s="940"/>
      <c r="CX18" s="940"/>
      <c r="CY18" s="940"/>
      <c r="CZ18" s="940"/>
      <c r="DA18" s="940"/>
      <c r="DB18" s="940"/>
      <c r="DC18" s="940"/>
      <c r="DD18" s="940"/>
      <c r="DE18" s="940"/>
      <c r="DF18" s="940"/>
      <c r="DG18" s="940"/>
    </row>
    <row r="19" spans="1:111" s="946" customFormat="1" ht="16.8">
      <c r="A19" s="976" t="str">
        <f>IF('1'!$A$1=1,B19,C19)</f>
        <v xml:space="preserve">          Additional calculations (corrections)</v>
      </c>
      <c r="B19" s="943" t="s">
        <v>74</v>
      </c>
      <c r="C19" s="944" t="s">
        <v>193</v>
      </c>
      <c r="D19" s="897">
        <f>D20+D22</f>
        <v>-678</v>
      </c>
      <c r="E19" s="898">
        <f>E20+E22</f>
        <v>378</v>
      </c>
      <c r="F19" s="899">
        <f t="shared" ref="F19:F26" si="3">D19-E19</f>
        <v>-1056</v>
      </c>
      <c r="G19" s="898">
        <f>G20+G22</f>
        <v>-645</v>
      </c>
      <c r="H19" s="898">
        <f>H20+H22</f>
        <v>292</v>
      </c>
      <c r="I19" s="899">
        <f t="shared" ref="I19:I26" si="4">G19-H19</f>
        <v>-937</v>
      </c>
      <c r="J19" s="898">
        <f>J20+J22</f>
        <v>-701</v>
      </c>
      <c r="K19" s="900">
        <f>K20+K22</f>
        <v>346</v>
      </c>
      <c r="L19" s="901">
        <f t="shared" ref="L19:L26" si="5">J19-K19</f>
        <v>-1047</v>
      </c>
      <c r="M19" s="898">
        <f>M20+M22</f>
        <v>-683</v>
      </c>
      <c r="N19" s="900">
        <f>N20+N22</f>
        <v>342</v>
      </c>
      <c r="O19" s="945">
        <f t="shared" ref="O19:O26" si="6">M19-N19</f>
        <v>-1025</v>
      </c>
      <c r="P19" s="897">
        <f>P20+P22</f>
        <v>-671</v>
      </c>
      <c r="Q19" s="898">
        <f>Q20+Q22</f>
        <v>244</v>
      </c>
      <c r="R19" s="899">
        <f t="shared" ref="R19:R26" si="7">P19-Q19</f>
        <v>-915</v>
      </c>
      <c r="S19" s="898">
        <f>S20+S22</f>
        <v>-718</v>
      </c>
      <c r="T19" s="898">
        <f>T20+T22</f>
        <v>228</v>
      </c>
      <c r="U19" s="899">
        <f t="shared" ref="U19:U26" si="8">S19-T19</f>
        <v>-946</v>
      </c>
      <c r="V19" s="898">
        <f>V20+V22</f>
        <v>-728</v>
      </c>
      <c r="W19" s="900">
        <f>W20+W22</f>
        <v>357</v>
      </c>
      <c r="X19" s="901">
        <f t="shared" ref="X19:X26" si="9">V19-W19</f>
        <v>-1085</v>
      </c>
      <c r="Y19" s="898">
        <f>Y20+Y22</f>
        <v>-685</v>
      </c>
      <c r="Z19" s="900">
        <f>Z20+Z22</f>
        <v>423</v>
      </c>
      <c r="AA19" s="945">
        <f t="shared" ref="AA19:AA26" si="10">Y19-Z19</f>
        <v>-1108</v>
      </c>
      <c r="AB19" s="897">
        <f>AB20+AB22</f>
        <v>-764</v>
      </c>
      <c r="AC19" s="898">
        <f>AC20+AC22</f>
        <v>-48</v>
      </c>
      <c r="AD19" s="899">
        <f t="shared" ref="AD19:AD28" si="11">AB19-AC19</f>
        <v>-716</v>
      </c>
      <c r="AE19" s="898">
        <f>AE20+AE22</f>
        <v>-886</v>
      </c>
      <c r="AF19" s="898">
        <f>AF20+AF22</f>
        <v>-101</v>
      </c>
      <c r="AG19" s="899">
        <f t="shared" ref="AG19:AG28" si="12">AE19-AF19</f>
        <v>-785</v>
      </c>
      <c r="AH19" s="898">
        <f>AH20+AH22</f>
        <v>-964</v>
      </c>
      <c r="AI19" s="900">
        <f>AI20+AI22</f>
        <v>-74</v>
      </c>
      <c r="AJ19" s="901">
        <f t="shared" ref="AJ19:AJ28" si="13">AH19-AI19</f>
        <v>-890</v>
      </c>
      <c r="AK19" s="898">
        <f>AK20+AK22</f>
        <v>-950</v>
      </c>
      <c r="AL19" s="900">
        <f>AL20+AL22</f>
        <v>-20</v>
      </c>
      <c r="AM19" s="945">
        <f t="shared" ref="AM19:AM28" si="14">AK19-AL19</f>
        <v>-930</v>
      </c>
      <c r="AN19" s="898">
        <f>AN20+AN22</f>
        <v>-1002</v>
      </c>
      <c r="AO19" s="898">
        <f>AO20+AO22</f>
        <v>-198</v>
      </c>
      <c r="AP19" s="899">
        <f t="shared" ref="AP19:AP28" si="15">AN19-AO19</f>
        <v>-804</v>
      </c>
      <c r="AQ19" s="898">
        <f>AQ20+AQ22</f>
        <v>-1043</v>
      </c>
      <c r="AR19" s="898">
        <f>AR20+AR22</f>
        <v>-241</v>
      </c>
      <c r="AS19" s="899">
        <f t="shared" ref="AS19:AS28" si="16">AQ19-AR19</f>
        <v>-802</v>
      </c>
      <c r="AT19" s="898">
        <f>AT20+AT22</f>
        <v>-966</v>
      </c>
      <c r="AU19" s="898">
        <f>AU20+AU22</f>
        <v>-237</v>
      </c>
      <c r="AV19" s="899">
        <f t="shared" ref="AV19:AV28" si="17">AT19-AU19</f>
        <v>-729</v>
      </c>
      <c r="AW19" s="898">
        <f>AW20+AW22</f>
        <v>-984</v>
      </c>
      <c r="AX19" s="898">
        <f>AX20+AX22</f>
        <v>-458</v>
      </c>
      <c r="AY19" s="899">
        <f t="shared" ref="AY19:AY28" si="18">AW19-AX19</f>
        <v>-526</v>
      </c>
      <c r="AZ19" s="897">
        <f>AZ20+AZ22</f>
        <v>-1001</v>
      </c>
      <c r="BA19" s="898">
        <f>BA20+BA22</f>
        <v>-260</v>
      </c>
      <c r="BB19" s="899">
        <f t="shared" ref="BB19:BB28" si="19">AZ19-BA19</f>
        <v>-741</v>
      </c>
      <c r="BC19" s="898">
        <f>BC20+BC22</f>
        <v>-998</v>
      </c>
      <c r="BD19" s="898">
        <f>BD20+BD22</f>
        <v>-31</v>
      </c>
      <c r="BE19" s="899">
        <f t="shared" ref="BE19:BE28" si="20">BC19-BD19</f>
        <v>-967</v>
      </c>
      <c r="BF19" s="898">
        <f>BF20+BF22</f>
        <v>-984</v>
      </c>
      <c r="BG19" s="898">
        <f>BG20+BG22</f>
        <v>34</v>
      </c>
      <c r="BH19" s="899">
        <f t="shared" ref="BH19:BH28" si="21">BF19-BG19</f>
        <v>-1018</v>
      </c>
      <c r="BI19" s="898">
        <f>BI20+BI22</f>
        <v>-980</v>
      </c>
      <c r="BJ19" s="898">
        <f>BJ20+BJ22</f>
        <v>-194</v>
      </c>
      <c r="BK19" s="899">
        <f t="shared" ref="BK19:BK28" si="22">BI19-BJ19</f>
        <v>-786</v>
      </c>
      <c r="BL19" s="897">
        <f>BL20+BL22</f>
        <v>-977</v>
      </c>
      <c r="BM19" s="898">
        <f>BM20+BM22</f>
        <v>-536</v>
      </c>
      <c r="BN19" s="899">
        <f>BL19-BM19</f>
        <v>-441</v>
      </c>
      <c r="BO19" s="898">
        <f>BO20+BO22</f>
        <v>-813</v>
      </c>
      <c r="BP19" s="898">
        <f>BP20+BP22</f>
        <v>-467</v>
      </c>
      <c r="BQ19" s="899">
        <f t="shared" ref="BQ19:BQ28" si="23">BO19-BP19</f>
        <v>-346</v>
      </c>
      <c r="BR19" s="898">
        <f>BR20+BR22</f>
        <v>-1111</v>
      </c>
      <c r="BS19" s="898">
        <f>BS20+BS22</f>
        <v>-667</v>
      </c>
      <c r="BT19" s="899">
        <f t="shared" ref="BT19:BT28" si="24">BR19-BS19</f>
        <v>-444</v>
      </c>
      <c r="BU19" s="898">
        <f>BU20+BU22</f>
        <v>-1148</v>
      </c>
      <c r="BV19" s="898">
        <f>BV20+BV22</f>
        <v>-746</v>
      </c>
      <c r="BW19" s="899">
        <f t="shared" ref="BW19:BW28" si="25">BU19-BV19</f>
        <v>-402</v>
      </c>
      <c r="BX19" s="897">
        <f>BX20+BX22</f>
        <v>-1217</v>
      </c>
      <c r="BY19" s="898">
        <f>BY20+BY22</f>
        <v>-718</v>
      </c>
      <c r="BZ19" s="899">
        <f t="shared" ref="BZ19:BZ22" si="26">BX19-BY19</f>
        <v>-499</v>
      </c>
      <c r="CA19" s="898">
        <f>CA20+CA22</f>
        <v>-1252</v>
      </c>
      <c r="CB19" s="898">
        <f>CB20+CB22</f>
        <v>-921</v>
      </c>
      <c r="CC19" s="899">
        <f t="shared" ref="CC19:CC22" si="27">CA19-CB19</f>
        <v>-331</v>
      </c>
      <c r="CD19" s="898">
        <f>CD20+CD22</f>
        <v>-1157</v>
      </c>
      <c r="CE19" s="898">
        <f>CE20+CE22</f>
        <v>-759</v>
      </c>
      <c r="CF19" s="899">
        <f t="shared" ref="CF19:CF22" si="28">CD19-CE19</f>
        <v>-398</v>
      </c>
      <c r="CG19" s="898">
        <f>CG20+CG22</f>
        <v>-1333</v>
      </c>
      <c r="CH19" s="898">
        <f>CH20+CH22</f>
        <v>-690</v>
      </c>
      <c r="CI19" s="899">
        <f t="shared" ref="CI19:CI22" si="29">CG19-CH19</f>
        <v>-643</v>
      </c>
      <c r="CJ19" s="897">
        <f>CJ20+CJ22</f>
        <v>-1176</v>
      </c>
      <c r="CK19" s="898">
        <f>CK20+CK22</f>
        <v>-400</v>
      </c>
      <c r="CL19" s="899">
        <f t="shared" ref="CL19:CL22" si="30">CJ19-CK19</f>
        <v>-776</v>
      </c>
      <c r="CM19" s="898">
        <f>CM20+CM22</f>
        <v>-762</v>
      </c>
      <c r="CN19" s="898">
        <f>CN20+CN22</f>
        <v>376</v>
      </c>
      <c r="CO19" s="899">
        <f t="shared" ref="CO19:CO22" si="31">CM19-CN19</f>
        <v>-1138</v>
      </c>
      <c r="CP19" s="898">
        <f>CP20+CP22</f>
        <v>-690</v>
      </c>
      <c r="CQ19" s="898">
        <f>CQ20+CQ22</f>
        <v>14</v>
      </c>
      <c r="CR19" s="899">
        <f t="shared" ref="CR19:CR20" si="32">CP19-CQ19</f>
        <v>-704</v>
      </c>
      <c r="CS19" s="898">
        <f>CS20+CS22</f>
        <v>-609</v>
      </c>
      <c r="CT19" s="898">
        <f>CT20+CT22</f>
        <v>265</v>
      </c>
      <c r="CU19" s="906">
        <f t="shared" ref="CU19:CU22" si="33">CS19-CT19</f>
        <v>-874</v>
      </c>
      <c r="CV19" s="898">
        <f>CV20+CV22</f>
        <v>-501</v>
      </c>
      <c r="CW19" s="898">
        <f>CW20+CW22</f>
        <v>49.5</v>
      </c>
      <c r="CX19" s="899">
        <f t="shared" ref="CX19:CX22" si="34">CV19-CW19</f>
        <v>-550.5</v>
      </c>
      <c r="CY19" s="898">
        <f>CY20+CY22</f>
        <v>-464</v>
      </c>
      <c r="CZ19" s="898">
        <f>CZ20+CZ22</f>
        <v>-109.60000000000002</v>
      </c>
      <c r="DA19" s="899">
        <f t="shared" ref="DA19:DA22" si="35">CY19-CZ19</f>
        <v>-354.4</v>
      </c>
      <c r="DB19" s="898">
        <f>DB20+DB22</f>
        <v>-366</v>
      </c>
      <c r="DC19" s="898">
        <f>DC20+DC22</f>
        <v>3.0000000000001137</v>
      </c>
      <c r="DD19" s="899">
        <f t="shared" ref="DD19:DD22" si="36">DB19-DC19</f>
        <v>-369.00000000000011</v>
      </c>
      <c r="DE19" s="898">
        <f>DE20+DE22</f>
        <v>-177</v>
      </c>
      <c r="DF19" s="898">
        <f>DF20+DF22</f>
        <v>-32.300000000000068</v>
      </c>
      <c r="DG19" s="899">
        <f t="shared" ref="DG19:DG22" si="37">DE19-DF19</f>
        <v>-144.69999999999993</v>
      </c>
    </row>
    <row r="20" spans="1:111" s="948" customFormat="1" ht="15" customHeight="1">
      <c r="A20" s="976" t="str">
        <f>IF('1'!$A$1=1,B20,C20)</f>
        <v xml:space="preserve">         а) Classification</v>
      </c>
      <c r="B20" s="943" t="s">
        <v>75</v>
      </c>
      <c r="C20" s="947" t="s">
        <v>399</v>
      </c>
      <c r="D20" s="897">
        <f t="shared" ref="D20:BD20" si="38">D21</f>
        <v>0</v>
      </c>
      <c r="E20" s="898">
        <f t="shared" si="38"/>
        <v>-305</v>
      </c>
      <c r="F20" s="899">
        <f t="shared" si="3"/>
        <v>305</v>
      </c>
      <c r="G20" s="898">
        <f t="shared" si="38"/>
        <v>0</v>
      </c>
      <c r="H20" s="898">
        <f t="shared" si="38"/>
        <v>-274</v>
      </c>
      <c r="I20" s="899">
        <f t="shared" si="4"/>
        <v>274</v>
      </c>
      <c r="J20" s="898">
        <f t="shared" si="38"/>
        <v>0</v>
      </c>
      <c r="K20" s="898">
        <f t="shared" si="38"/>
        <v>-297</v>
      </c>
      <c r="L20" s="901">
        <f t="shared" si="5"/>
        <v>297</v>
      </c>
      <c r="M20" s="898">
        <f t="shared" si="38"/>
        <v>0</v>
      </c>
      <c r="N20" s="898">
        <f t="shared" si="38"/>
        <v>-310</v>
      </c>
      <c r="O20" s="945">
        <f t="shared" si="6"/>
        <v>310</v>
      </c>
      <c r="P20" s="897">
        <f t="shared" si="38"/>
        <v>0</v>
      </c>
      <c r="Q20" s="898">
        <f t="shared" si="38"/>
        <v>-245</v>
      </c>
      <c r="R20" s="899">
        <f t="shared" si="7"/>
        <v>245</v>
      </c>
      <c r="S20" s="898">
        <f t="shared" si="38"/>
        <v>0</v>
      </c>
      <c r="T20" s="898">
        <f t="shared" si="38"/>
        <v>-241</v>
      </c>
      <c r="U20" s="899">
        <f t="shared" si="8"/>
        <v>241</v>
      </c>
      <c r="V20" s="898">
        <f t="shared" si="38"/>
        <v>0</v>
      </c>
      <c r="W20" s="898">
        <f t="shared" si="38"/>
        <v>-292</v>
      </c>
      <c r="X20" s="901">
        <f t="shared" si="9"/>
        <v>292</v>
      </c>
      <c r="Y20" s="898">
        <f t="shared" si="38"/>
        <v>0</v>
      </c>
      <c r="Z20" s="898">
        <f t="shared" si="38"/>
        <v>-332</v>
      </c>
      <c r="AA20" s="945">
        <f t="shared" si="10"/>
        <v>332</v>
      </c>
      <c r="AB20" s="897">
        <f t="shared" si="38"/>
        <v>0</v>
      </c>
      <c r="AC20" s="898">
        <f t="shared" si="38"/>
        <v>-252</v>
      </c>
      <c r="AD20" s="899">
        <f t="shared" si="11"/>
        <v>252</v>
      </c>
      <c r="AE20" s="898">
        <f t="shared" si="38"/>
        <v>0</v>
      </c>
      <c r="AF20" s="898">
        <f t="shared" si="38"/>
        <v>-258</v>
      </c>
      <c r="AG20" s="899">
        <f t="shared" si="12"/>
        <v>258</v>
      </c>
      <c r="AH20" s="898">
        <f t="shared" si="38"/>
        <v>0</v>
      </c>
      <c r="AI20" s="898">
        <f t="shared" si="38"/>
        <v>-286</v>
      </c>
      <c r="AJ20" s="901">
        <f t="shared" si="13"/>
        <v>286</v>
      </c>
      <c r="AK20" s="898">
        <f t="shared" si="38"/>
        <v>0</v>
      </c>
      <c r="AL20" s="898">
        <f t="shared" si="38"/>
        <v>-322</v>
      </c>
      <c r="AM20" s="945">
        <f t="shared" si="14"/>
        <v>322</v>
      </c>
      <c r="AN20" s="898"/>
      <c r="AO20" s="898">
        <f t="shared" si="38"/>
        <v>-273</v>
      </c>
      <c r="AP20" s="899">
        <f t="shared" si="15"/>
        <v>273</v>
      </c>
      <c r="AQ20" s="898"/>
      <c r="AR20" s="898">
        <f t="shared" si="38"/>
        <v>-286</v>
      </c>
      <c r="AS20" s="899">
        <f t="shared" si="16"/>
        <v>286</v>
      </c>
      <c r="AT20" s="898"/>
      <c r="AU20" s="898">
        <f t="shared" si="38"/>
        <v>-331</v>
      </c>
      <c r="AV20" s="899">
        <f t="shared" si="17"/>
        <v>331</v>
      </c>
      <c r="AW20" s="898"/>
      <c r="AX20" s="898">
        <f t="shared" si="38"/>
        <v>-354</v>
      </c>
      <c r="AY20" s="899">
        <f t="shared" si="18"/>
        <v>354</v>
      </c>
      <c r="AZ20" s="897"/>
      <c r="BA20" s="898">
        <f t="shared" si="38"/>
        <v>-337</v>
      </c>
      <c r="BB20" s="899">
        <f t="shared" si="19"/>
        <v>337</v>
      </c>
      <c r="BC20" s="898"/>
      <c r="BD20" s="898">
        <f t="shared" si="38"/>
        <v>-350</v>
      </c>
      <c r="BE20" s="899">
        <f t="shared" si="20"/>
        <v>350</v>
      </c>
      <c r="BF20" s="898"/>
      <c r="BG20" s="898">
        <f>BG21</f>
        <v>-396</v>
      </c>
      <c r="BH20" s="899">
        <f t="shared" si="21"/>
        <v>396</v>
      </c>
      <c r="BI20" s="898"/>
      <c r="BJ20" s="898">
        <f>BJ21</f>
        <v>-412</v>
      </c>
      <c r="BK20" s="899">
        <f t="shared" si="22"/>
        <v>412</v>
      </c>
      <c r="BL20" s="897"/>
      <c r="BM20" s="898">
        <f>BM21</f>
        <v>-359</v>
      </c>
      <c r="BN20" s="899">
        <f>BL20-BM20</f>
        <v>359</v>
      </c>
      <c r="BO20" s="898"/>
      <c r="BP20" s="898">
        <f>BP21</f>
        <v>-290</v>
      </c>
      <c r="BQ20" s="899">
        <f t="shared" si="23"/>
        <v>290</v>
      </c>
      <c r="BR20" s="898"/>
      <c r="BS20" s="898">
        <f>BS21</f>
        <v>-358</v>
      </c>
      <c r="BT20" s="899">
        <f t="shared" si="24"/>
        <v>358</v>
      </c>
      <c r="BU20" s="898"/>
      <c r="BV20" s="898">
        <f>BV21</f>
        <v>-430</v>
      </c>
      <c r="BW20" s="899">
        <f t="shared" si="25"/>
        <v>430</v>
      </c>
      <c r="BX20" s="897"/>
      <c r="BY20" s="898">
        <f>BY21</f>
        <v>-420</v>
      </c>
      <c r="BZ20" s="899">
        <f t="shared" si="26"/>
        <v>420</v>
      </c>
      <c r="CA20" s="898"/>
      <c r="CB20" s="898">
        <f>CB21</f>
        <v>-449</v>
      </c>
      <c r="CC20" s="899">
        <f t="shared" si="27"/>
        <v>449</v>
      </c>
      <c r="CD20" s="898"/>
      <c r="CE20" s="898">
        <f>CE21</f>
        <v>-553</v>
      </c>
      <c r="CF20" s="899">
        <f t="shared" si="28"/>
        <v>553</v>
      </c>
      <c r="CG20" s="898"/>
      <c r="CH20" s="898">
        <f>CH21</f>
        <v>-641</v>
      </c>
      <c r="CI20" s="899">
        <f t="shared" si="29"/>
        <v>641</v>
      </c>
      <c r="CJ20" s="897"/>
      <c r="CK20" s="898">
        <f>CK21</f>
        <v>-570</v>
      </c>
      <c r="CL20" s="899">
        <f t="shared" si="30"/>
        <v>570</v>
      </c>
      <c r="CM20" s="898"/>
      <c r="CN20" s="898">
        <f>CN21</f>
        <v>-432</v>
      </c>
      <c r="CO20" s="899">
        <f t="shared" si="31"/>
        <v>432</v>
      </c>
      <c r="CP20" s="898"/>
      <c r="CQ20" s="898">
        <f>CQ21</f>
        <v>-543</v>
      </c>
      <c r="CR20" s="899">
        <f t="shared" si="32"/>
        <v>543</v>
      </c>
      <c r="CS20" s="898"/>
      <c r="CT20" s="898">
        <f>CT21</f>
        <v>-651</v>
      </c>
      <c r="CU20" s="906">
        <f t="shared" si="33"/>
        <v>651</v>
      </c>
      <c r="CV20" s="898"/>
      <c r="CW20" s="898">
        <f>CW21</f>
        <v>-666</v>
      </c>
      <c r="CX20" s="899">
        <f t="shared" si="34"/>
        <v>666</v>
      </c>
      <c r="CY20" s="898"/>
      <c r="CZ20" s="898">
        <f>CZ21</f>
        <v>-641</v>
      </c>
      <c r="DA20" s="899">
        <f t="shared" si="35"/>
        <v>641</v>
      </c>
      <c r="DB20" s="898"/>
      <c r="DC20" s="898">
        <f>DC21</f>
        <v>-693</v>
      </c>
      <c r="DD20" s="899">
        <f t="shared" si="36"/>
        <v>693</v>
      </c>
      <c r="DE20" s="898"/>
      <c r="DF20" s="898">
        <f>DF21</f>
        <v>-737</v>
      </c>
      <c r="DG20" s="899">
        <f t="shared" si="37"/>
        <v>737</v>
      </c>
    </row>
    <row r="21" spans="1:111" s="958" customFormat="1" ht="24.75" customHeight="1">
      <c r="A21" s="957" t="str">
        <f>IF('1'!$A$1=1,B21,C21)</f>
        <v xml:space="preserve">                   Corrections to FOB prices</v>
      </c>
      <c r="B21" s="608" t="s">
        <v>76</v>
      </c>
      <c r="C21" s="949" t="s">
        <v>194</v>
      </c>
      <c r="D21" s="950"/>
      <c r="E21" s="951">
        <v>-305</v>
      </c>
      <c r="F21" s="951">
        <f t="shared" si="3"/>
        <v>305</v>
      </c>
      <c r="G21" s="951"/>
      <c r="H21" s="951">
        <v>-274</v>
      </c>
      <c r="I21" s="951">
        <f t="shared" si="4"/>
        <v>274</v>
      </c>
      <c r="J21" s="951"/>
      <c r="K21" s="952">
        <v>-297</v>
      </c>
      <c r="L21" s="952">
        <f t="shared" si="5"/>
        <v>297</v>
      </c>
      <c r="M21" s="951"/>
      <c r="N21" s="952">
        <v>-310</v>
      </c>
      <c r="O21" s="953">
        <f t="shared" si="6"/>
        <v>310</v>
      </c>
      <c r="P21" s="950"/>
      <c r="Q21" s="951">
        <v>-245</v>
      </c>
      <c r="R21" s="951">
        <f t="shared" si="7"/>
        <v>245</v>
      </c>
      <c r="S21" s="951"/>
      <c r="T21" s="951">
        <v>-241</v>
      </c>
      <c r="U21" s="951">
        <f t="shared" si="8"/>
        <v>241</v>
      </c>
      <c r="V21" s="951"/>
      <c r="W21" s="952">
        <v>-292</v>
      </c>
      <c r="X21" s="952">
        <f t="shared" si="9"/>
        <v>292</v>
      </c>
      <c r="Y21" s="951"/>
      <c r="Z21" s="952">
        <v>-332</v>
      </c>
      <c r="AA21" s="953">
        <f t="shared" si="10"/>
        <v>332</v>
      </c>
      <c r="AB21" s="950"/>
      <c r="AC21" s="951">
        <v>-252</v>
      </c>
      <c r="AD21" s="951">
        <f t="shared" si="11"/>
        <v>252</v>
      </c>
      <c r="AE21" s="951"/>
      <c r="AF21" s="951">
        <v>-258</v>
      </c>
      <c r="AG21" s="951">
        <f t="shared" si="12"/>
        <v>258</v>
      </c>
      <c r="AH21" s="951"/>
      <c r="AI21" s="952">
        <v>-286</v>
      </c>
      <c r="AJ21" s="952">
        <f t="shared" si="13"/>
        <v>286</v>
      </c>
      <c r="AK21" s="951"/>
      <c r="AL21" s="952">
        <v>-322</v>
      </c>
      <c r="AM21" s="953">
        <f t="shared" si="14"/>
        <v>322</v>
      </c>
      <c r="AN21" s="951"/>
      <c r="AO21" s="951">
        <v>-273</v>
      </c>
      <c r="AP21" s="951">
        <f t="shared" si="15"/>
        <v>273</v>
      </c>
      <c r="AQ21" s="951"/>
      <c r="AR21" s="951">
        <v>-286</v>
      </c>
      <c r="AS21" s="951">
        <f t="shared" si="16"/>
        <v>286</v>
      </c>
      <c r="AT21" s="951"/>
      <c r="AU21" s="951">
        <v>-331</v>
      </c>
      <c r="AV21" s="951">
        <f t="shared" si="17"/>
        <v>331</v>
      </c>
      <c r="AW21" s="951"/>
      <c r="AX21" s="951">
        <v>-354</v>
      </c>
      <c r="AY21" s="951">
        <f t="shared" si="18"/>
        <v>354</v>
      </c>
      <c r="AZ21" s="954"/>
      <c r="BA21" s="955">
        <v>-337</v>
      </c>
      <c r="BB21" s="951">
        <f t="shared" si="19"/>
        <v>337</v>
      </c>
      <c r="BC21" s="956"/>
      <c r="BD21" s="955">
        <v>-350</v>
      </c>
      <c r="BE21" s="951">
        <f t="shared" si="20"/>
        <v>350</v>
      </c>
      <c r="BF21" s="956"/>
      <c r="BG21" s="955">
        <v>-396</v>
      </c>
      <c r="BH21" s="951">
        <f t="shared" si="21"/>
        <v>396</v>
      </c>
      <c r="BI21" s="956"/>
      <c r="BJ21" s="955">
        <v>-412</v>
      </c>
      <c r="BK21" s="951">
        <f t="shared" si="22"/>
        <v>412</v>
      </c>
      <c r="BL21" s="954"/>
      <c r="BM21" s="955">
        <v>-359</v>
      </c>
      <c r="BN21" s="951">
        <f>BL21-BM21</f>
        <v>359</v>
      </c>
      <c r="BO21" s="956"/>
      <c r="BP21" s="955">
        <v>-290</v>
      </c>
      <c r="BQ21" s="951">
        <f t="shared" si="23"/>
        <v>290</v>
      </c>
      <c r="BR21" s="956"/>
      <c r="BS21" s="955">
        <v>-358</v>
      </c>
      <c r="BT21" s="951">
        <f t="shared" si="24"/>
        <v>358</v>
      </c>
      <c r="BU21" s="956"/>
      <c r="BV21" s="955">
        <v>-430</v>
      </c>
      <c r="BW21" s="951">
        <f t="shared" si="25"/>
        <v>430</v>
      </c>
      <c r="BX21" s="954"/>
      <c r="BY21" s="955">
        <v>-420</v>
      </c>
      <c r="BZ21" s="951">
        <f t="shared" si="26"/>
        <v>420</v>
      </c>
      <c r="CA21" s="956"/>
      <c r="CB21" s="955">
        <v>-449</v>
      </c>
      <c r="CC21" s="951">
        <f t="shared" si="27"/>
        <v>449</v>
      </c>
      <c r="CD21" s="956"/>
      <c r="CE21" s="955">
        <v>-553</v>
      </c>
      <c r="CF21" s="951">
        <f t="shared" si="28"/>
        <v>553</v>
      </c>
      <c r="CG21" s="956"/>
      <c r="CH21" s="955">
        <v>-641</v>
      </c>
      <c r="CI21" s="951">
        <f t="shared" si="29"/>
        <v>641</v>
      </c>
      <c r="CJ21" s="954"/>
      <c r="CK21" s="955">
        <v>-570</v>
      </c>
      <c r="CL21" s="951">
        <f t="shared" si="30"/>
        <v>570</v>
      </c>
      <c r="CM21" s="956"/>
      <c r="CN21" s="955">
        <v>-432</v>
      </c>
      <c r="CO21" s="951">
        <f t="shared" si="31"/>
        <v>432</v>
      </c>
      <c r="CP21" s="956"/>
      <c r="CQ21" s="955">
        <v>-543</v>
      </c>
      <c r="CR21" s="951">
        <f t="shared" ref="CR21:CR22" si="39">CP21-CQ21</f>
        <v>543</v>
      </c>
      <c r="CS21" s="956"/>
      <c r="CT21" s="955">
        <v>-651</v>
      </c>
      <c r="CU21" s="957">
        <f t="shared" si="33"/>
        <v>651</v>
      </c>
      <c r="CV21" s="956"/>
      <c r="CW21" s="955">
        <v>-666</v>
      </c>
      <c r="CX21" s="951">
        <f t="shared" si="34"/>
        <v>666</v>
      </c>
      <c r="CY21" s="956"/>
      <c r="CZ21" s="955">
        <v>-641</v>
      </c>
      <c r="DA21" s="951">
        <f t="shared" si="35"/>
        <v>641</v>
      </c>
      <c r="DB21" s="956"/>
      <c r="DC21" s="955">
        <v>-693</v>
      </c>
      <c r="DD21" s="951">
        <f t="shared" si="36"/>
        <v>693</v>
      </c>
      <c r="DE21" s="956"/>
      <c r="DF21" s="955">
        <v>-737</v>
      </c>
      <c r="DG21" s="951">
        <f t="shared" si="37"/>
        <v>737</v>
      </c>
    </row>
    <row r="22" spans="1:111" s="959" customFormat="1" ht="20.7" customHeight="1">
      <c r="A22" s="976" t="str">
        <f>IF('1'!$A$1=1,B22,C22)</f>
        <v xml:space="preserve">         b) Coverage</v>
      </c>
      <c r="B22" s="943" t="s">
        <v>78</v>
      </c>
      <c r="C22" s="947" t="s">
        <v>400</v>
      </c>
      <c r="D22" s="909">
        <f t="shared" ref="D22:Z22" si="40">D24+D26</f>
        <v>-678</v>
      </c>
      <c r="E22" s="899">
        <f t="shared" si="40"/>
        <v>683</v>
      </c>
      <c r="F22" s="899">
        <f t="shared" si="3"/>
        <v>-1361</v>
      </c>
      <c r="G22" s="899">
        <f t="shared" si="40"/>
        <v>-645</v>
      </c>
      <c r="H22" s="899">
        <f t="shared" si="40"/>
        <v>566</v>
      </c>
      <c r="I22" s="899">
        <f t="shared" si="4"/>
        <v>-1211</v>
      </c>
      <c r="J22" s="899">
        <f t="shared" si="40"/>
        <v>-701</v>
      </c>
      <c r="K22" s="899">
        <f t="shared" si="40"/>
        <v>643</v>
      </c>
      <c r="L22" s="901">
        <f t="shared" si="5"/>
        <v>-1344</v>
      </c>
      <c r="M22" s="899">
        <f t="shared" si="40"/>
        <v>-683</v>
      </c>
      <c r="N22" s="899">
        <f t="shared" si="40"/>
        <v>652</v>
      </c>
      <c r="O22" s="945">
        <f t="shared" si="6"/>
        <v>-1335</v>
      </c>
      <c r="P22" s="909">
        <f t="shared" si="40"/>
        <v>-671</v>
      </c>
      <c r="Q22" s="899">
        <f t="shared" si="40"/>
        <v>489</v>
      </c>
      <c r="R22" s="899">
        <f t="shared" si="7"/>
        <v>-1160</v>
      </c>
      <c r="S22" s="899">
        <f t="shared" si="40"/>
        <v>-718</v>
      </c>
      <c r="T22" s="899">
        <f t="shared" si="40"/>
        <v>469</v>
      </c>
      <c r="U22" s="899">
        <f t="shared" si="8"/>
        <v>-1187</v>
      </c>
      <c r="V22" s="899">
        <f t="shared" si="40"/>
        <v>-728</v>
      </c>
      <c r="W22" s="899">
        <f t="shared" si="40"/>
        <v>649</v>
      </c>
      <c r="X22" s="901">
        <f t="shared" si="9"/>
        <v>-1377</v>
      </c>
      <c r="Y22" s="899">
        <f t="shared" si="40"/>
        <v>-685</v>
      </c>
      <c r="Z22" s="899">
        <f t="shared" si="40"/>
        <v>755</v>
      </c>
      <c r="AA22" s="945">
        <f t="shared" si="10"/>
        <v>-1440</v>
      </c>
      <c r="AB22" s="909">
        <f>AB24+AB26+AB27+AB28</f>
        <v>-764</v>
      </c>
      <c r="AC22" s="899">
        <f>AC24+AC26+AC27+AC28</f>
        <v>204</v>
      </c>
      <c r="AD22" s="899">
        <f t="shared" si="11"/>
        <v>-968</v>
      </c>
      <c r="AE22" s="899">
        <f>AE24+AE26+AE27+AE28</f>
        <v>-886</v>
      </c>
      <c r="AF22" s="899">
        <f>AF24+AF26+AF27+AF28</f>
        <v>157</v>
      </c>
      <c r="AG22" s="899">
        <f t="shared" si="12"/>
        <v>-1043</v>
      </c>
      <c r="AH22" s="899">
        <f>AH24+AH26+AH27+AH28</f>
        <v>-964</v>
      </c>
      <c r="AI22" s="899">
        <f>AI24+AI26+AI27+AI28</f>
        <v>212</v>
      </c>
      <c r="AJ22" s="901">
        <f t="shared" si="13"/>
        <v>-1176</v>
      </c>
      <c r="AK22" s="899">
        <f>AK24+AK26+AK27+AK28</f>
        <v>-950</v>
      </c>
      <c r="AL22" s="899">
        <f>AL24+AL26+AL27+AL28</f>
        <v>302</v>
      </c>
      <c r="AM22" s="945">
        <f t="shared" si="14"/>
        <v>-1252</v>
      </c>
      <c r="AN22" s="899">
        <f>AN24+AN26+AN27+AN28</f>
        <v>-1002</v>
      </c>
      <c r="AO22" s="899">
        <f>AO24+AO26+AO27+AO28</f>
        <v>75</v>
      </c>
      <c r="AP22" s="899">
        <f t="shared" si="15"/>
        <v>-1077</v>
      </c>
      <c r="AQ22" s="899">
        <f>AQ24+AQ26+AQ27+AQ28</f>
        <v>-1043</v>
      </c>
      <c r="AR22" s="899">
        <f>AR24+AR26+AR27+AR28</f>
        <v>45</v>
      </c>
      <c r="AS22" s="899">
        <f t="shared" si="16"/>
        <v>-1088</v>
      </c>
      <c r="AT22" s="899">
        <f>AT24+AT26+AT27+AT28</f>
        <v>-966</v>
      </c>
      <c r="AU22" s="899">
        <f>AU24+AU26+AU27+AU28</f>
        <v>94</v>
      </c>
      <c r="AV22" s="899">
        <f t="shared" si="17"/>
        <v>-1060</v>
      </c>
      <c r="AW22" s="899">
        <f>AW24+AW26+AW27+AW28</f>
        <v>-984</v>
      </c>
      <c r="AX22" s="899">
        <f>AX24+AX26+AX27+AX28</f>
        <v>-104</v>
      </c>
      <c r="AY22" s="899">
        <f t="shared" si="18"/>
        <v>-880</v>
      </c>
      <c r="AZ22" s="909">
        <f>AZ24+AZ25+AZ26+AZ27+AZ28</f>
        <v>-1001</v>
      </c>
      <c r="BA22" s="899">
        <f>BA24+BA25+BA26+BA27+BA28</f>
        <v>77</v>
      </c>
      <c r="BB22" s="899">
        <f t="shared" si="19"/>
        <v>-1078</v>
      </c>
      <c r="BC22" s="899">
        <f>BC23+BC24+BC25+BC26+BC27+BC28</f>
        <v>-998</v>
      </c>
      <c r="BD22" s="899">
        <f>BD23+BD24+BD25+BD26+BD27+BD28</f>
        <v>319</v>
      </c>
      <c r="BE22" s="899">
        <f t="shared" si="20"/>
        <v>-1317</v>
      </c>
      <c r="BF22" s="899">
        <f>BF23+BF24+BF25+BF26+BF27+BF28</f>
        <v>-984</v>
      </c>
      <c r="BG22" s="899">
        <f>BG23+BG24+BG25+BG26+BG27+BG28</f>
        <v>430</v>
      </c>
      <c r="BH22" s="899">
        <f t="shared" si="21"/>
        <v>-1414</v>
      </c>
      <c r="BI22" s="899">
        <f>BI23+BI24+BI25+BI26+BI27+BI28</f>
        <v>-980</v>
      </c>
      <c r="BJ22" s="899">
        <f>BJ23+BJ24+BJ25+BJ26+BJ27+BJ28</f>
        <v>218</v>
      </c>
      <c r="BK22" s="899">
        <f t="shared" si="22"/>
        <v>-1198</v>
      </c>
      <c r="BL22" s="909">
        <f>BL23+BL24+BL25+BL26+BL27+BL28</f>
        <v>-977</v>
      </c>
      <c r="BM22" s="899">
        <f>BM23+BM24+BM25+BM26+BM27+BM28</f>
        <v>-177</v>
      </c>
      <c r="BN22" s="899">
        <f>BL22-BM22</f>
        <v>-800</v>
      </c>
      <c r="BO22" s="899">
        <f>BO23+BO24+BO25+BO26+BO27+BO28</f>
        <v>-813</v>
      </c>
      <c r="BP22" s="899">
        <f>BP23+BP24+BP25+BP26+BP27+BP28</f>
        <v>-177</v>
      </c>
      <c r="BQ22" s="899">
        <f t="shared" si="23"/>
        <v>-636</v>
      </c>
      <c r="BR22" s="899">
        <f>BR23+BR24+BR25+BR26+BR27+BR28</f>
        <v>-1111</v>
      </c>
      <c r="BS22" s="899">
        <f>BS23+BS24+BS25+BS26+BS27+BS28</f>
        <v>-309</v>
      </c>
      <c r="BT22" s="899">
        <f t="shared" si="24"/>
        <v>-802</v>
      </c>
      <c r="BU22" s="899">
        <f>BU23+BU24+BU25+BU26+BU27+BU28</f>
        <v>-1148</v>
      </c>
      <c r="BV22" s="899">
        <f>BV23+BV24+BV25+BV26+BV27+BV28</f>
        <v>-316</v>
      </c>
      <c r="BW22" s="899">
        <f t="shared" si="25"/>
        <v>-832</v>
      </c>
      <c r="BX22" s="909">
        <f>BX23+BX24+BX25+BX26+BX27+BX28</f>
        <v>-1217</v>
      </c>
      <c r="BY22" s="899">
        <f>BY23+BY24+BY25+BY26+BY27+BY28</f>
        <v>-298</v>
      </c>
      <c r="BZ22" s="899">
        <f t="shared" si="26"/>
        <v>-919</v>
      </c>
      <c r="CA22" s="899">
        <f>CA23+CA24+CA25+CA26+CA27+CA28</f>
        <v>-1252</v>
      </c>
      <c r="CB22" s="899">
        <f>CB23+CB24+CB25+CB26+CB27+CB28</f>
        <v>-472</v>
      </c>
      <c r="CC22" s="899">
        <f t="shared" si="27"/>
        <v>-780</v>
      </c>
      <c r="CD22" s="899">
        <f>CD23+CD24+CD25+CD26+CD27+CD28</f>
        <v>-1157</v>
      </c>
      <c r="CE22" s="899">
        <f>CE23+CE24+CE25+CE26+CE27+CE28</f>
        <v>-206</v>
      </c>
      <c r="CF22" s="899">
        <f t="shared" si="28"/>
        <v>-951</v>
      </c>
      <c r="CG22" s="899">
        <f>CG23+CG24+CG25+CG26+CG27+CG28</f>
        <v>-1333</v>
      </c>
      <c r="CH22" s="899">
        <f>CH23+CH24+CH25+CH26+CH27+CH28</f>
        <v>-49</v>
      </c>
      <c r="CI22" s="899">
        <f t="shared" si="29"/>
        <v>-1284</v>
      </c>
      <c r="CJ22" s="909">
        <f>CJ23+CJ24+CJ25+CJ26+CJ27+CJ28</f>
        <v>-1176</v>
      </c>
      <c r="CK22" s="899">
        <f>CK23+CK24+CK25+CK26+CK27+CK28</f>
        <v>170</v>
      </c>
      <c r="CL22" s="899">
        <f t="shared" si="30"/>
        <v>-1346</v>
      </c>
      <c r="CM22" s="899">
        <f>CM23+CM24+CM25+CM26+CM27+CM28</f>
        <v>-762</v>
      </c>
      <c r="CN22" s="899">
        <f>CN23+CN24+CN25+CN26+CN27+CN28</f>
        <v>808</v>
      </c>
      <c r="CO22" s="899">
        <f t="shared" si="31"/>
        <v>-1570</v>
      </c>
      <c r="CP22" s="899">
        <f>CP23+CP24+CP25+CP26+CP27+CP28</f>
        <v>-690</v>
      </c>
      <c r="CQ22" s="899">
        <f>CQ23+CQ24+CQ25+CQ26+CQ27+CQ28</f>
        <v>557</v>
      </c>
      <c r="CR22" s="899">
        <f t="shared" si="39"/>
        <v>-1247</v>
      </c>
      <c r="CS22" s="899">
        <f>CS23+CS24+CS25+CS26+CS27+CS28</f>
        <v>-609</v>
      </c>
      <c r="CT22" s="899">
        <f>CT23+CT24+CT25+CT26+CT27+CT28</f>
        <v>916</v>
      </c>
      <c r="CU22" s="906">
        <f t="shared" si="33"/>
        <v>-1525</v>
      </c>
      <c r="CV22" s="899">
        <f>CV23+CV24+CV25+CV26+CV27+CV28</f>
        <v>-501</v>
      </c>
      <c r="CW22" s="899">
        <f>CW23+CW24+CW25+CW26+CW27+CW28</f>
        <v>715.5</v>
      </c>
      <c r="CX22" s="899">
        <f t="shared" si="34"/>
        <v>-1216.5</v>
      </c>
      <c r="CY22" s="899">
        <f>CY23+CY24+CY25+CY26+CY27+CY28</f>
        <v>-464</v>
      </c>
      <c r="CZ22" s="899">
        <f>CZ23+CZ24+CZ25+CZ26+CZ27+CZ28</f>
        <v>531.4</v>
      </c>
      <c r="DA22" s="899">
        <f t="shared" si="35"/>
        <v>-995.4</v>
      </c>
      <c r="DB22" s="899">
        <f>DB23+DB24+DB25+DB26+DB27+DB28</f>
        <v>-366</v>
      </c>
      <c r="DC22" s="899">
        <f>DC23+DC24+DC25+DC26+DC27+DC28</f>
        <v>696.00000000000011</v>
      </c>
      <c r="DD22" s="899">
        <f t="shared" si="36"/>
        <v>-1062</v>
      </c>
      <c r="DE22" s="899">
        <f>DE23+DE24+DE25+DE26+DE27+DE28</f>
        <v>-177</v>
      </c>
      <c r="DF22" s="899">
        <f>DF23+DF24+DF25+DF26+DF27+DF28</f>
        <v>704.69999999999993</v>
      </c>
      <c r="DG22" s="899">
        <f t="shared" si="37"/>
        <v>-881.69999999999993</v>
      </c>
    </row>
    <row r="23" spans="1:111" s="959" customFormat="1" ht="27" customHeight="1">
      <c r="A23" s="1021" t="str">
        <f>IF('1'!$A$1=1,B23,C23)</f>
        <v xml:space="preserve">               Natural gas cost adjustment</v>
      </c>
      <c r="B23" s="608" t="s">
        <v>280</v>
      </c>
      <c r="C23" s="949" t="s">
        <v>401</v>
      </c>
      <c r="D23" s="909"/>
      <c r="E23" s="899"/>
      <c r="F23" s="899"/>
      <c r="G23" s="899"/>
      <c r="H23" s="899"/>
      <c r="I23" s="899"/>
      <c r="J23" s="899"/>
      <c r="K23" s="899"/>
      <c r="L23" s="901"/>
      <c r="M23" s="899"/>
      <c r="N23" s="899"/>
      <c r="O23" s="945"/>
      <c r="P23" s="909"/>
      <c r="Q23" s="899"/>
      <c r="R23" s="899"/>
      <c r="S23" s="899"/>
      <c r="T23" s="899"/>
      <c r="U23" s="899"/>
      <c r="V23" s="899"/>
      <c r="W23" s="899"/>
      <c r="X23" s="901"/>
      <c r="Y23" s="899"/>
      <c r="Z23" s="899"/>
      <c r="AA23" s="945"/>
      <c r="AB23" s="909"/>
      <c r="AC23" s="899"/>
      <c r="AD23" s="899"/>
      <c r="AE23" s="899"/>
      <c r="AF23" s="899"/>
      <c r="AG23" s="899"/>
      <c r="AH23" s="899"/>
      <c r="AI23" s="899"/>
      <c r="AJ23" s="901"/>
      <c r="AK23" s="899"/>
      <c r="AL23" s="899"/>
      <c r="AM23" s="945"/>
      <c r="AN23" s="899"/>
      <c r="AO23" s="899"/>
      <c r="AP23" s="899"/>
      <c r="AQ23" s="899"/>
      <c r="AR23" s="899"/>
      <c r="AS23" s="899"/>
      <c r="AT23" s="899"/>
      <c r="AU23" s="899"/>
      <c r="AV23" s="899"/>
      <c r="AW23" s="899"/>
      <c r="AX23" s="899"/>
      <c r="AY23" s="899"/>
      <c r="AZ23" s="909"/>
      <c r="BA23" s="899"/>
      <c r="BB23" s="899"/>
      <c r="BC23" s="899"/>
      <c r="BD23" s="955">
        <v>160</v>
      </c>
      <c r="BE23" s="951">
        <f t="shared" si="20"/>
        <v>-160</v>
      </c>
      <c r="BF23" s="899"/>
      <c r="BG23" s="955">
        <v>291</v>
      </c>
      <c r="BH23" s="951">
        <f t="shared" si="21"/>
        <v>-291</v>
      </c>
      <c r="BI23" s="899"/>
      <c r="BJ23" s="955">
        <v>29</v>
      </c>
      <c r="BK23" s="951">
        <f t="shared" si="22"/>
        <v>-29</v>
      </c>
      <c r="BL23" s="909"/>
      <c r="BM23" s="955"/>
      <c r="BN23" s="951"/>
      <c r="BO23" s="899"/>
      <c r="BP23" s="955"/>
      <c r="BQ23" s="951"/>
      <c r="BR23" s="899"/>
      <c r="BS23" s="955"/>
      <c r="BT23" s="951"/>
      <c r="BU23" s="899"/>
      <c r="BV23" s="955"/>
      <c r="BW23" s="951"/>
      <c r="BX23" s="909"/>
      <c r="BY23" s="955"/>
      <c r="BZ23" s="951"/>
      <c r="CA23" s="899"/>
      <c r="CB23" s="955"/>
      <c r="CC23" s="951"/>
      <c r="CD23" s="899"/>
      <c r="CE23" s="955"/>
      <c r="CF23" s="951"/>
      <c r="CG23" s="899"/>
      <c r="CH23" s="955"/>
      <c r="CI23" s="951"/>
      <c r="CJ23" s="909"/>
      <c r="CK23" s="955"/>
      <c r="CL23" s="951"/>
      <c r="CM23" s="899"/>
      <c r="CN23" s="955"/>
      <c r="CO23" s="951"/>
      <c r="CP23" s="899"/>
      <c r="CQ23" s="955"/>
      <c r="CR23" s="951"/>
      <c r="CS23" s="899"/>
      <c r="CT23" s="955"/>
      <c r="CU23" s="957"/>
      <c r="CV23" s="899"/>
      <c r="CW23" s="955"/>
      <c r="CX23" s="951"/>
      <c r="CY23" s="899"/>
      <c r="CZ23" s="955"/>
      <c r="DA23" s="951"/>
      <c r="DB23" s="899"/>
      <c r="DC23" s="955"/>
      <c r="DD23" s="951"/>
      <c r="DE23" s="899"/>
      <c r="DF23" s="955"/>
      <c r="DG23" s="951"/>
    </row>
    <row r="24" spans="1:111" s="958" customFormat="1" ht="21.6" customHeight="1">
      <c r="A24" s="957" t="str">
        <f>IF('1'!$A$1=1,B24,C24)</f>
        <v xml:space="preserve">               Informal trade</v>
      </c>
      <c r="B24" s="608" t="s">
        <v>79</v>
      </c>
      <c r="C24" s="949" t="s">
        <v>402</v>
      </c>
      <c r="D24" s="950">
        <v>183</v>
      </c>
      <c r="E24" s="951">
        <v>1235</v>
      </c>
      <c r="F24" s="951">
        <f t="shared" si="3"/>
        <v>-1052</v>
      </c>
      <c r="G24" s="951">
        <v>176</v>
      </c>
      <c r="H24" s="951">
        <v>1175</v>
      </c>
      <c r="I24" s="951">
        <f t="shared" si="4"/>
        <v>-999</v>
      </c>
      <c r="J24" s="951">
        <v>195</v>
      </c>
      <c r="K24" s="952">
        <v>1231</v>
      </c>
      <c r="L24" s="952">
        <f t="shared" si="5"/>
        <v>-1036</v>
      </c>
      <c r="M24" s="951">
        <v>201</v>
      </c>
      <c r="N24" s="952">
        <v>1333</v>
      </c>
      <c r="O24" s="953">
        <f t="shared" si="6"/>
        <v>-1132</v>
      </c>
      <c r="P24" s="950">
        <v>150</v>
      </c>
      <c r="Q24" s="951">
        <v>1112</v>
      </c>
      <c r="R24" s="951">
        <f t="shared" si="7"/>
        <v>-962</v>
      </c>
      <c r="S24" s="951">
        <v>165</v>
      </c>
      <c r="T24" s="951">
        <v>1122</v>
      </c>
      <c r="U24" s="951">
        <f t="shared" si="8"/>
        <v>-957</v>
      </c>
      <c r="V24" s="951">
        <v>176</v>
      </c>
      <c r="W24" s="952">
        <v>1278</v>
      </c>
      <c r="X24" s="952">
        <f t="shared" si="9"/>
        <v>-1102</v>
      </c>
      <c r="Y24" s="951">
        <v>210</v>
      </c>
      <c r="Z24" s="952">
        <v>1386</v>
      </c>
      <c r="AA24" s="953">
        <f t="shared" si="10"/>
        <v>-1176</v>
      </c>
      <c r="AB24" s="950">
        <f>190+7</f>
        <v>197</v>
      </c>
      <c r="AC24" s="951">
        <f>819+1</f>
        <v>820</v>
      </c>
      <c r="AD24" s="951">
        <f t="shared" si="11"/>
        <v>-623</v>
      </c>
      <c r="AE24" s="951">
        <f>194+1</f>
        <v>195</v>
      </c>
      <c r="AF24" s="951">
        <v>858</v>
      </c>
      <c r="AG24" s="951">
        <f t="shared" si="12"/>
        <v>-663</v>
      </c>
      <c r="AH24" s="951">
        <f>198+4</f>
        <v>202</v>
      </c>
      <c r="AI24" s="952">
        <f>937+1</f>
        <v>938</v>
      </c>
      <c r="AJ24" s="952">
        <f t="shared" si="13"/>
        <v>-736</v>
      </c>
      <c r="AK24" s="951">
        <f>177+2</f>
        <v>179</v>
      </c>
      <c r="AL24" s="952">
        <v>1060</v>
      </c>
      <c r="AM24" s="953">
        <f t="shared" si="14"/>
        <v>-881</v>
      </c>
      <c r="AN24" s="951">
        <f>186+1</f>
        <v>187</v>
      </c>
      <c r="AO24" s="951">
        <f>861</f>
        <v>861</v>
      </c>
      <c r="AP24" s="951">
        <f t="shared" si="15"/>
        <v>-674</v>
      </c>
      <c r="AQ24" s="951">
        <f>189+1</f>
        <v>190</v>
      </c>
      <c r="AR24" s="951">
        <v>872</v>
      </c>
      <c r="AS24" s="951">
        <f t="shared" si="16"/>
        <v>-682</v>
      </c>
      <c r="AT24" s="951">
        <v>183</v>
      </c>
      <c r="AU24" s="951">
        <v>785</v>
      </c>
      <c r="AV24" s="951">
        <f t="shared" si="17"/>
        <v>-602</v>
      </c>
      <c r="AW24" s="951">
        <v>182</v>
      </c>
      <c r="AX24" s="951">
        <v>656</v>
      </c>
      <c r="AY24" s="951">
        <f t="shared" si="18"/>
        <v>-474</v>
      </c>
      <c r="AZ24" s="954">
        <v>171</v>
      </c>
      <c r="BA24" s="955">
        <v>801</v>
      </c>
      <c r="BB24" s="951">
        <f t="shared" si="19"/>
        <v>-630</v>
      </c>
      <c r="BC24" s="956">
        <v>177</v>
      </c>
      <c r="BD24" s="955">
        <v>900</v>
      </c>
      <c r="BE24" s="951">
        <f t="shared" si="20"/>
        <v>-723</v>
      </c>
      <c r="BF24" s="956">
        <v>170</v>
      </c>
      <c r="BG24" s="960">
        <v>861</v>
      </c>
      <c r="BH24" s="951">
        <f t="shared" si="21"/>
        <v>-691</v>
      </c>
      <c r="BI24" s="956">
        <v>155</v>
      </c>
      <c r="BJ24" s="955">
        <v>893</v>
      </c>
      <c r="BK24" s="951">
        <f t="shared" si="22"/>
        <v>-738</v>
      </c>
      <c r="BL24" s="954">
        <v>125</v>
      </c>
      <c r="BM24" s="955">
        <v>448</v>
      </c>
      <c r="BN24" s="951">
        <f>BL24-BM24</f>
        <v>-323</v>
      </c>
      <c r="BO24" s="956">
        <v>33</v>
      </c>
      <c r="BP24" s="955">
        <v>274</v>
      </c>
      <c r="BQ24" s="951">
        <f t="shared" si="23"/>
        <v>-241</v>
      </c>
      <c r="BR24" s="956">
        <v>39</v>
      </c>
      <c r="BS24" s="955">
        <v>353</v>
      </c>
      <c r="BT24" s="951">
        <f t="shared" si="24"/>
        <v>-314</v>
      </c>
      <c r="BU24" s="956">
        <v>48</v>
      </c>
      <c r="BV24" s="955">
        <v>409</v>
      </c>
      <c r="BW24" s="951">
        <f t="shared" si="25"/>
        <v>-361</v>
      </c>
      <c r="BX24" s="954">
        <v>37</v>
      </c>
      <c r="BY24" s="955">
        <v>429</v>
      </c>
      <c r="BZ24" s="951">
        <f t="shared" ref="BZ24:BZ28" si="41">BX24-BY24</f>
        <v>-392</v>
      </c>
      <c r="CA24" s="956">
        <v>52</v>
      </c>
      <c r="CB24" s="955">
        <v>424</v>
      </c>
      <c r="CC24" s="951">
        <f t="shared" ref="CC24:CC28" si="42">CA24-CB24</f>
        <v>-372</v>
      </c>
      <c r="CD24" s="956">
        <v>61</v>
      </c>
      <c r="CE24" s="955">
        <v>563</v>
      </c>
      <c r="CF24" s="951">
        <f t="shared" ref="CF24:CF28" si="43">CD24-CE24</f>
        <v>-502</v>
      </c>
      <c r="CG24" s="956">
        <v>69</v>
      </c>
      <c r="CH24" s="955">
        <v>688</v>
      </c>
      <c r="CI24" s="951">
        <f t="shared" ref="CI24:CI28" si="44">CG24-CH24</f>
        <v>-619</v>
      </c>
      <c r="CJ24" s="954">
        <v>44</v>
      </c>
      <c r="CK24" s="955">
        <v>450</v>
      </c>
      <c r="CL24" s="951">
        <f t="shared" ref="CL24:CL28" si="45">CJ24-CK24</f>
        <v>-406</v>
      </c>
      <c r="CM24" s="956">
        <v>71</v>
      </c>
      <c r="CN24" s="955">
        <v>288</v>
      </c>
      <c r="CO24" s="951">
        <f t="shared" ref="CO24:CO28" si="46">CM24-CN24</f>
        <v>-217</v>
      </c>
      <c r="CP24" s="956">
        <v>14</v>
      </c>
      <c r="CQ24" s="955">
        <v>316</v>
      </c>
      <c r="CR24" s="951">
        <f t="shared" ref="CR24:CR28" si="47">CP24-CQ24</f>
        <v>-302</v>
      </c>
      <c r="CS24" s="956">
        <v>10</v>
      </c>
      <c r="CT24" s="955">
        <v>365</v>
      </c>
      <c r="CU24" s="957">
        <f t="shared" ref="CU24:CU28" si="48">CS24-CT24</f>
        <v>-355</v>
      </c>
      <c r="CV24" s="956"/>
      <c r="CW24" s="955">
        <v>295</v>
      </c>
      <c r="CX24" s="951">
        <f t="shared" ref="CX24:CX28" si="49">CV24-CW24</f>
        <v>-295</v>
      </c>
      <c r="CY24" s="956"/>
      <c r="CZ24" s="1686">
        <v>287.60000000000002</v>
      </c>
      <c r="DA24" s="951">
        <f t="shared" ref="DA24:DA28" si="50">CY24-CZ24</f>
        <v>-287.60000000000002</v>
      </c>
      <c r="DB24" s="956"/>
      <c r="DC24" s="1686">
        <v>290.60000000000002</v>
      </c>
      <c r="DD24" s="951">
        <f t="shared" ref="DD24:DD28" si="51">DB24-DC24</f>
        <v>-290.60000000000002</v>
      </c>
      <c r="DE24" s="956"/>
      <c r="DF24" s="1686">
        <v>268.8</v>
      </c>
      <c r="DG24" s="951">
        <f t="shared" ref="DG24:DG28" si="52">DE24-DF24</f>
        <v>-268.8</v>
      </c>
    </row>
    <row r="25" spans="1:111" s="958" customFormat="1" ht="23.25" customHeight="1">
      <c r="A25" s="957" t="str">
        <f>IF('1'!$A$1=1,B25,C25)</f>
        <v xml:space="preserve">              Nonmonetary gold</v>
      </c>
      <c r="B25" s="608" t="s">
        <v>384</v>
      </c>
      <c r="C25" s="949" t="s">
        <v>403</v>
      </c>
      <c r="D25" s="705" t="s">
        <v>67</v>
      </c>
      <c r="E25" s="705" t="s">
        <v>67</v>
      </c>
      <c r="F25" s="951"/>
      <c r="G25" s="705" t="s">
        <v>67</v>
      </c>
      <c r="H25" s="705" t="s">
        <v>67</v>
      </c>
      <c r="I25" s="951"/>
      <c r="J25" s="705" t="s">
        <v>67</v>
      </c>
      <c r="K25" s="705" t="s">
        <v>67</v>
      </c>
      <c r="L25" s="952"/>
      <c r="M25" s="705" t="s">
        <v>67</v>
      </c>
      <c r="N25" s="705" t="s">
        <v>67</v>
      </c>
      <c r="O25" s="953"/>
      <c r="P25" s="705" t="s">
        <v>67</v>
      </c>
      <c r="Q25" s="705" t="s">
        <v>67</v>
      </c>
      <c r="R25" s="951"/>
      <c r="S25" s="705" t="s">
        <v>67</v>
      </c>
      <c r="T25" s="705" t="s">
        <v>67</v>
      </c>
      <c r="U25" s="951"/>
      <c r="V25" s="705" t="s">
        <v>67</v>
      </c>
      <c r="W25" s="705" t="s">
        <v>67</v>
      </c>
      <c r="X25" s="952"/>
      <c r="Y25" s="705" t="s">
        <v>67</v>
      </c>
      <c r="Z25" s="705" t="s">
        <v>67</v>
      </c>
      <c r="AA25" s="953"/>
      <c r="AB25" s="706" t="s">
        <v>67</v>
      </c>
      <c r="AC25" s="705" t="s">
        <v>67</v>
      </c>
      <c r="AD25" s="951"/>
      <c r="AE25" s="705" t="s">
        <v>67</v>
      </c>
      <c r="AF25" s="705" t="s">
        <v>67</v>
      </c>
      <c r="AG25" s="951"/>
      <c r="AH25" s="705" t="s">
        <v>67</v>
      </c>
      <c r="AI25" s="705" t="s">
        <v>67</v>
      </c>
      <c r="AJ25" s="952"/>
      <c r="AK25" s="705" t="s">
        <v>67</v>
      </c>
      <c r="AL25" s="705" t="s">
        <v>67</v>
      </c>
      <c r="AM25" s="953"/>
      <c r="AN25" s="705" t="s">
        <v>67</v>
      </c>
      <c r="AO25" s="705" t="s">
        <v>67</v>
      </c>
      <c r="AP25" s="951"/>
      <c r="AQ25" s="705" t="s">
        <v>67</v>
      </c>
      <c r="AR25" s="705" t="s">
        <v>67</v>
      </c>
      <c r="AS25" s="951"/>
      <c r="AT25" s="705" t="s">
        <v>67</v>
      </c>
      <c r="AU25" s="705" t="s">
        <v>67</v>
      </c>
      <c r="AV25" s="951"/>
      <c r="AW25" s="705" t="s">
        <v>67</v>
      </c>
      <c r="AX25" s="705" t="s">
        <v>67</v>
      </c>
      <c r="AY25" s="951"/>
      <c r="AZ25" s="954"/>
      <c r="BA25" s="955">
        <v>2</v>
      </c>
      <c r="BB25" s="955">
        <f t="shared" si="19"/>
        <v>-2</v>
      </c>
      <c r="BC25" s="956">
        <v>1</v>
      </c>
      <c r="BD25" s="955">
        <v>4</v>
      </c>
      <c r="BE25" s="955">
        <f t="shared" si="20"/>
        <v>-3</v>
      </c>
      <c r="BF25" s="956">
        <v>1</v>
      </c>
      <c r="BG25" s="955">
        <v>6</v>
      </c>
      <c r="BH25" s="951">
        <f t="shared" si="21"/>
        <v>-5</v>
      </c>
      <c r="BI25" s="956">
        <v>1</v>
      </c>
      <c r="BJ25" s="955">
        <v>7</v>
      </c>
      <c r="BK25" s="951">
        <f t="shared" si="22"/>
        <v>-6</v>
      </c>
      <c r="BL25" s="954">
        <v>1</v>
      </c>
      <c r="BM25" s="955">
        <v>8</v>
      </c>
      <c r="BN25" s="951">
        <f>BL25-BM25</f>
        <v>-7</v>
      </c>
      <c r="BO25" s="956">
        <v>0</v>
      </c>
      <c r="BP25" s="955">
        <v>17</v>
      </c>
      <c r="BQ25" s="951">
        <f t="shared" si="23"/>
        <v>-17</v>
      </c>
      <c r="BR25" s="956">
        <v>7</v>
      </c>
      <c r="BS25" s="955">
        <v>36</v>
      </c>
      <c r="BT25" s="951">
        <f t="shared" si="24"/>
        <v>-29</v>
      </c>
      <c r="BU25" s="956">
        <v>5</v>
      </c>
      <c r="BV25" s="955">
        <v>30</v>
      </c>
      <c r="BW25" s="951">
        <f t="shared" si="25"/>
        <v>-25</v>
      </c>
      <c r="BX25" s="954">
        <v>4</v>
      </c>
      <c r="BY25" s="955">
        <v>31</v>
      </c>
      <c r="BZ25" s="951">
        <f t="shared" si="41"/>
        <v>-27</v>
      </c>
      <c r="CA25" s="956">
        <v>15</v>
      </c>
      <c r="CB25" s="955">
        <v>28</v>
      </c>
      <c r="CC25" s="951">
        <f t="shared" si="42"/>
        <v>-13</v>
      </c>
      <c r="CD25" s="956">
        <v>14</v>
      </c>
      <c r="CE25" s="955">
        <v>50</v>
      </c>
      <c r="CF25" s="951">
        <f t="shared" si="43"/>
        <v>-36</v>
      </c>
      <c r="CG25" s="956">
        <v>8</v>
      </c>
      <c r="CH25" s="955">
        <v>46</v>
      </c>
      <c r="CI25" s="951">
        <f t="shared" si="44"/>
        <v>-38</v>
      </c>
      <c r="CJ25" s="954">
        <v>9</v>
      </c>
      <c r="CK25" s="955">
        <v>16</v>
      </c>
      <c r="CL25" s="951">
        <f t="shared" si="45"/>
        <v>-7</v>
      </c>
      <c r="CM25" s="956">
        <v>2</v>
      </c>
      <c r="CN25" s="955">
        <v>1</v>
      </c>
      <c r="CO25" s="951">
        <f t="shared" si="46"/>
        <v>1</v>
      </c>
      <c r="CP25" s="956"/>
      <c r="CQ25" s="955">
        <v>3</v>
      </c>
      <c r="CR25" s="951">
        <f t="shared" si="47"/>
        <v>-3</v>
      </c>
      <c r="CS25" s="956"/>
      <c r="CT25" s="955">
        <v>12</v>
      </c>
      <c r="CU25" s="957">
        <f t="shared" si="48"/>
        <v>-12</v>
      </c>
      <c r="CV25" s="956"/>
      <c r="CW25" s="955">
        <v>15</v>
      </c>
      <c r="CX25" s="951">
        <f t="shared" si="49"/>
        <v>-15</v>
      </c>
      <c r="CY25" s="956"/>
      <c r="CZ25" s="1686">
        <v>16</v>
      </c>
      <c r="DA25" s="951">
        <f t="shared" si="50"/>
        <v>-16</v>
      </c>
      <c r="DB25" s="956"/>
      <c r="DC25" s="1686">
        <v>24</v>
      </c>
      <c r="DD25" s="951">
        <f t="shared" si="51"/>
        <v>-24</v>
      </c>
      <c r="DE25" s="956"/>
      <c r="DF25" s="1686">
        <v>19</v>
      </c>
      <c r="DG25" s="951">
        <f t="shared" si="52"/>
        <v>-19</v>
      </c>
    </row>
    <row r="26" spans="1:111" s="958" customFormat="1" ht="31.5" customHeight="1">
      <c r="A26" s="957" t="str">
        <f>IF('1'!$A$1=1,B26,C26)</f>
        <v xml:space="preserve">              Goods for processing</v>
      </c>
      <c r="B26" s="608" t="s">
        <v>77</v>
      </c>
      <c r="C26" s="949" t="s">
        <v>404</v>
      </c>
      <c r="D26" s="950">
        <v>-861</v>
      </c>
      <c r="E26" s="951">
        <v>-552</v>
      </c>
      <c r="F26" s="951">
        <f t="shared" si="3"/>
        <v>-309</v>
      </c>
      <c r="G26" s="951">
        <v>-821</v>
      </c>
      <c r="H26" s="951">
        <v>-609</v>
      </c>
      <c r="I26" s="951">
        <f t="shared" si="4"/>
        <v>-212</v>
      </c>
      <c r="J26" s="951">
        <v>-896</v>
      </c>
      <c r="K26" s="952">
        <v>-588</v>
      </c>
      <c r="L26" s="952">
        <f t="shared" si="5"/>
        <v>-308</v>
      </c>
      <c r="M26" s="951">
        <v>-884</v>
      </c>
      <c r="N26" s="952">
        <v>-681</v>
      </c>
      <c r="O26" s="953">
        <f t="shared" si="6"/>
        <v>-203</v>
      </c>
      <c r="P26" s="950">
        <v>-821</v>
      </c>
      <c r="Q26" s="951">
        <v>-623</v>
      </c>
      <c r="R26" s="951">
        <f t="shared" si="7"/>
        <v>-198</v>
      </c>
      <c r="S26" s="951">
        <v>-883</v>
      </c>
      <c r="T26" s="951">
        <v>-653</v>
      </c>
      <c r="U26" s="951">
        <f t="shared" si="8"/>
        <v>-230</v>
      </c>
      <c r="V26" s="951">
        <v>-904</v>
      </c>
      <c r="W26" s="952">
        <v>-629</v>
      </c>
      <c r="X26" s="952">
        <f t="shared" si="9"/>
        <v>-275</v>
      </c>
      <c r="Y26" s="951">
        <v>-895</v>
      </c>
      <c r="Z26" s="952">
        <v>-631</v>
      </c>
      <c r="AA26" s="953">
        <f t="shared" si="10"/>
        <v>-264</v>
      </c>
      <c r="AB26" s="950">
        <v>-961</v>
      </c>
      <c r="AC26" s="951">
        <v>-664</v>
      </c>
      <c r="AD26" s="951">
        <f t="shared" si="11"/>
        <v>-297</v>
      </c>
      <c r="AE26" s="951">
        <v>-1081</v>
      </c>
      <c r="AF26" s="951">
        <v>-750</v>
      </c>
      <c r="AG26" s="951">
        <f t="shared" si="12"/>
        <v>-331</v>
      </c>
      <c r="AH26" s="951">
        <v>-1166</v>
      </c>
      <c r="AI26" s="952">
        <v>-776</v>
      </c>
      <c r="AJ26" s="952">
        <f t="shared" si="13"/>
        <v>-390</v>
      </c>
      <c r="AK26" s="951">
        <v>-1129</v>
      </c>
      <c r="AL26" s="952">
        <v>-810</v>
      </c>
      <c r="AM26" s="953">
        <f t="shared" si="14"/>
        <v>-319</v>
      </c>
      <c r="AN26" s="951">
        <v>-1189</v>
      </c>
      <c r="AO26" s="951">
        <v>-832</v>
      </c>
      <c r="AP26" s="951">
        <f t="shared" si="15"/>
        <v>-357</v>
      </c>
      <c r="AQ26" s="951">
        <v>-1233</v>
      </c>
      <c r="AR26" s="951">
        <v>-874</v>
      </c>
      <c r="AS26" s="951">
        <f t="shared" si="16"/>
        <v>-359</v>
      </c>
      <c r="AT26" s="951">
        <v>-1149</v>
      </c>
      <c r="AU26" s="951">
        <v>-740</v>
      </c>
      <c r="AV26" s="951">
        <f t="shared" si="17"/>
        <v>-409</v>
      </c>
      <c r="AW26" s="951">
        <v>-1166</v>
      </c>
      <c r="AX26" s="951">
        <v>-817</v>
      </c>
      <c r="AY26" s="951">
        <f t="shared" si="18"/>
        <v>-349</v>
      </c>
      <c r="AZ26" s="954">
        <v>-1172</v>
      </c>
      <c r="BA26" s="955">
        <v>-778</v>
      </c>
      <c r="BB26" s="951">
        <f t="shared" si="19"/>
        <v>-394</v>
      </c>
      <c r="BC26" s="956">
        <v>-1176</v>
      </c>
      <c r="BD26" s="955">
        <v>-800</v>
      </c>
      <c r="BE26" s="951">
        <f t="shared" si="20"/>
        <v>-376</v>
      </c>
      <c r="BF26" s="956">
        <v>-1155</v>
      </c>
      <c r="BG26" s="955">
        <v>-794</v>
      </c>
      <c r="BH26" s="951">
        <f t="shared" si="21"/>
        <v>-361</v>
      </c>
      <c r="BI26" s="956">
        <v>-1136</v>
      </c>
      <c r="BJ26" s="955">
        <v>-784</v>
      </c>
      <c r="BK26" s="951">
        <f t="shared" si="22"/>
        <v>-352</v>
      </c>
      <c r="BL26" s="954">
        <v>-1103</v>
      </c>
      <c r="BM26" s="955">
        <v>-708</v>
      </c>
      <c r="BN26" s="951">
        <f>BL26-BM26</f>
        <v>-395</v>
      </c>
      <c r="BO26" s="956">
        <v>-846</v>
      </c>
      <c r="BP26" s="955">
        <v>-549</v>
      </c>
      <c r="BQ26" s="951">
        <f t="shared" si="23"/>
        <v>-297</v>
      </c>
      <c r="BR26" s="956">
        <v>-1157</v>
      </c>
      <c r="BS26" s="955">
        <v>-790</v>
      </c>
      <c r="BT26" s="951">
        <f t="shared" si="24"/>
        <v>-367</v>
      </c>
      <c r="BU26" s="956">
        <v>-1201</v>
      </c>
      <c r="BV26" s="955">
        <v>-852</v>
      </c>
      <c r="BW26" s="951">
        <f t="shared" si="25"/>
        <v>-349</v>
      </c>
      <c r="BX26" s="954">
        <v>-1258</v>
      </c>
      <c r="BY26" s="955">
        <v>-849</v>
      </c>
      <c r="BZ26" s="951">
        <f t="shared" si="41"/>
        <v>-409</v>
      </c>
      <c r="CA26" s="956">
        <v>-1319</v>
      </c>
      <c r="CB26" s="955">
        <v>-997</v>
      </c>
      <c r="CC26" s="951">
        <f t="shared" si="42"/>
        <v>-322</v>
      </c>
      <c r="CD26" s="956">
        <v>-1232</v>
      </c>
      <c r="CE26" s="955">
        <v>-885</v>
      </c>
      <c r="CF26" s="951">
        <f t="shared" si="43"/>
        <v>-347</v>
      </c>
      <c r="CG26" s="956">
        <v>-1410</v>
      </c>
      <c r="CH26" s="955">
        <v>-890</v>
      </c>
      <c r="CI26" s="951">
        <f t="shared" si="44"/>
        <v>-520</v>
      </c>
      <c r="CJ26" s="954">
        <v>-1229</v>
      </c>
      <c r="CK26" s="955">
        <v>-787</v>
      </c>
      <c r="CL26" s="951">
        <f t="shared" si="45"/>
        <v>-442</v>
      </c>
      <c r="CM26" s="956">
        <v>-835</v>
      </c>
      <c r="CN26" s="955">
        <v>-588</v>
      </c>
      <c r="CO26" s="951">
        <f t="shared" si="46"/>
        <v>-247</v>
      </c>
      <c r="CP26" s="956">
        <v>-704</v>
      </c>
      <c r="CQ26" s="955">
        <v>-522</v>
      </c>
      <c r="CR26" s="951">
        <f t="shared" si="47"/>
        <v>-182</v>
      </c>
      <c r="CS26" s="956">
        <v>-619</v>
      </c>
      <c r="CT26" s="955">
        <v>-508</v>
      </c>
      <c r="CU26" s="957">
        <f t="shared" si="48"/>
        <v>-111</v>
      </c>
      <c r="CV26" s="956">
        <v>-501</v>
      </c>
      <c r="CW26" s="955">
        <v>-469</v>
      </c>
      <c r="CX26" s="951">
        <f t="shared" si="49"/>
        <v>-32</v>
      </c>
      <c r="CY26" s="956">
        <v>-464</v>
      </c>
      <c r="CZ26" s="1686">
        <v>-502</v>
      </c>
      <c r="DA26" s="951">
        <f t="shared" si="50"/>
        <v>38</v>
      </c>
      <c r="DB26" s="956">
        <v>-366</v>
      </c>
      <c r="DC26" s="1686">
        <v>-519</v>
      </c>
      <c r="DD26" s="951">
        <f t="shared" si="51"/>
        <v>153</v>
      </c>
      <c r="DE26" s="956">
        <v>-177</v>
      </c>
      <c r="DF26" s="1686">
        <v>-427</v>
      </c>
      <c r="DG26" s="951">
        <f t="shared" si="52"/>
        <v>250</v>
      </c>
    </row>
    <row r="27" spans="1:111" s="958" customFormat="1" ht="20.85" customHeight="1">
      <c r="A27" s="957" t="str">
        <f>IF('1'!$A$1=1,B27,C27)</f>
        <v xml:space="preserve">              Humanitarian aid</v>
      </c>
      <c r="B27" s="961" t="s">
        <v>258</v>
      </c>
      <c r="C27" s="949" t="s">
        <v>405</v>
      </c>
      <c r="D27" s="706" t="s">
        <v>67</v>
      </c>
      <c r="E27" s="705" t="s">
        <v>67</v>
      </c>
      <c r="F27" s="951"/>
      <c r="G27" s="705" t="s">
        <v>67</v>
      </c>
      <c r="H27" s="705" t="s">
        <v>67</v>
      </c>
      <c r="I27" s="951"/>
      <c r="J27" s="705" t="s">
        <v>67</v>
      </c>
      <c r="K27" s="705" t="s">
        <v>67</v>
      </c>
      <c r="L27" s="952"/>
      <c r="M27" s="705" t="s">
        <v>67</v>
      </c>
      <c r="N27" s="705" t="s">
        <v>67</v>
      </c>
      <c r="O27" s="953"/>
      <c r="P27" s="706" t="s">
        <v>67</v>
      </c>
      <c r="Q27" s="705" t="s">
        <v>67</v>
      </c>
      <c r="R27" s="951"/>
      <c r="S27" s="705" t="s">
        <v>67</v>
      </c>
      <c r="T27" s="705" t="s">
        <v>67</v>
      </c>
      <c r="U27" s="951"/>
      <c r="V27" s="705" t="s">
        <v>67</v>
      </c>
      <c r="W27" s="705" t="s">
        <v>67</v>
      </c>
      <c r="X27" s="952"/>
      <c r="Y27" s="705" t="s">
        <v>67</v>
      </c>
      <c r="Z27" s="705" t="s">
        <v>67</v>
      </c>
      <c r="AA27" s="953"/>
      <c r="AB27" s="950"/>
      <c r="AC27" s="951">
        <v>37</v>
      </c>
      <c r="AD27" s="951">
        <f t="shared" si="11"/>
        <v>-37</v>
      </c>
      <c r="AE27" s="951"/>
      <c r="AF27" s="951">
        <v>37</v>
      </c>
      <c r="AG27" s="951">
        <f t="shared" si="12"/>
        <v>-37</v>
      </c>
      <c r="AH27" s="951"/>
      <c r="AI27" s="952">
        <v>37</v>
      </c>
      <c r="AJ27" s="952">
        <f t="shared" si="13"/>
        <v>-37</v>
      </c>
      <c r="AK27" s="951"/>
      <c r="AL27" s="952">
        <v>37</v>
      </c>
      <c r="AM27" s="953">
        <f t="shared" si="14"/>
        <v>-37</v>
      </c>
      <c r="AN27" s="951"/>
      <c r="AO27" s="951">
        <v>32</v>
      </c>
      <c r="AP27" s="951">
        <f t="shared" si="15"/>
        <v>-32</v>
      </c>
      <c r="AQ27" s="951"/>
      <c r="AR27" s="951">
        <v>33</v>
      </c>
      <c r="AS27" s="951">
        <f t="shared" si="16"/>
        <v>-33</v>
      </c>
      <c r="AT27" s="951"/>
      <c r="AU27" s="951">
        <v>33</v>
      </c>
      <c r="AV27" s="951">
        <f t="shared" si="17"/>
        <v>-33</v>
      </c>
      <c r="AW27" s="951"/>
      <c r="AX27" s="951">
        <v>39</v>
      </c>
      <c r="AY27" s="951">
        <f t="shared" si="18"/>
        <v>-39</v>
      </c>
      <c r="AZ27" s="954"/>
      <c r="BA27" s="955">
        <v>36</v>
      </c>
      <c r="BB27" s="951">
        <f t="shared" si="19"/>
        <v>-36</v>
      </c>
      <c r="BC27" s="956"/>
      <c r="BD27" s="955">
        <v>37</v>
      </c>
      <c r="BE27" s="951">
        <f t="shared" si="20"/>
        <v>-37</v>
      </c>
      <c r="BF27" s="956"/>
      <c r="BG27" s="955">
        <v>39</v>
      </c>
      <c r="BH27" s="951">
        <f t="shared" si="21"/>
        <v>-39</v>
      </c>
      <c r="BI27" s="956"/>
      <c r="BJ27" s="955">
        <v>39</v>
      </c>
      <c r="BK27" s="951">
        <f t="shared" si="22"/>
        <v>-39</v>
      </c>
      <c r="BL27" s="954"/>
      <c r="BM27" s="955">
        <v>45</v>
      </c>
      <c r="BN27" s="951">
        <f>BL27-BM27</f>
        <v>-45</v>
      </c>
      <c r="BO27" s="956"/>
      <c r="BP27" s="955">
        <v>51</v>
      </c>
      <c r="BQ27" s="951">
        <f t="shared" si="23"/>
        <v>-51</v>
      </c>
      <c r="BR27" s="956"/>
      <c r="BS27" s="955">
        <v>51</v>
      </c>
      <c r="BT27" s="951">
        <f t="shared" si="24"/>
        <v>-51</v>
      </c>
      <c r="BU27" s="956"/>
      <c r="BV27" s="955">
        <v>55</v>
      </c>
      <c r="BW27" s="951">
        <f t="shared" si="25"/>
        <v>-55</v>
      </c>
      <c r="BX27" s="954"/>
      <c r="BY27" s="955">
        <v>48</v>
      </c>
      <c r="BZ27" s="951">
        <f t="shared" si="41"/>
        <v>-48</v>
      </c>
      <c r="CA27" s="956"/>
      <c r="CB27" s="955">
        <v>26</v>
      </c>
      <c r="CC27" s="951">
        <f t="shared" si="42"/>
        <v>-26</v>
      </c>
      <c r="CD27" s="956"/>
      <c r="CE27" s="955">
        <v>26</v>
      </c>
      <c r="CF27" s="951">
        <f t="shared" si="43"/>
        <v>-26</v>
      </c>
      <c r="CG27" s="956"/>
      <c r="CH27" s="955">
        <v>55</v>
      </c>
      <c r="CI27" s="951">
        <f t="shared" si="44"/>
        <v>-55</v>
      </c>
      <c r="CJ27" s="954"/>
      <c r="CK27" s="955">
        <v>457</v>
      </c>
      <c r="CL27" s="951">
        <f t="shared" si="45"/>
        <v>-457</v>
      </c>
      <c r="CM27" s="956"/>
      <c r="CN27" s="955">
        <v>1096</v>
      </c>
      <c r="CO27" s="951">
        <f t="shared" si="46"/>
        <v>-1096</v>
      </c>
      <c r="CP27" s="956"/>
      <c r="CQ27" s="955">
        <v>743</v>
      </c>
      <c r="CR27" s="951">
        <f t="shared" si="47"/>
        <v>-743</v>
      </c>
      <c r="CS27" s="956"/>
      <c r="CT27" s="955">
        <v>998</v>
      </c>
      <c r="CU27" s="957">
        <f t="shared" si="48"/>
        <v>-998</v>
      </c>
      <c r="CV27" s="956"/>
      <c r="CW27" s="1686">
        <v>837.3</v>
      </c>
      <c r="CX27" s="951">
        <f t="shared" si="49"/>
        <v>-837.3</v>
      </c>
      <c r="CY27" s="956"/>
      <c r="CZ27" s="1686">
        <v>705.5</v>
      </c>
      <c r="DA27" s="951">
        <f t="shared" si="50"/>
        <v>-705.5</v>
      </c>
      <c r="DB27" s="956"/>
      <c r="DC27" s="1686">
        <v>876.7</v>
      </c>
      <c r="DD27" s="951">
        <f t="shared" si="51"/>
        <v>-876.7</v>
      </c>
      <c r="DE27" s="956"/>
      <c r="DF27" s="1686">
        <v>820</v>
      </c>
      <c r="DG27" s="951">
        <f t="shared" si="52"/>
        <v>-820</v>
      </c>
    </row>
    <row r="28" spans="1:111" s="958" customFormat="1" ht="20.7" customHeight="1">
      <c r="A28" s="957" t="str">
        <f>IF('1'!$A$1=1,B28,C28)</f>
        <v xml:space="preserve">              Mailing</v>
      </c>
      <c r="B28" s="961" t="s">
        <v>266</v>
      </c>
      <c r="C28" s="962" t="s">
        <v>406</v>
      </c>
      <c r="D28" s="963" t="s">
        <v>67</v>
      </c>
      <c r="E28" s="964" t="s">
        <v>67</v>
      </c>
      <c r="F28" s="965"/>
      <c r="G28" s="964" t="s">
        <v>67</v>
      </c>
      <c r="H28" s="964" t="s">
        <v>67</v>
      </c>
      <c r="I28" s="965"/>
      <c r="J28" s="964" t="s">
        <v>67</v>
      </c>
      <c r="K28" s="964" t="s">
        <v>67</v>
      </c>
      <c r="L28" s="966"/>
      <c r="M28" s="964" t="s">
        <v>67</v>
      </c>
      <c r="N28" s="964" t="s">
        <v>67</v>
      </c>
      <c r="O28" s="967"/>
      <c r="P28" s="963" t="s">
        <v>67</v>
      </c>
      <c r="Q28" s="964" t="s">
        <v>67</v>
      </c>
      <c r="R28" s="965"/>
      <c r="S28" s="964" t="s">
        <v>67</v>
      </c>
      <c r="T28" s="964" t="s">
        <v>67</v>
      </c>
      <c r="U28" s="965"/>
      <c r="V28" s="964" t="s">
        <v>67</v>
      </c>
      <c r="W28" s="964" t="s">
        <v>67</v>
      </c>
      <c r="X28" s="966"/>
      <c r="Y28" s="964" t="s">
        <v>67</v>
      </c>
      <c r="Z28" s="964" t="s">
        <v>67</v>
      </c>
      <c r="AA28" s="967"/>
      <c r="AB28" s="968"/>
      <c r="AC28" s="965">
        <v>11</v>
      </c>
      <c r="AD28" s="965">
        <f t="shared" si="11"/>
        <v>-11</v>
      </c>
      <c r="AE28" s="965"/>
      <c r="AF28" s="965">
        <v>12</v>
      </c>
      <c r="AG28" s="965">
        <f t="shared" si="12"/>
        <v>-12</v>
      </c>
      <c r="AH28" s="965"/>
      <c r="AI28" s="966">
        <v>13</v>
      </c>
      <c r="AJ28" s="966">
        <f t="shared" si="13"/>
        <v>-13</v>
      </c>
      <c r="AK28" s="965"/>
      <c r="AL28" s="966">
        <v>15</v>
      </c>
      <c r="AM28" s="967">
        <f t="shared" si="14"/>
        <v>-15</v>
      </c>
      <c r="AN28" s="951"/>
      <c r="AO28" s="951">
        <v>14</v>
      </c>
      <c r="AP28" s="951">
        <f t="shared" si="15"/>
        <v>-14</v>
      </c>
      <c r="AQ28" s="951"/>
      <c r="AR28" s="951">
        <v>14</v>
      </c>
      <c r="AS28" s="951">
        <f t="shared" si="16"/>
        <v>-14</v>
      </c>
      <c r="AT28" s="951"/>
      <c r="AU28" s="951">
        <v>16</v>
      </c>
      <c r="AV28" s="951">
        <f t="shared" si="17"/>
        <v>-16</v>
      </c>
      <c r="AW28" s="951"/>
      <c r="AX28" s="951">
        <v>18</v>
      </c>
      <c r="AY28" s="951">
        <f t="shared" si="18"/>
        <v>-18</v>
      </c>
      <c r="AZ28" s="954"/>
      <c r="BA28" s="955">
        <v>16</v>
      </c>
      <c r="BB28" s="951">
        <f t="shared" si="19"/>
        <v>-16</v>
      </c>
      <c r="BC28" s="956"/>
      <c r="BD28" s="955">
        <v>18</v>
      </c>
      <c r="BE28" s="951">
        <f t="shared" si="20"/>
        <v>-18</v>
      </c>
      <c r="BF28" s="956"/>
      <c r="BG28" s="955">
        <v>27</v>
      </c>
      <c r="BH28" s="951">
        <f t="shared" si="21"/>
        <v>-27</v>
      </c>
      <c r="BI28" s="956"/>
      <c r="BJ28" s="955">
        <v>34</v>
      </c>
      <c r="BK28" s="951">
        <f t="shared" si="22"/>
        <v>-34</v>
      </c>
      <c r="BL28" s="954"/>
      <c r="BM28" s="955">
        <v>30</v>
      </c>
      <c r="BN28" s="951">
        <f>BL28-BM28</f>
        <v>-30</v>
      </c>
      <c r="BO28" s="956"/>
      <c r="BP28" s="955">
        <v>30</v>
      </c>
      <c r="BQ28" s="951">
        <f t="shared" si="23"/>
        <v>-30</v>
      </c>
      <c r="BR28" s="956"/>
      <c r="BS28" s="955">
        <v>41</v>
      </c>
      <c r="BT28" s="951">
        <f t="shared" si="24"/>
        <v>-41</v>
      </c>
      <c r="BU28" s="956"/>
      <c r="BV28" s="955">
        <v>42</v>
      </c>
      <c r="BW28" s="951">
        <f t="shared" si="25"/>
        <v>-42</v>
      </c>
      <c r="BX28" s="954"/>
      <c r="BY28" s="955">
        <v>43</v>
      </c>
      <c r="BZ28" s="951">
        <f t="shared" si="41"/>
        <v>-43</v>
      </c>
      <c r="CA28" s="956"/>
      <c r="CB28" s="955">
        <v>47</v>
      </c>
      <c r="CC28" s="951">
        <f t="shared" si="42"/>
        <v>-47</v>
      </c>
      <c r="CD28" s="956"/>
      <c r="CE28" s="955">
        <v>40</v>
      </c>
      <c r="CF28" s="951">
        <f t="shared" si="43"/>
        <v>-40</v>
      </c>
      <c r="CG28" s="956"/>
      <c r="CH28" s="955">
        <v>52</v>
      </c>
      <c r="CI28" s="951">
        <f t="shared" si="44"/>
        <v>-52</v>
      </c>
      <c r="CJ28" s="1000"/>
      <c r="CK28" s="1001">
        <v>34</v>
      </c>
      <c r="CL28" s="965">
        <f t="shared" si="45"/>
        <v>-34</v>
      </c>
      <c r="CM28" s="1002"/>
      <c r="CN28" s="1001">
        <v>11</v>
      </c>
      <c r="CO28" s="965">
        <f t="shared" si="46"/>
        <v>-11</v>
      </c>
      <c r="CP28" s="1002"/>
      <c r="CQ28" s="1001">
        <v>17</v>
      </c>
      <c r="CR28" s="965">
        <f t="shared" si="47"/>
        <v>-17</v>
      </c>
      <c r="CS28" s="1002"/>
      <c r="CT28" s="1001">
        <v>49</v>
      </c>
      <c r="CU28" s="1114">
        <f t="shared" si="48"/>
        <v>-49</v>
      </c>
      <c r="CV28" s="1002"/>
      <c r="CW28" s="1687">
        <v>37.200000000000003</v>
      </c>
      <c r="CX28" s="965">
        <f t="shared" si="49"/>
        <v>-37.200000000000003</v>
      </c>
      <c r="CY28" s="1002"/>
      <c r="CZ28" s="1687">
        <v>24.3</v>
      </c>
      <c r="DA28" s="965">
        <f t="shared" si="50"/>
        <v>-24.3</v>
      </c>
      <c r="DB28" s="1002"/>
      <c r="DC28" s="1687">
        <v>23.7</v>
      </c>
      <c r="DD28" s="965">
        <f t="shared" si="51"/>
        <v>-23.7</v>
      </c>
      <c r="DE28" s="1002"/>
      <c r="DF28" s="1687">
        <v>23.9</v>
      </c>
      <c r="DG28" s="965">
        <f t="shared" si="52"/>
        <v>-23.9</v>
      </c>
    </row>
    <row r="29" spans="1:111" s="894" customFormat="1" ht="23.1" customHeight="1">
      <c r="A29" s="1019" t="str">
        <f>IF('1'!$A$1=1,B29,C29)</f>
        <v>ІІ. SERVICES</v>
      </c>
      <c r="B29" s="915" t="s">
        <v>80</v>
      </c>
      <c r="C29" s="915" t="s">
        <v>195</v>
      </c>
      <c r="D29" s="916"/>
      <c r="E29" s="917"/>
      <c r="F29" s="918"/>
      <c r="G29" s="917"/>
      <c r="H29" s="917"/>
      <c r="I29" s="918"/>
      <c r="J29" s="917"/>
      <c r="K29" s="919"/>
      <c r="L29" s="920"/>
      <c r="M29" s="917"/>
      <c r="N29" s="919"/>
      <c r="O29" s="920"/>
      <c r="P29" s="916"/>
      <c r="Q29" s="917"/>
      <c r="R29" s="918"/>
      <c r="S29" s="917"/>
      <c r="T29" s="917"/>
      <c r="U29" s="918"/>
      <c r="V29" s="917"/>
      <c r="W29" s="919"/>
      <c r="X29" s="920"/>
      <c r="Y29" s="917"/>
      <c r="Z29" s="919"/>
      <c r="AA29" s="920"/>
      <c r="AB29" s="916"/>
      <c r="AC29" s="917"/>
      <c r="AD29" s="918"/>
      <c r="AE29" s="917"/>
      <c r="AF29" s="917"/>
      <c r="AG29" s="918"/>
      <c r="AH29" s="917"/>
      <c r="AI29" s="919"/>
      <c r="AJ29" s="920"/>
      <c r="AK29" s="917"/>
      <c r="AL29" s="919"/>
      <c r="AM29" s="920"/>
      <c r="AN29" s="888"/>
      <c r="AO29" s="889"/>
      <c r="AP29" s="922"/>
      <c r="AQ29" s="889"/>
      <c r="AR29" s="889"/>
      <c r="AS29" s="922"/>
      <c r="AT29" s="892"/>
      <c r="AU29" s="892"/>
      <c r="AV29" s="892"/>
      <c r="AW29" s="892"/>
      <c r="AX29" s="892"/>
      <c r="AY29" s="892"/>
      <c r="AZ29" s="927"/>
      <c r="BA29" s="892"/>
      <c r="BB29" s="892"/>
      <c r="BC29" s="928"/>
      <c r="BD29" s="892"/>
      <c r="BE29" s="892"/>
      <c r="BF29" s="928"/>
      <c r="BG29" s="892"/>
      <c r="BH29" s="892"/>
      <c r="BI29" s="928"/>
      <c r="BJ29" s="892"/>
      <c r="BK29" s="892"/>
      <c r="BL29" s="927"/>
      <c r="BM29" s="892"/>
      <c r="BN29" s="892"/>
      <c r="BO29" s="928"/>
      <c r="BP29" s="892"/>
      <c r="BQ29" s="892"/>
      <c r="BR29" s="928"/>
      <c r="BS29" s="892"/>
      <c r="BT29" s="892"/>
      <c r="BU29" s="928"/>
      <c r="BV29" s="892"/>
      <c r="BW29" s="892"/>
      <c r="BX29" s="927"/>
      <c r="BY29" s="892"/>
      <c r="BZ29" s="892"/>
      <c r="CA29" s="928"/>
      <c r="CB29" s="892"/>
      <c r="CC29" s="892"/>
      <c r="CD29" s="928"/>
      <c r="CE29" s="892"/>
      <c r="CF29" s="892"/>
      <c r="CG29" s="928"/>
      <c r="CH29" s="892"/>
      <c r="CI29" s="892"/>
      <c r="CJ29" s="925"/>
      <c r="CK29" s="902"/>
      <c r="CL29" s="902"/>
      <c r="CM29" s="926"/>
      <c r="CN29" s="902"/>
      <c r="CO29" s="902"/>
      <c r="CP29" s="1072"/>
      <c r="CQ29" s="924"/>
      <c r="CR29" s="902"/>
      <c r="CS29" s="902"/>
      <c r="CT29" s="902"/>
      <c r="CU29" s="1109"/>
      <c r="CZ29" s="1107"/>
      <c r="DA29" s="1107"/>
      <c r="DC29" s="1107"/>
      <c r="DD29" s="1107"/>
    </row>
    <row r="30" spans="1:111" ht="41.1" customHeight="1">
      <c r="A30" s="976" t="str">
        <f>IF('1'!$A$1=1,B30,C30)</f>
        <v xml:space="preserve">    1. Data included into the Balance of Payments (on BPM6 methodology)**</v>
      </c>
      <c r="B30" s="932" t="s">
        <v>314</v>
      </c>
      <c r="C30" s="932" t="s">
        <v>315</v>
      </c>
      <c r="D30" s="897">
        <f>D31+D32</f>
        <v>2998</v>
      </c>
      <c r="E30" s="898">
        <f>E31+E32</f>
        <v>2511</v>
      </c>
      <c r="F30" s="899">
        <f t="shared" ref="F30:F37" si="53">D30-E30</f>
        <v>487</v>
      </c>
      <c r="G30" s="898">
        <f>G31+G32</f>
        <v>3091</v>
      </c>
      <c r="H30" s="898">
        <f>H31+H32</f>
        <v>2836</v>
      </c>
      <c r="I30" s="899">
        <f t="shared" ref="I30:I37" si="54">G30-H30</f>
        <v>255</v>
      </c>
      <c r="J30" s="898">
        <f>J31+J32</f>
        <v>3245</v>
      </c>
      <c r="K30" s="898">
        <f>K31+K32</f>
        <v>3135</v>
      </c>
      <c r="L30" s="899">
        <f t="shared" ref="L30:L37" si="55">J30-K30</f>
        <v>110</v>
      </c>
      <c r="M30" s="898">
        <f>M31+M32</f>
        <v>3108</v>
      </c>
      <c r="N30" s="898">
        <f>N31+N32</f>
        <v>2867</v>
      </c>
      <c r="O30" s="899">
        <f t="shared" ref="O30:O37" si="56">M30-N30</f>
        <v>241</v>
      </c>
      <c r="P30" s="897">
        <f>P31+P32</f>
        <v>2959</v>
      </c>
      <c r="Q30" s="898">
        <f>Q31+Q32</f>
        <v>2629</v>
      </c>
      <c r="R30" s="899">
        <f t="shared" ref="R30:R37" si="57">P30-Q30</f>
        <v>330</v>
      </c>
      <c r="S30" s="898">
        <f>S31+S32</f>
        <v>3037</v>
      </c>
      <c r="T30" s="898">
        <f>T31+T32</f>
        <v>2934</v>
      </c>
      <c r="U30" s="899">
        <f t="shared" ref="U30:U37" si="58">S30-T30</f>
        <v>103</v>
      </c>
      <c r="V30" s="898">
        <f>V31+V32</f>
        <v>3282</v>
      </c>
      <c r="W30" s="898">
        <f>W31+W32</f>
        <v>3452</v>
      </c>
      <c r="X30" s="899">
        <f t="shared" ref="X30:X37" si="59">V30-W30</f>
        <v>-170</v>
      </c>
      <c r="Y30" s="898">
        <f>Y31+Y32</f>
        <v>3348</v>
      </c>
      <c r="Z30" s="898">
        <f>Z31+Z32</f>
        <v>2944</v>
      </c>
      <c r="AA30" s="899">
        <f t="shared" ref="AA30:AA37" si="60">Y30-Z30</f>
        <v>404</v>
      </c>
      <c r="AB30" s="897">
        <f>AB31+AB32</f>
        <v>3075</v>
      </c>
      <c r="AC30" s="898">
        <f>AC31+AC32</f>
        <v>2946</v>
      </c>
      <c r="AD30" s="899">
        <f t="shared" ref="AD30:AD37" si="61">AB30-AC30</f>
        <v>129</v>
      </c>
      <c r="AE30" s="898">
        <f>AE31+AE32</f>
        <v>3535</v>
      </c>
      <c r="AF30" s="898">
        <f>AF31+AF32</f>
        <v>3311</v>
      </c>
      <c r="AG30" s="899">
        <f t="shared" ref="AG30:AG37" si="62">AE30-AF30</f>
        <v>224</v>
      </c>
      <c r="AH30" s="898">
        <f>AH31+AH32</f>
        <v>3892</v>
      </c>
      <c r="AI30" s="898">
        <f>AI31+AI32</f>
        <v>3728</v>
      </c>
      <c r="AJ30" s="899">
        <f t="shared" ref="AJ30:AJ37" si="63">AH30-AI30</f>
        <v>164</v>
      </c>
      <c r="AK30" s="898">
        <f>AK31+AK32</f>
        <v>3741</v>
      </c>
      <c r="AL30" s="898">
        <f>AL31+AL32</f>
        <v>3339</v>
      </c>
      <c r="AM30" s="899">
        <f t="shared" ref="AM30:AM37" si="64">AK30-AL30</f>
        <v>402</v>
      </c>
      <c r="AN30" s="897">
        <f>AN31+AN32</f>
        <v>3433</v>
      </c>
      <c r="AO30" s="898">
        <f>AO31+AO32</f>
        <v>3230</v>
      </c>
      <c r="AP30" s="899">
        <f t="shared" ref="AP30:AP37" si="65">AN30-AO30</f>
        <v>203</v>
      </c>
      <c r="AQ30" s="898">
        <f>AQ31+AQ32</f>
        <v>3905</v>
      </c>
      <c r="AR30" s="898">
        <f>AR31+AR32</f>
        <v>3632</v>
      </c>
      <c r="AS30" s="899">
        <f t="shared" ref="AS30:AS37" si="66">AQ30-AR30</f>
        <v>273</v>
      </c>
      <c r="AT30" s="898">
        <f>AT31+AT32</f>
        <v>4326</v>
      </c>
      <c r="AU30" s="898">
        <f>AU31+AU32</f>
        <v>4036</v>
      </c>
      <c r="AV30" s="899">
        <f t="shared" ref="AV30:AV37" si="67">AT30-AU30</f>
        <v>290</v>
      </c>
      <c r="AW30" s="898">
        <f>AW31+AW32</f>
        <v>4172</v>
      </c>
      <c r="AX30" s="898">
        <f>AX31+AX32</f>
        <v>3602</v>
      </c>
      <c r="AY30" s="899">
        <f t="shared" ref="AY30:AY37" si="68">AW30-AX30</f>
        <v>570</v>
      </c>
      <c r="AZ30" s="897">
        <f>AZ31+AZ32</f>
        <v>3838</v>
      </c>
      <c r="BA30" s="898">
        <f>BA31+BA32</f>
        <v>3458</v>
      </c>
      <c r="BB30" s="899">
        <f t="shared" ref="BB30:BB37" si="69">AZ30-BA30</f>
        <v>380</v>
      </c>
      <c r="BC30" s="898">
        <f>BC31+BC32</f>
        <v>4331</v>
      </c>
      <c r="BD30" s="898">
        <f>BD31+BD32</f>
        <v>4022</v>
      </c>
      <c r="BE30" s="899">
        <f t="shared" ref="BE30:BE37" si="70">BC30-BD30</f>
        <v>309</v>
      </c>
      <c r="BF30" s="898">
        <f>BF31+BF32</f>
        <v>4685</v>
      </c>
      <c r="BG30" s="898">
        <f>BG31+BG32</f>
        <v>4398</v>
      </c>
      <c r="BH30" s="899">
        <f t="shared" ref="BH30:BH37" si="71">BF30-BG30</f>
        <v>287</v>
      </c>
      <c r="BI30" s="898">
        <f>BI31+BI32</f>
        <v>4611</v>
      </c>
      <c r="BJ30" s="898">
        <f>BJ31+BJ32</f>
        <v>3837</v>
      </c>
      <c r="BK30" s="899">
        <f t="shared" ref="BK30:BK37" si="72">BI30-BJ30</f>
        <v>774</v>
      </c>
      <c r="BL30" s="897">
        <f>BL31+BL32</f>
        <v>4003</v>
      </c>
      <c r="BM30" s="898">
        <f>BM31+BM32</f>
        <v>3417</v>
      </c>
      <c r="BN30" s="899">
        <f t="shared" ref="BN30:BN37" si="73">BL30-BM30</f>
        <v>586</v>
      </c>
      <c r="BO30" s="898">
        <f>BO31+BO32</f>
        <v>3387</v>
      </c>
      <c r="BP30" s="898">
        <f>BP31+BP32</f>
        <v>2004</v>
      </c>
      <c r="BQ30" s="899">
        <f t="shared" ref="BQ30:BQ37" si="74">BO30-BP30</f>
        <v>1383</v>
      </c>
      <c r="BR30" s="898">
        <f>BR31+BR32</f>
        <v>3893</v>
      </c>
      <c r="BS30" s="898">
        <f>BS31+BS32</f>
        <v>2882</v>
      </c>
      <c r="BT30" s="899">
        <f t="shared" ref="BT30:BT37" si="75">BR30-BS30</f>
        <v>1011</v>
      </c>
      <c r="BU30" s="898">
        <f>BU31+BU32</f>
        <v>4281</v>
      </c>
      <c r="BV30" s="898">
        <f>BV31+BV32</f>
        <v>2861</v>
      </c>
      <c r="BW30" s="899">
        <f t="shared" ref="BW30:BW37" si="76">BU30-BV30</f>
        <v>1420</v>
      </c>
      <c r="BX30" s="897">
        <f>BX31+BX32</f>
        <v>3868</v>
      </c>
      <c r="BY30" s="898">
        <f>BY31+BY32</f>
        <v>2898</v>
      </c>
      <c r="BZ30" s="899">
        <f t="shared" ref="BZ30:BZ37" si="77">BX30-BY30</f>
        <v>970</v>
      </c>
      <c r="CA30" s="898">
        <f>CA31+CA32</f>
        <v>4284</v>
      </c>
      <c r="CB30" s="898">
        <f>CB31+CB32</f>
        <v>3397</v>
      </c>
      <c r="CC30" s="899">
        <f t="shared" ref="CC30:CC37" si="78">CA30-CB30</f>
        <v>887</v>
      </c>
      <c r="CD30" s="898">
        <f>CD31+CD32</f>
        <v>4875</v>
      </c>
      <c r="CE30" s="898">
        <f>CE31+CE32</f>
        <v>4071</v>
      </c>
      <c r="CF30" s="899">
        <f t="shared" ref="CF30:CF37" si="79">CD30-CE30</f>
        <v>804</v>
      </c>
      <c r="CG30" s="898">
        <f>CG31+CG32</f>
        <v>5364</v>
      </c>
      <c r="CH30" s="898">
        <f>CH31+CH32</f>
        <v>4054</v>
      </c>
      <c r="CI30" s="899">
        <f t="shared" ref="CI30:CI37" si="80">CG30-CH30</f>
        <v>1310</v>
      </c>
      <c r="CJ30" s="897">
        <f>CJ49</f>
        <v>4634</v>
      </c>
      <c r="CK30" s="898">
        <f>CK49</f>
        <v>5138</v>
      </c>
      <c r="CL30" s="899">
        <f t="shared" ref="CL30" si="81">CJ30-CK30</f>
        <v>-504</v>
      </c>
      <c r="CM30" s="898">
        <f>CM49</f>
        <v>3741</v>
      </c>
      <c r="CN30" s="898">
        <f>CN49</f>
        <v>7064</v>
      </c>
      <c r="CO30" s="899">
        <f t="shared" ref="CO30" si="82">CM30-CN30</f>
        <v>-3323</v>
      </c>
      <c r="CP30" s="898">
        <f>CP49</f>
        <v>3895</v>
      </c>
      <c r="CQ30" s="898">
        <f>CQ49</f>
        <v>7384</v>
      </c>
      <c r="CR30" s="899">
        <f t="shared" ref="CR30" si="83">CP30-CQ30</f>
        <v>-3489</v>
      </c>
      <c r="CS30" s="898">
        <f>CS49</f>
        <v>4348</v>
      </c>
      <c r="CT30" s="898">
        <f>CT49</f>
        <v>8117</v>
      </c>
      <c r="CU30" s="906">
        <f t="shared" ref="CU30" si="84">CS30-CT30</f>
        <v>-3769</v>
      </c>
      <c r="CV30" s="898">
        <f>CV49</f>
        <v>3979</v>
      </c>
      <c r="CW30" s="898">
        <f>CW49</f>
        <v>7535</v>
      </c>
      <c r="CX30" s="899">
        <f t="shared" ref="CX30" si="85">CV30-CW30</f>
        <v>-3556</v>
      </c>
      <c r="CY30" s="898">
        <f>CY49</f>
        <v>3991</v>
      </c>
      <c r="CZ30" s="898">
        <f>CZ49</f>
        <v>5701</v>
      </c>
      <c r="DA30" s="899">
        <f t="shared" ref="DA30" si="86">CY30-CZ30</f>
        <v>-1710</v>
      </c>
      <c r="DB30" s="898">
        <f>DB49</f>
        <v>4044</v>
      </c>
      <c r="DC30" s="898">
        <f>DC49</f>
        <v>5779</v>
      </c>
      <c r="DD30" s="899">
        <f t="shared" ref="DD30" si="87">DB30-DC30</f>
        <v>-1735</v>
      </c>
      <c r="DE30" s="898">
        <f>DE49</f>
        <v>4401</v>
      </c>
      <c r="DF30" s="898">
        <f>DF49</f>
        <v>6000</v>
      </c>
      <c r="DG30" s="899">
        <f t="shared" ref="DG30" si="88">DE30-DF30</f>
        <v>-1599</v>
      </c>
    </row>
    <row r="31" spans="1:111" s="894" customFormat="1" ht="31.5" customHeight="1">
      <c r="A31" s="976" t="str">
        <f>IF('1'!$A$1=1,B31,C31)</f>
        <v xml:space="preserve">    2. Data from the State Statistics Service of Ukraine </v>
      </c>
      <c r="B31" s="932" t="s">
        <v>259</v>
      </c>
      <c r="C31" s="932" t="s">
        <v>260</v>
      </c>
      <c r="D31" s="897">
        <f>D40</f>
        <v>2244</v>
      </c>
      <c r="E31" s="898">
        <f>E40</f>
        <v>1204</v>
      </c>
      <c r="F31" s="899">
        <f t="shared" si="53"/>
        <v>1040</v>
      </c>
      <c r="G31" s="898">
        <f>G40</f>
        <v>2409</v>
      </c>
      <c r="H31" s="898">
        <f>H40</f>
        <v>1369</v>
      </c>
      <c r="I31" s="899">
        <f t="shared" si="54"/>
        <v>1040</v>
      </c>
      <c r="J31" s="898">
        <f>J40</f>
        <v>2530</v>
      </c>
      <c r="K31" s="898">
        <f>K40</f>
        <v>1495</v>
      </c>
      <c r="L31" s="899">
        <f t="shared" si="55"/>
        <v>1035</v>
      </c>
      <c r="M31" s="898">
        <f>M40</f>
        <v>2554</v>
      </c>
      <c r="N31" s="898">
        <f>N40</f>
        <v>1455</v>
      </c>
      <c r="O31" s="899">
        <f t="shared" si="56"/>
        <v>1099</v>
      </c>
      <c r="P31" s="897">
        <f>P40</f>
        <v>2248</v>
      </c>
      <c r="Q31" s="898">
        <f>Q40</f>
        <v>1140</v>
      </c>
      <c r="R31" s="899">
        <f t="shared" si="57"/>
        <v>1108</v>
      </c>
      <c r="S31" s="898">
        <f>S40</f>
        <v>2317</v>
      </c>
      <c r="T31" s="898">
        <f>T40</f>
        <v>1221</v>
      </c>
      <c r="U31" s="899">
        <f t="shared" si="58"/>
        <v>1096</v>
      </c>
      <c r="V31" s="898">
        <f>V40</f>
        <v>2504</v>
      </c>
      <c r="W31" s="898">
        <f>W40</f>
        <v>1520</v>
      </c>
      <c r="X31" s="899">
        <f t="shared" si="59"/>
        <v>984</v>
      </c>
      <c r="Y31" s="898">
        <f>Y40</f>
        <v>2799</v>
      </c>
      <c r="Z31" s="898">
        <f>Z40</f>
        <v>1446</v>
      </c>
      <c r="AA31" s="899">
        <f t="shared" si="60"/>
        <v>1353</v>
      </c>
      <c r="AB31" s="897">
        <f>AB40</f>
        <v>2439</v>
      </c>
      <c r="AC31" s="898">
        <f>AC40</f>
        <v>1180</v>
      </c>
      <c r="AD31" s="899">
        <f t="shared" si="61"/>
        <v>1259</v>
      </c>
      <c r="AE31" s="898">
        <f>AE40</f>
        <v>2650</v>
      </c>
      <c r="AF31" s="898">
        <f>AF40</f>
        <v>1251</v>
      </c>
      <c r="AG31" s="899">
        <f t="shared" si="62"/>
        <v>1399</v>
      </c>
      <c r="AH31" s="898">
        <f>AH40</f>
        <v>2771</v>
      </c>
      <c r="AI31" s="898">
        <f>AI40</f>
        <v>1509</v>
      </c>
      <c r="AJ31" s="899">
        <f t="shared" si="63"/>
        <v>1262</v>
      </c>
      <c r="AK31" s="898">
        <f>AK40</f>
        <v>2854</v>
      </c>
      <c r="AL31" s="898">
        <f>AL40</f>
        <v>1536</v>
      </c>
      <c r="AM31" s="899">
        <f t="shared" si="64"/>
        <v>1318</v>
      </c>
      <c r="AN31" s="897">
        <f>AN40</f>
        <v>2613</v>
      </c>
      <c r="AO31" s="898">
        <f>AO40</f>
        <v>1352</v>
      </c>
      <c r="AP31" s="899">
        <f t="shared" si="65"/>
        <v>1261</v>
      </c>
      <c r="AQ31" s="898">
        <f>AQ40</f>
        <v>2867</v>
      </c>
      <c r="AR31" s="898">
        <f>AR40</f>
        <v>1535</v>
      </c>
      <c r="AS31" s="899">
        <f t="shared" si="66"/>
        <v>1332</v>
      </c>
      <c r="AT31" s="898">
        <f>AT40</f>
        <v>3058</v>
      </c>
      <c r="AU31" s="898">
        <f>AU40</f>
        <v>1700</v>
      </c>
      <c r="AV31" s="899">
        <f t="shared" si="67"/>
        <v>1358</v>
      </c>
      <c r="AW31" s="898">
        <f>AW40</f>
        <v>3100</v>
      </c>
      <c r="AX31" s="898">
        <f>AX40</f>
        <v>1722</v>
      </c>
      <c r="AY31" s="899">
        <f t="shared" si="68"/>
        <v>1378</v>
      </c>
      <c r="AZ31" s="897">
        <f>AZ40</f>
        <v>2956</v>
      </c>
      <c r="BA31" s="898">
        <f>BA40</f>
        <v>1476</v>
      </c>
      <c r="BB31" s="899">
        <f t="shared" si="69"/>
        <v>1480</v>
      </c>
      <c r="BC31" s="898">
        <f>BC40</f>
        <v>3120</v>
      </c>
      <c r="BD31" s="898">
        <f>BD40</f>
        <v>1698</v>
      </c>
      <c r="BE31" s="899">
        <f t="shared" si="70"/>
        <v>1422</v>
      </c>
      <c r="BF31" s="898">
        <f>BF40</f>
        <v>3185</v>
      </c>
      <c r="BG31" s="898">
        <f>BG40</f>
        <v>1870</v>
      </c>
      <c r="BH31" s="899">
        <f t="shared" si="71"/>
        <v>1315</v>
      </c>
      <c r="BI31" s="898">
        <f>BI40</f>
        <v>6368</v>
      </c>
      <c r="BJ31" s="898">
        <f>BJ40</f>
        <v>1898</v>
      </c>
      <c r="BK31" s="899">
        <f t="shared" si="72"/>
        <v>4470</v>
      </c>
      <c r="BL31" s="897">
        <f>BL40</f>
        <v>2929</v>
      </c>
      <c r="BM31" s="898">
        <f>BM40</f>
        <v>1499</v>
      </c>
      <c r="BN31" s="899">
        <f t="shared" si="73"/>
        <v>1430</v>
      </c>
      <c r="BO31" s="898">
        <f>BO40</f>
        <v>2630</v>
      </c>
      <c r="BP31" s="898">
        <f>BP40</f>
        <v>1102</v>
      </c>
      <c r="BQ31" s="899">
        <f t="shared" si="74"/>
        <v>1528</v>
      </c>
      <c r="BR31" s="898">
        <f>BR40</f>
        <v>2897</v>
      </c>
      <c r="BS31" s="898">
        <f>BS40</f>
        <v>1488</v>
      </c>
      <c r="BT31" s="899">
        <f t="shared" si="75"/>
        <v>1409</v>
      </c>
      <c r="BU31" s="898">
        <f>BU40</f>
        <v>3064</v>
      </c>
      <c r="BV31" s="898">
        <f>BV40</f>
        <v>1623</v>
      </c>
      <c r="BW31" s="899">
        <f t="shared" si="76"/>
        <v>1441</v>
      </c>
      <c r="BX31" s="897">
        <f>BX40</f>
        <v>2767</v>
      </c>
      <c r="BY31" s="898">
        <f>BY40</f>
        <v>1470</v>
      </c>
      <c r="BZ31" s="899">
        <f t="shared" si="77"/>
        <v>1297</v>
      </c>
      <c r="CA31" s="898">
        <f>CA40</f>
        <v>2980</v>
      </c>
      <c r="CB31" s="898">
        <f>CB40</f>
        <v>1829</v>
      </c>
      <c r="CC31" s="899">
        <f t="shared" si="78"/>
        <v>1151</v>
      </c>
      <c r="CD31" s="898">
        <f>CD40</f>
        <v>3317</v>
      </c>
      <c r="CE31" s="898">
        <f>CE40</f>
        <v>2225</v>
      </c>
      <c r="CF31" s="899">
        <f t="shared" si="79"/>
        <v>1092</v>
      </c>
      <c r="CG31" s="898">
        <f>CG40</f>
        <v>3710</v>
      </c>
      <c r="CH31" s="898">
        <f>CH40</f>
        <v>2256</v>
      </c>
      <c r="CI31" s="899">
        <f t="shared" si="80"/>
        <v>1454</v>
      </c>
      <c r="CJ31" s="897"/>
      <c r="CK31" s="898"/>
      <c r="CL31" s="899"/>
      <c r="CM31" s="898"/>
      <c r="CN31" s="898"/>
      <c r="CO31" s="899"/>
      <c r="CP31" s="898"/>
      <c r="CQ31" s="898"/>
      <c r="CR31" s="899"/>
      <c r="CS31" s="898"/>
      <c r="CT31" s="898"/>
      <c r="CU31" s="906"/>
      <c r="CZ31" s="1107"/>
      <c r="DA31" s="1107"/>
      <c r="DC31" s="1107"/>
      <c r="DD31" s="1107"/>
    </row>
    <row r="32" spans="1:111" s="894" customFormat="1" ht="27" customHeight="1">
      <c r="A32" s="976" t="str">
        <f>IF('1'!$A$1=1,B32,C32)</f>
        <v xml:space="preserve">        Additional calculations (corrections)</v>
      </c>
      <c r="B32" s="947" t="s">
        <v>74</v>
      </c>
      <c r="C32" s="947" t="s">
        <v>196</v>
      </c>
      <c r="D32" s="897">
        <f>D33+D35+D37+D36</f>
        <v>754</v>
      </c>
      <c r="E32" s="898">
        <f>E33+E35+E37+E36</f>
        <v>1307</v>
      </c>
      <c r="F32" s="899">
        <f t="shared" si="53"/>
        <v>-553</v>
      </c>
      <c r="G32" s="898">
        <f>G33+G35+G37+G36</f>
        <v>682</v>
      </c>
      <c r="H32" s="898">
        <f>H33+H35+H37+H36</f>
        <v>1467</v>
      </c>
      <c r="I32" s="899">
        <f t="shared" si="54"/>
        <v>-785</v>
      </c>
      <c r="J32" s="898">
        <f>J33+J35+J37+J36</f>
        <v>715</v>
      </c>
      <c r="K32" s="898">
        <f>K33+K35+K37+K36</f>
        <v>1640</v>
      </c>
      <c r="L32" s="901">
        <f t="shared" si="55"/>
        <v>-925</v>
      </c>
      <c r="M32" s="898">
        <f>M33+M35+M37+M36</f>
        <v>554</v>
      </c>
      <c r="N32" s="898">
        <f>N33+N35+N37+N36</f>
        <v>1412</v>
      </c>
      <c r="O32" s="901">
        <f t="shared" si="56"/>
        <v>-858</v>
      </c>
      <c r="P32" s="897">
        <f>P33+P35+P37+P36</f>
        <v>711</v>
      </c>
      <c r="Q32" s="898">
        <f>Q33+Q35+Q37+Q36</f>
        <v>1489</v>
      </c>
      <c r="R32" s="899">
        <f t="shared" si="57"/>
        <v>-778</v>
      </c>
      <c r="S32" s="898">
        <f>S33+S35+S37+S36</f>
        <v>720</v>
      </c>
      <c r="T32" s="898">
        <f>T33+T35+T37+T36</f>
        <v>1713</v>
      </c>
      <c r="U32" s="899">
        <f t="shared" si="58"/>
        <v>-993</v>
      </c>
      <c r="V32" s="898">
        <f>V33+V35+V37+V36</f>
        <v>778</v>
      </c>
      <c r="W32" s="898">
        <f>W33+W35+W37+W36</f>
        <v>1932</v>
      </c>
      <c r="X32" s="901">
        <f t="shared" si="59"/>
        <v>-1154</v>
      </c>
      <c r="Y32" s="898">
        <f>Y33+Y35+Y37+Y36</f>
        <v>549</v>
      </c>
      <c r="Z32" s="898">
        <f>Z33+Z35+Z37+Z36</f>
        <v>1498</v>
      </c>
      <c r="AA32" s="901">
        <f t="shared" si="60"/>
        <v>-949</v>
      </c>
      <c r="AB32" s="897">
        <f>AB33+AB35+AB37+AB36</f>
        <v>636</v>
      </c>
      <c r="AC32" s="898">
        <f>AC33+AC35+AC37+AC36</f>
        <v>1766</v>
      </c>
      <c r="AD32" s="899">
        <f t="shared" si="61"/>
        <v>-1130</v>
      </c>
      <c r="AE32" s="898">
        <f>AE33+AE35+AE37+AE36</f>
        <v>885</v>
      </c>
      <c r="AF32" s="898">
        <f>AF33+AF35+AF37+AF36</f>
        <v>2060</v>
      </c>
      <c r="AG32" s="899">
        <f t="shared" si="62"/>
        <v>-1175</v>
      </c>
      <c r="AH32" s="898">
        <f>AH33+AH35+AH37+AH36</f>
        <v>1121</v>
      </c>
      <c r="AI32" s="898">
        <f>AI33+AI35+AI37+AI36</f>
        <v>2219</v>
      </c>
      <c r="AJ32" s="901">
        <f t="shared" si="63"/>
        <v>-1098</v>
      </c>
      <c r="AK32" s="898">
        <f>AK33+AK35+AK37+AK36</f>
        <v>887</v>
      </c>
      <c r="AL32" s="898">
        <f>AL33+AL35+AL37+AL36</f>
        <v>1803</v>
      </c>
      <c r="AM32" s="901">
        <f t="shared" si="64"/>
        <v>-916</v>
      </c>
      <c r="AN32" s="897">
        <f>AN33+AN35+AN37+AN36</f>
        <v>820</v>
      </c>
      <c r="AO32" s="898">
        <f>AO33+AO35+AO37+AO36</f>
        <v>1878</v>
      </c>
      <c r="AP32" s="899">
        <f t="shared" si="65"/>
        <v>-1058</v>
      </c>
      <c r="AQ32" s="898">
        <f>AQ33+AQ35+AQ37+AQ36</f>
        <v>1038</v>
      </c>
      <c r="AR32" s="898">
        <f>AR33+AR35+AR37+AR36</f>
        <v>2097</v>
      </c>
      <c r="AS32" s="899">
        <f t="shared" si="66"/>
        <v>-1059</v>
      </c>
      <c r="AT32" s="898">
        <f>AT33+AT35+AT37+AT36</f>
        <v>1268</v>
      </c>
      <c r="AU32" s="898">
        <f>AU33+AU35+AU37+AU36</f>
        <v>2336</v>
      </c>
      <c r="AV32" s="899">
        <f t="shared" si="67"/>
        <v>-1068</v>
      </c>
      <c r="AW32" s="898">
        <f>AW33+AW35+AW37+AW36</f>
        <v>1072</v>
      </c>
      <c r="AX32" s="898">
        <f>AX33+AX35+AX37+AX36</f>
        <v>1880</v>
      </c>
      <c r="AY32" s="899">
        <f t="shared" si="68"/>
        <v>-808</v>
      </c>
      <c r="AZ32" s="897">
        <f>AZ33+AZ35+AZ37+AZ36</f>
        <v>882</v>
      </c>
      <c r="BA32" s="898">
        <f>BA33+BA35+BA37+BA36</f>
        <v>1982</v>
      </c>
      <c r="BB32" s="899">
        <f t="shared" si="69"/>
        <v>-1100</v>
      </c>
      <c r="BC32" s="898">
        <f>BC33+BC35+BC37+BC36:BC36</f>
        <v>1211</v>
      </c>
      <c r="BD32" s="898">
        <f>BD33+BD35+BD37+BD36:BD36</f>
        <v>2324</v>
      </c>
      <c r="BE32" s="899">
        <f t="shared" si="70"/>
        <v>-1113</v>
      </c>
      <c r="BF32" s="898">
        <f>BF33+BF35+BF37+BF36</f>
        <v>1500</v>
      </c>
      <c r="BG32" s="898">
        <f>BG33+BG35+BG37+BG36</f>
        <v>2528</v>
      </c>
      <c r="BH32" s="899">
        <f t="shared" si="71"/>
        <v>-1028</v>
      </c>
      <c r="BI32" s="898">
        <f>BI33+BI35+BI37+BI36</f>
        <v>-1757</v>
      </c>
      <c r="BJ32" s="898">
        <f>BJ33+BJ35+BJ37+BJ36</f>
        <v>1939</v>
      </c>
      <c r="BK32" s="899">
        <f t="shared" si="72"/>
        <v>-3696</v>
      </c>
      <c r="BL32" s="897">
        <f>BL33+BL35+BL37+BL36</f>
        <v>1074</v>
      </c>
      <c r="BM32" s="898">
        <f>BM33+BM35+BM37+BM36</f>
        <v>1918</v>
      </c>
      <c r="BN32" s="899">
        <f t="shared" si="73"/>
        <v>-844</v>
      </c>
      <c r="BO32" s="898">
        <f>BO33+BO35+BO37+BO36</f>
        <v>757</v>
      </c>
      <c r="BP32" s="898">
        <f>BP33+BP35+BP37+BP36</f>
        <v>902</v>
      </c>
      <c r="BQ32" s="899">
        <f t="shared" si="74"/>
        <v>-145</v>
      </c>
      <c r="BR32" s="898">
        <f>BR33+BR35+BR37+BR36</f>
        <v>996</v>
      </c>
      <c r="BS32" s="898">
        <f>BS33+BS35+BS37+BS36</f>
        <v>1394</v>
      </c>
      <c r="BT32" s="899">
        <f t="shared" si="75"/>
        <v>-398</v>
      </c>
      <c r="BU32" s="898">
        <f>BU33+BU35+BU37+BU36</f>
        <v>1217</v>
      </c>
      <c r="BV32" s="898">
        <f>BV33+BV35+BV37+BV36</f>
        <v>1238</v>
      </c>
      <c r="BW32" s="899">
        <f t="shared" si="76"/>
        <v>-21</v>
      </c>
      <c r="BX32" s="897">
        <f>BX33+BX35+BX37+BX36</f>
        <v>1101</v>
      </c>
      <c r="BY32" s="898">
        <f>BY33+BY35+BY37+BY36</f>
        <v>1428</v>
      </c>
      <c r="BZ32" s="899">
        <f t="shared" si="77"/>
        <v>-327</v>
      </c>
      <c r="CA32" s="898">
        <f>CA33+CA35+CA37+CA36</f>
        <v>1304</v>
      </c>
      <c r="CB32" s="898">
        <f>CB33+CB35+CB37+CB36</f>
        <v>1568</v>
      </c>
      <c r="CC32" s="899">
        <f t="shared" si="78"/>
        <v>-264</v>
      </c>
      <c r="CD32" s="898">
        <f>CD33+CD35+CD37+CD36</f>
        <v>1558</v>
      </c>
      <c r="CE32" s="898">
        <f>CE33+CE35+CE37+CE36</f>
        <v>1846</v>
      </c>
      <c r="CF32" s="899">
        <f t="shared" si="79"/>
        <v>-288</v>
      </c>
      <c r="CG32" s="898">
        <f>CG33+CG35+CG37+CG36</f>
        <v>1654</v>
      </c>
      <c r="CH32" s="898">
        <f>CH33+CH35+CH37+CH36</f>
        <v>1798</v>
      </c>
      <c r="CI32" s="899">
        <f t="shared" si="80"/>
        <v>-144</v>
      </c>
      <c r="CJ32" s="897"/>
      <c r="CK32" s="898"/>
      <c r="CL32" s="899"/>
      <c r="CM32" s="898"/>
      <c r="CN32" s="898"/>
      <c r="CO32" s="899"/>
      <c r="CP32" s="898"/>
      <c r="CQ32" s="898"/>
      <c r="CR32" s="899"/>
      <c r="CS32" s="898"/>
      <c r="CT32" s="898"/>
      <c r="CU32" s="906"/>
      <c r="CZ32" s="1107"/>
      <c r="DA32" s="1107"/>
      <c r="DC32" s="1107"/>
      <c r="DD32" s="1107"/>
    </row>
    <row r="33" spans="1:111" s="894" customFormat="1" ht="20.100000000000001" customHeight="1">
      <c r="A33" s="1022" t="str">
        <f>IF('1'!$A$1=1,B33,C33)</f>
        <v xml:space="preserve">              Transportation </v>
      </c>
      <c r="B33" s="969" t="s">
        <v>81</v>
      </c>
      <c r="C33" s="969" t="s">
        <v>197</v>
      </c>
      <c r="D33" s="970">
        <f>D52-D43</f>
        <v>18</v>
      </c>
      <c r="E33" s="971">
        <f>E52-E43</f>
        <v>225</v>
      </c>
      <c r="F33" s="951">
        <f t="shared" si="53"/>
        <v>-207</v>
      </c>
      <c r="G33" s="971">
        <f>G52-G43</f>
        <v>18</v>
      </c>
      <c r="H33" s="971">
        <f>H52-H43</f>
        <v>207</v>
      </c>
      <c r="I33" s="951">
        <f t="shared" si="54"/>
        <v>-189</v>
      </c>
      <c r="J33" s="971">
        <f>J52-J43</f>
        <v>12</v>
      </c>
      <c r="K33" s="971">
        <f>K52-K43</f>
        <v>225</v>
      </c>
      <c r="L33" s="952">
        <f t="shared" si="55"/>
        <v>-213</v>
      </c>
      <c r="M33" s="971">
        <f>M52-M43</f>
        <v>8</v>
      </c>
      <c r="N33" s="971">
        <f>N52-N43</f>
        <v>180</v>
      </c>
      <c r="O33" s="952">
        <f t="shared" si="56"/>
        <v>-172</v>
      </c>
      <c r="P33" s="970">
        <f>P52-P43</f>
        <v>14</v>
      </c>
      <c r="Q33" s="971">
        <f>Q52-Q43</f>
        <v>223</v>
      </c>
      <c r="R33" s="951">
        <f t="shared" si="57"/>
        <v>-209</v>
      </c>
      <c r="S33" s="971">
        <f>S52-S43</f>
        <v>9</v>
      </c>
      <c r="T33" s="971">
        <f>T52-T43</f>
        <v>204</v>
      </c>
      <c r="U33" s="951">
        <f t="shared" si="58"/>
        <v>-195</v>
      </c>
      <c r="V33" s="971">
        <f>V52-V43</f>
        <v>11</v>
      </c>
      <c r="W33" s="971">
        <f>W52-W43</f>
        <v>264</v>
      </c>
      <c r="X33" s="952">
        <f t="shared" si="59"/>
        <v>-253</v>
      </c>
      <c r="Y33" s="971">
        <f>Y52-Y43</f>
        <v>14</v>
      </c>
      <c r="Z33" s="971">
        <f>Z52-Z43</f>
        <v>254</v>
      </c>
      <c r="AA33" s="952">
        <f t="shared" si="60"/>
        <v>-240</v>
      </c>
      <c r="AB33" s="970">
        <f>AB52-AB43</f>
        <v>20</v>
      </c>
      <c r="AC33" s="971">
        <f>AC52-AC43</f>
        <v>231</v>
      </c>
      <c r="AD33" s="951">
        <f t="shared" si="61"/>
        <v>-211</v>
      </c>
      <c r="AE33" s="971">
        <f>AE52-AE43</f>
        <v>16</v>
      </c>
      <c r="AF33" s="971">
        <f>AF52-AF43</f>
        <v>218</v>
      </c>
      <c r="AG33" s="951">
        <f t="shared" si="62"/>
        <v>-202</v>
      </c>
      <c r="AH33" s="971">
        <f>AH52-AH43</f>
        <v>17</v>
      </c>
      <c r="AI33" s="971">
        <f>AI52-AI43</f>
        <v>235</v>
      </c>
      <c r="AJ33" s="952">
        <f t="shared" si="63"/>
        <v>-218</v>
      </c>
      <c r="AK33" s="971">
        <f>AK52-AK43</f>
        <v>8</v>
      </c>
      <c r="AL33" s="971">
        <f>AL52-AL43</f>
        <v>212</v>
      </c>
      <c r="AM33" s="952">
        <f t="shared" si="64"/>
        <v>-204</v>
      </c>
      <c r="AN33" s="970">
        <f>AN52-AN43</f>
        <v>15</v>
      </c>
      <c r="AO33" s="971">
        <f>AO52-AO43</f>
        <v>185</v>
      </c>
      <c r="AP33" s="951">
        <f t="shared" si="65"/>
        <v>-170</v>
      </c>
      <c r="AQ33" s="971">
        <f>AQ52-AQ43</f>
        <v>22</v>
      </c>
      <c r="AR33" s="971">
        <f>AR52-AR43</f>
        <v>187</v>
      </c>
      <c r="AS33" s="951">
        <f t="shared" si="66"/>
        <v>-165</v>
      </c>
      <c r="AT33" s="971">
        <f>AT52-AT43</f>
        <v>32</v>
      </c>
      <c r="AU33" s="971">
        <f>AU52-AU43</f>
        <v>203</v>
      </c>
      <c r="AV33" s="951">
        <f t="shared" si="67"/>
        <v>-171</v>
      </c>
      <c r="AW33" s="971">
        <f>AW52-AW43</f>
        <v>28</v>
      </c>
      <c r="AX33" s="971">
        <f>AX52-AX43</f>
        <v>197</v>
      </c>
      <c r="AY33" s="951">
        <f t="shared" si="68"/>
        <v>-169</v>
      </c>
      <c r="AZ33" s="970">
        <f>AZ52-AZ43</f>
        <v>11</v>
      </c>
      <c r="BA33" s="971">
        <f>BA52-BA43</f>
        <v>232</v>
      </c>
      <c r="BB33" s="951">
        <f t="shared" si="69"/>
        <v>-221</v>
      </c>
      <c r="BC33" s="971">
        <f>BC52-BC43</f>
        <v>14</v>
      </c>
      <c r="BD33" s="971">
        <f>BD52-BD43</f>
        <v>234</v>
      </c>
      <c r="BE33" s="951">
        <f t="shared" si="70"/>
        <v>-220</v>
      </c>
      <c r="BF33" s="971">
        <f>BF52-BF43</f>
        <v>25</v>
      </c>
      <c r="BG33" s="971">
        <f>BG52-BG43</f>
        <v>264</v>
      </c>
      <c r="BH33" s="951">
        <f t="shared" si="71"/>
        <v>-239</v>
      </c>
      <c r="BI33" s="971">
        <f>BI52-BI43</f>
        <v>-2907</v>
      </c>
      <c r="BJ33" s="971">
        <f>BJ52-BJ43</f>
        <v>227</v>
      </c>
      <c r="BK33" s="951">
        <f t="shared" si="72"/>
        <v>-3134</v>
      </c>
      <c r="BL33" s="970">
        <f>BL52-BL43</f>
        <v>22</v>
      </c>
      <c r="BM33" s="971">
        <f>BM52-BM43</f>
        <v>234</v>
      </c>
      <c r="BN33" s="951">
        <f t="shared" si="73"/>
        <v>-212</v>
      </c>
      <c r="BO33" s="971">
        <f>BO52-BO43</f>
        <v>11</v>
      </c>
      <c r="BP33" s="971">
        <f>BP52-BP43</f>
        <v>167</v>
      </c>
      <c r="BQ33" s="951">
        <f t="shared" si="74"/>
        <v>-156</v>
      </c>
      <c r="BR33" s="971">
        <f>BR52-BR43</f>
        <v>43</v>
      </c>
      <c r="BS33" s="971">
        <f>BS52-BS43</f>
        <v>214</v>
      </c>
      <c r="BT33" s="951">
        <f t="shared" si="75"/>
        <v>-171</v>
      </c>
      <c r="BU33" s="971">
        <f>BU52-BU43</f>
        <v>25</v>
      </c>
      <c r="BV33" s="971">
        <f>BV52-BV43</f>
        <v>244</v>
      </c>
      <c r="BW33" s="951">
        <f t="shared" si="76"/>
        <v>-219</v>
      </c>
      <c r="BX33" s="970">
        <f>BX52-BX43</f>
        <v>28</v>
      </c>
      <c r="BY33" s="971">
        <f>BY52-BY43</f>
        <v>221</v>
      </c>
      <c r="BZ33" s="951">
        <f t="shared" si="77"/>
        <v>-193</v>
      </c>
      <c r="CA33" s="971">
        <f>CA52-CA43</f>
        <v>23</v>
      </c>
      <c r="CB33" s="971">
        <f>CB52-CB43</f>
        <v>230</v>
      </c>
      <c r="CC33" s="951">
        <f t="shared" si="78"/>
        <v>-207</v>
      </c>
      <c r="CD33" s="971">
        <f>CD52-CD43</f>
        <v>28</v>
      </c>
      <c r="CE33" s="971">
        <f>CE52-CE43</f>
        <v>287</v>
      </c>
      <c r="CF33" s="951">
        <f t="shared" si="79"/>
        <v>-259</v>
      </c>
      <c r="CG33" s="971">
        <f>CG52-CG43</f>
        <v>24</v>
      </c>
      <c r="CH33" s="971">
        <f>CH52-CH43</f>
        <v>319</v>
      </c>
      <c r="CI33" s="951">
        <f t="shared" si="80"/>
        <v>-295</v>
      </c>
      <c r="CJ33" s="970"/>
      <c r="CK33" s="971"/>
      <c r="CL33" s="951"/>
      <c r="CM33" s="971"/>
      <c r="CN33" s="971"/>
      <c r="CO33" s="951"/>
      <c r="CP33" s="971"/>
      <c r="CQ33" s="971"/>
      <c r="CR33" s="951"/>
      <c r="CS33" s="971"/>
      <c r="CT33" s="971"/>
      <c r="CU33" s="957"/>
      <c r="CZ33" s="1107"/>
      <c r="DA33" s="1107"/>
      <c r="DC33" s="1107"/>
      <c r="DD33" s="1107"/>
    </row>
    <row r="34" spans="1:111" s="955" customFormat="1" ht="23.7" customHeight="1">
      <c r="A34" s="957" t="str">
        <f>IF('1'!$A$1=1,B34,C34)</f>
        <v xml:space="preserve">                  of which corrections to FOB prices</v>
      </c>
      <c r="B34" s="961" t="s">
        <v>82</v>
      </c>
      <c r="C34" s="961" t="s">
        <v>198</v>
      </c>
      <c r="D34" s="950"/>
      <c r="E34" s="951">
        <v>203</v>
      </c>
      <c r="F34" s="951">
        <f t="shared" si="53"/>
        <v>-203</v>
      </c>
      <c r="G34" s="951"/>
      <c r="H34" s="951">
        <v>184</v>
      </c>
      <c r="I34" s="951">
        <f t="shared" si="54"/>
        <v>-184</v>
      </c>
      <c r="J34" s="951"/>
      <c r="K34" s="952">
        <v>198</v>
      </c>
      <c r="L34" s="952">
        <f t="shared" si="55"/>
        <v>-198</v>
      </c>
      <c r="M34" s="951"/>
      <c r="N34" s="952">
        <v>209</v>
      </c>
      <c r="O34" s="952">
        <f t="shared" si="56"/>
        <v>-209</v>
      </c>
      <c r="P34" s="950"/>
      <c r="Q34" s="951">
        <v>165</v>
      </c>
      <c r="R34" s="951">
        <f t="shared" si="57"/>
        <v>-165</v>
      </c>
      <c r="S34" s="951"/>
      <c r="T34" s="951">
        <v>162</v>
      </c>
      <c r="U34" s="951">
        <f t="shared" si="58"/>
        <v>-162</v>
      </c>
      <c r="V34" s="951"/>
      <c r="W34" s="952">
        <v>220</v>
      </c>
      <c r="X34" s="952">
        <f t="shared" si="59"/>
        <v>-220</v>
      </c>
      <c r="Y34" s="951"/>
      <c r="Z34" s="952">
        <v>223</v>
      </c>
      <c r="AA34" s="952">
        <f t="shared" si="60"/>
        <v>-223</v>
      </c>
      <c r="AB34" s="950"/>
      <c r="AC34" s="951">
        <v>170</v>
      </c>
      <c r="AD34" s="951">
        <f t="shared" si="61"/>
        <v>-170</v>
      </c>
      <c r="AE34" s="951"/>
      <c r="AF34" s="951">
        <v>173</v>
      </c>
      <c r="AG34" s="951">
        <f t="shared" si="62"/>
        <v>-173</v>
      </c>
      <c r="AH34" s="951"/>
      <c r="AI34" s="952">
        <v>192</v>
      </c>
      <c r="AJ34" s="952">
        <f t="shared" si="63"/>
        <v>-192</v>
      </c>
      <c r="AK34" s="951"/>
      <c r="AL34" s="952">
        <v>215</v>
      </c>
      <c r="AM34" s="952">
        <f t="shared" si="64"/>
        <v>-215</v>
      </c>
      <c r="AN34" s="950"/>
      <c r="AO34" s="951">
        <v>184</v>
      </c>
      <c r="AP34" s="951">
        <f t="shared" si="65"/>
        <v>-184</v>
      </c>
      <c r="AQ34" s="951"/>
      <c r="AR34" s="951">
        <v>191</v>
      </c>
      <c r="AS34" s="951">
        <f t="shared" si="66"/>
        <v>-191</v>
      </c>
      <c r="AT34" s="951"/>
      <c r="AU34" s="951">
        <v>222</v>
      </c>
      <c r="AV34" s="951">
        <f t="shared" si="67"/>
        <v>-222</v>
      </c>
      <c r="AW34" s="951"/>
      <c r="AX34" s="951">
        <v>237</v>
      </c>
      <c r="AY34" s="951">
        <f t="shared" si="68"/>
        <v>-237</v>
      </c>
      <c r="AZ34" s="950"/>
      <c r="BA34" s="951">
        <v>225</v>
      </c>
      <c r="BB34" s="951">
        <f t="shared" si="69"/>
        <v>-225</v>
      </c>
      <c r="BC34" s="951"/>
      <c r="BD34" s="951">
        <v>234</v>
      </c>
      <c r="BE34" s="951">
        <f t="shared" si="70"/>
        <v>-234</v>
      </c>
      <c r="BF34" s="951"/>
      <c r="BG34" s="951">
        <v>265</v>
      </c>
      <c r="BH34" s="951">
        <f t="shared" si="71"/>
        <v>-265</v>
      </c>
      <c r="BI34" s="951"/>
      <c r="BJ34" s="951">
        <v>276</v>
      </c>
      <c r="BK34" s="951">
        <f t="shared" si="72"/>
        <v>-276</v>
      </c>
      <c r="BL34" s="950"/>
      <c r="BM34" s="951">
        <v>241</v>
      </c>
      <c r="BN34" s="951">
        <f t="shared" si="73"/>
        <v>-241</v>
      </c>
      <c r="BO34" s="951"/>
      <c r="BP34" s="951">
        <v>195</v>
      </c>
      <c r="BQ34" s="951">
        <f t="shared" si="74"/>
        <v>-195</v>
      </c>
      <c r="BR34" s="951"/>
      <c r="BS34" s="951">
        <v>241</v>
      </c>
      <c r="BT34" s="951">
        <f t="shared" si="75"/>
        <v>-241</v>
      </c>
      <c r="BU34" s="951"/>
      <c r="BV34" s="951">
        <v>288</v>
      </c>
      <c r="BW34" s="951">
        <f t="shared" si="76"/>
        <v>-288</v>
      </c>
      <c r="BX34" s="950"/>
      <c r="BY34" s="951">
        <v>282</v>
      </c>
      <c r="BZ34" s="951">
        <f t="shared" si="77"/>
        <v>-282</v>
      </c>
      <c r="CA34" s="951"/>
      <c r="CB34" s="951">
        <v>300</v>
      </c>
      <c r="CC34" s="951">
        <f t="shared" si="78"/>
        <v>-300</v>
      </c>
      <c r="CD34" s="951"/>
      <c r="CE34" s="951">
        <v>370</v>
      </c>
      <c r="CF34" s="951">
        <f t="shared" si="79"/>
        <v>-370</v>
      </c>
      <c r="CG34" s="951"/>
      <c r="CH34" s="951">
        <v>429</v>
      </c>
      <c r="CI34" s="951">
        <f t="shared" si="80"/>
        <v>-429</v>
      </c>
      <c r="CJ34" s="950"/>
      <c r="CK34" s="951"/>
      <c r="CL34" s="951"/>
      <c r="CM34" s="951"/>
      <c r="CN34" s="951"/>
      <c r="CO34" s="951"/>
      <c r="CP34" s="951"/>
      <c r="CQ34" s="951"/>
      <c r="CR34" s="951"/>
      <c r="CS34" s="951"/>
      <c r="CT34" s="951"/>
      <c r="CU34" s="957"/>
      <c r="CZ34" s="1107"/>
      <c r="DA34" s="1107"/>
      <c r="DC34" s="1107"/>
      <c r="DD34" s="1107"/>
    </row>
    <row r="35" spans="1:111" ht="20.100000000000001" customHeight="1">
      <c r="A35" s="1022" t="str">
        <f>IF('1'!$A$1=1,B35,C35)</f>
        <v xml:space="preserve">              Travel</v>
      </c>
      <c r="B35" s="969" t="s">
        <v>83</v>
      </c>
      <c r="C35" s="969" t="s">
        <v>199</v>
      </c>
      <c r="D35" s="970">
        <f t="shared" ref="D35:E37" si="89">D54-D45</f>
        <v>158</v>
      </c>
      <c r="E35" s="971">
        <f t="shared" si="89"/>
        <v>962</v>
      </c>
      <c r="F35" s="951">
        <f t="shared" si="53"/>
        <v>-804</v>
      </c>
      <c r="G35" s="971">
        <f t="shared" ref="G35:H37" si="90">G54-G45</f>
        <v>268</v>
      </c>
      <c r="H35" s="971">
        <f t="shared" si="90"/>
        <v>1195</v>
      </c>
      <c r="I35" s="951">
        <f t="shared" si="54"/>
        <v>-927</v>
      </c>
      <c r="J35" s="971">
        <f t="shared" ref="J35:K37" si="91">J54-J45</f>
        <v>313</v>
      </c>
      <c r="K35" s="971">
        <f t="shared" si="91"/>
        <v>1282</v>
      </c>
      <c r="L35" s="952">
        <f t="shared" si="55"/>
        <v>-969</v>
      </c>
      <c r="M35" s="971">
        <f t="shared" ref="M35:N37" si="92">M54-M45</f>
        <v>142</v>
      </c>
      <c r="N35" s="971">
        <f t="shared" si="92"/>
        <v>1063</v>
      </c>
      <c r="O35" s="952">
        <f t="shared" si="56"/>
        <v>-921</v>
      </c>
      <c r="P35" s="970">
        <f>P54-P45</f>
        <v>106</v>
      </c>
      <c r="Q35" s="971">
        <f>Q54-Q45</f>
        <v>1213</v>
      </c>
      <c r="R35" s="951">
        <f t="shared" si="57"/>
        <v>-1107</v>
      </c>
      <c r="S35" s="971">
        <f t="shared" ref="S35:T37" si="93">S54-S45</f>
        <v>248</v>
      </c>
      <c r="T35" s="971">
        <f t="shared" si="93"/>
        <v>1411</v>
      </c>
      <c r="U35" s="951">
        <f t="shared" si="58"/>
        <v>-1163</v>
      </c>
      <c r="V35" s="971">
        <f t="shared" ref="V35:W37" si="94">V54-V45</f>
        <v>371</v>
      </c>
      <c r="W35" s="971">
        <f t="shared" si="94"/>
        <v>1517</v>
      </c>
      <c r="X35" s="952">
        <f t="shared" si="59"/>
        <v>-1146</v>
      </c>
      <c r="Y35" s="971">
        <f t="shared" ref="Y35:Z37" si="95">Y54-Y45</f>
        <v>147</v>
      </c>
      <c r="Z35" s="971">
        <f t="shared" si="95"/>
        <v>1226</v>
      </c>
      <c r="AA35" s="952">
        <f t="shared" si="60"/>
        <v>-1079</v>
      </c>
      <c r="AB35" s="970">
        <f t="shared" ref="AB35:AC37" si="96">AB54-AB45</f>
        <v>117</v>
      </c>
      <c r="AC35" s="971">
        <f t="shared" si="96"/>
        <v>1406</v>
      </c>
      <c r="AD35" s="951">
        <f t="shared" si="61"/>
        <v>-1289</v>
      </c>
      <c r="AE35" s="971">
        <f t="shared" ref="AE35:AF37" si="97">AE54-AE45</f>
        <v>286</v>
      </c>
      <c r="AF35" s="971">
        <f t="shared" si="97"/>
        <v>1674</v>
      </c>
      <c r="AG35" s="951">
        <f t="shared" si="62"/>
        <v>-1388</v>
      </c>
      <c r="AH35" s="971">
        <f t="shared" ref="AH35:AI37" si="98">AH54-AH45</f>
        <v>433</v>
      </c>
      <c r="AI35" s="971">
        <f t="shared" si="98"/>
        <v>1810</v>
      </c>
      <c r="AJ35" s="952">
        <f t="shared" si="63"/>
        <v>-1377</v>
      </c>
      <c r="AK35" s="971">
        <f t="shared" ref="AK35:AL37" si="99">AK54-AK45</f>
        <v>182</v>
      </c>
      <c r="AL35" s="971">
        <f t="shared" si="99"/>
        <v>1436</v>
      </c>
      <c r="AM35" s="952">
        <f t="shared" si="64"/>
        <v>-1254</v>
      </c>
      <c r="AN35" s="970">
        <f t="shared" ref="AN35:AO37" si="100">AN54-AN45</f>
        <v>119</v>
      </c>
      <c r="AO35" s="971">
        <f t="shared" si="100"/>
        <v>1638</v>
      </c>
      <c r="AP35" s="951">
        <f t="shared" si="65"/>
        <v>-1519</v>
      </c>
      <c r="AQ35" s="971">
        <f t="shared" ref="AQ35:AR37" si="101">AQ54-AQ45</f>
        <v>329</v>
      </c>
      <c r="AR35" s="971">
        <f t="shared" si="101"/>
        <v>1778</v>
      </c>
      <c r="AS35" s="951">
        <f t="shared" si="66"/>
        <v>-1449</v>
      </c>
      <c r="AT35" s="971">
        <f t="shared" ref="AT35:AU37" si="102">AT54-AT45</f>
        <v>516</v>
      </c>
      <c r="AU35" s="971">
        <f t="shared" si="102"/>
        <v>1891</v>
      </c>
      <c r="AV35" s="951">
        <f t="shared" si="67"/>
        <v>-1375</v>
      </c>
      <c r="AW35" s="971">
        <f t="shared" ref="AW35:AX37" si="103">AW54-AW45</f>
        <v>182</v>
      </c>
      <c r="AX35" s="971">
        <f t="shared" si="103"/>
        <v>1601</v>
      </c>
      <c r="AY35" s="951">
        <f t="shared" si="68"/>
        <v>-1419</v>
      </c>
      <c r="AZ35" s="970">
        <f t="shared" ref="AZ35:BA37" si="104">AZ54-AZ45</f>
        <v>127</v>
      </c>
      <c r="BA35" s="971">
        <f t="shared" si="104"/>
        <v>1625</v>
      </c>
      <c r="BB35" s="951">
        <f t="shared" si="69"/>
        <v>-1498</v>
      </c>
      <c r="BC35" s="971">
        <f t="shared" ref="BC35:BD37" si="105">BC54-BC45</f>
        <v>363</v>
      </c>
      <c r="BD35" s="971">
        <f t="shared" si="105"/>
        <v>1901</v>
      </c>
      <c r="BE35" s="951">
        <f t="shared" si="70"/>
        <v>-1538</v>
      </c>
      <c r="BF35" s="971">
        <f t="shared" ref="BF35:BG37" si="106">BF54-BF45</f>
        <v>597</v>
      </c>
      <c r="BG35" s="971">
        <f t="shared" si="106"/>
        <v>2022</v>
      </c>
      <c r="BH35" s="951">
        <f t="shared" si="71"/>
        <v>-1425</v>
      </c>
      <c r="BI35" s="971">
        <f t="shared" ref="BI35:BJ37" si="107">BI54-BI45</f>
        <v>198</v>
      </c>
      <c r="BJ35" s="971">
        <f t="shared" si="107"/>
        <v>1670</v>
      </c>
      <c r="BK35" s="951">
        <f t="shared" si="72"/>
        <v>-1472</v>
      </c>
      <c r="BL35" s="970">
        <f t="shared" ref="BL35:BM37" si="108">BL54-BL45</f>
        <v>78</v>
      </c>
      <c r="BM35" s="971">
        <f t="shared" si="108"/>
        <v>1546</v>
      </c>
      <c r="BN35" s="951">
        <f t="shared" si="73"/>
        <v>-1468</v>
      </c>
      <c r="BO35" s="971">
        <f t="shared" ref="BO35:BP37" si="109">BO54-BO45</f>
        <v>-11</v>
      </c>
      <c r="BP35" s="971">
        <f t="shared" si="109"/>
        <v>634</v>
      </c>
      <c r="BQ35" s="951">
        <f t="shared" si="74"/>
        <v>-645</v>
      </c>
      <c r="BR35" s="971">
        <f t="shared" ref="BR35:BS37" si="110">BR54-BR45</f>
        <v>21</v>
      </c>
      <c r="BS35" s="971">
        <f t="shared" si="110"/>
        <v>927</v>
      </c>
      <c r="BT35" s="951">
        <f t="shared" si="75"/>
        <v>-906</v>
      </c>
      <c r="BU35" s="971">
        <f t="shared" ref="BU35:BV37" si="111">BU54-BU45</f>
        <v>4</v>
      </c>
      <c r="BV35" s="971">
        <f t="shared" si="111"/>
        <v>881</v>
      </c>
      <c r="BW35" s="951">
        <f t="shared" si="76"/>
        <v>-877</v>
      </c>
      <c r="BX35" s="970">
        <f t="shared" ref="BX35:BY37" si="112">BX54-BX45</f>
        <v>42</v>
      </c>
      <c r="BY35" s="971">
        <f t="shared" si="112"/>
        <v>980</v>
      </c>
      <c r="BZ35" s="951">
        <f t="shared" si="77"/>
        <v>-938</v>
      </c>
      <c r="CA35" s="971">
        <f t="shared" ref="CA35:CB37" si="113">CA54-CA45</f>
        <v>126</v>
      </c>
      <c r="CB35" s="971">
        <f t="shared" si="113"/>
        <v>1107</v>
      </c>
      <c r="CC35" s="951">
        <f t="shared" si="78"/>
        <v>-981</v>
      </c>
      <c r="CD35" s="971">
        <f t="shared" ref="CD35:CE37" si="114">CD54-CD45</f>
        <v>324</v>
      </c>
      <c r="CE35" s="971">
        <f t="shared" si="114"/>
        <v>1320</v>
      </c>
      <c r="CF35" s="951">
        <f t="shared" si="79"/>
        <v>-996</v>
      </c>
      <c r="CG35" s="971">
        <f t="shared" ref="CG35:CH37" si="115">CG54-CG45</f>
        <v>115</v>
      </c>
      <c r="CH35" s="971">
        <f t="shared" si="115"/>
        <v>1245</v>
      </c>
      <c r="CI35" s="951">
        <f t="shared" si="80"/>
        <v>-1130</v>
      </c>
      <c r="CJ35" s="970"/>
      <c r="CK35" s="971"/>
      <c r="CL35" s="951"/>
      <c r="CM35" s="971"/>
      <c r="CN35" s="971"/>
      <c r="CO35" s="951"/>
      <c r="CP35" s="971"/>
      <c r="CQ35" s="971"/>
      <c r="CR35" s="951"/>
      <c r="CS35" s="971"/>
      <c r="CT35" s="971"/>
      <c r="CU35" s="957"/>
      <c r="CZ35" s="1107"/>
      <c r="DA35" s="1107"/>
      <c r="DC35" s="1107"/>
      <c r="DD35" s="1107"/>
    </row>
    <row r="36" spans="1:111" ht="20.100000000000001" customHeight="1">
      <c r="A36" s="1022" t="str">
        <f>IF('1'!$A$1=1,B36,C36)</f>
        <v xml:space="preserve">              Computer services</v>
      </c>
      <c r="B36" s="831" t="s">
        <v>388</v>
      </c>
      <c r="C36" s="830" t="s">
        <v>387</v>
      </c>
      <c r="D36" s="970">
        <f t="shared" si="89"/>
        <v>150</v>
      </c>
      <c r="E36" s="971">
        <f t="shared" si="89"/>
        <v>55</v>
      </c>
      <c r="F36" s="951">
        <f t="shared" si="53"/>
        <v>95</v>
      </c>
      <c r="G36" s="971">
        <f t="shared" si="90"/>
        <v>170</v>
      </c>
      <c r="H36" s="971">
        <f t="shared" si="90"/>
        <v>24</v>
      </c>
      <c r="I36" s="951">
        <f t="shared" si="54"/>
        <v>146</v>
      </c>
      <c r="J36" s="971">
        <f t="shared" si="91"/>
        <v>171</v>
      </c>
      <c r="K36" s="971">
        <f t="shared" si="91"/>
        <v>43</v>
      </c>
      <c r="L36" s="952">
        <f t="shared" si="55"/>
        <v>128</v>
      </c>
      <c r="M36" s="971">
        <f t="shared" si="92"/>
        <v>211</v>
      </c>
      <c r="N36" s="971">
        <f t="shared" si="92"/>
        <v>21</v>
      </c>
      <c r="O36" s="952">
        <f t="shared" si="56"/>
        <v>190</v>
      </c>
      <c r="P36" s="970">
        <f>P55-P46</f>
        <v>178</v>
      </c>
      <c r="Q36" s="971">
        <f>Q55-Q46</f>
        <v>41</v>
      </c>
      <c r="R36" s="951">
        <f t="shared" si="57"/>
        <v>137</v>
      </c>
      <c r="S36" s="971">
        <f t="shared" si="93"/>
        <v>187</v>
      </c>
      <c r="T36" s="971">
        <f t="shared" si="93"/>
        <v>29</v>
      </c>
      <c r="U36" s="951">
        <f t="shared" si="58"/>
        <v>158</v>
      </c>
      <c r="V36" s="971">
        <f t="shared" si="94"/>
        <v>207</v>
      </c>
      <c r="W36" s="971">
        <f t="shared" si="94"/>
        <v>31</v>
      </c>
      <c r="X36" s="952">
        <f t="shared" si="59"/>
        <v>176</v>
      </c>
      <c r="Y36" s="971">
        <f t="shared" si="95"/>
        <v>258</v>
      </c>
      <c r="Z36" s="971">
        <f t="shared" si="95"/>
        <v>34</v>
      </c>
      <c r="AA36" s="952">
        <f t="shared" si="60"/>
        <v>224</v>
      </c>
      <c r="AB36" s="970">
        <f t="shared" si="96"/>
        <v>235</v>
      </c>
      <c r="AC36" s="971">
        <f t="shared" si="96"/>
        <v>44</v>
      </c>
      <c r="AD36" s="951">
        <f t="shared" si="61"/>
        <v>191</v>
      </c>
      <c r="AE36" s="971">
        <f t="shared" si="97"/>
        <v>286</v>
      </c>
      <c r="AF36" s="971">
        <f t="shared" si="97"/>
        <v>32</v>
      </c>
      <c r="AG36" s="951">
        <f t="shared" si="62"/>
        <v>254</v>
      </c>
      <c r="AH36" s="971">
        <f t="shared" si="98"/>
        <v>293</v>
      </c>
      <c r="AI36" s="971">
        <f t="shared" si="98"/>
        <v>38</v>
      </c>
      <c r="AJ36" s="952">
        <f t="shared" si="63"/>
        <v>255</v>
      </c>
      <c r="AK36" s="971">
        <f t="shared" si="99"/>
        <v>359</v>
      </c>
      <c r="AL36" s="971">
        <f t="shared" si="99"/>
        <v>40</v>
      </c>
      <c r="AM36" s="952">
        <f t="shared" si="64"/>
        <v>319</v>
      </c>
      <c r="AN36" s="970">
        <f t="shared" si="100"/>
        <v>314</v>
      </c>
      <c r="AO36" s="971">
        <f t="shared" si="100"/>
        <v>46</v>
      </c>
      <c r="AP36" s="951">
        <f t="shared" si="65"/>
        <v>268</v>
      </c>
      <c r="AQ36" s="971">
        <f t="shared" si="101"/>
        <v>373</v>
      </c>
      <c r="AR36" s="971">
        <f t="shared" si="101"/>
        <v>65</v>
      </c>
      <c r="AS36" s="951">
        <f t="shared" si="66"/>
        <v>308</v>
      </c>
      <c r="AT36" s="971">
        <f t="shared" si="102"/>
        <v>419</v>
      </c>
      <c r="AU36" s="971">
        <f t="shared" si="102"/>
        <v>52</v>
      </c>
      <c r="AV36" s="951">
        <f t="shared" si="67"/>
        <v>367</v>
      </c>
      <c r="AW36" s="971">
        <f t="shared" si="103"/>
        <v>465</v>
      </c>
      <c r="AX36" s="971">
        <f t="shared" si="103"/>
        <v>65</v>
      </c>
      <c r="AY36" s="951">
        <f t="shared" si="68"/>
        <v>400</v>
      </c>
      <c r="AZ36" s="970">
        <f t="shared" si="104"/>
        <v>437</v>
      </c>
      <c r="BA36" s="971">
        <f t="shared" si="104"/>
        <v>79</v>
      </c>
      <c r="BB36" s="951">
        <f t="shared" si="69"/>
        <v>358</v>
      </c>
      <c r="BC36" s="971">
        <f t="shared" si="105"/>
        <v>516</v>
      </c>
      <c r="BD36" s="971">
        <f t="shared" si="105"/>
        <v>55</v>
      </c>
      <c r="BE36" s="951">
        <f t="shared" si="70"/>
        <v>461</v>
      </c>
      <c r="BF36" s="971">
        <f t="shared" si="106"/>
        <v>563</v>
      </c>
      <c r="BG36" s="971">
        <f t="shared" si="106"/>
        <v>92</v>
      </c>
      <c r="BH36" s="951">
        <f t="shared" si="71"/>
        <v>471</v>
      </c>
      <c r="BI36" s="971">
        <f t="shared" si="107"/>
        <v>612</v>
      </c>
      <c r="BJ36" s="971">
        <f t="shared" si="107"/>
        <v>52</v>
      </c>
      <c r="BK36" s="951">
        <f t="shared" si="72"/>
        <v>560</v>
      </c>
      <c r="BL36" s="970">
        <f t="shared" si="108"/>
        <v>615</v>
      </c>
      <c r="BM36" s="971">
        <f t="shared" si="108"/>
        <v>94</v>
      </c>
      <c r="BN36" s="951">
        <f t="shared" si="73"/>
        <v>521</v>
      </c>
      <c r="BO36" s="971">
        <f t="shared" si="109"/>
        <v>600</v>
      </c>
      <c r="BP36" s="971">
        <f t="shared" si="109"/>
        <v>51</v>
      </c>
      <c r="BQ36" s="951">
        <f t="shared" si="74"/>
        <v>549</v>
      </c>
      <c r="BR36" s="971">
        <f t="shared" si="110"/>
        <v>691</v>
      </c>
      <c r="BS36" s="971">
        <f t="shared" si="110"/>
        <v>104</v>
      </c>
      <c r="BT36" s="951">
        <f t="shared" si="75"/>
        <v>587</v>
      </c>
      <c r="BU36" s="971">
        <f t="shared" si="111"/>
        <v>775</v>
      </c>
      <c r="BV36" s="971">
        <f t="shared" si="111"/>
        <v>60</v>
      </c>
      <c r="BW36" s="951">
        <f t="shared" si="76"/>
        <v>715</v>
      </c>
      <c r="BX36" s="970">
        <f t="shared" si="112"/>
        <v>767</v>
      </c>
      <c r="BY36" s="971">
        <f t="shared" si="112"/>
        <v>102</v>
      </c>
      <c r="BZ36" s="951">
        <f t="shared" si="77"/>
        <v>665</v>
      </c>
      <c r="CA36" s="971">
        <f t="shared" si="113"/>
        <v>866</v>
      </c>
      <c r="CB36" s="971">
        <f t="shared" si="113"/>
        <v>79</v>
      </c>
      <c r="CC36" s="951">
        <f t="shared" si="78"/>
        <v>787</v>
      </c>
      <c r="CD36" s="971">
        <f t="shared" si="114"/>
        <v>983</v>
      </c>
      <c r="CE36" s="971">
        <f t="shared" si="114"/>
        <v>109</v>
      </c>
      <c r="CF36" s="951">
        <f t="shared" si="79"/>
        <v>874</v>
      </c>
      <c r="CG36" s="971">
        <f t="shared" si="115"/>
        <v>1166</v>
      </c>
      <c r="CH36" s="971">
        <f t="shared" si="115"/>
        <v>103</v>
      </c>
      <c r="CI36" s="951">
        <f t="shared" si="80"/>
        <v>1063</v>
      </c>
      <c r="CJ36" s="970"/>
      <c r="CK36" s="971"/>
      <c r="CL36" s="951"/>
      <c r="CM36" s="971"/>
      <c r="CN36" s="971"/>
      <c r="CO36" s="951"/>
      <c r="CP36" s="971"/>
      <c r="CQ36" s="971"/>
      <c r="CR36" s="951"/>
      <c r="CS36" s="971"/>
      <c r="CT36" s="971"/>
      <c r="CU36" s="957"/>
      <c r="CZ36" s="1107"/>
      <c r="DA36" s="1107"/>
      <c r="DC36" s="1107"/>
      <c r="DD36" s="1107"/>
    </row>
    <row r="37" spans="1:111" s="894" customFormat="1" ht="20.100000000000001" customHeight="1">
      <c r="A37" s="1022" t="str">
        <f>IF('1'!$A$1=1,B37,C37)</f>
        <v xml:space="preserve">              Other</v>
      </c>
      <c r="B37" s="969" t="s">
        <v>84</v>
      </c>
      <c r="C37" s="969" t="s">
        <v>200</v>
      </c>
      <c r="D37" s="970">
        <f t="shared" si="89"/>
        <v>428</v>
      </c>
      <c r="E37" s="971">
        <f t="shared" si="89"/>
        <v>65</v>
      </c>
      <c r="F37" s="951">
        <f t="shared" si="53"/>
        <v>363</v>
      </c>
      <c r="G37" s="971">
        <f t="shared" si="90"/>
        <v>226</v>
      </c>
      <c r="H37" s="971">
        <f t="shared" si="90"/>
        <v>41</v>
      </c>
      <c r="I37" s="951">
        <f t="shared" si="54"/>
        <v>185</v>
      </c>
      <c r="J37" s="971">
        <f t="shared" si="91"/>
        <v>219</v>
      </c>
      <c r="K37" s="971">
        <f t="shared" si="91"/>
        <v>90</v>
      </c>
      <c r="L37" s="952">
        <f t="shared" si="55"/>
        <v>129</v>
      </c>
      <c r="M37" s="971">
        <f t="shared" si="92"/>
        <v>193</v>
      </c>
      <c r="N37" s="971">
        <f t="shared" si="92"/>
        <v>148</v>
      </c>
      <c r="O37" s="952">
        <f t="shared" si="56"/>
        <v>45</v>
      </c>
      <c r="P37" s="970">
        <v>413</v>
      </c>
      <c r="Q37" s="971">
        <f>Q56-Q47</f>
        <v>12</v>
      </c>
      <c r="R37" s="951">
        <f t="shared" si="57"/>
        <v>401</v>
      </c>
      <c r="S37" s="971">
        <f t="shared" si="93"/>
        <v>276</v>
      </c>
      <c r="T37" s="971">
        <f t="shared" si="93"/>
        <v>69</v>
      </c>
      <c r="U37" s="951">
        <f t="shared" si="58"/>
        <v>207</v>
      </c>
      <c r="V37" s="971">
        <f t="shared" si="94"/>
        <v>189</v>
      </c>
      <c r="W37" s="971">
        <f t="shared" si="94"/>
        <v>120</v>
      </c>
      <c r="X37" s="952">
        <f t="shared" si="59"/>
        <v>69</v>
      </c>
      <c r="Y37" s="971">
        <f t="shared" si="95"/>
        <v>130</v>
      </c>
      <c r="Z37" s="971">
        <f t="shared" si="95"/>
        <v>-16</v>
      </c>
      <c r="AA37" s="952">
        <f t="shared" si="60"/>
        <v>146</v>
      </c>
      <c r="AB37" s="970">
        <f t="shared" si="96"/>
        <v>264</v>
      </c>
      <c r="AC37" s="971">
        <f t="shared" si="96"/>
        <v>85</v>
      </c>
      <c r="AD37" s="951">
        <f t="shared" si="61"/>
        <v>179</v>
      </c>
      <c r="AE37" s="971">
        <f t="shared" si="97"/>
        <v>297</v>
      </c>
      <c r="AF37" s="971">
        <f t="shared" si="97"/>
        <v>136</v>
      </c>
      <c r="AG37" s="951">
        <f t="shared" si="62"/>
        <v>161</v>
      </c>
      <c r="AH37" s="971">
        <f t="shared" si="98"/>
        <v>378</v>
      </c>
      <c r="AI37" s="971">
        <f t="shared" si="98"/>
        <v>136</v>
      </c>
      <c r="AJ37" s="952">
        <f t="shared" si="63"/>
        <v>242</v>
      </c>
      <c r="AK37" s="971">
        <f t="shared" si="99"/>
        <v>338</v>
      </c>
      <c r="AL37" s="971">
        <f t="shared" si="99"/>
        <v>115</v>
      </c>
      <c r="AM37" s="952">
        <f t="shared" si="64"/>
        <v>223</v>
      </c>
      <c r="AN37" s="970">
        <f t="shared" si="100"/>
        <v>372</v>
      </c>
      <c r="AO37" s="971">
        <f t="shared" si="100"/>
        <v>9</v>
      </c>
      <c r="AP37" s="951">
        <f t="shared" si="65"/>
        <v>363</v>
      </c>
      <c r="AQ37" s="971">
        <f t="shared" si="101"/>
        <v>314</v>
      </c>
      <c r="AR37" s="971">
        <f t="shared" si="101"/>
        <v>67</v>
      </c>
      <c r="AS37" s="951">
        <f t="shared" si="66"/>
        <v>247</v>
      </c>
      <c r="AT37" s="971">
        <f t="shared" si="102"/>
        <v>301</v>
      </c>
      <c r="AU37" s="971">
        <f t="shared" si="102"/>
        <v>190</v>
      </c>
      <c r="AV37" s="951">
        <f t="shared" si="67"/>
        <v>111</v>
      </c>
      <c r="AW37" s="971">
        <f t="shared" si="103"/>
        <v>397</v>
      </c>
      <c r="AX37" s="971">
        <f t="shared" si="103"/>
        <v>17</v>
      </c>
      <c r="AY37" s="951">
        <f t="shared" si="68"/>
        <v>380</v>
      </c>
      <c r="AZ37" s="970">
        <f t="shared" si="104"/>
        <v>307</v>
      </c>
      <c r="BA37" s="971">
        <f t="shared" si="104"/>
        <v>46</v>
      </c>
      <c r="BB37" s="951">
        <f t="shared" si="69"/>
        <v>261</v>
      </c>
      <c r="BC37" s="971">
        <f t="shared" si="105"/>
        <v>318</v>
      </c>
      <c r="BD37" s="971">
        <f t="shared" si="105"/>
        <v>134</v>
      </c>
      <c r="BE37" s="951">
        <f t="shared" si="70"/>
        <v>184</v>
      </c>
      <c r="BF37" s="971">
        <f t="shared" si="106"/>
        <v>315</v>
      </c>
      <c r="BG37" s="971">
        <f t="shared" si="106"/>
        <v>150</v>
      </c>
      <c r="BH37" s="951">
        <f t="shared" si="71"/>
        <v>165</v>
      </c>
      <c r="BI37" s="971">
        <f t="shared" si="107"/>
        <v>340</v>
      </c>
      <c r="BJ37" s="971">
        <f t="shared" si="107"/>
        <v>-10</v>
      </c>
      <c r="BK37" s="951">
        <f t="shared" si="72"/>
        <v>350</v>
      </c>
      <c r="BL37" s="970">
        <f t="shared" si="108"/>
        <v>359</v>
      </c>
      <c r="BM37" s="971">
        <f t="shared" si="108"/>
        <v>44</v>
      </c>
      <c r="BN37" s="951">
        <f t="shared" si="73"/>
        <v>315</v>
      </c>
      <c r="BO37" s="971">
        <f t="shared" si="109"/>
        <v>157</v>
      </c>
      <c r="BP37" s="971">
        <f t="shared" si="109"/>
        <v>50</v>
      </c>
      <c r="BQ37" s="951">
        <f t="shared" si="74"/>
        <v>107</v>
      </c>
      <c r="BR37" s="971">
        <f t="shared" si="110"/>
        <v>241</v>
      </c>
      <c r="BS37" s="971">
        <f t="shared" si="110"/>
        <v>149</v>
      </c>
      <c r="BT37" s="951">
        <f t="shared" si="75"/>
        <v>92</v>
      </c>
      <c r="BU37" s="971">
        <f t="shared" si="111"/>
        <v>413</v>
      </c>
      <c r="BV37" s="971">
        <f t="shared" si="111"/>
        <v>53</v>
      </c>
      <c r="BW37" s="951">
        <f t="shared" si="76"/>
        <v>360</v>
      </c>
      <c r="BX37" s="970">
        <f t="shared" si="112"/>
        <v>264</v>
      </c>
      <c r="BY37" s="971">
        <f t="shared" si="112"/>
        <v>125</v>
      </c>
      <c r="BZ37" s="951">
        <f t="shared" si="77"/>
        <v>139</v>
      </c>
      <c r="CA37" s="971">
        <f t="shared" si="113"/>
        <v>289</v>
      </c>
      <c r="CB37" s="971">
        <f t="shared" si="113"/>
        <v>152</v>
      </c>
      <c r="CC37" s="951">
        <f t="shared" si="78"/>
        <v>137</v>
      </c>
      <c r="CD37" s="971">
        <f t="shared" si="114"/>
        <v>223</v>
      </c>
      <c r="CE37" s="971">
        <f t="shared" si="114"/>
        <v>130</v>
      </c>
      <c r="CF37" s="951">
        <f t="shared" si="79"/>
        <v>93</v>
      </c>
      <c r="CG37" s="971">
        <f t="shared" si="115"/>
        <v>349</v>
      </c>
      <c r="CH37" s="971">
        <f t="shared" si="115"/>
        <v>131</v>
      </c>
      <c r="CI37" s="951">
        <f t="shared" si="80"/>
        <v>218</v>
      </c>
      <c r="CJ37" s="970"/>
      <c r="CK37" s="971"/>
      <c r="CL37" s="951"/>
      <c r="CM37" s="971"/>
      <c r="CN37" s="971"/>
      <c r="CO37" s="951"/>
      <c r="CP37" s="971"/>
      <c r="CQ37" s="971"/>
      <c r="CR37" s="951"/>
      <c r="CS37" s="971"/>
      <c r="CT37" s="971"/>
      <c r="CU37" s="957"/>
      <c r="CY37" s="902"/>
      <c r="CZ37" s="1183"/>
      <c r="DA37" s="1183"/>
      <c r="DB37" s="902"/>
      <c r="DC37" s="1183"/>
      <c r="DD37" s="1183"/>
      <c r="DE37" s="902"/>
      <c r="DF37" s="902"/>
      <c r="DG37" s="902"/>
    </row>
    <row r="38" spans="1:111" s="894" customFormat="1" ht="15.6" customHeight="1">
      <c r="A38" s="1023"/>
      <c r="B38" s="972"/>
      <c r="C38" s="973"/>
      <c r="D38" s="974"/>
      <c r="E38" s="975"/>
      <c r="F38" s="975"/>
      <c r="G38" s="975"/>
      <c r="H38" s="975"/>
      <c r="I38" s="975"/>
      <c r="J38" s="975"/>
      <c r="K38" s="975"/>
      <c r="L38" s="975"/>
      <c r="M38" s="975"/>
      <c r="N38" s="975"/>
      <c r="O38" s="975"/>
      <c r="P38" s="974"/>
      <c r="Q38" s="975"/>
      <c r="R38" s="975"/>
      <c r="S38" s="975"/>
      <c r="T38" s="975"/>
      <c r="U38" s="975"/>
      <c r="V38" s="975"/>
      <c r="W38" s="975"/>
      <c r="X38" s="975"/>
      <c r="Y38" s="975"/>
      <c r="Z38" s="975"/>
      <c r="AA38" s="975"/>
      <c r="AB38" s="974"/>
      <c r="AC38" s="975"/>
      <c r="AD38" s="975"/>
      <c r="AE38" s="975"/>
      <c r="AF38" s="975"/>
      <c r="AG38" s="975"/>
      <c r="AH38" s="975"/>
      <c r="AI38" s="975"/>
      <c r="AJ38" s="975"/>
      <c r="AK38" s="975"/>
      <c r="AL38" s="975"/>
      <c r="AM38" s="975"/>
      <c r="AN38" s="974"/>
      <c r="AO38" s="975"/>
      <c r="AP38" s="975"/>
      <c r="AQ38" s="975"/>
      <c r="AR38" s="975"/>
      <c r="AS38" s="975"/>
      <c r="AT38" s="975"/>
      <c r="AU38" s="975"/>
      <c r="AV38" s="975"/>
      <c r="AW38" s="975"/>
      <c r="AX38" s="975"/>
      <c r="AY38" s="975"/>
      <c r="AZ38" s="897"/>
      <c r="BA38" s="898"/>
      <c r="BB38" s="898"/>
      <c r="BC38" s="898"/>
      <c r="BD38" s="898"/>
      <c r="BE38" s="898"/>
      <c r="BF38" s="898"/>
      <c r="BG38" s="898"/>
      <c r="BH38" s="898"/>
      <c r="BI38" s="898"/>
      <c r="BJ38" s="898"/>
      <c r="BK38" s="898"/>
      <c r="BL38" s="897"/>
      <c r="BM38" s="898"/>
      <c r="BN38" s="898"/>
      <c r="BO38" s="898"/>
      <c r="BP38" s="898"/>
      <c r="BQ38" s="898"/>
      <c r="BR38" s="898"/>
      <c r="BS38" s="898"/>
      <c r="BT38" s="898"/>
      <c r="BU38" s="898"/>
      <c r="BV38" s="898"/>
      <c r="BW38" s="898"/>
      <c r="BX38" s="897"/>
      <c r="BY38" s="898"/>
      <c r="BZ38" s="898"/>
      <c r="CA38" s="898"/>
      <c r="CB38" s="898"/>
      <c r="CC38" s="898"/>
      <c r="CD38" s="898"/>
      <c r="CE38" s="898"/>
      <c r="CF38" s="898"/>
      <c r="CG38" s="898"/>
      <c r="CH38" s="898"/>
      <c r="CI38" s="898"/>
      <c r="CJ38" s="897"/>
      <c r="CK38" s="898"/>
      <c r="CL38" s="898"/>
      <c r="CM38" s="898"/>
      <c r="CN38" s="898"/>
      <c r="CO38" s="898"/>
      <c r="CP38" s="898"/>
      <c r="CQ38" s="898"/>
      <c r="CR38" s="898"/>
      <c r="CS38" s="1087"/>
      <c r="CT38" s="1087"/>
      <c r="CU38" s="1115"/>
      <c r="CV38" s="1087"/>
      <c r="CW38" s="1087"/>
      <c r="CX38" s="1087"/>
      <c r="CY38" s="1087"/>
      <c r="CZ38" s="1182"/>
      <c r="DA38" s="1182"/>
      <c r="DB38" s="1087"/>
      <c r="DC38" s="1182"/>
      <c r="DD38" s="1182"/>
      <c r="DE38" s="1087"/>
      <c r="DF38" s="1087"/>
      <c r="DG38" s="1087"/>
    </row>
    <row r="39" spans="1:111" s="984" customFormat="1" ht="17.850000000000001" customHeight="1">
      <c r="A39" s="1019" t="str">
        <f>IF('1'!$A$1=1,B39,C39)</f>
        <v xml:space="preserve"> Reference</v>
      </c>
      <c r="B39" s="608" t="s">
        <v>85</v>
      </c>
      <c r="C39" s="949" t="s">
        <v>201</v>
      </c>
      <c r="D39" s="950"/>
      <c r="E39" s="951"/>
      <c r="F39" s="951"/>
      <c r="G39" s="951"/>
      <c r="H39" s="951"/>
      <c r="I39" s="951"/>
      <c r="J39" s="951"/>
      <c r="K39" s="952"/>
      <c r="L39" s="952"/>
      <c r="M39" s="951"/>
      <c r="N39" s="952"/>
      <c r="O39" s="952"/>
      <c r="P39" s="950"/>
      <c r="Q39" s="951"/>
      <c r="R39" s="951"/>
      <c r="S39" s="951"/>
      <c r="T39" s="951"/>
      <c r="U39" s="951"/>
      <c r="V39" s="951"/>
      <c r="W39" s="952"/>
      <c r="X39" s="952"/>
      <c r="Y39" s="951"/>
      <c r="Z39" s="952"/>
      <c r="AA39" s="952"/>
      <c r="AB39" s="950"/>
      <c r="AC39" s="951"/>
      <c r="AD39" s="951"/>
      <c r="AE39" s="951"/>
      <c r="AF39" s="951"/>
      <c r="AG39" s="951"/>
      <c r="AH39" s="951"/>
      <c r="AI39" s="952"/>
      <c r="AJ39" s="952"/>
      <c r="AK39" s="951"/>
      <c r="AL39" s="952"/>
      <c r="AM39" s="952"/>
      <c r="AN39" s="977"/>
      <c r="AO39" s="624"/>
      <c r="AP39" s="624"/>
      <c r="AQ39" s="624"/>
      <c r="AR39" s="624"/>
      <c r="AS39" s="624"/>
      <c r="AT39" s="978"/>
      <c r="AU39" s="978"/>
      <c r="AV39" s="978"/>
      <c r="AW39" s="978"/>
      <c r="AX39" s="978"/>
      <c r="AY39" s="978"/>
      <c r="AZ39" s="979"/>
      <c r="BA39" s="980"/>
      <c r="BB39" s="980"/>
      <c r="BC39" s="980"/>
      <c r="BD39" s="980"/>
      <c r="BE39" s="980"/>
      <c r="BF39" s="980"/>
      <c r="BG39" s="980"/>
      <c r="BH39" s="980"/>
      <c r="BI39" s="980"/>
      <c r="BJ39" s="980"/>
      <c r="BK39" s="980"/>
      <c r="BL39" s="981"/>
      <c r="BM39" s="982"/>
      <c r="BN39" s="982"/>
      <c r="BO39" s="983"/>
      <c r="BP39" s="982"/>
      <c r="BQ39" s="982"/>
      <c r="BR39" s="983"/>
      <c r="BS39" s="982"/>
      <c r="BT39" s="982"/>
      <c r="BU39" s="983"/>
      <c r="BV39" s="982"/>
      <c r="BW39" s="982"/>
      <c r="BX39" s="981"/>
      <c r="BY39" s="982"/>
      <c r="BZ39" s="982"/>
      <c r="CA39" s="983"/>
      <c r="CB39" s="982"/>
      <c r="CC39" s="982"/>
      <c r="CD39" s="983"/>
      <c r="CE39" s="982"/>
      <c r="CF39" s="982"/>
      <c r="CG39" s="983"/>
      <c r="CH39" s="982"/>
      <c r="CI39" s="982"/>
      <c r="CJ39" s="981"/>
      <c r="CK39" s="982"/>
      <c r="CL39" s="982"/>
      <c r="CM39" s="983"/>
      <c r="CN39" s="982"/>
      <c r="CO39" s="982"/>
      <c r="CP39" s="983"/>
      <c r="CQ39" s="982"/>
      <c r="CR39" s="982"/>
      <c r="CS39" s="992"/>
      <c r="CT39" s="992"/>
      <c r="CU39" s="1116"/>
      <c r="CZ39" s="1107"/>
      <c r="DA39" s="1107"/>
      <c r="DC39" s="1107"/>
      <c r="DD39" s="1107"/>
    </row>
    <row r="40" spans="1:111" s="984" customFormat="1" ht="27.75" customHeight="1">
      <c r="A40" s="976" t="str">
        <f>IF('1'!$A$1=1,B40,C40)</f>
        <v xml:space="preserve">    Data from the State Statistics Service of Ukraine*</v>
      </c>
      <c r="B40" s="985" t="s">
        <v>407</v>
      </c>
      <c r="C40" s="932" t="s">
        <v>408</v>
      </c>
      <c r="D40" s="909">
        <v>2244</v>
      </c>
      <c r="E40" s="899">
        <v>1204</v>
      </c>
      <c r="F40" s="899">
        <f>D40-E40</f>
        <v>1040</v>
      </c>
      <c r="G40" s="899">
        <v>2409</v>
      </c>
      <c r="H40" s="899">
        <v>1369</v>
      </c>
      <c r="I40" s="899">
        <f>G40-H40</f>
        <v>1040</v>
      </c>
      <c r="J40" s="899">
        <v>2530</v>
      </c>
      <c r="K40" s="899">
        <v>1495</v>
      </c>
      <c r="L40" s="899">
        <f>J40-K40</f>
        <v>1035</v>
      </c>
      <c r="M40" s="899">
        <v>2554</v>
      </c>
      <c r="N40" s="899">
        <v>1455</v>
      </c>
      <c r="O40" s="899">
        <f>M40-N40</f>
        <v>1099</v>
      </c>
      <c r="P40" s="909">
        <v>2248</v>
      </c>
      <c r="Q40" s="899">
        <v>1140</v>
      </c>
      <c r="R40" s="899">
        <f>P40-Q40</f>
        <v>1108</v>
      </c>
      <c r="S40" s="899">
        <v>2317</v>
      </c>
      <c r="T40" s="899">
        <v>1221</v>
      </c>
      <c r="U40" s="899">
        <f>S40-T40</f>
        <v>1096</v>
      </c>
      <c r="V40" s="899">
        <v>2504</v>
      </c>
      <c r="W40" s="899">
        <v>1520</v>
      </c>
      <c r="X40" s="899">
        <f>V40-W40</f>
        <v>984</v>
      </c>
      <c r="Y40" s="899">
        <v>2799</v>
      </c>
      <c r="Z40" s="899">
        <v>1446</v>
      </c>
      <c r="AA40" s="899">
        <f>Y40-Z40</f>
        <v>1353</v>
      </c>
      <c r="AB40" s="909">
        <v>2439</v>
      </c>
      <c r="AC40" s="899">
        <v>1180</v>
      </c>
      <c r="AD40" s="899">
        <f>AB40-AC40</f>
        <v>1259</v>
      </c>
      <c r="AE40" s="899">
        <v>2650</v>
      </c>
      <c r="AF40" s="899">
        <v>1251</v>
      </c>
      <c r="AG40" s="899">
        <f>AE40-AF40</f>
        <v>1399</v>
      </c>
      <c r="AH40" s="899">
        <v>2771</v>
      </c>
      <c r="AI40" s="899">
        <v>1509</v>
      </c>
      <c r="AJ40" s="899">
        <f>AH40-AI40</f>
        <v>1262</v>
      </c>
      <c r="AK40" s="899">
        <v>2854</v>
      </c>
      <c r="AL40" s="899">
        <v>1536</v>
      </c>
      <c r="AM40" s="899">
        <f>AK40-AL40</f>
        <v>1318</v>
      </c>
      <c r="AN40" s="625">
        <v>2613</v>
      </c>
      <c r="AO40" s="626">
        <v>1352</v>
      </c>
      <c r="AP40" s="626">
        <f>AN40-AO40</f>
        <v>1261</v>
      </c>
      <c r="AQ40" s="626">
        <v>2867</v>
      </c>
      <c r="AR40" s="626">
        <v>1535</v>
      </c>
      <c r="AS40" s="626">
        <f>AQ40-AR40</f>
        <v>1332</v>
      </c>
      <c r="AT40" s="626">
        <v>3058</v>
      </c>
      <c r="AU40" s="626">
        <v>1700</v>
      </c>
      <c r="AV40" s="626">
        <f>AT40-AU40</f>
        <v>1358</v>
      </c>
      <c r="AW40" s="626">
        <v>3100</v>
      </c>
      <c r="AX40" s="626">
        <v>1722</v>
      </c>
      <c r="AY40" s="626">
        <f>AW40-AX40</f>
        <v>1378</v>
      </c>
      <c r="AZ40" s="909">
        <v>2956</v>
      </c>
      <c r="BA40" s="899">
        <v>1476</v>
      </c>
      <c r="BB40" s="899">
        <f>AZ40-BA40</f>
        <v>1480</v>
      </c>
      <c r="BC40" s="899">
        <v>3120</v>
      </c>
      <c r="BD40" s="899">
        <v>1698</v>
      </c>
      <c r="BE40" s="899">
        <f>BC40-BD40</f>
        <v>1422</v>
      </c>
      <c r="BF40" s="899">
        <v>3185</v>
      </c>
      <c r="BG40" s="899">
        <v>1870</v>
      </c>
      <c r="BH40" s="899">
        <f>BF40-BG40</f>
        <v>1315</v>
      </c>
      <c r="BI40" s="899">
        <v>6368</v>
      </c>
      <c r="BJ40" s="899">
        <v>1898</v>
      </c>
      <c r="BK40" s="899">
        <f>BI40-BJ40</f>
        <v>4470</v>
      </c>
      <c r="BL40" s="909">
        <v>2929</v>
      </c>
      <c r="BM40" s="899">
        <v>1499</v>
      </c>
      <c r="BN40" s="899">
        <f>BL40-BM40</f>
        <v>1430</v>
      </c>
      <c r="BO40" s="899">
        <v>2630</v>
      </c>
      <c r="BP40" s="899">
        <v>1102</v>
      </c>
      <c r="BQ40" s="899">
        <f>BO40-BP40</f>
        <v>1528</v>
      </c>
      <c r="BR40" s="899">
        <v>2897</v>
      </c>
      <c r="BS40" s="899">
        <v>1488</v>
      </c>
      <c r="BT40" s="899">
        <f>BR40-BS40</f>
        <v>1409</v>
      </c>
      <c r="BU40" s="899">
        <v>3064</v>
      </c>
      <c r="BV40" s="899">
        <v>1623</v>
      </c>
      <c r="BW40" s="899">
        <f>BU40-BV40</f>
        <v>1441</v>
      </c>
      <c r="BX40" s="909">
        <v>2767</v>
      </c>
      <c r="BY40" s="899">
        <v>1470</v>
      </c>
      <c r="BZ40" s="899">
        <f>BX40-BY40</f>
        <v>1297</v>
      </c>
      <c r="CA40" s="899">
        <v>2980</v>
      </c>
      <c r="CB40" s="899">
        <v>1829</v>
      </c>
      <c r="CC40" s="899">
        <f>CA40-CB40</f>
        <v>1151</v>
      </c>
      <c r="CD40" s="899">
        <v>3317</v>
      </c>
      <c r="CE40" s="899">
        <v>2225</v>
      </c>
      <c r="CF40" s="899">
        <f>CD40-CE40</f>
        <v>1092</v>
      </c>
      <c r="CG40" s="899">
        <v>3710</v>
      </c>
      <c r="CH40" s="899">
        <v>2256</v>
      </c>
      <c r="CI40" s="899">
        <f>CG40-CH40</f>
        <v>1454</v>
      </c>
      <c r="CJ40" s="909"/>
      <c r="CK40" s="899"/>
      <c r="CL40" s="899"/>
      <c r="CM40" s="899"/>
      <c r="CN40" s="899"/>
      <c r="CO40" s="899"/>
      <c r="CP40" s="899"/>
      <c r="CQ40" s="899"/>
      <c r="CR40" s="899"/>
      <c r="CS40" s="899"/>
      <c r="CT40" s="899"/>
      <c r="CU40" s="906"/>
      <c r="CZ40" s="1107"/>
      <c r="DA40" s="1107"/>
      <c r="DC40" s="1107"/>
      <c r="DD40" s="1107"/>
    </row>
    <row r="41" spans="1:111" s="984" customFormat="1" ht="16.350000000000001" customHeight="1">
      <c r="A41" s="976" t="str">
        <f>IF('1'!$A$1=1,B41,C41)</f>
        <v xml:space="preserve">                       of which</v>
      </c>
      <c r="B41" s="986" t="s">
        <v>86</v>
      </c>
      <c r="C41" s="987" t="s">
        <v>202</v>
      </c>
      <c r="D41" s="950"/>
      <c r="E41" s="951"/>
      <c r="F41" s="951"/>
      <c r="G41" s="951"/>
      <c r="H41" s="951"/>
      <c r="I41" s="951"/>
      <c r="J41" s="952"/>
      <c r="K41" s="952"/>
      <c r="L41" s="952"/>
      <c r="M41" s="952"/>
      <c r="N41" s="952"/>
      <c r="O41" s="952"/>
      <c r="P41" s="950"/>
      <c r="Q41" s="951"/>
      <c r="R41" s="951"/>
      <c r="S41" s="951"/>
      <c r="T41" s="951"/>
      <c r="U41" s="951"/>
      <c r="V41" s="952"/>
      <c r="W41" s="952"/>
      <c r="X41" s="952"/>
      <c r="Y41" s="952"/>
      <c r="Z41" s="952"/>
      <c r="AA41" s="952"/>
      <c r="AB41" s="950"/>
      <c r="AC41" s="951"/>
      <c r="AD41" s="951"/>
      <c r="AE41" s="951"/>
      <c r="AF41" s="951"/>
      <c r="AG41" s="951"/>
      <c r="AH41" s="952"/>
      <c r="AI41" s="952"/>
      <c r="AJ41" s="952"/>
      <c r="AK41" s="952"/>
      <c r="AL41" s="952"/>
      <c r="AM41" s="952"/>
      <c r="AN41" s="627"/>
      <c r="AO41" s="628"/>
      <c r="AP41" s="628"/>
      <c r="AQ41" s="628"/>
      <c r="AR41" s="628"/>
      <c r="AS41" s="628"/>
      <c r="AT41" s="628"/>
      <c r="AU41" s="628"/>
      <c r="AV41" s="628"/>
      <c r="AW41" s="628"/>
      <c r="AX41" s="628"/>
      <c r="AY41" s="628"/>
      <c r="AZ41" s="950"/>
      <c r="BA41" s="951"/>
      <c r="BB41" s="951"/>
      <c r="BC41" s="951"/>
      <c r="BD41" s="951"/>
      <c r="BE41" s="951"/>
      <c r="BF41" s="951"/>
      <c r="BG41" s="951"/>
      <c r="BH41" s="951"/>
      <c r="BI41" s="951"/>
      <c r="BJ41" s="951"/>
      <c r="BK41" s="951"/>
      <c r="BL41" s="950"/>
      <c r="BM41" s="951"/>
      <c r="BN41" s="951"/>
      <c r="BO41" s="951"/>
      <c r="BP41" s="951"/>
      <c r="BQ41" s="951"/>
      <c r="BR41" s="951"/>
      <c r="BS41" s="951"/>
      <c r="BT41" s="951"/>
      <c r="BU41" s="951"/>
      <c r="BV41" s="951"/>
      <c r="BW41" s="951"/>
      <c r="BX41" s="950"/>
      <c r="BY41" s="951"/>
      <c r="BZ41" s="951"/>
      <c r="CA41" s="951"/>
      <c r="CB41" s="951"/>
      <c r="CC41" s="951"/>
      <c r="CD41" s="951"/>
      <c r="CE41" s="951"/>
      <c r="CF41" s="951"/>
      <c r="CG41" s="951"/>
      <c r="CH41" s="951"/>
      <c r="CI41" s="951"/>
      <c r="CJ41" s="950"/>
      <c r="CK41" s="951"/>
      <c r="CL41" s="951"/>
      <c r="CM41" s="951"/>
      <c r="CN41" s="951"/>
      <c r="CO41" s="951"/>
      <c r="CP41" s="951"/>
      <c r="CQ41" s="951"/>
      <c r="CR41" s="951"/>
      <c r="CS41" s="951"/>
      <c r="CT41" s="951"/>
      <c r="CU41" s="957"/>
      <c r="CZ41" s="1107"/>
      <c r="DA41" s="1107"/>
      <c r="DC41" s="1107"/>
      <c r="DD41" s="1107"/>
    </row>
    <row r="42" spans="1:111" s="984" customFormat="1" ht="19.350000000000001" customHeight="1">
      <c r="A42" s="957" t="str">
        <f>IF('1'!$A$1=1,B42,C42)</f>
        <v>Processing services</v>
      </c>
      <c r="B42" s="608" t="s">
        <v>87</v>
      </c>
      <c r="C42" s="988" t="s">
        <v>203</v>
      </c>
      <c r="D42" s="950">
        <v>311</v>
      </c>
      <c r="E42" s="951">
        <v>16</v>
      </c>
      <c r="F42" s="951">
        <f t="shared" ref="F42:F47" si="116">D42-E42</f>
        <v>295</v>
      </c>
      <c r="G42" s="951">
        <v>265</v>
      </c>
      <c r="H42" s="951">
        <v>25</v>
      </c>
      <c r="I42" s="951">
        <f t="shared" ref="I42:I47" si="117">G42-H42</f>
        <v>240</v>
      </c>
      <c r="J42" s="952">
        <v>244</v>
      </c>
      <c r="K42" s="952">
        <v>16</v>
      </c>
      <c r="L42" s="952">
        <f t="shared" ref="L42:L47" si="118">J42-K42</f>
        <v>228</v>
      </c>
      <c r="M42" s="952">
        <v>258</v>
      </c>
      <c r="N42" s="952">
        <v>6</v>
      </c>
      <c r="O42" s="952">
        <f t="shared" ref="O42:O47" si="119">M42-N42</f>
        <v>252</v>
      </c>
      <c r="P42" s="950">
        <v>246</v>
      </c>
      <c r="Q42" s="951">
        <v>1</v>
      </c>
      <c r="R42" s="951">
        <f t="shared" ref="R42:R47" si="120">P42-Q42</f>
        <v>245</v>
      </c>
      <c r="S42" s="951">
        <v>286</v>
      </c>
      <c r="T42" s="951">
        <v>1</v>
      </c>
      <c r="U42" s="951">
        <f t="shared" ref="U42:U47" si="121">S42-T42</f>
        <v>285</v>
      </c>
      <c r="V42" s="952">
        <v>287</v>
      </c>
      <c r="W42" s="952">
        <v>1</v>
      </c>
      <c r="X42" s="952">
        <f t="shared" ref="X42:X47" si="122">V42-W42</f>
        <v>286</v>
      </c>
      <c r="Y42" s="952">
        <v>307</v>
      </c>
      <c r="Z42" s="952">
        <v>2</v>
      </c>
      <c r="AA42" s="952">
        <f t="shared" ref="AA42:AA47" si="123">Y42-Z42</f>
        <v>305</v>
      </c>
      <c r="AB42" s="950">
        <v>342</v>
      </c>
      <c r="AC42" s="951">
        <v>1</v>
      </c>
      <c r="AD42" s="951">
        <f t="shared" ref="AD42:AD47" si="124">AB42-AC42</f>
        <v>341</v>
      </c>
      <c r="AE42" s="951">
        <v>370</v>
      </c>
      <c r="AF42" s="951">
        <v>0</v>
      </c>
      <c r="AG42" s="951">
        <f t="shared" ref="AG42:AG47" si="125">AE42-AF42</f>
        <v>370</v>
      </c>
      <c r="AH42" s="952">
        <v>320</v>
      </c>
      <c r="AI42" s="952">
        <v>0</v>
      </c>
      <c r="AJ42" s="952">
        <f t="shared" ref="AJ42:AJ47" si="126">AH42-AI42</f>
        <v>320</v>
      </c>
      <c r="AK42" s="952">
        <v>387</v>
      </c>
      <c r="AL42" s="952">
        <v>1</v>
      </c>
      <c r="AM42" s="952">
        <f t="shared" ref="AM42:AM47" si="127">AK42-AL42</f>
        <v>386</v>
      </c>
      <c r="AN42" s="627">
        <v>400</v>
      </c>
      <c r="AO42" s="628">
        <v>0</v>
      </c>
      <c r="AP42" s="628">
        <f t="shared" ref="AP42:AP47" si="128">AN42-AO42</f>
        <v>400</v>
      </c>
      <c r="AQ42" s="628">
        <v>431</v>
      </c>
      <c r="AR42" s="628">
        <v>0</v>
      </c>
      <c r="AS42" s="628">
        <f t="shared" ref="AS42:AS47" si="129">AQ42-AR42</f>
        <v>431</v>
      </c>
      <c r="AT42" s="628">
        <v>403</v>
      </c>
      <c r="AU42" s="628">
        <v>1</v>
      </c>
      <c r="AV42" s="628">
        <f t="shared" ref="AV42:AV47" si="130">AT42-AU42</f>
        <v>402</v>
      </c>
      <c r="AW42" s="628">
        <v>464</v>
      </c>
      <c r="AX42" s="628">
        <v>1</v>
      </c>
      <c r="AY42" s="628">
        <f t="shared" ref="AY42:AY47" si="131">AW42-AX42</f>
        <v>463</v>
      </c>
      <c r="AZ42" s="950">
        <v>429</v>
      </c>
      <c r="BA42" s="951">
        <v>1</v>
      </c>
      <c r="BB42" s="951">
        <f t="shared" ref="BB42:BB47" si="132">AZ42-BA42</f>
        <v>428</v>
      </c>
      <c r="BC42" s="951">
        <v>403</v>
      </c>
      <c r="BD42" s="951"/>
      <c r="BE42" s="951">
        <f t="shared" ref="BE42:BE47" si="133">BC42-BD42</f>
        <v>403</v>
      </c>
      <c r="BF42" s="951">
        <v>387</v>
      </c>
      <c r="BG42" s="951"/>
      <c r="BH42" s="951">
        <f t="shared" ref="BH42:BH47" si="134">BF42-BG42</f>
        <v>387</v>
      </c>
      <c r="BI42" s="951">
        <v>421</v>
      </c>
      <c r="BJ42" s="951">
        <v>1</v>
      </c>
      <c r="BK42" s="951">
        <f t="shared" ref="BK42:BK47" si="135">BI42-BJ42</f>
        <v>420</v>
      </c>
      <c r="BL42" s="950">
        <v>401</v>
      </c>
      <c r="BM42" s="951">
        <v>0</v>
      </c>
      <c r="BN42" s="951">
        <f t="shared" ref="BN42:BN47" si="136">BL42-BM42</f>
        <v>401</v>
      </c>
      <c r="BO42" s="951">
        <v>274</v>
      </c>
      <c r="BP42" s="951">
        <v>1</v>
      </c>
      <c r="BQ42" s="951">
        <f t="shared" ref="BQ42:BQ47" si="137">BO42-BP42</f>
        <v>273</v>
      </c>
      <c r="BR42" s="951">
        <v>309</v>
      </c>
      <c r="BS42" s="951">
        <v>1</v>
      </c>
      <c r="BT42" s="951">
        <f t="shared" ref="BT42:BT47" si="138">BR42-BS42</f>
        <v>308</v>
      </c>
      <c r="BU42" s="951">
        <v>370</v>
      </c>
      <c r="BV42" s="951">
        <v>0</v>
      </c>
      <c r="BW42" s="951">
        <f t="shared" ref="BW42:BW47" si="139">BU42-BV42</f>
        <v>370</v>
      </c>
      <c r="BX42" s="950">
        <v>342</v>
      </c>
      <c r="BY42" s="951">
        <v>2</v>
      </c>
      <c r="BZ42" s="951">
        <f t="shared" ref="BZ42:BZ47" si="140">BX42-BY42</f>
        <v>340</v>
      </c>
      <c r="CA42" s="951">
        <v>368</v>
      </c>
      <c r="CB42" s="951">
        <v>2</v>
      </c>
      <c r="CC42" s="951">
        <f t="shared" ref="CC42:CC47" si="141">CA42-CB42</f>
        <v>366</v>
      </c>
      <c r="CD42" s="951">
        <v>346</v>
      </c>
      <c r="CE42" s="951">
        <v>3</v>
      </c>
      <c r="CF42" s="951">
        <f t="shared" ref="CF42:CF47" si="142">CD42-CE42</f>
        <v>343</v>
      </c>
      <c r="CG42" s="951">
        <v>480</v>
      </c>
      <c r="CH42" s="951">
        <v>3</v>
      </c>
      <c r="CI42" s="951">
        <f t="shared" ref="CI42:CI47" si="143">CG42-CH42</f>
        <v>477</v>
      </c>
      <c r="CJ42" s="950"/>
      <c r="CK42" s="951"/>
      <c r="CL42" s="951"/>
      <c r="CM42" s="951"/>
      <c r="CN42" s="951"/>
      <c r="CO42" s="951"/>
      <c r="CP42" s="951"/>
      <c r="CQ42" s="951"/>
      <c r="CR42" s="951"/>
      <c r="CS42" s="951"/>
      <c r="CT42" s="951"/>
      <c r="CU42" s="957"/>
      <c r="CZ42" s="1107"/>
      <c r="DA42" s="1107"/>
      <c r="DC42" s="1107"/>
      <c r="DD42" s="1107"/>
    </row>
    <row r="43" spans="1:111" s="984" customFormat="1" ht="18.600000000000001" customHeight="1">
      <c r="A43" s="957" t="str">
        <f>IF('1'!$A$1=1,B43,C43)</f>
        <v>Transportation*</v>
      </c>
      <c r="B43" s="608" t="s">
        <v>301</v>
      </c>
      <c r="C43" s="988" t="s">
        <v>302</v>
      </c>
      <c r="D43" s="950">
        <v>1174</v>
      </c>
      <c r="E43" s="951">
        <v>244</v>
      </c>
      <c r="F43" s="951">
        <f t="shared" si="116"/>
        <v>930</v>
      </c>
      <c r="G43" s="951">
        <v>1301</v>
      </c>
      <c r="H43" s="951">
        <v>273</v>
      </c>
      <c r="I43" s="951">
        <f t="shared" si="117"/>
        <v>1028</v>
      </c>
      <c r="J43" s="952">
        <v>1433</v>
      </c>
      <c r="K43" s="952">
        <v>308</v>
      </c>
      <c r="L43" s="952">
        <f t="shared" si="118"/>
        <v>1125</v>
      </c>
      <c r="M43" s="952">
        <v>1355</v>
      </c>
      <c r="N43" s="952">
        <v>328</v>
      </c>
      <c r="O43" s="952">
        <f t="shared" si="119"/>
        <v>1027</v>
      </c>
      <c r="P43" s="950">
        <v>1225</v>
      </c>
      <c r="Q43" s="951">
        <v>189</v>
      </c>
      <c r="R43" s="951">
        <f t="shared" si="120"/>
        <v>1036</v>
      </c>
      <c r="S43" s="951">
        <v>1259</v>
      </c>
      <c r="T43" s="951">
        <v>231</v>
      </c>
      <c r="U43" s="951">
        <f t="shared" si="121"/>
        <v>1028</v>
      </c>
      <c r="V43" s="952">
        <v>1314</v>
      </c>
      <c r="W43" s="952">
        <v>295</v>
      </c>
      <c r="X43" s="952">
        <f t="shared" si="122"/>
        <v>1019</v>
      </c>
      <c r="Y43" s="952">
        <v>1502</v>
      </c>
      <c r="Z43" s="952">
        <v>274</v>
      </c>
      <c r="AA43" s="952">
        <f t="shared" si="123"/>
        <v>1228</v>
      </c>
      <c r="AB43" s="950">
        <v>1337</v>
      </c>
      <c r="AC43" s="951">
        <v>232</v>
      </c>
      <c r="AD43" s="951">
        <f t="shared" si="124"/>
        <v>1105</v>
      </c>
      <c r="AE43" s="951">
        <v>1436</v>
      </c>
      <c r="AF43" s="951">
        <v>300</v>
      </c>
      <c r="AG43" s="951">
        <f t="shared" si="125"/>
        <v>1136</v>
      </c>
      <c r="AH43" s="952">
        <v>1590</v>
      </c>
      <c r="AI43" s="952">
        <v>330</v>
      </c>
      <c r="AJ43" s="952">
        <f t="shared" si="126"/>
        <v>1260</v>
      </c>
      <c r="AK43" s="952">
        <v>1498</v>
      </c>
      <c r="AL43" s="952">
        <v>351</v>
      </c>
      <c r="AM43" s="952">
        <f t="shared" si="127"/>
        <v>1147</v>
      </c>
      <c r="AN43" s="627">
        <v>1295</v>
      </c>
      <c r="AO43" s="628">
        <v>310</v>
      </c>
      <c r="AP43" s="628">
        <f t="shared" si="128"/>
        <v>985</v>
      </c>
      <c r="AQ43" s="628">
        <v>1479</v>
      </c>
      <c r="AR43" s="628">
        <v>357</v>
      </c>
      <c r="AS43" s="628">
        <f t="shared" si="129"/>
        <v>1122</v>
      </c>
      <c r="AT43" s="628">
        <v>1581</v>
      </c>
      <c r="AU43" s="628">
        <v>399</v>
      </c>
      <c r="AV43" s="628">
        <f t="shared" si="130"/>
        <v>1182</v>
      </c>
      <c r="AW43" s="628">
        <v>1497</v>
      </c>
      <c r="AX43" s="628">
        <v>399</v>
      </c>
      <c r="AY43" s="628">
        <f t="shared" si="131"/>
        <v>1098</v>
      </c>
      <c r="AZ43" s="950">
        <v>1436</v>
      </c>
      <c r="BA43" s="951">
        <v>329</v>
      </c>
      <c r="BB43" s="951">
        <f t="shared" si="132"/>
        <v>1107</v>
      </c>
      <c r="BC43" s="951">
        <v>1581</v>
      </c>
      <c r="BD43" s="951">
        <v>366</v>
      </c>
      <c r="BE43" s="951">
        <f t="shared" si="133"/>
        <v>1215</v>
      </c>
      <c r="BF43" s="951">
        <v>1595</v>
      </c>
      <c r="BG43" s="951">
        <v>420</v>
      </c>
      <c r="BH43" s="951">
        <f t="shared" si="134"/>
        <v>1175</v>
      </c>
      <c r="BI43" s="951">
        <v>4498</v>
      </c>
      <c r="BJ43" s="951">
        <v>444</v>
      </c>
      <c r="BK43" s="951">
        <f t="shared" si="135"/>
        <v>4054</v>
      </c>
      <c r="BL43" s="950">
        <v>1265</v>
      </c>
      <c r="BM43" s="951">
        <v>300</v>
      </c>
      <c r="BN43" s="951">
        <f t="shared" si="136"/>
        <v>965</v>
      </c>
      <c r="BO43" s="951">
        <v>1120</v>
      </c>
      <c r="BP43" s="951">
        <v>205</v>
      </c>
      <c r="BQ43" s="951">
        <f t="shared" si="137"/>
        <v>915</v>
      </c>
      <c r="BR43" s="951">
        <v>1300</v>
      </c>
      <c r="BS43" s="951">
        <v>253</v>
      </c>
      <c r="BT43" s="951">
        <f t="shared" si="138"/>
        <v>1047</v>
      </c>
      <c r="BU43" s="951">
        <v>1303</v>
      </c>
      <c r="BV43" s="951">
        <v>303</v>
      </c>
      <c r="BW43" s="951">
        <f t="shared" si="139"/>
        <v>1000</v>
      </c>
      <c r="BX43" s="950">
        <v>1064</v>
      </c>
      <c r="BY43" s="951">
        <v>305</v>
      </c>
      <c r="BZ43" s="951">
        <f t="shared" si="140"/>
        <v>759</v>
      </c>
      <c r="CA43" s="951">
        <v>1087</v>
      </c>
      <c r="CB43" s="951">
        <v>387</v>
      </c>
      <c r="CC43" s="951">
        <f t="shared" si="141"/>
        <v>700</v>
      </c>
      <c r="CD43" s="951">
        <v>1201</v>
      </c>
      <c r="CE43" s="951">
        <v>506</v>
      </c>
      <c r="CF43" s="951">
        <f t="shared" si="142"/>
        <v>695</v>
      </c>
      <c r="CG43" s="951">
        <v>1305</v>
      </c>
      <c r="CH43" s="951">
        <v>579</v>
      </c>
      <c r="CI43" s="951">
        <f t="shared" si="143"/>
        <v>726</v>
      </c>
      <c r="CJ43" s="950"/>
      <c r="CK43" s="951"/>
      <c r="CL43" s="951"/>
      <c r="CM43" s="951"/>
      <c r="CN43" s="951"/>
      <c r="CO43" s="951"/>
      <c r="CP43" s="951"/>
      <c r="CQ43" s="951"/>
      <c r="CR43" s="951"/>
      <c r="CS43" s="951"/>
      <c r="CT43" s="951"/>
      <c r="CU43" s="957"/>
      <c r="CZ43" s="1107"/>
      <c r="DA43" s="1107"/>
      <c r="DC43" s="1107"/>
      <c r="DD43" s="1107"/>
    </row>
    <row r="44" spans="1:111" s="984" customFormat="1" ht="32.700000000000003" customHeight="1">
      <c r="A44" s="1024" t="str">
        <f>IF('1'!$A$1=1,B44,C44)</f>
        <v xml:space="preserve">   of which pipeline transport</v>
      </c>
      <c r="B44" s="608" t="s">
        <v>303</v>
      </c>
      <c r="C44" s="988" t="s">
        <v>304</v>
      </c>
      <c r="D44" s="950">
        <v>423</v>
      </c>
      <c r="E44" s="951">
        <v>24</v>
      </c>
      <c r="F44" s="951">
        <f t="shared" si="116"/>
        <v>399</v>
      </c>
      <c r="G44" s="951">
        <v>557</v>
      </c>
      <c r="H44" s="951">
        <v>26</v>
      </c>
      <c r="I44" s="951">
        <f t="shared" si="117"/>
        <v>531</v>
      </c>
      <c r="J44" s="952">
        <v>662</v>
      </c>
      <c r="K44" s="952">
        <v>26</v>
      </c>
      <c r="L44" s="952">
        <f t="shared" si="118"/>
        <v>636</v>
      </c>
      <c r="M44" s="952">
        <v>616</v>
      </c>
      <c r="N44" s="952">
        <v>22</v>
      </c>
      <c r="O44" s="952">
        <f t="shared" si="119"/>
        <v>594</v>
      </c>
      <c r="P44" s="950">
        <v>620</v>
      </c>
      <c r="Q44" s="951">
        <v>22</v>
      </c>
      <c r="R44" s="951">
        <f t="shared" si="120"/>
        <v>598</v>
      </c>
      <c r="S44" s="951">
        <v>606</v>
      </c>
      <c r="T44" s="951">
        <v>19</v>
      </c>
      <c r="U44" s="951">
        <f t="shared" si="121"/>
        <v>587</v>
      </c>
      <c r="V44" s="952">
        <v>607</v>
      </c>
      <c r="W44" s="952">
        <v>22</v>
      </c>
      <c r="X44" s="952">
        <f t="shared" si="122"/>
        <v>585</v>
      </c>
      <c r="Y44" s="952">
        <v>798</v>
      </c>
      <c r="Z44" s="952">
        <v>24</v>
      </c>
      <c r="AA44" s="952">
        <f t="shared" si="123"/>
        <v>774</v>
      </c>
      <c r="AB44" s="950">
        <v>716</v>
      </c>
      <c r="AC44" s="951">
        <v>22</v>
      </c>
      <c r="AD44" s="951">
        <f t="shared" si="124"/>
        <v>694</v>
      </c>
      <c r="AE44" s="951">
        <v>732</v>
      </c>
      <c r="AF44" s="951">
        <v>18</v>
      </c>
      <c r="AG44" s="951">
        <f t="shared" si="125"/>
        <v>714</v>
      </c>
      <c r="AH44" s="952">
        <v>805</v>
      </c>
      <c r="AI44" s="952">
        <v>20</v>
      </c>
      <c r="AJ44" s="952">
        <f t="shared" si="126"/>
        <v>785</v>
      </c>
      <c r="AK44" s="952">
        <v>745</v>
      </c>
      <c r="AL44" s="952">
        <v>20</v>
      </c>
      <c r="AM44" s="952">
        <f t="shared" si="127"/>
        <v>725</v>
      </c>
      <c r="AN44" s="627">
        <v>647</v>
      </c>
      <c r="AO44" s="628">
        <v>19</v>
      </c>
      <c r="AP44" s="628">
        <f t="shared" si="128"/>
        <v>628</v>
      </c>
      <c r="AQ44" s="628">
        <v>755</v>
      </c>
      <c r="AR44" s="628">
        <v>20</v>
      </c>
      <c r="AS44" s="628">
        <f t="shared" si="129"/>
        <v>735</v>
      </c>
      <c r="AT44" s="628">
        <v>805</v>
      </c>
      <c r="AU44" s="628">
        <v>21</v>
      </c>
      <c r="AV44" s="628">
        <f t="shared" si="130"/>
        <v>784</v>
      </c>
      <c r="AW44" s="628">
        <v>753</v>
      </c>
      <c r="AX44" s="628">
        <v>19</v>
      </c>
      <c r="AY44" s="628">
        <f t="shared" si="131"/>
        <v>734</v>
      </c>
      <c r="AZ44" s="950">
        <v>744</v>
      </c>
      <c r="BA44" s="951">
        <v>17</v>
      </c>
      <c r="BB44" s="951">
        <f t="shared" si="132"/>
        <v>727</v>
      </c>
      <c r="BC44" s="951">
        <v>795</v>
      </c>
      <c r="BD44" s="951">
        <v>7</v>
      </c>
      <c r="BE44" s="951">
        <f t="shared" si="133"/>
        <v>788</v>
      </c>
      <c r="BF44" s="951">
        <v>692</v>
      </c>
      <c r="BG44" s="951">
        <v>19</v>
      </c>
      <c r="BH44" s="951">
        <f t="shared" si="134"/>
        <v>673</v>
      </c>
      <c r="BI44" s="951">
        <v>3673</v>
      </c>
      <c r="BJ44" s="951">
        <v>17</v>
      </c>
      <c r="BK44" s="951">
        <f t="shared" si="135"/>
        <v>3656</v>
      </c>
      <c r="BL44" s="950">
        <v>574</v>
      </c>
      <c r="BM44" s="951">
        <v>0</v>
      </c>
      <c r="BN44" s="951">
        <f t="shared" si="136"/>
        <v>574</v>
      </c>
      <c r="BO44" s="951">
        <v>589</v>
      </c>
      <c r="BP44" s="951">
        <v>0</v>
      </c>
      <c r="BQ44" s="951">
        <f t="shared" si="137"/>
        <v>589</v>
      </c>
      <c r="BR44" s="951">
        <v>647</v>
      </c>
      <c r="BS44" s="951">
        <v>0</v>
      </c>
      <c r="BT44" s="951">
        <f t="shared" si="138"/>
        <v>647</v>
      </c>
      <c r="BU44" s="951">
        <v>633</v>
      </c>
      <c r="BV44" s="951">
        <v>0</v>
      </c>
      <c r="BW44" s="951">
        <f t="shared" si="139"/>
        <v>633</v>
      </c>
      <c r="BX44" s="950">
        <v>469</v>
      </c>
      <c r="BY44" s="951">
        <v>1</v>
      </c>
      <c r="BZ44" s="951">
        <f t="shared" si="140"/>
        <v>468</v>
      </c>
      <c r="CA44" s="951">
        <v>389</v>
      </c>
      <c r="CB44" s="951">
        <v>0</v>
      </c>
      <c r="CC44" s="951">
        <f t="shared" si="141"/>
        <v>389</v>
      </c>
      <c r="CD44" s="951">
        <v>412</v>
      </c>
      <c r="CE44" s="951">
        <v>0</v>
      </c>
      <c r="CF44" s="951">
        <f t="shared" si="142"/>
        <v>412</v>
      </c>
      <c r="CG44" s="951">
        <v>394</v>
      </c>
      <c r="CH44" s="951">
        <v>0</v>
      </c>
      <c r="CI44" s="951">
        <f t="shared" si="143"/>
        <v>394</v>
      </c>
      <c r="CJ44" s="950"/>
      <c r="CK44" s="951"/>
      <c r="CL44" s="951"/>
      <c r="CM44" s="951"/>
      <c r="CN44" s="951"/>
      <c r="CO44" s="951"/>
      <c r="CP44" s="951"/>
      <c r="CQ44" s="951"/>
      <c r="CR44" s="951"/>
      <c r="CS44" s="951"/>
      <c r="CT44" s="951"/>
      <c r="CU44" s="957"/>
      <c r="CZ44" s="1107"/>
      <c r="DA44" s="1107"/>
      <c r="DC44" s="1107"/>
      <c r="DD44" s="1107"/>
    </row>
    <row r="45" spans="1:111" s="984" customFormat="1" ht="18.600000000000001" customHeight="1">
      <c r="A45" s="957" t="str">
        <f>IF('1'!$A$1=1,B45,C45)</f>
        <v>Travel</v>
      </c>
      <c r="B45" s="608" t="s">
        <v>89</v>
      </c>
      <c r="C45" s="988" t="s">
        <v>204</v>
      </c>
      <c r="D45" s="950">
        <v>48</v>
      </c>
      <c r="E45" s="951">
        <v>150</v>
      </c>
      <c r="F45" s="951">
        <f t="shared" si="116"/>
        <v>-102</v>
      </c>
      <c r="G45" s="951">
        <v>37</v>
      </c>
      <c r="H45" s="951">
        <v>140</v>
      </c>
      <c r="I45" s="951">
        <f t="shared" si="117"/>
        <v>-103</v>
      </c>
      <c r="J45" s="952">
        <v>69</v>
      </c>
      <c r="K45" s="952">
        <v>203</v>
      </c>
      <c r="L45" s="952">
        <f t="shared" si="118"/>
        <v>-134</v>
      </c>
      <c r="M45" s="952">
        <v>47</v>
      </c>
      <c r="N45" s="952">
        <v>106</v>
      </c>
      <c r="O45" s="952">
        <f t="shared" si="119"/>
        <v>-59</v>
      </c>
      <c r="P45" s="950">
        <v>48</v>
      </c>
      <c r="Q45" s="951">
        <v>85</v>
      </c>
      <c r="R45" s="951">
        <f t="shared" si="120"/>
        <v>-37</v>
      </c>
      <c r="S45" s="951">
        <v>37</v>
      </c>
      <c r="T45" s="951">
        <v>173</v>
      </c>
      <c r="U45" s="951">
        <f t="shared" si="121"/>
        <v>-136</v>
      </c>
      <c r="V45" s="952">
        <v>68</v>
      </c>
      <c r="W45" s="952">
        <v>218</v>
      </c>
      <c r="X45" s="952">
        <f t="shared" si="122"/>
        <v>-150</v>
      </c>
      <c r="Y45" s="952">
        <v>53</v>
      </c>
      <c r="Z45" s="952">
        <v>127</v>
      </c>
      <c r="AA45" s="952">
        <f t="shared" si="123"/>
        <v>-74</v>
      </c>
      <c r="AB45" s="950">
        <v>54</v>
      </c>
      <c r="AC45" s="951">
        <v>122</v>
      </c>
      <c r="AD45" s="951">
        <f t="shared" si="124"/>
        <v>-68</v>
      </c>
      <c r="AE45" s="951">
        <v>47</v>
      </c>
      <c r="AF45" s="951">
        <v>197</v>
      </c>
      <c r="AG45" s="951">
        <f t="shared" si="125"/>
        <v>-150</v>
      </c>
      <c r="AH45" s="952">
        <v>79</v>
      </c>
      <c r="AI45" s="952">
        <v>288</v>
      </c>
      <c r="AJ45" s="952">
        <f t="shared" si="126"/>
        <v>-209</v>
      </c>
      <c r="AK45" s="952">
        <v>63</v>
      </c>
      <c r="AL45" s="952">
        <v>188</v>
      </c>
      <c r="AM45" s="952">
        <f t="shared" si="127"/>
        <v>-125</v>
      </c>
      <c r="AN45" s="627">
        <v>72</v>
      </c>
      <c r="AO45" s="628">
        <v>152</v>
      </c>
      <c r="AP45" s="628">
        <f t="shared" si="128"/>
        <v>-80</v>
      </c>
      <c r="AQ45" s="628">
        <v>62</v>
      </c>
      <c r="AR45" s="628">
        <v>288</v>
      </c>
      <c r="AS45" s="628">
        <f t="shared" si="129"/>
        <v>-226</v>
      </c>
      <c r="AT45" s="628">
        <v>91</v>
      </c>
      <c r="AU45" s="628">
        <v>343</v>
      </c>
      <c r="AV45" s="628">
        <f t="shared" si="130"/>
        <v>-252</v>
      </c>
      <c r="AW45" s="628">
        <v>74</v>
      </c>
      <c r="AX45" s="628">
        <v>208</v>
      </c>
      <c r="AY45" s="628">
        <f t="shared" si="131"/>
        <v>-134</v>
      </c>
      <c r="AZ45" s="950">
        <v>81</v>
      </c>
      <c r="BA45" s="951">
        <v>208</v>
      </c>
      <c r="BB45" s="951">
        <f t="shared" si="132"/>
        <v>-127</v>
      </c>
      <c r="BC45" s="951">
        <v>56</v>
      </c>
      <c r="BD45" s="951">
        <v>337</v>
      </c>
      <c r="BE45" s="951">
        <f t="shared" si="133"/>
        <v>-281</v>
      </c>
      <c r="BF45" s="951">
        <v>103</v>
      </c>
      <c r="BG45" s="951">
        <v>455</v>
      </c>
      <c r="BH45" s="951">
        <f t="shared" si="134"/>
        <v>-352</v>
      </c>
      <c r="BI45" s="951">
        <v>95</v>
      </c>
      <c r="BJ45" s="951">
        <v>299</v>
      </c>
      <c r="BK45" s="951">
        <f t="shared" si="135"/>
        <v>-204</v>
      </c>
      <c r="BL45" s="950">
        <v>102</v>
      </c>
      <c r="BM45" s="951">
        <v>200</v>
      </c>
      <c r="BN45" s="951">
        <f t="shared" si="136"/>
        <v>-98</v>
      </c>
      <c r="BO45" s="951">
        <v>28</v>
      </c>
      <c r="BP45" s="951">
        <v>34</v>
      </c>
      <c r="BQ45" s="951">
        <f t="shared" si="137"/>
        <v>-6</v>
      </c>
      <c r="BR45" s="951">
        <v>70</v>
      </c>
      <c r="BS45" s="951">
        <v>301</v>
      </c>
      <c r="BT45" s="951">
        <f t="shared" si="138"/>
        <v>-231</v>
      </c>
      <c r="BU45" s="951">
        <v>64</v>
      </c>
      <c r="BV45" s="951">
        <v>168</v>
      </c>
      <c r="BW45" s="951">
        <f t="shared" si="139"/>
        <v>-104</v>
      </c>
      <c r="BX45" s="950">
        <v>79</v>
      </c>
      <c r="BY45" s="951">
        <v>231</v>
      </c>
      <c r="BZ45" s="951">
        <f t="shared" si="140"/>
        <v>-152</v>
      </c>
      <c r="CA45" s="951">
        <v>59</v>
      </c>
      <c r="CB45" s="951">
        <v>408</v>
      </c>
      <c r="CC45" s="951">
        <f t="shared" si="141"/>
        <v>-349</v>
      </c>
      <c r="CD45" s="951">
        <v>113</v>
      </c>
      <c r="CE45" s="951">
        <v>604</v>
      </c>
      <c r="CF45" s="951">
        <f t="shared" si="142"/>
        <v>-491</v>
      </c>
      <c r="CG45" s="951">
        <v>92</v>
      </c>
      <c r="CH45" s="951">
        <v>356</v>
      </c>
      <c r="CI45" s="951">
        <f t="shared" si="143"/>
        <v>-264</v>
      </c>
      <c r="CJ45" s="950"/>
      <c r="CK45" s="951"/>
      <c r="CL45" s="951"/>
      <c r="CM45" s="951"/>
      <c r="CN45" s="951"/>
      <c r="CO45" s="951"/>
      <c r="CP45" s="951"/>
      <c r="CQ45" s="951"/>
      <c r="CR45" s="951"/>
      <c r="CS45" s="951"/>
      <c r="CT45" s="951"/>
      <c r="CU45" s="957"/>
      <c r="CZ45" s="1107"/>
      <c r="DA45" s="1107"/>
      <c r="DC45" s="1107"/>
      <c r="DD45" s="1107"/>
    </row>
    <row r="46" spans="1:111" s="984" customFormat="1" ht="18.600000000000001" customHeight="1">
      <c r="A46" s="957" t="str">
        <f>IF('1'!$A$1=1,B46,C46)</f>
        <v>Computer services</v>
      </c>
      <c r="B46" s="1032" t="s">
        <v>385</v>
      </c>
      <c r="C46" s="1033" t="s">
        <v>386</v>
      </c>
      <c r="D46" s="950">
        <v>224</v>
      </c>
      <c r="E46" s="951">
        <v>32</v>
      </c>
      <c r="F46" s="951">
        <f t="shared" si="116"/>
        <v>192</v>
      </c>
      <c r="G46" s="951">
        <v>231</v>
      </c>
      <c r="H46" s="951">
        <v>41</v>
      </c>
      <c r="I46" s="951">
        <f t="shared" si="117"/>
        <v>190</v>
      </c>
      <c r="J46" s="952">
        <v>239</v>
      </c>
      <c r="K46" s="952">
        <v>48</v>
      </c>
      <c r="L46" s="952">
        <f t="shared" si="118"/>
        <v>191</v>
      </c>
      <c r="M46" s="952">
        <v>272</v>
      </c>
      <c r="N46" s="952">
        <v>63</v>
      </c>
      <c r="O46" s="952">
        <f t="shared" si="119"/>
        <v>209</v>
      </c>
      <c r="P46" s="950">
        <v>267</v>
      </c>
      <c r="Q46" s="951">
        <v>42</v>
      </c>
      <c r="R46" s="951">
        <f t="shared" si="120"/>
        <v>225</v>
      </c>
      <c r="S46" s="951">
        <v>281</v>
      </c>
      <c r="T46" s="951">
        <v>41</v>
      </c>
      <c r="U46" s="951">
        <f t="shared" si="121"/>
        <v>240</v>
      </c>
      <c r="V46" s="952">
        <v>294</v>
      </c>
      <c r="W46" s="952">
        <v>49</v>
      </c>
      <c r="X46" s="952">
        <f t="shared" si="122"/>
        <v>245</v>
      </c>
      <c r="Y46" s="952">
        <v>303</v>
      </c>
      <c r="Z46" s="952">
        <v>56</v>
      </c>
      <c r="AA46" s="952">
        <f t="shared" si="123"/>
        <v>247</v>
      </c>
      <c r="AB46" s="950">
        <v>301</v>
      </c>
      <c r="AC46" s="951">
        <v>44</v>
      </c>
      <c r="AD46" s="951">
        <f t="shared" si="124"/>
        <v>257</v>
      </c>
      <c r="AE46" s="951">
        <v>310</v>
      </c>
      <c r="AF46" s="951">
        <v>41</v>
      </c>
      <c r="AG46" s="951">
        <f t="shared" si="125"/>
        <v>269</v>
      </c>
      <c r="AH46" s="952">
        <v>326</v>
      </c>
      <c r="AI46" s="952">
        <v>47</v>
      </c>
      <c r="AJ46" s="952">
        <f t="shared" si="126"/>
        <v>279</v>
      </c>
      <c r="AK46" s="952">
        <v>375</v>
      </c>
      <c r="AL46" s="952">
        <v>68</v>
      </c>
      <c r="AM46" s="952">
        <f t="shared" si="127"/>
        <v>307</v>
      </c>
      <c r="AN46" s="627">
        <v>380</v>
      </c>
      <c r="AO46" s="628">
        <v>52</v>
      </c>
      <c r="AP46" s="628">
        <f t="shared" si="128"/>
        <v>328</v>
      </c>
      <c r="AQ46" s="628">
        <v>397</v>
      </c>
      <c r="AR46" s="628">
        <v>54</v>
      </c>
      <c r="AS46" s="628">
        <f t="shared" si="129"/>
        <v>343</v>
      </c>
      <c r="AT46" s="628">
        <v>402</v>
      </c>
      <c r="AU46" s="628">
        <v>59</v>
      </c>
      <c r="AV46" s="628">
        <f t="shared" si="130"/>
        <v>343</v>
      </c>
      <c r="AW46" s="628">
        <v>454</v>
      </c>
      <c r="AX46" s="628">
        <v>87</v>
      </c>
      <c r="AY46" s="628">
        <f t="shared" si="131"/>
        <v>367</v>
      </c>
      <c r="AZ46" s="950">
        <v>463</v>
      </c>
      <c r="BA46" s="951">
        <v>57</v>
      </c>
      <c r="BB46" s="951">
        <f t="shared" si="132"/>
        <v>406</v>
      </c>
      <c r="BC46" s="951">
        <v>491</v>
      </c>
      <c r="BD46" s="951">
        <v>78</v>
      </c>
      <c r="BE46" s="951">
        <f t="shared" si="133"/>
        <v>413</v>
      </c>
      <c r="BF46" s="951">
        <v>497</v>
      </c>
      <c r="BG46" s="951">
        <v>63</v>
      </c>
      <c r="BH46" s="951">
        <f t="shared" si="134"/>
        <v>434</v>
      </c>
      <c r="BI46" s="951">
        <v>594</v>
      </c>
      <c r="BJ46" s="951">
        <v>103</v>
      </c>
      <c r="BK46" s="951">
        <f t="shared" si="135"/>
        <v>491</v>
      </c>
      <c r="BL46" s="950">
        <v>565</v>
      </c>
      <c r="BM46" s="951">
        <v>67</v>
      </c>
      <c r="BN46" s="951">
        <f t="shared" si="136"/>
        <v>498</v>
      </c>
      <c r="BO46" s="951">
        <v>559</v>
      </c>
      <c r="BP46" s="951">
        <v>68</v>
      </c>
      <c r="BQ46" s="951">
        <f t="shared" si="137"/>
        <v>491</v>
      </c>
      <c r="BR46" s="951">
        <v>566</v>
      </c>
      <c r="BS46" s="951">
        <v>78</v>
      </c>
      <c r="BT46" s="951">
        <f t="shared" si="138"/>
        <v>488</v>
      </c>
      <c r="BU46" s="951">
        <v>655</v>
      </c>
      <c r="BV46" s="951">
        <v>118</v>
      </c>
      <c r="BW46" s="951">
        <f t="shared" si="139"/>
        <v>537</v>
      </c>
      <c r="BX46" s="950">
        <v>677</v>
      </c>
      <c r="BY46" s="951">
        <v>79</v>
      </c>
      <c r="BZ46" s="951">
        <f t="shared" si="140"/>
        <v>598</v>
      </c>
      <c r="CA46" s="951">
        <v>739</v>
      </c>
      <c r="CB46" s="951">
        <v>84</v>
      </c>
      <c r="CC46" s="951">
        <f t="shared" si="141"/>
        <v>655</v>
      </c>
      <c r="CD46" s="951">
        <v>806</v>
      </c>
      <c r="CE46" s="951">
        <v>87</v>
      </c>
      <c r="CF46" s="951">
        <f t="shared" si="142"/>
        <v>719</v>
      </c>
      <c r="CG46" s="951">
        <v>939</v>
      </c>
      <c r="CH46" s="951">
        <v>152</v>
      </c>
      <c r="CI46" s="951">
        <f t="shared" si="143"/>
        <v>787</v>
      </c>
      <c r="CJ46" s="950"/>
      <c r="CK46" s="951"/>
      <c r="CL46" s="951"/>
      <c r="CM46" s="951"/>
      <c r="CN46" s="951"/>
      <c r="CO46" s="951"/>
      <c r="CP46" s="951"/>
      <c r="CQ46" s="951"/>
      <c r="CR46" s="951"/>
      <c r="CS46" s="951"/>
      <c r="CT46" s="951"/>
      <c r="CU46" s="957"/>
      <c r="CZ46" s="1107"/>
      <c r="DA46" s="1107"/>
      <c r="DC46" s="1107"/>
      <c r="DD46" s="1107"/>
    </row>
    <row r="47" spans="1:111" s="984" customFormat="1" ht="18" customHeight="1">
      <c r="A47" s="957" t="str">
        <f>IF('1'!$A$1=1,B47,C47)</f>
        <v>Other services</v>
      </c>
      <c r="B47" s="608" t="s">
        <v>90</v>
      </c>
      <c r="C47" s="988" t="s">
        <v>205</v>
      </c>
      <c r="D47" s="950">
        <f>D40-D42-D43-D45-D46</f>
        <v>487</v>
      </c>
      <c r="E47" s="951">
        <f>E40-E42-E43-E45-E46</f>
        <v>762</v>
      </c>
      <c r="F47" s="951">
        <f t="shared" si="116"/>
        <v>-275</v>
      </c>
      <c r="G47" s="951">
        <f>G40-G42-G43-G45-G46</f>
        <v>575</v>
      </c>
      <c r="H47" s="951">
        <f>H40-H42-H43-H45-H46</f>
        <v>890</v>
      </c>
      <c r="I47" s="951">
        <f t="shared" si="117"/>
        <v>-315</v>
      </c>
      <c r="J47" s="951">
        <f>J40-J42-J43-J45-J46</f>
        <v>545</v>
      </c>
      <c r="K47" s="951">
        <f>K40-K42-K43-K45-K46</f>
        <v>920</v>
      </c>
      <c r="L47" s="952">
        <f t="shared" si="118"/>
        <v>-375</v>
      </c>
      <c r="M47" s="951">
        <f>M40-M42-M43-M45-M46</f>
        <v>622</v>
      </c>
      <c r="N47" s="951">
        <f>N40-N42-N43-N45-N46</f>
        <v>952</v>
      </c>
      <c r="O47" s="952">
        <f t="shared" si="119"/>
        <v>-330</v>
      </c>
      <c r="P47" s="950">
        <f>P40-P42-P43-P45-P46</f>
        <v>462</v>
      </c>
      <c r="Q47" s="951">
        <f>Q40-Q42-Q43-Q45-Q46</f>
        <v>823</v>
      </c>
      <c r="R47" s="951">
        <f t="shared" si="120"/>
        <v>-361</v>
      </c>
      <c r="S47" s="951">
        <f>S40-S42-S43-S45-S46</f>
        <v>454</v>
      </c>
      <c r="T47" s="951">
        <f>T40-T42-T43-T45-T46</f>
        <v>775</v>
      </c>
      <c r="U47" s="951">
        <f t="shared" si="121"/>
        <v>-321</v>
      </c>
      <c r="V47" s="951">
        <f>V40-V42-V43-V45-V46</f>
        <v>541</v>
      </c>
      <c r="W47" s="951">
        <f>W40-W42-W43-W45-W46</f>
        <v>957</v>
      </c>
      <c r="X47" s="952">
        <f t="shared" si="122"/>
        <v>-416</v>
      </c>
      <c r="Y47" s="951">
        <f>Y40-Y42-Y43-Y45-Y46</f>
        <v>634</v>
      </c>
      <c r="Z47" s="951">
        <f>Z40-Z42-Z43-Z45-Z46</f>
        <v>987</v>
      </c>
      <c r="AA47" s="952">
        <f t="shared" si="123"/>
        <v>-353</v>
      </c>
      <c r="AB47" s="950">
        <f>AB40-AB42-AB43-AB45-AB46</f>
        <v>405</v>
      </c>
      <c r="AC47" s="951">
        <f>AC40-AC42-AC43-AC45-AC46</f>
        <v>781</v>
      </c>
      <c r="AD47" s="951">
        <f t="shared" si="124"/>
        <v>-376</v>
      </c>
      <c r="AE47" s="951">
        <f>AE40-AE42-AE43-AE45-AE46</f>
        <v>487</v>
      </c>
      <c r="AF47" s="951">
        <f>AF40-AF42-AF43-AF45-AF46</f>
        <v>713</v>
      </c>
      <c r="AG47" s="951">
        <f t="shared" si="125"/>
        <v>-226</v>
      </c>
      <c r="AH47" s="951">
        <f>AH40-AH42-AH43-AH45-AH46</f>
        <v>456</v>
      </c>
      <c r="AI47" s="951">
        <f>AI40-AI42-AI43-AI45-AI46</f>
        <v>844</v>
      </c>
      <c r="AJ47" s="952">
        <f t="shared" si="126"/>
        <v>-388</v>
      </c>
      <c r="AK47" s="951">
        <f>AK40-AK42-AK43-AK45-AK46</f>
        <v>531</v>
      </c>
      <c r="AL47" s="951">
        <f>AL40-AL42-AL43-AL45-AL46</f>
        <v>928</v>
      </c>
      <c r="AM47" s="952">
        <f t="shared" si="127"/>
        <v>-397</v>
      </c>
      <c r="AN47" s="627">
        <f>AN40-AN42-AN43-AN45-AN46</f>
        <v>466</v>
      </c>
      <c r="AO47" s="628">
        <f>AO40-AO42-AO43-AO45-AO46</f>
        <v>838</v>
      </c>
      <c r="AP47" s="628">
        <f t="shared" si="128"/>
        <v>-372</v>
      </c>
      <c r="AQ47" s="628">
        <f>AQ40-AQ42-AQ43-AQ45-AQ46</f>
        <v>498</v>
      </c>
      <c r="AR47" s="628">
        <f>AR40-AR42-AR43-AR45-AR46</f>
        <v>836</v>
      </c>
      <c r="AS47" s="628">
        <f t="shared" si="129"/>
        <v>-338</v>
      </c>
      <c r="AT47" s="628">
        <f>AT40-AT42-AT43-AT45-AT46</f>
        <v>581</v>
      </c>
      <c r="AU47" s="628">
        <f>AU40-AU42-AU43-AU45-AU46</f>
        <v>898</v>
      </c>
      <c r="AV47" s="628">
        <f t="shared" si="130"/>
        <v>-317</v>
      </c>
      <c r="AW47" s="628">
        <f>AW40-AW42-AW43-AW45-AW46</f>
        <v>611</v>
      </c>
      <c r="AX47" s="628">
        <f>AX40-AX42-AX43-AX45-AX46</f>
        <v>1027</v>
      </c>
      <c r="AY47" s="628">
        <f t="shared" si="131"/>
        <v>-416</v>
      </c>
      <c r="AZ47" s="950">
        <f>AZ40-AZ42-AZ43-AZ45-AZ46</f>
        <v>547</v>
      </c>
      <c r="BA47" s="951">
        <f>BA40-BA42-BA43-BA45-BA46</f>
        <v>881</v>
      </c>
      <c r="BB47" s="951">
        <f t="shared" si="132"/>
        <v>-334</v>
      </c>
      <c r="BC47" s="951">
        <f>BC40-BC42-BC43-BC45-BC46</f>
        <v>589</v>
      </c>
      <c r="BD47" s="951">
        <f>BD40-BD42-BD43-BD45-BD46</f>
        <v>917</v>
      </c>
      <c r="BE47" s="951">
        <f t="shared" si="133"/>
        <v>-328</v>
      </c>
      <c r="BF47" s="951">
        <f>BF40-BF42-BF43-BF45-BF46</f>
        <v>603</v>
      </c>
      <c r="BG47" s="951">
        <f>BG40-BG42-BG43-BG45-BG46</f>
        <v>932</v>
      </c>
      <c r="BH47" s="951">
        <f t="shared" si="134"/>
        <v>-329</v>
      </c>
      <c r="BI47" s="951">
        <f>BI40-BI42-BI43-BI45-BI46</f>
        <v>760</v>
      </c>
      <c r="BJ47" s="951">
        <f>BJ40-BJ42-BJ43-BJ45-BJ46</f>
        <v>1051</v>
      </c>
      <c r="BK47" s="951">
        <f t="shared" si="135"/>
        <v>-291</v>
      </c>
      <c r="BL47" s="950">
        <f>BL40-BL42-BL43-BL45-BL46</f>
        <v>596</v>
      </c>
      <c r="BM47" s="951">
        <f>BM40-BM42-BM43-BM45-BM46</f>
        <v>932</v>
      </c>
      <c r="BN47" s="951">
        <f t="shared" si="136"/>
        <v>-336</v>
      </c>
      <c r="BO47" s="951">
        <f>BO40-BO42-BO43-BO45-BO46</f>
        <v>649</v>
      </c>
      <c r="BP47" s="951">
        <f>BP40-BP42-BP43-BP45-BP46</f>
        <v>794</v>
      </c>
      <c r="BQ47" s="951">
        <f t="shared" si="137"/>
        <v>-145</v>
      </c>
      <c r="BR47" s="951">
        <f>BR40-BR42-BR43-BR45-BR46</f>
        <v>652</v>
      </c>
      <c r="BS47" s="951">
        <f>BS40-BS42-BS43-BS45-BS46</f>
        <v>855</v>
      </c>
      <c r="BT47" s="951">
        <f t="shared" si="138"/>
        <v>-203</v>
      </c>
      <c r="BU47" s="951">
        <f>BU40-BU42-BU43-BU45-BU46</f>
        <v>672</v>
      </c>
      <c r="BV47" s="951">
        <f>BV40-BV42-BV43-BV45-BV46</f>
        <v>1034</v>
      </c>
      <c r="BW47" s="951">
        <f t="shared" si="139"/>
        <v>-362</v>
      </c>
      <c r="BX47" s="950">
        <f>BX40-BX42-BX43-BX45-BX46</f>
        <v>605</v>
      </c>
      <c r="BY47" s="951">
        <f>BY40-BY42-BY43-BY45-BY46</f>
        <v>853</v>
      </c>
      <c r="BZ47" s="951">
        <f t="shared" si="140"/>
        <v>-248</v>
      </c>
      <c r="CA47" s="951">
        <f>CA40-CA42-CA43-CA45-CA46</f>
        <v>727</v>
      </c>
      <c r="CB47" s="951">
        <f>CB40-CB42-CB43-CB45-CB46</f>
        <v>948</v>
      </c>
      <c r="CC47" s="951">
        <f t="shared" si="141"/>
        <v>-221</v>
      </c>
      <c r="CD47" s="951">
        <f>CD40-CD42-CD43-CD45-CD46</f>
        <v>851</v>
      </c>
      <c r="CE47" s="951">
        <f>CE40-CE42-CE43-CE45-CE46</f>
        <v>1025</v>
      </c>
      <c r="CF47" s="951">
        <f t="shared" si="142"/>
        <v>-174</v>
      </c>
      <c r="CG47" s="951">
        <f>CG40-CG42-CG43-CG45-CG46</f>
        <v>894</v>
      </c>
      <c r="CH47" s="951">
        <f>CH40-CH42-CH43-CH45-CH46</f>
        <v>1166</v>
      </c>
      <c r="CI47" s="951">
        <f t="shared" si="143"/>
        <v>-272</v>
      </c>
      <c r="CJ47" s="950"/>
      <c r="CK47" s="951"/>
      <c r="CL47" s="951"/>
      <c r="CM47" s="951"/>
      <c r="CN47" s="951"/>
      <c r="CO47" s="951"/>
      <c r="CP47" s="951"/>
      <c r="CQ47" s="951"/>
      <c r="CR47" s="951"/>
      <c r="CS47" s="951"/>
      <c r="CT47" s="951"/>
      <c r="CU47" s="957"/>
      <c r="CZ47" s="1107"/>
      <c r="DA47" s="1107"/>
      <c r="DC47" s="1107"/>
      <c r="DD47" s="1107"/>
    </row>
    <row r="48" spans="1:111" s="984" customFormat="1" ht="20.100000000000001" customHeight="1">
      <c r="A48" s="976"/>
      <c r="B48" s="608"/>
      <c r="C48" s="989"/>
      <c r="D48" s="950"/>
      <c r="E48" s="951"/>
      <c r="F48" s="951"/>
      <c r="G48" s="951"/>
      <c r="H48" s="951"/>
      <c r="I48" s="951"/>
      <c r="J48" s="951"/>
      <c r="K48" s="952"/>
      <c r="L48" s="952"/>
      <c r="M48" s="951"/>
      <c r="N48" s="952"/>
      <c r="O48" s="952"/>
      <c r="P48" s="950"/>
      <c r="Q48" s="951"/>
      <c r="R48" s="951"/>
      <c r="S48" s="951"/>
      <c r="T48" s="951"/>
      <c r="U48" s="951"/>
      <c r="V48" s="951"/>
      <c r="W48" s="952"/>
      <c r="X48" s="952"/>
      <c r="Y48" s="951"/>
      <c r="Z48" s="952"/>
      <c r="AA48" s="952"/>
      <c r="AB48" s="950"/>
      <c r="AC48" s="951"/>
      <c r="AD48" s="951"/>
      <c r="AE48" s="951"/>
      <c r="AF48" s="951"/>
      <c r="AG48" s="951"/>
      <c r="AH48" s="951"/>
      <c r="AI48" s="951"/>
      <c r="AJ48" s="951"/>
      <c r="AK48" s="951"/>
      <c r="AL48" s="951"/>
      <c r="AM48" s="951"/>
      <c r="AN48" s="627"/>
      <c r="AO48" s="628"/>
      <c r="AP48" s="628"/>
      <c r="AQ48" s="628"/>
      <c r="AR48" s="628"/>
      <c r="AS48" s="628"/>
      <c r="AT48" s="628"/>
      <c r="AU48" s="628"/>
      <c r="AV48" s="628"/>
      <c r="AW48" s="628"/>
      <c r="AX48" s="628"/>
      <c r="AY48" s="628"/>
      <c r="AZ48" s="950"/>
      <c r="BA48" s="951"/>
      <c r="BB48" s="951"/>
      <c r="BC48" s="951"/>
      <c r="BD48" s="951"/>
      <c r="BE48" s="951"/>
      <c r="BF48" s="951"/>
      <c r="BG48" s="951"/>
      <c r="BH48" s="951"/>
      <c r="BI48" s="951"/>
      <c r="BJ48" s="951"/>
      <c r="BK48" s="951"/>
      <c r="BL48" s="990"/>
      <c r="BM48" s="991"/>
      <c r="BN48" s="991"/>
      <c r="BO48" s="992"/>
      <c r="BP48" s="991"/>
      <c r="BQ48" s="991"/>
      <c r="BR48" s="992"/>
      <c r="BS48" s="991"/>
      <c r="BT48" s="991"/>
      <c r="BU48" s="992"/>
      <c r="BV48" s="991"/>
      <c r="BW48" s="991"/>
      <c r="BX48" s="990"/>
      <c r="BY48" s="991"/>
      <c r="BZ48" s="991"/>
      <c r="CA48" s="992"/>
      <c r="CB48" s="991"/>
      <c r="CC48" s="991"/>
      <c r="CD48" s="992"/>
      <c r="CE48" s="991"/>
      <c r="CF48" s="991"/>
      <c r="CG48" s="992"/>
      <c r="CH48" s="991"/>
      <c r="CI48" s="991"/>
      <c r="CJ48" s="990"/>
      <c r="CK48" s="991"/>
      <c r="CL48" s="991"/>
      <c r="CM48" s="992"/>
      <c r="CN48" s="991"/>
      <c r="CO48" s="991"/>
      <c r="CP48" s="992"/>
      <c r="CQ48" s="991"/>
      <c r="CR48" s="991"/>
      <c r="CS48" s="992"/>
      <c r="CT48" s="992"/>
      <c r="CU48" s="1116"/>
      <c r="CZ48" s="1107"/>
      <c r="DA48" s="1107"/>
      <c r="DC48" s="1107"/>
      <c r="DD48" s="1107"/>
    </row>
    <row r="49" spans="1:114" s="994" customFormat="1" ht="27.6" customHeight="1">
      <c r="A49" s="976" t="str">
        <f>IF('1'!$A$1=1,B49,C49)</f>
        <v xml:space="preserve">   Data included into the Balance of Payments (on BPM6 methodology)</v>
      </c>
      <c r="B49" s="985" t="s">
        <v>91</v>
      </c>
      <c r="C49" s="932" t="s">
        <v>206</v>
      </c>
      <c r="D49" s="909">
        <v>2998</v>
      </c>
      <c r="E49" s="899">
        <v>2511</v>
      </c>
      <c r="F49" s="899">
        <f>D49-E49</f>
        <v>487</v>
      </c>
      <c r="G49" s="899">
        <v>3091</v>
      </c>
      <c r="H49" s="899">
        <v>2836</v>
      </c>
      <c r="I49" s="899">
        <f>G49-H49</f>
        <v>255</v>
      </c>
      <c r="J49" s="899">
        <v>3245</v>
      </c>
      <c r="K49" s="899">
        <v>3135</v>
      </c>
      <c r="L49" s="899">
        <f>J49-K49</f>
        <v>110</v>
      </c>
      <c r="M49" s="899">
        <v>3108</v>
      </c>
      <c r="N49" s="899">
        <v>2867</v>
      </c>
      <c r="O49" s="899">
        <f>M49-N49</f>
        <v>241</v>
      </c>
      <c r="P49" s="909">
        <v>2781</v>
      </c>
      <c r="Q49" s="899">
        <v>2629</v>
      </c>
      <c r="R49" s="899">
        <f>P49-Q49</f>
        <v>152</v>
      </c>
      <c r="S49" s="899">
        <v>3037</v>
      </c>
      <c r="T49" s="899">
        <v>2934</v>
      </c>
      <c r="U49" s="899">
        <f>S49-T49</f>
        <v>103</v>
      </c>
      <c r="V49" s="899">
        <v>3282</v>
      </c>
      <c r="W49" s="899">
        <v>3452</v>
      </c>
      <c r="X49" s="899">
        <f>V49-W49</f>
        <v>-170</v>
      </c>
      <c r="Y49" s="899">
        <v>3348</v>
      </c>
      <c r="Z49" s="899">
        <v>2944</v>
      </c>
      <c r="AA49" s="899">
        <f>Y49-Z49</f>
        <v>404</v>
      </c>
      <c r="AB49" s="909">
        <v>3075</v>
      </c>
      <c r="AC49" s="899">
        <v>2946</v>
      </c>
      <c r="AD49" s="899">
        <f>AB49-AC49</f>
        <v>129</v>
      </c>
      <c r="AE49" s="899">
        <v>3535</v>
      </c>
      <c r="AF49" s="899">
        <v>3311</v>
      </c>
      <c r="AG49" s="899">
        <f>AE49-AF49</f>
        <v>224</v>
      </c>
      <c r="AH49" s="899">
        <v>3892</v>
      </c>
      <c r="AI49" s="899">
        <v>3728</v>
      </c>
      <c r="AJ49" s="899">
        <f>AH49-AI49</f>
        <v>164</v>
      </c>
      <c r="AK49" s="899">
        <v>3741</v>
      </c>
      <c r="AL49" s="899">
        <v>3339</v>
      </c>
      <c r="AM49" s="899">
        <f>AK49-AL49</f>
        <v>402</v>
      </c>
      <c r="AN49" s="625">
        <v>3433</v>
      </c>
      <c r="AO49" s="626">
        <v>3230</v>
      </c>
      <c r="AP49" s="626">
        <f>AN49-AO49</f>
        <v>203</v>
      </c>
      <c r="AQ49" s="626">
        <v>3905</v>
      </c>
      <c r="AR49" s="626">
        <v>3632</v>
      </c>
      <c r="AS49" s="626">
        <f>AQ49-AR49</f>
        <v>273</v>
      </c>
      <c r="AT49" s="626">
        <v>4326</v>
      </c>
      <c r="AU49" s="626">
        <v>4036</v>
      </c>
      <c r="AV49" s="626">
        <f>AT49-AU49</f>
        <v>290</v>
      </c>
      <c r="AW49" s="626">
        <v>4172</v>
      </c>
      <c r="AX49" s="626">
        <v>3602</v>
      </c>
      <c r="AY49" s="626">
        <f>AW49-AX49</f>
        <v>570</v>
      </c>
      <c r="AZ49" s="909">
        <v>3838</v>
      </c>
      <c r="BA49" s="626">
        <v>3458</v>
      </c>
      <c r="BB49" s="899">
        <f>AZ49-BA49</f>
        <v>380</v>
      </c>
      <c r="BC49" s="899">
        <v>4331</v>
      </c>
      <c r="BD49" s="626">
        <v>4022</v>
      </c>
      <c r="BE49" s="899">
        <f>BC49-BD49</f>
        <v>309</v>
      </c>
      <c r="BF49" s="899">
        <v>4685</v>
      </c>
      <c r="BG49" s="626">
        <v>4398</v>
      </c>
      <c r="BH49" s="899">
        <f>BF49-BG49</f>
        <v>287</v>
      </c>
      <c r="BI49" s="899">
        <v>4611</v>
      </c>
      <c r="BJ49" s="626">
        <v>3837</v>
      </c>
      <c r="BK49" s="899">
        <f>BI49-BJ49</f>
        <v>774</v>
      </c>
      <c r="BL49" s="909">
        <v>4003</v>
      </c>
      <c r="BM49" s="626">
        <v>3417</v>
      </c>
      <c r="BN49" s="899">
        <f>BL49-BM49</f>
        <v>586</v>
      </c>
      <c r="BO49" s="899">
        <v>3387</v>
      </c>
      <c r="BP49" s="626">
        <v>2004</v>
      </c>
      <c r="BQ49" s="899">
        <f>BO49-BP49</f>
        <v>1383</v>
      </c>
      <c r="BR49" s="899">
        <v>3893</v>
      </c>
      <c r="BS49" s="626">
        <v>2882</v>
      </c>
      <c r="BT49" s="899">
        <f>BR49-BS49</f>
        <v>1011</v>
      </c>
      <c r="BU49" s="899">
        <v>4281</v>
      </c>
      <c r="BV49" s="993">
        <v>2861</v>
      </c>
      <c r="BW49" s="899">
        <f>BU49-BV49</f>
        <v>1420</v>
      </c>
      <c r="BX49" s="909">
        <v>3868</v>
      </c>
      <c r="BY49" s="993">
        <v>2898</v>
      </c>
      <c r="BZ49" s="899">
        <f>BX49-BY49</f>
        <v>970</v>
      </c>
      <c r="CA49" s="899">
        <v>4284</v>
      </c>
      <c r="CB49" s="993">
        <v>3397</v>
      </c>
      <c r="CC49" s="899">
        <f>CA49-CB49</f>
        <v>887</v>
      </c>
      <c r="CD49" s="899">
        <v>4875</v>
      </c>
      <c r="CE49" s="993">
        <v>4071</v>
      </c>
      <c r="CF49" s="899">
        <f>CD49-CE49</f>
        <v>804</v>
      </c>
      <c r="CG49" s="899">
        <v>5364</v>
      </c>
      <c r="CH49" s="993">
        <v>4054</v>
      </c>
      <c r="CI49" s="899">
        <f>CG49-CH49</f>
        <v>1310</v>
      </c>
      <c r="CJ49" s="909">
        <v>4634</v>
      </c>
      <c r="CK49" s="626">
        <v>5138</v>
      </c>
      <c r="CL49" s="899">
        <f>CJ49-CK49</f>
        <v>-504</v>
      </c>
      <c r="CM49" s="899">
        <v>3741</v>
      </c>
      <c r="CN49" s="626">
        <v>7064</v>
      </c>
      <c r="CO49" s="899">
        <f>CM49-CN49</f>
        <v>-3323</v>
      </c>
      <c r="CP49" s="899">
        <v>3895</v>
      </c>
      <c r="CQ49" s="626">
        <v>7384</v>
      </c>
      <c r="CR49" s="899">
        <f>CP49-CQ49</f>
        <v>-3489</v>
      </c>
      <c r="CS49" s="899">
        <v>4348</v>
      </c>
      <c r="CT49" s="626">
        <v>8117</v>
      </c>
      <c r="CU49" s="906">
        <f>CS49-CT49</f>
        <v>-3769</v>
      </c>
      <c r="CV49" s="899">
        <v>3979</v>
      </c>
      <c r="CW49" s="626">
        <v>7535</v>
      </c>
      <c r="CX49" s="899">
        <f>CV49-CW49</f>
        <v>-3556</v>
      </c>
      <c r="CY49" s="899">
        <v>3991</v>
      </c>
      <c r="CZ49" s="626">
        <v>5701</v>
      </c>
      <c r="DA49" s="899">
        <f>CY49-CZ49</f>
        <v>-1710</v>
      </c>
      <c r="DB49" s="899">
        <v>4044</v>
      </c>
      <c r="DC49" s="626">
        <v>5779</v>
      </c>
      <c r="DD49" s="899">
        <f>DB49-DC49</f>
        <v>-1735</v>
      </c>
      <c r="DE49" s="899">
        <v>4401</v>
      </c>
      <c r="DF49" s="626">
        <v>6000</v>
      </c>
      <c r="DG49" s="899">
        <f>DE49-DF49</f>
        <v>-1599</v>
      </c>
      <c r="DI49" s="1688"/>
      <c r="DJ49" s="1688"/>
    </row>
    <row r="50" spans="1:114" s="984" customFormat="1" ht="14.85" customHeight="1">
      <c r="A50" s="976" t="str">
        <f>IF('1'!$A$1=1,B50,C50)</f>
        <v xml:space="preserve">                      of which</v>
      </c>
      <c r="B50" s="986" t="s">
        <v>86</v>
      </c>
      <c r="C50" s="987" t="s">
        <v>207</v>
      </c>
      <c r="D50" s="950"/>
      <c r="E50" s="951"/>
      <c r="F50" s="951"/>
      <c r="G50" s="951"/>
      <c r="H50" s="951"/>
      <c r="I50" s="951"/>
      <c r="J50" s="995"/>
      <c r="K50" s="952"/>
      <c r="L50" s="952"/>
      <c r="M50" s="995"/>
      <c r="N50" s="952"/>
      <c r="O50" s="952"/>
      <c r="P50" s="950"/>
      <c r="Q50" s="951"/>
      <c r="R50" s="951"/>
      <c r="S50" s="951"/>
      <c r="T50" s="951"/>
      <c r="U50" s="951"/>
      <c r="V50" s="995"/>
      <c r="W50" s="952"/>
      <c r="X50" s="952"/>
      <c r="Y50" s="995"/>
      <c r="Z50" s="952"/>
      <c r="AA50" s="952"/>
      <c r="AB50" s="950"/>
      <c r="AC50" s="951"/>
      <c r="AD50" s="951"/>
      <c r="AE50" s="951"/>
      <c r="AF50" s="951"/>
      <c r="AG50" s="951"/>
      <c r="AH50" s="995"/>
      <c r="AI50" s="952"/>
      <c r="AJ50" s="952"/>
      <c r="AK50" s="995"/>
      <c r="AL50" s="952"/>
      <c r="AM50" s="952"/>
      <c r="AN50" s="627"/>
      <c r="AO50" s="628"/>
      <c r="AP50" s="628"/>
      <c r="AQ50" s="628"/>
      <c r="AR50" s="628"/>
      <c r="AS50" s="628"/>
      <c r="AT50" s="628"/>
      <c r="AU50" s="628"/>
      <c r="AV50" s="628"/>
      <c r="AW50" s="628"/>
      <c r="AX50" s="628"/>
      <c r="AY50" s="628"/>
      <c r="AZ50" s="950"/>
      <c r="BA50" s="951"/>
      <c r="BB50" s="951"/>
      <c r="BC50" s="951"/>
      <c r="BD50" s="951"/>
      <c r="BE50" s="951"/>
      <c r="BF50" s="951"/>
      <c r="BG50" s="951"/>
      <c r="BH50" s="951"/>
      <c r="BI50" s="951"/>
      <c r="BJ50" s="951"/>
      <c r="BK50" s="951"/>
      <c r="BL50" s="950"/>
      <c r="BM50" s="951"/>
      <c r="BN50" s="951"/>
      <c r="BO50" s="951"/>
      <c r="BP50" s="951"/>
      <c r="BQ50" s="951"/>
      <c r="BR50" s="951"/>
      <c r="BS50" s="951"/>
      <c r="BT50" s="951"/>
      <c r="BU50" s="951"/>
      <c r="BV50" s="951"/>
      <c r="BW50" s="951"/>
      <c r="BX50" s="950"/>
      <c r="BY50" s="951"/>
      <c r="BZ50" s="951"/>
      <c r="CA50" s="951"/>
      <c r="CB50" s="951"/>
      <c r="CC50" s="951"/>
      <c r="CD50" s="951"/>
      <c r="CE50" s="951"/>
      <c r="CF50" s="951"/>
      <c r="CG50" s="951"/>
      <c r="CH50" s="951"/>
      <c r="CI50" s="951"/>
      <c r="CJ50" s="950"/>
      <c r="CK50" s="951"/>
      <c r="CL50" s="951"/>
      <c r="CM50" s="951"/>
      <c r="CN50" s="951"/>
      <c r="CO50" s="951"/>
      <c r="CP50" s="951"/>
      <c r="CQ50" s="951"/>
      <c r="CR50" s="951"/>
      <c r="CS50" s="951"/>
      <c r="CT50" s="951"/>
      <c r="CU50" s="957"/>
      <c r="CV50" s="951"/>
      <c r="CW50" s="951"/>
      <c r="CX50" s="951"/>
      <c r="CY50" s="951"/>
      <c r="CZ50" s="951"/>
      <c r="DA50" s="951"/>
      <c r="DB50" s="951"/>
      <c r="DC50" s="951"/>
      <c r="DD50" s="951"/>
      <c r="DE50" s="951"/>
      <c r="DF50" s="951"/>
      <c r="DG50" s="951"/>
      <c r="DI50" s="1688"/>
      <c r="DJ50" s="1688"/>
    </row>
    <row r="51" spans="1:114" s="996" customFormat="1" ht="18" customHeight="1">
      <c r="A51" s="957" t="str">
        <f>IF('1'!$A$1=1,B51,C51)</f>
        <v xml:space="preserve"> Processing services</v>
      </c>
      <c r="B51" s="608" t="s">
        <v>87</v>
      </c>
      <c r="C51" s="988" t="s">
        <v>208</v>
      </c>
      <c r="D51" s="950">
        <v>311</v>
      </c>
      <c r="E51" s="951">
        <v>16</v>
      </c>
      <c r="F51" s="951">
        <f t="shared" ref="F51:F56" si="144">D51-E51</f>
        <v>295</v>
      </c>
      <c r="G51" s="951">
        <v>265</v>
      </c>
      <c r="H51" s="951">
        <v>25</v>
      </c>
      <c r="I51" s="951">
        <f t="shared" ref="I51:I56" si="145">G51-H51</f>
        <v>240</v>
      </c>
      <c r="J51" s="951">
        <v>244</v>
      </c>
      <c r="K51" s="952">
        <v>16</v>
      </c>
      <c r="L51" s="952">
        <f t="shared" ref="L51:L56" si="146">J51-K51</f>
        <v>228</v>
      </c>
      <c r="M51" s="951">
        <v>258</v>
      </c>
      <c r="N51" s="952">
        <v>6</v>
      </c>
      <c r="O51" s="952">
        <f t="shared" ref="O51:O56" si="147">M51-N51</f>
        <v>252</v>
      </c>
      <c r="P51" s="950">
        <v>246</v>
      </c>
      <c r="Q51" s="951">
        <v>1</v>
      </c>
      <c r="R51" s="951">
        <f t="shared" ref="R51:R56" si="148">P51-Q51</f>
        <v>245</v>
      </c>
      <c r="S51" s="951">
        <v>286</v>
      </c>
      <c r="T51" s="951">
        <v>1</v>
      </c>
      <c r="U51" s="951">
        <f t="shared" ref="U51:U56" si="149">S51-T51</f>
        <v>285</v>
      </c>
      <c r="V51" s="951">
        <v>287</v>
      </c>
      <c r="W51" s="952">
        <v>1</v>
      </c>
      <c r="X51" s="952">
        <f t="shared" ref="X51:X56" si="150">V51-W51</f>
        <v>286</v>
      </c>
      <c r="Y51" s="951">
        <v>307</v>
      </c>
      <c r="Z51" s="952">
        <v>2</v>
      </c>
      <c r="AA51" s="952">
        <f t="shared" ref="AA51:AA56" si="151">Y51-Z51</f>
        <v>305</v>
      </c>
      <c r="AB51" s="950">
        <v>342</v>
      </c>
      <c r="AC51" s="951">
        <v>1</v>
      </c>
      <c r="AD51" s="951">
        <f t="shared" ref="AD51:AD56" si="152">AB51-AC51</f>
        <v>341</v>
      </c>
      <c r="AE51" s="951">
        <v>370</v>
      </c>
      <c r="AF51" s="951">
        <v>0</v>
      </c>
      <c r="AG51" s="951">
        <f t="shared" ref="AG51:AG56" si="153">AE51-AF51</f>
        <v>370</v>
      </c>
      <c r="AH51" s="951">
        <v>320</v>
      </c>
      <c r="AI51" s="952">
        <v>0</v>
      </c>
      <c r="AJ51" s="952">
        <f t="shared" ref="AJ51:AJ56" si="154">AH51-AI51</f>
        <v>320</v>
      </c>
      <c r="AK51" s="951">
        <v>387</v>
      </c>
      <c r="AL51" s="952">
        <v>1</v>
      </c>
      <c r="AM51" s="952">
        <f t="shared" ref="AM51:AM56" si="155">AK51-AL51</f>
        <v>386</v>
      </c>
      <c r="AN51" s="627">
        <v>400</v>
      </c>
      <c r="AO51" s="628">
        <v>0</v>
      </c>
      <c r="AP51" s="628">
        <f t="shared" ref="AP51:AP56" si="156">AN51-AO51</f>
        <v>400</v>
      </c>
      <c r="AQ51" s="628">
        <v>431</v>
      </c>
      <c r="AR51" s="628">
        <v>0</v>
      </c>
      <c r="AS51" s="628">
        <f t="shared" ref="AS51:AS56" si="157">AQ51-AR51</f>
        <v>431</v>
      </c>
      <c r="AT51" s="628">
        <v>403</v>
      </c>
      <c r="AU51" s="628">
        <v>1</v>
      </c>
      <c r="AV51" s="628">
        <f t="shared" ref="AV51:AV56" si="158">AT51-AU51</f>
        <v>402</v>
      </c>
      <c r="AW51" s="628">
        <v>464</v>
      </c>
      <c r="AX51" s="628">
        <v>1</v>
      </c>
      <c r="AY51" s="628">
        <f t="shared" ref="AY51:AY56" si="159">AW51-AX51</f>
        <v>463</v>
      </c>
      <c r="AZ51" s="950">
        <v>429</v>
      </c>
      <c r="BA51" s="951">
        <v>1</v>
      </c>
      <c r="BB51" s="951">
        <f t="shared" ref="BB51:BB56" si="160">AZ51-BA51</f>
        <v>428</v>
      </c>
      <c r="BC51" s="951">
        <v>403</v>
      </c>
      <c r="BD51" s="951">
        <v>0</v>
      </c>
      <c r="BE51" s="951">
        <f t="shared" ref="BE51:BE56" si="161">BC51-BD51</f>
        <v>403</v>
      </c>
      <c r="BF51" s="951">
        <v>387</v>
      </c>
      <c r="BG51" s="951"/>
      <c r="BH51" s="951">
        <f t="shared" ref="BH51:BH56" si="162">BF51-BG51</f>
        <v>387</v>
      </c>
      <c r="BI51" s="951">
        <v>421</v>
      </c>
      <c r="BJ51" s="951">
        <v>1</v>
      </c>
      <c r="BK51" s="951">
        <f t="shared" ref="BK51:BK56" si="163">BI51-BJ51</f>
        <v>420</v>
      </c>
      <c r="BL51" s="950">
        <v>401</v>
      </c>
      <c r="BM51" s="951">
        <v>0</v>
      </c>
      <c r="BN51" s="951">
        <f t="shared" ref="BN51:BN56" si="164">BL51-BM51</f>
        <v>401</v>
      </c>
      <c r="BO51" s="951">
        <v>274</v>
      </c>
      <c r="BP51" s="951">
        <v>1</v>
      </c>
      <c r="BQ51" s="951">
        <f t="shared" ref="BQ51:BQ56" si="165">BO51-BP51</f>
        <v>273</v>
      </c>
      <c r="BR51" s="951">
        <v>309</v>
      </c>
      <c r="BS51" s="951">
        <v>1</v>
      </c>
      <c r="BT51" s="951">
        <f t="shared" ref="BT51:BT56" si="166">BR51-BS51</f>
        <v>308</v>
      </c>
      <c r="BU51" s="951">
        <v>370</v>
      </c>
      <c r="BV51" s="951">
        <v>0</v>
      </c>
      <c r="BW51" s="951">
        <f t="shared" ref="BW51:BW56" si="167">BU51-BV51</f>
        <v>370</v>
      </c>
      <c r="BX51" s="950">
        <v>342</v>
      </c>
      <c r="BY51" s="951">
        <v>2</v>
      </c>
      <c r="BZ51" s="951">
        <f t="shared" ref="BZ51:BZ56" si="168">BX51-BY51</f>
        <v>340</v>
      </c>
      <c r="CA51" s="951">
        <v>368</v>
      </c>
      <c r="CB51" s="951">
        <v>2</v>
      </c>
      <c r="CC51" s="951">
        <f t="shared" ref="CC51:CC56" si="169">CA51-CB51</f>
        <v>366</v>
      </c>
      <c r="CD51" s="951">
        <v>346</v>
      </c>
      <c r="CE51" s="951">
        <v>3</v>
      </c>
      <c r="CF51" s="951">
        <f t="shared" ref="CF51:CF56" si="170">CD51-CE51</f>
        <v>343</v>
      </c>
      <c r="CG51" s="951">
        <v>480</v>
      </c>
      <c r="CH51" s="951">
        <v>3</v>
      </c>
      <c r="CI51" s="951">
        <f t="shared" ref="CI51:CI56" si="171">CG51-CH51</f>
        <v>477</v>
      </c>
      <c r="CJ51" s="950">
        <v>354</v>
      </c>
      <c r="CK51" s="951">
        <v>1</v>
      </c>
      <c r="CL51" s="951">
        <f t="shared" ref="CL51:CL56" si="172">CJ51-CK51</f>
        <v>353</v>
      </c>
      <c r="CM51" s="951">
        <v>228</v>
      </c>
      <c r="CN51" s="951">
        <v>0</v>
      </c>
      <c r="CO51" s="951">
        <f t="shared" ref="CO51:CO56" si="173">CM51-CN51</f>
        <v>228</v>
      </c>
      <c r="CP51" s="951">
        <v>195</v>
      </c>
      <c r="CQ51" s="951">
        <v>0</v>
      </c>
      <c r="CR51" s="951">
        <f t="shared" ref="CR51:CR56" si="174">CP51-CQ51</f>
        <v>195</v>
      </c>
      <c r="CS51" s="951">
        <v>194</v>
      </c>
      <c r="CT51" s="951">
        <v>3</v>
      </c>
      <c r="CU51" s="957">
        <f t="shared" ref="CU51:CU56" si="175">CS51-CT51</f>
        <v>191</v>
      </c>
      <c r="CV51" s="951">
        <v>215</v>
      </c>
      <c r="CW51" s="951">
        <v>1</v>
      </c>
      <c r="CX51" s="951">
        <f t="shared" ref="CX51:CX56" si="176">CV51-CW51</f>
        <v>214</v>
      </c>
      <c r="CY51" s="951">
        <v>194</v>
      </c>
      <c r="CZ51" s="951">
        <v>5</v>
      </c>
      <c r="DA51" s="951">
        <f t="shared" ref="DA51:DA56" si="177">CY51-CZ51</f>
        <v>189</v>
      </c>
      <c r="DB51" s="951">
        <v>191</v>
      </c>
      <c r="DC51" s="951">
        <v>3</v>
      </c>
      <c r="DD51" s="951">
        <f t="shared" ref="DD51:DD56" si="178">DB51-DC51</f>
        <v>188</v>
      </c>
      <c r="DE51" s="951">
        <v>180</v>
      </c>
      <c r="DF51" s="951">
        <v>3</v>
      </c>
      <c r="DG51" s="951">
        <f t="shared" ref="DG51:DG56" si="179">DE51-DF51</f>
        <v>177</v>
      </c>
      <c r="DI51" s="1688"/>
      <c r="DJ51" s="1688"/>
    </row>
    <row r="52" spans="1:114" s="984" customFormat="1" ht="19.350000000000001" customHeight="1">
      <c r="A52" s="957" t="str">
        <f>IF('1'!$A$1=1,B52,C52)</f>
        <v xml:space="preserve"> Transportation</v>
      </c>
      <c r="B52" s="608" t="s">
        <v>88</v>
      </c>
      <c r="C52" s="988" t="s">
        <v>209</v>
      </c>
      <c r="D52" s="950">
        <v>1192</v>
      </c>
      <c r="E52" s="951">
        <v>469</v>
      </c>
      <c r="F52" s="951">
        <f t="shared" si="144"/>
        <v>723</v>
      </c>
      <c r="G52" s="951">
        <v>1319</v>
      </c>
      <c r="H52" s="951">
        <v>480</v>
      </c>
      <c r="I52" s="951">
        <f t="shared" si="145"/>
        <v>839</v>
      </c>
      <c r="J52" s="951">
        <v>1445</v>
      </c>
      <c r="K52" s="952">
        <v>533</v>
      </c>
      <c r="L52" s="952">
        <f t="shared" si="146"/>
        <v>912</v>
      </c>
      <c r="M52" s="951">
        <v>1363</v>
      </c>
      <c r="N52" s="952">
        <v>508</v>
      </c>
      <c r="O52" s="952">
        <f t="shared" si="147"/>
        <v>855</v>
      </c>
      <c r="P52" s="950">
        <v>1239</v>
      </c>
      <c r="Q52" s="951">
        <v>412</v>
      </c>
      <c r="R52" s="951">
        <f t="shared" si="148"/>
        <v>827</v>
      </c>
      <c r="S52" s="951">
        <v>1268</v>
      </c>
      <c r="T52" s="951">
        <v>435</v>
      </c>
      <c r="U52" s="951">
        <f t="shared" si="149"/>
        <v>833</v>
      </c>
      <c r="V52" s="951">
        <v>1325</v>
      </c>
      <c r="W52" s="952">
        <v>559</v>
      </c>
      <c r="X52" s="952">
        <f t="shared" si="150"/>
        <v>766</v>
      </c>
      <c r="Y52" s="951">
        <v>1516</v>
      </c>
      <c r="Z52" s="952">
        <v>528</v>
      </c>
      <c r="AA52" s="952">
        <f t="shared" si="151"/>
        <v>988</v>
      </c>
      <c r="AB52" s="950">
        <v>1357</v>
      </c>
      <c r="AC52" s="951">
        <v>463</v>
      </c>
      <c r="AD52" s="951">
        <f t="shared" si="152"/>
        <v>894</v>
      </c>
      <c r="AE52" s="951">
        <v>1452</v>
      </c>
      <c r="AF52" s="951">
        <v>518</v>
      </c>
      <c r="AG52" s="951">
        <f t="shared" si="153"/>
        <v>934</v>
      </c>
      <c r="AH52" s="951">
        <v>1607</v>
      </c>
      <c r="AI52" s="952">
        <v>565</v>
      </c>
      <c r="AJ52" s="952">
        <f t="shared" si="154"/>
        <v>1042</v>
      </c>
      <c r="AK52" s="951">
        <v>1506</v>
      </c>
      <c r="AL52" s="952">
        <v>563</v>
      </c>
      <c r="AM52" s="952">
        <f t="shared" si="155"/>
        <v>943</v>
      </c>
      <c r="AN52" s="627">
        <v>1310</v>
      </c>
      <c r="AO52" s="628">
        <v>495</v>
      </c>
      <c r="AP52" s="628">
        <f t="shared" si="156"/>
        <v>815</v>
      </c>
      <c r="AQ52" s="628">
        <v>1501</v>
      </c>
      <c r="AR52" s="628">
        <v>544</v>
      </c>
      <c r="AS52" s="628">
        <f t="shared" si="157"/>
        <v>957</v>
      </c>
      <c r="AT52" s="628">
        <v>1613</v>
      </c>
      <c r="AU52" s="628">
        <v>602</v>
      </c>
      <c r="AV52" s="628">
        <f t="shared" si="158"/>
        <v>1011</v>
      </c>
      <c r="AW52" s="628">
        <v>1525</v>
      </c>
      <c r="AX52" s="628">
        <v>596</v>
      </c>
      <c r="AY52" s="628">
        <f t="shared" si="159"/>
        <v>929</v>
      </c>
      <c r="AZ52" s="950">
        <v>1447</v>
      </c>
      <c r="BA52" s="951">
        <v>561</v>
      </c>
      <c r="BB52" s="951">
        <f t="shared" si="160"/>
        <v>886</v>
      </c>
      <c r="BC52" s="951">
        <v>1595</v>
      </c>
      <c r="BD52" s="951">
        <v>600</v>
      </c>
      <c r="BE52" s="951">
        <f t="shared" si="161"/>
        <v>995</v>
      </c>
      <c r="BF52" s="951">
        <v>1620</v>
      </c>
      <c r="BG52" s="951">
        <v>684</v>
      </c>
      <c r="BH52" s="951">
        <f t="shared" si="162"/>
        <v>936</v>
      </c>
      <c r="BI52" s="951">
        <v>1591</v>
      </c>
      <c r="BJ52" s="951">
        <v>671</v>
      </c>
      <c r="BK52" s="951">
        <f t="shared" si="163"/>
        <v>920</v>
      </c>
      <c r="BL52" s="950">
        <v>1287</v>
      </c>
      <c r="BM52" s="951">
        <v>534</v>
      </c>
      <c r="BN52" s="951">
        <f t="shared" si="164"/>
        <v>753</v>
      </c>
      <c r="BO52" s="951">
        <v>1131</v>
      </c>
      <c r="BP52" s="951">
        <v>372</v>
      </c>
      <c r="BQ52" s="951">
        <f t="shared" si="165"/>
        <v>759</v>
      </c>
      <c r="BR52" s="951">
        <v>1343</v>
      </c>
      <c r="BS52" s="951">
        <v>467</v>
      </c>
      <c r="BT52" s="951">
        <f t="shared" si="166"/>
        <v>876</v>
      </c>
      <c r="BU52" s="951">
        <v>1328</v>
      </c>
      <c r="BV52" s="951">
        <v>547</v>
      </c>
      <c r="BW52" s="951">
        <f t="shared" si="167"/>
        <v>781</v>
      </c>
      <c r="BX52" s="950">
        <v>1092</v>
      </c>
      <c r="BY52" s="951">
        <v>526</v>
      </c>
      <c r="BZ52" s="951">
        <f t="shared" si="168"/>
        <v>566</v>
      </c>
      <c r="CA52" s="951">
        <v>1110</v>
      </c>
      <c r="CB52" s="951">
        <v>617</v>
      </c>
      <c r="CC52" s="951">
        <f t="shared" si="169"/>
        <v>493</v>
      </c>
      <c r="CD52" s="951">
        <v>1229</v>
      </c>
      <c r="CE52" s="951">
        <v>793</v>
      </c>
      <c r="CF52" s="951">
        <f t="shared" si="170"/>
        <v>436</v>
      </c>
      <c r="CG52" s="951">
        <v>1329</v>
      </c>
      <c r="CH52" s="951">
        <v>898</v>
      </c>
      <c r="CI52" s="951">
        <f t="shared" si="171"/>
        <v>431</v>
      </c>
      <c r="CJ52" s="950">
        <v>1066</v>
      </c>
      <c r="CK52" s="951">
        <v>672</v>
      </c>
      <c r="CL52" s="951">
        <f t="shared" si="172"/>
        <v>394</v>
      </c>
      <c r="CM52" s="951">
        <v>784</v>
      </c>
      <c r="CN52" s="951">
        <v>477</v>
      </c>
      <c r="CO52" s="951">
        <f t="shared" si="173"/>
        <v>307</v>
      </c>
      <c r="CP52" s="951">
        <v>947</v>
      </c>
      <c r="CQ52" s="951">
        <v>616</v>
      </c>
      <c r="CR52" s="951">
        <f t="shared" si="174"/>
        <v>331</v>
      </c>
      <c r="CS52" s="951">
        <v>1035</v>
      </c>
      <c r="CT52" s="951">
        <v>717</v>
      </c>
      <c r="CU52" s="957">
        <f t="shared" si="175"/>
        <v>318</v>
      </c>
      <c r="CV52" s="951">
        <v>925</v>
      </c>
      <c r="CW52" s="951">
        <v>753</v>
      </c>
      <c r="CX52" s="951">
        <f t="shared" si="176"/>
        <v>172</v>
      </c>
      <c r="CY52" s="951">
        <v>868</v>
      </c>
      <c r="CZ52" s="951">
        <v>709</v>
      </c>
      <c r="DA52" s="951">
        <f t="shared" si="177"/>
        <v>159</v>
      </c>
      <c r="DB52" s="951">
        <v>923</v>
      </c>
      <c r="DC52" s="951">
        <v>745</v>
      </c>
      <c r="DD52" s="951">
        <f t="shared" si="178"/>
        <v>178</v>
      </c>
      <c r="DE52" s="951">
        <v>1005</v>
      </c>
      <c r="DF52" s="951">
        <v>831</v>
      </c>
      <c r="DG52" s="951">
        <f t="shared" si="179"/>
        <v>174</v>
      </c>
      <c r="DI52" s="1688"/>
      <c r="DJ52" s="1688"/>
    </row>
    <row r="53" spans="1:114" s="984" customFormat="1" ht="30.6" customHeight="1">
      <c r="A53" s="957" t="str">
        <f>IF('1'!$A$1=1,B53,C53)</f>
        <v xml:space="preserve">                 of which pipeline transport</v>
      </c>
      <c r="B53" s="608" t="s">
        <v>303</v>
      </c>
      <c r="C53" s="961" t="s">
        <v>409</v>
      </c>
      <c r="D53" s="950">
        <v>423</v>
      </c>
      <c r="E53" s="951">
        <v>24</v>
      </c>
      <c r="F53" s="951">
        <f t="shared" si="144"/>
        <v>399</v>
      </c>
      <c r="G53" s="951">
        <v>557</v>
      </c>
      <c r="H53" s="951">
        <v>26</v>
      </c>
      <c r="I53" s="951">
        <f t="shared" si="145"/>
        <v>531</v>
      </c>
      <c r="J53" s="951">
        <v>662</v>
      </c>
      <c r="K53" s="952">
        <v>26</v>
      </c>
      <c r="L53" s="952">
        <f t="shared" si="146"/>
        <v>636</v>
      </c>
      <c r="M53" s="951">
        <v>616</v>
      </c>
      <c r="N53" s="952">
        <v>22</v>
      </c>
      <c r="O53" s="952">
        <f t="shared" si="147"/>
        <v>594</v>
      </c>
      <c r="P53" s="950">
        <v>620</v>
      </c>
      <c r="Q53" s="951">
        <v>22</v>
      </c>
      <c r="R53" s="951">
        <f t="shared" si="148"/>
        <v>598</v>
      </c>
      <c r="S53" s="951">
        <v>606</v>
      </c>
      <c r="T53" s="951">
        <v>19</v>
      </c>
      <c r="U53" s="951">
        <f t="shared" si="149"/>
        <v>587</v>
      </c>
      <c r="V53" s="951">
        <v>607</v>
      </c>
      <c r="W53" s="952">
        <v>22</v>
      </c>
      <c r="X53" s="952">
        <f t="shared" si="150"/>
        <v>585</v>
      </c>
      <c r="Y53" s="951">
        <v>798</v>
      </c>
      <c r="Z53" s="952">
        <v>24</v>
      </c>
      <c r="AA53" s="952">
        <f t="shared" si="151"/>
        <v>774</v>
      </c>
      <c r="AB53" s="950">
        <v>716</v>
      </c>
      <c r="AC53" s="951">
        <v>22</v>
      </c>
      <c r="AD53" s="951">
        <f t="shared" si="152"/>
        <v>694</v>
      </c>
      <c r="AE53" s="951">
        <v>732</v>
      </c>
      <c r="AF53" s="951">
        <v>18</v>
      </c>
      <c r="AG53" s="951">
        <f t="shared" si="153"/>
        <v>714</v>
      </c>
      <c r="AH53" s="951">
        <v>805</v>
      </c>
      <c r="AI53" s="952">
        <v>20</v>
      </c>
      <c r="AJ53" s="952">
        <f t="shared" si="154"/>
        <v>785</v>
      </c>
      <c r="AK53" s="951">
        <v>745</v>
      </c>
      <c r="AL53" s="952">
        <v>20</v>
      </c>
      <c r="AM53" s="952">
        <f t="shared" si="155"/>
        <v>725</v>
      </c>
      <c r="AN53" s="627">
        <v>647</v>
      </c>
      <c r="AO53" s="628">
        <v>19</v>
      </c>
      <c r="AP53" s="628">
        <f t="shared" si="156"/>
        <v>628</v>
      </c>
      <c r="AQ53" s="628">
        <v>755</v>
      </c>
      <c r="AR53" s="628">
        <v>20</v>
      </c>
      <c r="AS53" s="628">
        <f t="shared" si="157"/>
        <v>735</v>
      </c>
      <c r="AT53" s="628">
        <v>805</v>
      </c>
      <c r="AU53" s="628">
        <v>21</v>
      </c>
      <c r="AV53" s="628">
        <f t="shared" si="158"/>
        <v>784</v>
      </c>
      <c r="AW53" s="628">
        <v>753</v>
      </c>
      <c r="AX53" s="628">
        <v>19</v>
      </c>
      <c r="AY53" s="628">
        <f t="shared" si="159"/>
        <v>734</v>
      </c>
      <c r="AZ53" s="950">
        <v>744</v>
      </c>
      <c r="BA53" s="951">
        <v>17</v>
      </c>
      <c r="BB53" s="951">
        <f t="shared" si="160"/>
        <v>727</v>
      </c>
      <c r="BC53" s="951">
        <v>795</v>
      </c>
      <c r="BD53" s="951">
        <v>7</v>
      </c>
      <c r="BE53" s="951">
        <f t="shared" si="161"/>
        <v>788</v>
      </c>
      <c r="BF53" s="951">
        <v>692</v>
      </c>
      <c r="BG53" s="951">
        <v>19</v>
      </c>
      <c r="BH53" s="951">
        <f t="shared" si="162"/>
        <v>673</v>
      </c>
      <c r="BI53" s="951">
        <v>754</v>
      </c>
      <c r="BJ53" s="951">
        <v>17</v>
      </c>
      <c r="BK53" s="951">
        <f t="shared" si="163"/>
        <v>737</v>
      </c>
      <c r="BL53" s="950">
        <v>574</v>
      </c>
      <c r="BM53" s="951">
        <v>0</v>
      </c>
      <c r="BN53" s="951">
        <f t="shared" si="164"/>
        <v>574</v>
      </c>
      <c r="BO53" s="951">
        <v>589</v>
      </c>
      <c r="BP53" s="951">
        <v>0</v>
      </c>
      <c r="BQ53" s="951">
        <f t="shared" si="165"/>
        <v>589</v>
      </c>
      <c r="BR53" s="951">
        <v>647</v>
      </c>
      <c r="BS53" s="951">
        <v>0</v>
      </c>
      <c r="BT53" s="951">
        <f t="shared" si="166"/>
        <v>647</v>
      </c>
      <c r="BU53" s="951">
        <v>633</v>
      </c>
      <c r="BV53" s="951">
        <v>0</v>
      </c>
      <c r="BW53" s="951">
        <f t="shared" si="167"/>
        <v>633</v>
      </c>
      <c r="BX53" s="950">
        <v>469</v>
      </c>
      <c r="BY53" s="951">
        <v>1</v>
      </c>
      <c r="BZ53" s="951">
        <f t="shared" si="168"/>
        <v>468</v>
      </c>
      <c r="CA53" s="951">
        <v>389</v>
      </c>
      <c r="CB53" s="951">
        <v>0</v>
      </c>
      <c r="CC53" s="951">
        <f t="shared" si="169"/>
        <v>389</v>
      </c>
      <c r="CD53" s="951">
        <v>412</v>
      </c>
      <c r="CE53" s="951">
        <v>0</v>
      </c>
      <c r="CF53" s="951">
        <f t="shared" si="170"/>
        <v>412</v>
      </c>
      <c r="CG53" s="951">
        <v>394</v>
      </c>
      <c r="CH53" s="951">
        <v>0</v>
      </c>
      <c r="CI53" s="951">
        <f t="shared" si="171"/>
        <v>394</v>
      </c>
      <c r="CJ53" s="950">
        <v>377</v>
      </c>
      <c r="CK53" s="951">
        <v>0</v>
      </c>
      <c r="CL53" s="951">
        <f t="shared" si="172"/>
        <v>377</v>
      </c>
      <c r="CM53" s="951">
        <v>379</v>
      </c>
      <c r="CN53" s="951">
        <v>0</v>
      </c>
      <c r="CO53" s="951">
        <f t="shared" si="173"/>
        <v>379</v>
      </c>
      <c r="CP53" s="951">
        <v>366</v>
      </c>
      <c r="CQ53" s="951">
        <v>0</v>
      </c>
      <c r="CR53" s="951">
        <f t="shared" si="174"/>
        <v>366</v>
      </c>
      <c r="CS53" s="951">
        <v>365</v>
      </c>
      <c r="CT53" s="951">
        <v>0</v>
      </c>
      <c r="CU53" s="957">
        <f t="shared" si="175"/>
        <v>365</v>
      </c>
      <c r="CV53" s="951">
        <v>360</v>
      </c>
      <c r="CW53" s="951">
        <v>0</v>
      </c>
      <c r="CX53" s="951">
        <f t="shared" si="176"/>
        <v>360</v>
      </c>
      <c r="CY53" s="951">
        <v>369</v>
      </c>
      <c r="CZ53" s="951">
        <v>0</v>
      </c>
      <c r="DA53" s="951">
        <f t="shared" si="177"/>
        <v>369</v>
      </c>
      <c r="DB53" s="951">
        <v>414</v>
      </c>
      <c r="DC53" s="951">
        <v>0</v>
      </c>
      <c r="DD53" s="951">
        <f t="shared" si="178"/>
        <v>414</v>
      </c>
      <c r="DE53" s="951">
        <v>397</v>
      </c>
      <c r="DF53" s="951">
        <v>0</v>
      </c>
      <c r="DG53" s="951">
        <f t="shared" si="179"/>
        <v>397</v>
      </c>
      <c r="DI53" s="1688"/>
      <c r="DJ53" s="1688"/>
    </row>
    <row r="54" spans="1:114" s="984" customFormat="1" ht="20.100000000000001" customHeight="1">
      <c r="A54" s="957" t="str">
        <f>IF('1'!$A$1=1,B54,C54)</f>
        <v xml:space="preserve"> Travel</v>
      </c>
      <c r="B54" s="608" t="s">
        <v>89</v>
      </c>
      <c r="C54" s="988" t="s">
        <v>210</v>
      </c>
      <c r="D54" s="950">
        <v>206</v>
      </c>
      <c r="E54" s="951">
        <v>1112</v>
      </c>
      <c r="F54" s="951">
        <f t="shared" si="144"/>
        <v>-906</v>
      </c>
      <c r="G54" s="951">
        <v>305</v>
      </c>
      <c r="H54" s="951">
        <v>1335</v>
      </c>
      <c r="I54" s="951">
        <f t="shared" si="145"/>
        <v>-1030</v>
      </c>
      <c r="J54" s="951">
        <v>382</v>
      </c>
      <c r="K54" s="952">
        <v>1485</v>
      </c>
      <c r="L54" s="952">
        <f t="shared" si="146"/>
        <v>-1103</v>
      </c>
      <c r="M54" s="951">
        <v>189</v>
      </c>
      <c r="N54" s="952">
        <v>1169</v>
      </c>
      <c r="O54" s="952">
        <f t="shared" si="147"/>
        <v>-980</v>
      </c>
      <c r="P54" s="950">
        <v>154</v>
      </c>
      <c r="Q54" s="951">
        <v>1298</v>
      </c>
      <c r="R54" s="951">
        <f t="shared" si="148"/>
        <v>-1144</v>
      </c>
      <c r="S54" s="951">
        <v>285</v>
      </c>
      <c r="T54" s="951">
        <v>1584</v>
      </c>
      <c r="U54" s="951">
        <f t="shared" si="149"/>
        <v>-1299</v>
      </c>
      <c r="V54" s="951">
        <v>439</v>
      </c>
      <c r="W54" s="952">
        <v>1735</v>
      </c>
      <c r="X54" s="952">
        <f t="shared" si="150"/>
        <v>-1296</v>
      </c>
      <c r="Y54" s="951">
        <v>200</v>
      </c>
      <c r="Z54" s="952">
        <v>1353</v>
      </c>
      <c r="AA54" s="952">
        <f t="shared" si="151"/>
        <v>-1153</v>
      </c>
      <c r="AB54" s="950">
        <v>171</v>
      </c>
      <c r="AC54" s="951">
        <v>1528</v>
      </c>
      <c r="AD54" s="951">
        <f t="shared" si="152"/>
        <v>-1357</v>
      </c>
      <c r="AE54" s="951">
        <v>333</v>
      </c>
      <c r="AF54" s="951">
        <v>1871</v>
      </c>
      <c r="AG54" s="951">
        <f t="shared" si="153"/>
        <v>-1538</v>
      </c>
      <c r="AH54" s="951">
        <v>512</v>
      </c>
      <c r="AI54" s="952">
        <v>2098</v>
      </c>
      <c r="AJ54" s="952">
        <f t="shared" si="154"/>
        <v>-1586</v>
      </c>
      <c r="AK54" s="951">
        <v>245</v>
      </c>
      <c r="AL54" s="952">
        <v>1624</v>
      </c>
      <c r="AM54" s="952">
        <f t="shared" si="155"/>
        <v>-1379</v>
      </c>
      <c r="AN54" s="627">
        <v>191</v>
      </c>
      <c r="AO54" s="628">
        <v>1790</v>
      </c>
      <c r="AP54" s="628">
        <f t="shared" si="156"/>
        <v>-1599</v>
      </c>
      <c r="AQ54" s="628">
        <v>391</v>
      </c>
      <c r="AR54" s="628">
        <v>2066</v>
      </c>
      <c r="AS54" s="628">
        <f t="shared" si="157"/>
        <v>-1675</v>
      </c>
      <c r="AT54" s="628">
        <v>607</v>
      </c>
      <c r="AU54" s="628">
        <v>2234</v>
      </c>
      <c r="AV54" s="628">
        <f t="shared" si="158"/>
        <v>-1627</v>
      </c>
      <c r="AW54" s="628">
        <v>256</v>
      </c>
      <c r="AX54" s="628">
        <v>1809</v>
      </c>
      <c r="AY54" s="628">
        <f t="shared" si="159"/>
        <v>-1553</v>
      </c>
      <c r="AZ54" s="950">
        <v>208</v>
      </c>
      <c r="BA54" s="628">
        <v>1833</v>
      </c>
      <c r="BB54" s="951">
        <f t="shared" si="160"/>
        <v>-1625</v>
      </c>
      <c r="BC54" s="951">
        <v>419</v>
      </c>
      <c r="BD54" s="628">
        <v>2238</v>
      </c>
      <c r="BE54" s="951">
        <f t="shared" si="161"/>
        <v>-1819</v>
      </c>
      <c r="BF54" s="951">
        <v>700</v>
      </c>
      <c r="BG54" s="628">
        <v>2477</v>
      </c>
      <c r="BH54" s="951">
        <f t="shared" si="162"/>
        <v>-1777</v>
      </c>
      <c r="BI54" s="951">
        <v>293</v>
      </c>
      <c r="BJ54" s="628">
        <v>1969</v>
      </c>
      <c r="BK54" s="951">
        <f t="shared" si="163"/>
        <v>-1676</v>
      </c>
      <c r="BL54" s="950">
        <v>180</v>
      </c>
      <c r="BM54" s="628">
        <v>1746</v>
      </c>
      <c r="BN54" s="951">
        <f t="shared" si="164"/>
        <v>-1566</v>
      </c>
      <c r="BO54" s="951">
        <v>17</v>
      </c>
      <c r="BP54" s="628">
        <v>668</v>
      </c>
      <c r="BQ54" s="951">
        <f t="shared" si="165"/>
        <v>-651</v>
      </c>
      <c r="BR54" s="951">
        <v>91</v>
      </c>
      <c r="BS54" s="628">
        <v>1228</v>
      </c>
      <c r="BT54" s="951">
        <f t="shared" si="166"/>
        <v>-1137</v>
      </c>
      <c r="BU54" s="951">
        <v>68</v>
      </c>
      <c r="BV54" s="628">
        <v>1049</v>
      </c>
      <c r="BW54" s="951">
        <f t="shared" si="167"/>
        <v>-981</v>
      </c>
      <c r="BX54" s="950">
        <v>121</v>
      </c>
      <c r="BY54" s="628">
        <v>1211</v>
      </c>
      <c r="BZ54" s="951">
        <f t="shared" si="168"/>
        <v>-1090</v>
      </c>
      <c r="CA54" s="951">
        <v>185</v>
      </c>
      <c r="CB54" s="628">
        <v>1515</v>
      </c>
      <c r="CC54" s="951">
        <f t="shared" si="169"/>
        <v>-1330</v>
      </c>
      <c r="CD54" s="951">
        <v>437</v>
      </c>
      <c r="CE54" s="628">
        <v>1924</v>
      </c>
      <c r="CF54" s="951">
        <f t="shared" si="170"/>
        <v>-1487</v>
      </c>
      <c r="CG54" s="951">
        <v>207</v>
      </c>
      <c r="CH54" s="628">
        <v>1601</v>
      </c>
      <c r="CI54" s="951">
        <f t="shared" si="171"/>
        <v>-1394</v>
      </c>
      <c r="CJ54" s="950">
        <v>200</v>
      </c>
      <c r="CK54" s="628">
        <v>3137</v>
      </c>
      <c r="CL54" s="951">
        <f t="shared" si="172"/>
        <v>-2937</v>
      </c>
      <c r="CM54" s="951">
        <v>162</v>
      </c>
      <c r="CN54" s="628">
        <v>5494</v>
      </c>
      <c r="CO54" s="951">
        <f t="shared" si="173"/>
        <v>-5332</v>
      </c>
      <c r="CP54" s="951">
        <v>195</v>
      </c>
      <c r="CQ54" s="628">
        <v>5411</v>
      </c>
      <c r="CR54" s="951">
        <f t="shared" si="174"/>
        <v>-5216</v>
      </c>
      <c r="CS54" s="951">
        <v>217</v>
      </c>
      <c r="CT54" s="628">
        <v>5717</v>
      </c>
      <c r="CU54" s="957">
        <f t="shared" si="175"/>
        <v>-5500</v>
      </c>
      <c r="CV54" s="951">
        <v>178</v>
      </c>
      <c r="CW54" s="628">
        <v>5568</v>
      </c>
      <c r="CX54" s="951">
        <f t="shared" si="176"/>
        <v>-5390</v>
      </c>
      <c r="CY54" s="951">
        <v>214</v>
      </c>
      <c r="CZ54" s="628">
        <v>3959</v>
      </c>
      <c r="DA54" s="951">
        <f t="shared" si="177"/>
        <v>-3745</v>
      </c>
      <c r="DB54" s="951">
        <v>235</v>
      </c>
      <c r="DC54" s="628">
        <v>3896</v>
      </c>
      <c r="DD54" s="951">
        <f t="shared" si="178"/>
        <v>-3661</v>
      </c>
      <c r="DE54" s="951">
        <v>230</v>
      </c>
      <c r="DF54" s="628">
        <v>3832</v>
      </c>
      <c r="DG54" s="951">
        <f t="shared" si="179"/>
        <v>-3602</v>
      </c>
      <c r="DI54" s="1688"/>
      <c r="DJ54" s="1688"/>
    </row>
    <row r="55" spans="1:114" s="984" customFormat="1" ht="20.100000000000001" customHeight="1">
      <c r="A55" s="957" t="str">
        <f>IF('1'!$A$1=1,B55,C55)</f>
        <v>Computer services</v>
      </c>
      <c r="B55" s="1032" t="s">
        <v>385</v>
      </c>
      <c r="C55" s="1033" t="s">
        <v>386</v>
      </c>
      <c r="D55" s="950">
        <v>374</v>
      </c>
      <c r="E55" s="951">
        <v>87</v>
      </c>
      <c r="F55" s="951">
        <f t="shared" si="144"/>
        <v>287</v>
      </c>
      <c r="G55" s="951">
        <v>401</v>
      </c>
      <c r="H55" s="951">
        <v>65</v>
      </c>
      <c r="I55" s="951">
        <f t="shared" si="145"/>
        <v>336</v>
      </c>
      <c r="J55" s="951">
        <v>410</v>
      </c>
      <c r="K55" s="952">
        <v>91</v>
      </c>
      <c r="L55" s="952">
        <f t="shared" si="146"/>
        <v>319</v>
      </c>
      <c r="M55" s="951">
        <v>483</v>
      </c>
      <c r="N55" s="952">
        <v>84</v>
      </c>
      <c r="O55" s="952">
        <f t="shared" si="147"/>
        <v>399</v>
      </c>
      <c r="P55" s="950">
        <v>445</v>
      </c>
      <c r="Q55" s="951">
        <v>83</v>
      </c>
      <c r="R55" s="951">
        <f t="shared" si="148"/>
        <v>362</v>
      </c>
      <c r="S55" s="951">
        <v>468</v>
      </c>
      <c r="T55" s="951">
        <v>70</v>
      </c>
      <c r="U55" s="951">
        <f t="shared" si="149"/>
        <v>398</v>
      </c>
      <c r="V55" s="951">
        <v>501</v>
      </c>
      <c r="W55" s="952">
        <v>80</v>
      </c>
      <c r="X55" s="952">
        <f t="shared" si="150"/>
        <v>421</v>
      </c>
      <c r="Y55" s="951">
        <v>561</v>
      </c>
      <c r="Z55" s="952">
        <v>90</v>
      </c>
      <c r="AA55" s="952">
        <f t="shared" si="151"/>
        <v>471</v>
      </c>
      <c r="AB55" s="950">
        <v>536</v>
      </c>
      <c r="AC55" s="951">
        <v>88</v>
      </c>
      <c r="AD55" s="951">
        <f t="shared" si="152"/>
        <v>448</v>
      </c>
      <c r="AE55" s="951">
        <v>596</v>
      </c>
      <c r="AF55" s="951">
        <v>73</v>
      </c>
      <c r="AG55" s="951">
        <f t="shared" si="153"/>
        <v>523</v>
      </c>
      <c r="AH55" s="951">
        <v>619</v>
      </c>
      <c r="AI55" s="952">
        <v>85</v>
      </c>
      <c r="AJ55" s="952">
        <f t="shared" si="154"/>
        <v>534</v>
      </c>
      <c r="AK55" s="951">
        <v>734</v>
      </c>
      <c r="AL55" s="952">
        <v>108</v>
      </c>
      <c r="AM55" s="952">
        <f t="shared" si="155"/>
        <v>626</v>
      </c>
      <c r="AN55" s="627">
        <v>694</v>
      </c>
      <c r="AO55" s="628">
        <v>98</v>
      </c>
      <c r="AP55" s="628">
        <f t="shared" si="156"/>
        <v>596</v>
      </c>
      <c r="AQ55" s="628">
        <v>770</v>
      </c>
      <c r="AR55" s="628">
        <v>119</v>
      </c>
      <c r="AS55" s="628">
        <f t="shared" si="157"/>
        <v>651</v>
      </c>
      <c r="AT55" s="628">
        <v>821</v>
      </c>
      <c r="AU55" s="628">
        <v>111</v>
      </c>
      <c r="AV55" s="628">
        <f t="shared" si="158"/>
        <v>710</v>
      </c>
      <c r="AW55" s="628">
        <v>919</v>
      </c>
      <c r="AX55" s="628">
        <v>152</v>
      </c>
      <c r="AY55" s="628">
        <f t="shared" si="159"/>
        <v>767</v>
      </c>
      <c r="AZ55" s="950">
        <v>900</v>
      </c>
      <c r="BA55" s="628">
        <v>136</v>
      </c>
      <c r="BB55" s="951">
        <f t="shared" si="160"/>
        <v>764</v>
      </c>
      <c r="BC55" s="951">
        <v>1007</v>
      </c>
      <c r="BD55" s="628">
        <v>133</v>
      </c>
      <c r="BE55" s="951">
        <f t="shared" si="161"/>
        <v>874</v>
      </c>
      <c r="BF55" s="951">
        <v>1060</v>
      </c>
      <c r="BG55" s="628">
        <v>155</v>
      </c>
      <c r="BH55" s="951">
        <f t="shared" si="162"/>
        <v>905</v>
      </c>
      <c r="BI55" s="951">
        <v>1206</v>
      </c>
      <c r="BJ55" s="628">
        <v>155</v>
      </c>
      <c r="BK55" s="951">
        <f t="shared" si="163"/>
        <v>1051</v>
      </c>
      <c r="BL55" s="950">
        <v>1180</v>
      </c>
      <c r="BM55" s="628">
        <v>161</v>
      </c>
      <c r="BN55" s="951">
        <f t="shared" si="164"/>
        <v>1019</v>
      </c>
      <c r="BO55" s="951">
        <v>1159</v>
      </c>
      <c r="BP55" s="628">
        <v>119</v>
      </c>
      <c r="BQ55" s="951">
        <f t="shared" si="165"/>
        <v>1040</v>
      </c>
      <c r="BR55" s="951">
        <v>1257</v>
      </c>
      <c r="BS55" s="628">
        <v>182</v>
      </c>
      <c r="BT55" s="951">
        <f t="shared" si="166"/>
        <v>1075</v>
      </c>
      <c r="BU55" s="951">
        <v>1430</v>
      </c>
      <c r="BV55" s="628">
        <v>178</v>
      </c>
      <c r="BW55" s="951">
        <f t="shared" si="167"/>
        <v>1252</v>
      </c>
      <c r="BX55" s="950">
        <v>1444</v>
      </c>
      <c r="BY55" s="628">
        <v>181</v>
      </c>
      <c r="BZ55" s="951">
        <f t="shared" si="168"/>
        <v>1263</v>
      </c>
      <c r="CA55" s="951">
        <v>1605</v>
      </c>
      <c r="CB55" s="628">
        <v>163</v>
      </c>
      <c r="CC55" s="951">
        <f t="shared" si="169"/>
        <v>1442</v>
      </c>
      <c r="CD55" s="951">
        <v>1789</v>
      </c>
      <c r="CE55" s="628">
        <v>196</v>
      </c>
      <c r="CF55" s="951">
        <f t="shared" si="170"/>
        <v>1593</v>
      </c>
      <c r="CG55" s="951">
        <v>2105</v>
      </c>
      <c r="CH55" s="628">
        <v>255</v>
      </c>
      <c r="CI55" s="951">
        <f t="shared" si="171"/>
        <v>1850</v>
      </c>
      <c r="CJ55" s="950">
        <v>1999</v>
      </c>
      <c r="CK55" s="628">
        <v>147</v>
      </c>
      <c r="CL55" s="951">
        <f t="shared" si="172"/>
        <v>1852</v>
      </c>
      <c r="CM55" s="951">
        <v>1743</v>
      </c>
      <c r="CN55" s="628">
        <v>88</v>
      </c>
      <c r="CO55" s="951">
        <f t="shared" si="173"/>
        <v>1655</v>
      </c>
      <c r="CP55" s="951">
        <v>1741</v>
      </c>
      <c r="CQ55" s="628">
        <v>130</v>
      </c>
      <c r="CR55" s="951">
        <f t="shared" si="174"/>
        <v>1611</v>
      </c>
      <c r="CS55" s="951">
        <v>1866</v>
      </c>
      <c r="CT55" s="628">
        <v>192</v>
      </c>
      <c r="CU55" s="957">
        <f t="shared" si="175"/>
        <v>1674</v>
      </c>
      <c r="CV55" s="951">
        <v>1675</v>
      </c>
      <c r="CW55" s="628">
        <v>196</v>
      </c>
      <c r="CX55" s="951">
        <f t="shared" si="176"/>
        <v>1479</v>
      </c>
      <c r="CY55" s="951">
        <v>1702</v>
      </c>
      <c r="CZ55" s="628">
        <v>161</v>
      </c>
      <c r="DA55" s="951">
        <f t="shared" si="177"/>
        <v>1541</v>
      </c>
      <c r="DB55" s="951">
        <v>1646</v>
      </c>
      <c r="DC55" s="628">
        <v>177</v>
      </c>
      <c r="DD55" s="951">
        <f t="shared" si="178"/>
        <v>1469</v>
      </c>
      <c r="DE55" s="951">
        <v>1704</v>
      </c>
      <c r="DF55" s="628">
        <v>252</v>
      </c>
      <c r="DG55" s="951">
        <f t="shared" si="179"/>
        <v>1452</v>
      </c>
      <c r="DI55" s="1688"/>
      <c r="DJ55" s="1688"/>
    </row>
    <row r="56" spans="1:114" s="984" customFormat="1" ht="18" customHeight="1">
      <c r="A56" s="957" t="str">
        <f>IF('1'!$A$1=1,B56,C56)</f>
        <v xml:space="preserve"> Other services</v>
      </c>
      <c r="B56" s="608" t="s">
        <v>90</v>
      </c>
      <c r="C56" s="988" t="s">
        <v>211</v>
      </c>
      <c r="D56" s="950">
        <f>D49-D51-D52-D54-D55</f>
        <v>915</v>
      </c>
      <c r="E56" s="951">
        <f>E49-E51-E52-E54-E55</f>
        <v>827</v>
      </c>
      <c r="F56" s="951">
        <f t="shared" si="144"/>
        <v>88</v>
      </c>
      <c r="G56" s="951">
        <f>G49-G51-G52-G54-G55</f>
        <v>801</v>
      </c>
      <c r="H56" s="951">
        <f>H49-H51-H52-H54-H55</f>
        <v>931</v>
      </c>
      <c r="I56" s="951">
        <f t="shared" si="145"/>
        <v>-130</v>
      </c>
      <c r="J56" s="951">
        <f>J49-J51-J52-J54-J55</f>
        <v>764</v>
      </c>
      <c r="K56" s="951">
        <f>K49-K51-K52-K54-K55</f>
        <v>1010</v>
      </c>
      <c r="L56" s="952">
        <f t="shared" si="146"/>
        <v>-246</v>
      </c>
      <c r="M56" s="951">
        <f>M49-M51-M52-M54-M55</f>
        <v>815</v>
      </c>
      <c r="N56" s="951">
        <f>N49-N51-N52-N54-N55</f>
        <v>1100</v>
      </c>
      <c r="O56" s="952">
        <f t="shared" si="147"/>
        <v>-285</v>
      </c>
      <c r="P56" s="950">
        <f>P49-P51-P52-P54-P55</f>
        <v>697</v>
      </c>
      <c r="Q56" s="951">
        <f>Q49-Q51-Q52-Q54-Q55</f>
        <v>835</v>
      </c>
      <c r="R56" s="951">
        <f t="shared" si="148"/>
        <v>-138</v>
      </c>
      <c r="S56" s="951">
        <f>S49-S51-S52-S54-S55</f>
        <v>730</v>
      </c>
      <c r="T56" s="951">
        <f>T49-T51-T52-T54-T55</f>
        <v>844</v>
      </c>
      <c r="U56" s="951">
        <f t="shared" si="149"/>
        <v>-114</v>
      </c>
      <c r="V56" s="951">
        <f>V49-V51-V52-V54-V55</f>
        <v>730</v>
      </c>
      <c r="W56" s="951">
        <f>W49-W51-W52-W54-W55</f>
        <v>1077</v>
      </c>
      <c r="X56" s="952">
        <f t="shared" si="150"/>
        <v>-347</v>
      </c>
      <c r="Y56" s="951">
        <f>Y49-Y51-Y52-Y54-Y55</f>
        <v>764</v>
      </c>
      <c r="Z56" s="951">
        <f>Z49-Z51-Z52-Z54-Z55</f>
        <v>971</v>
      </c>
      <c r="AA56" s="952">
        <f t="shared" si="151"/>
        <v>-207</v>
      </c>
      <c r="AB56" s="950">
        <f>AB49-AB51-AB52-AB54-AB55</f>
        <v>669</v>
      </c>
      <c r="AC56" s="951">
        <f>AC49-AC51-AC52-AC54-AC55</f>
        <v>866</v>
      </c>
      <c r="AD56" s="951">
        <f t="shared" si="152"/>
        <v>-197</v>
      </c>
      <c r="AE56" s="951">
        <f>AE49-AE51-AE52-AE54-AE55</f>
        <v>784</v>
      </c>
      <c r="AF56" s="951">
        <f>AF49-AF51-AF52-AF54-AF55</f>
        <v>849</v>
      </c>
      <c r="AG56" s="951">
        <f t="shared" si="153"/>
        <v>-65</v>
      </c>
      <c r="AH56" s="951">
        <f>AH49-AH51-AH52-AH54-AH55</f>
        <v>834</v>
      </c>
      <c r="AI56" s="951">
        <f>AI49-AI51-AI52-AI54-AI55</f>
        <v>980</v>
      </c>
      <c r="AJ56" s="952">
        <f t="shared" si="154"/>
        <v>-146</v>
      </c>
      <c r="AK56" s="951">
        <f>AK49-AK51-AK52-AK54-AK55</f>
        <v>869</v>
      </c>
      <c r="AL56" s="951">
        <f>AL49-AL51-AL52-AL54-AL55</f>
        <v>1043</v>
      </c>
      <c r="AM56" s="952">
        <f t="shared" si="155"/>
        <v>-174</v>
      </c>
      <c r="AN56" s="627">
        <f>AN49-AN51-AN52-AN54-AN55</f>
        <v>838</v>
      </c>
      <c r="AO56" s="628">
        <f>AO49-AO51-AO52-AO54-AO55</f>
        <v>847</v>
      </c>
      <c r="AP56" s="628">
        <f t="shared" si="156"/>
        <v>-9</v>
      </c>
      <c r="AQ56" s="628">
        <f>AQ49-AQ51-AQ52-AQ54-AQ55</f>
        <v>812</v>
      </c>
      <c r="AR56" s="628">
        <f>AR49-AR51-AR52-AR54-AR55</f>
        <v>903</v>
      </c>
      <c r="AS56" s="628">
        <f t="shared" si="157"/>
        <v>-91</v>
      </c>
      <c r="AT56" s="628">
        <f>AT49-AT51-AT52-AT54-AT55</f>
        <v>882</v>
      </c>
      <c r="AU56" s="628">
        <f>AU49-AU51-AU52-AU54-AU55</f>
        <v>1088</v>
      </c>
      <c r="AV56" s="628">
        <f t="shared" si="158"/>
        <v>-206</v>
      </c>
      <c r="AW56" s="628">
        <f>AW49-AW51-AW52-AW54-AW55</f>
        <v>1008</v>
      </c>
      <c r="AX56" s="628">
        <f>AX49-AX51-AX52-AX54-AX55</f>
        <v>1044</v>
      </c>
      <c r="AY56" s="628">
        <f t="shared" si="159"/>
        <v>-36</v>
      </c>
      <c r="AZ56" s="950">
        <f>AZ49-AZ51-AZ52-AZ54-AZ55</f>
        <v>854</v>
      </c>
      <c r="BA56" s="951">
        <f>BA49-BA51-BA52-BA54-BA55</f>
        <v>927</v>
      </c>
      <c r="BB56" s="951">
        <f t="shared" si="160"/>
        <v>-73</v>
      </c>
      <c r="BC56" s="951">
        <f>BC49-BC51-BC52-BC54-BC55</f>
        <v>907</v>
      </c>
      <c r="BD56" s="951">
        <f>BD49-BD51-BD52-BD54-BD55</f>
        <v>1051</v>
      </c>
      <c r="BE56" s="951">
        <f t="shared" si="161"/>
        <v>-144</v>
      </c>
      <c r="BF56" s="951">
        <f>BF49-BF51-BF52-BF54-BF55</f>
        <v>918</v>
      </c>
      <c r="BG56" s="951">
        <f>BG49-BG51-BG52-BG54-BG55</f>
        <v>1082</v>
      </c>
      <c r="BH56" s="951">
        <f t="shared" si="162"/>
        <v>-164</v>
      </c>
      <c r="BI56" s="951">
        <f>BI49-BI51-BI52-BI54-BI55</f>
        <v>1100</v>
      </c>
      <c r="BJ56" s="951">
        <f>BJ49-BJ51-BJ52-BJ54-BJ55</f>
        <v>1041</v>
      </c>
      <c r="BK56" s="951">
        <f t="shared" si="163"/>
        <v>59</v>
      </c>
      <c r="BL56" s="950">
        <f>BL49-BL51-BL52-BL54-BL55</f>
        <v>955</v>
      </c>
      <c r="BM56" s="951">
        <f>BM49-BM51-BM52-BM54-BM55</f>
        <v>976</v>
      </c>
      <c r="BN56" s="951">
        <f t="shared" si="164"/>
        <v>-21</v>
      </c>
      <c r="BO56" s="951">
        <f>BO49-BO51-BO52-BO54-BO55</f>
        <v>806</v>
      </c>
      <c r="BP56" s="951">
        <f>BP49-BP51-BP52-BP54-BP55</f>
        <v>844</v>
      </c>
      <c r="BQ56" s="951">
        <f t="shared" si="165"/>
        <v>-38</v>
      </c>
      <c r="BR56" s="951">
        <f>BR49-BR51-BR52-BR54-BR55</f>
        <v>893</v>
      </c>
      <c r="BS56" s="951">
        <f>BS49-BS51-BS52-BS54-BS55</f>
        <v>1004</v>
      </c>
      <c r="BT56" s="951">
        <f t="shared" si="166"/>
        <v>-111</v>
      </c>
      <c r="BU56" s="951">
        <f>BU49-BU51-BU52-BU54-BU55</f>
        <v>1085</v>
      </c>
      <c r="BV56" s="951">
        <f>BV49-BV51-BV52-BV54-BV55</f>
        <v>1087</v>
      </c>
      <c r="BW56" s="951">
        <f t="shared" si="167"/>
        <v>-2</v>
      </c>
      <c r="BX56" s="950">
        <f>BX49-BX51-BX52-BX54-BX55</f>
        <v>869</v>
      </c>
      <c r="BY56" s="951">
        <f>BY49-BY51-BY52-BY54-BY55</f>
        <v>978</v>
      </c>
      <c r="BZ56" s="951">
        <f t="shared" si="168"/>
        <v>-109</v>
      </c>
      <c r="CA56" s="951">
        <f>CA49-CA51-CA52-CA54-CA55</f>
        <v>1016</v>
      </c>
      <c r="CB56" s="951">
        <f>CB49-CB51-CB52-CB54-CB55</f>
        <v>1100</v>
      </c>
      <c r="CC56" s="951">
        <f t="shared" si="169"/>
        <v>-84</v>
      </c>
      <c r="CD56" s="951">
        <f>CD49-CD51-CD52-CD54-CD55</f>
        <v>1074</v>
      </c>
      <c r="CE56" s="951">
        <f>CE49-CE51-CE52-CE54-CE55</f>
        <v>1155</v>
      </c>
      <c r="CF56" s="951">
        <f t="shared" si="170"/>
        <v>-81</v>
      </c>
      <c r="CG56" s="951">
        <f>CG49-CG51-CG52-CG54-CG55</f>
        <v>1243</v>
      </c>
      <c r="CH56" s="951">
        <f>CH49-CH51-CH52-CH54-CH55</f>
        <v>1297</v>
      </c>
      <c r="CI56" s="951">
        <f t="shared" si="171"/>
        <v>-54</v>
      </c>
      <c r="CJ56" s="950">
        <f>CJ49-CJ51-CJ52-CJ54-CJ55</f>
        <v>1015</v>
      </c>
      <c r="CK56" s="951">
        <f>CK49-CK51-CK52-CK54-CK55</f>
        <v>1181</v>
      </c>
      <c r="CL56" s="951">
        <f t="shared" si="172"/>
        <v>-166</v>
      </c>
      <c r="CM56" s="951">
        <f>CM49-CM51-CM52-CM54-CM55</f>
        <v>824</v>
      </c>
      <c r="CN56" s="951">
        <f>CN49-CN51-CN52-CN54-CN55</f>
        <v>1005</v>
      </c>
      <c r="CO56" s="951">
        <f t="shared" si="173"/>
        <v>-181</v>
      </c>
      <c r="CP56" s="951">
        <f>CP49-CP51-CP52-CP54-CP55</f>
        <v>817</v>
      </c>
      <c r="CQ56" s="951">
        <f>CQ49-CQ51-CQ52-CQ54-CQ55</f>
        <v>1227</v>
      </c>
      <c r="CR56" s="951">
        <f t="shared" si="174"/>
        <v>-410</v>
      </c>
      <c r="CS56" s="951">
        <f>CS49-CS51-CS52-CS54-CS55</f>
        <v>1036</v>
      </c>
      <c r="CT56" s="951">
        <f>CT49-CT51-CT52-CT54-CT55</f>
        <v>1488</v>
      </c>
      <c r="CU56" s="957">
        <f t="shared" si="175"/>
        <v>-452</v>
      </c>
      <c r="CV56" s="951">
        <f>CV49-CV51-CV52-CV54-CV55</f>
        <v>986</v>
      </c>
      <c r="CW56" s="951">
        <f>CW49-CW51-CW52-CW54-CW55</f>
        <v>1017</v>
      </c>
      <c r="CX56" s="951">
        <f t="shared" si="176"/>
        <v>-31</v>
      </c>
      <c r="CY56" s="951">
        <f>CY49-CY51-CY52-CY54-CY55</f>
        <v>1013</v>
      </c>
      <c r="CZ56" s="951">
        <f>CZ49-CZ51-CZ52-CZ54-CZ55</f>
        <v>867</v>
      </c>
      <c r="DA56" s="951">
        <f t="shared" si="177"/>
        <v>146</v>
      </c>
      <c r="DB56" s="951">
        <f>DB49-DB51-DB52-DB54-DB55</f>
        <v>1049</v>
      </c>
      <c r="DC56" s="951">
        <f>DC49-DC51-DC52-DC54-DC55</f>
        <v>958</v>
      </c>
      <c r="DD56" s="951">
        <f t="shared" si="178"/>
        <v>91</v>
      </c>
      <c r="DE56" s="951">
        <f>DE49-DE51-DE52-DE54-DE55</f>
        <v>1282</v>
      </c>
      <c r="DF56" s="951">
        <f>DF49-DF51-DF52-DF54-DF55</f>
        <v>1082</v>
      </c>
      <c r="DG56" s="951">
        <f t="shared" si="179"/>
        <v>200</v>
      </c>
      <c r="DI56" s="1688"/>
      <c r="DJ56" s="1688"/>
    </row>
    <row r="57" spans="1:114" s="958" customFormat="1" ht="11.85" customHeight="1">
      <c r="A57" s="1023"/>
      <c r="B57" s="997"/>
      <c r="C57" s="998"/>
      <c r="D57" s="968"/>
      <c r="E57" s="965"/>
      <c r="F57" s="965"/>
      <c r="G57" s="965"/>
      <c r="H57" s="965"/>
      <c r="I57" s="965"/>
      <c r="J57" s="965"/>
      <c r="K57" s="966"/>
      <c r="L57" s="966"/>
      <c r="M57" s="965"/>
      <c r="N57" s="966"/>
      <c r="O57" s="966"/>
      <c r="P57" s="968"/>
      <c r="Q57" s="965"/>
      <c r="R57" s="965"/>
      <c r="S57" s="965"/>
      <c r="T57" s="965"/>
      <c r="U57" s="965"/>
      <c r="V57" s="965"/>
      <c r="W57" s="966"/>
      <c r="X57" s="966"/>
      <c r="Y57" s="965"/>
      <c r="Z57" s="966"/>
      <c r="AA57" s="966"/>
      <c r="AB57" s="968"/>
      <c r="AC57" s="965"/>
      <c r="AD57" s="965"/>
      <c r="AE57" s="965"/>
      <c r="AF57" s="965"/>
      <c r="AG57" s="965"/>
      <c r="AH57" s="965"/>
      <c r="AI57" s="966"/>
      <c r="AJ57" s="966"/>
      <c r="AK57" s="965"/>
      <c r="AL57" s="966"/>
      <c r="AM57" s="966"/>
      <c r="AN57" s="999"/>
      <c r="AO57" s="629"/>
      <c r="AP57" s="629"/>
      <c r="AQ57" s="629"/>
      <c r="AR57" s="629"/>
      <c r="AS57" s="629"/>
      <c r="AT57" s="629"/>
      <c r="AU57" s="629"/>
      <c r="AV57" s="629"/>
      <c r="AW57" s="629"/>
      <c r="AX57" s="629"/>
      <c r="AY57" s="629"/>
      <c r="AZ57" s="1000"/>
      <c r="BA57" s="1001"/>
      <c r="BB57" s="1001"/>
      <c r="BC57" s="1002"/>
      <c r="BD57" s="1001"/>
      <c r="BE57" s="1001"/>
      <c r="BF57" s="1002"/>
      <c r="BG57" s="1001"/>
      <c r="BH57" s="1001"/>
      <c r="BI57" s="1002"/>
      <c r="BJ57" s="1001"/>
      <c r="BK57" s="1001"/>
      <c r="BL57" s="1000"/>
      <c r="BM57" s="1001"/>
      <c r="BN57" s="1001"/>
      <c r="BO57" s="1002"/>
      <c r="BP57" s="1001"/>
      <c r="BQ57" s="1001"/>
      <c r="BR57" s="1002"/>
      <c r="BS57" s="1001"/>
      <c r="BT57" s="1001"/>
      <c r="BU57" s="1002"/>
      <c r="BV57" s="1001"/>
      <c r="BW57" s="1001"/>
      <c r="BX57" s="1000"/>
      <c r="BY57" s="1001"/>
      <c r="BZ57" s="1001"/>
      <c r="CA57" s="1002"/>
      <c r="CB57" s="1001"/>
      <c r="CC57" s="1001"/>
      <c r="CD57" s="1002"/>
      <c r="CE57" s="1001"/>
      <c r="CF57" s="1001"/>
      <c r="CG57" s="1002"/>
      <c r="CH57" s="1001"/>
      <c r="CI57" s="1001"/>
      <c r="CJ57" s="1000"/>
      <c r="CK57" s="1001"/>
      <c r="CL57" s="1001"/>
      <c r="CM57" s="1002"/>
      <c r="CN57" s="1001"/>
      <c r="CO57" s="1001"/>
      <c r="CP57" s="1002"/>
      <c r="CQ57" s="1001"/>
      <c r="CR57" s="1001"/>
      <c r="CS57" s="1001"/>
      <c r="CT57" s="1001"/>
      <c r="CU57" s="1117"/>
      <c r="CV57" s="1001"/>
      <c r="CW57" s="1001"/>
      <c r="CX57" s="1001"/>
      <c r="CY57" s="1001"/>
      <c r="CZ57" s="1182"/>
      <c r="DA57" s="1184"/>
      <c r="DB57" s="1001"/>
      <c r="DC57" s="1182"/>
      <c r="DD57" s="1184"/>
      <c r="DE57" s="1001"/>
      <c r="DF57" s="1001"/>
      <c r="DG57" s="1001"/>
      <c r="DI57" s="1688"/>
    </row>
    <row r="58" spans="1:114" s="958" customFormat="1" ht="6" customHeight="1">
      <c r="A58" s="951"/>
      <c r="B58" s="1003"/>
      <c r="C58" s="1003"/>
      <c r="D58" s="951"/>
      <c r="E58" s="951"/>
      <c r="F58" s="951"/>
      <c r="G58" s="951"/>
      <c r="H58" s="951"/>
      <c r="I58" s="951"/>
      <c r="J58" s="951"/>
      <c r="K58" s="952"/>
      <c r="L58" s="952"/>
      <c r="M58" s="951"/>
      <c r="N58" s="951"/>
      <c r="O58" s="951"/>
      <c r="P58" s="951"/>
      <c r="Q58" s="951"/>
      <c r="R58" s="951"/>
      <c r="S58" s="951"/>
      <c r="T58" s="951"/>
      <c r="U58" s="951"/>
      <c r="V58" s="951"/>
      <c r="W58" s="952"/>
      <c r="X58" s="952"/>
      <c r="Y58" s="951"/>
      <c r="Z58" s="951"/>
      <c r="AA58" s="951"/>
      <c r="AB58" s="951"/>
      <c r="AC58" s="951"/>
      <c r="AD58" s="951"/>
      <c r="AE58" s="951"/>
      <c r="AF58" s="951"/>
      <c r="AG58" s="951"/>
      <c r="AH58" s="951"/>
      <c r="AI58" s="952"/>
      <c r="AJ58" s="952"/>
      <c r="AK58" s="951"/>
      <c r="AL58" s="951"/>
      <c r="AM58" s="951"/>
      <c r="AN58" s="951"/>
      <c r="AO58" s="951"/>
      <c r="AP58" s="951"/>
      <c r="AQ58" s="951"/>
      <c r="AR58" s="951"/>
      <c r="AS58" s="951"/>
      <c r="AW58" s="603"/>
      <c r="AX58" s="603"/>
      <c r="AY58" s="603"/>
      <c r="AZ58" s="603"/>
      <c r="BC58" s="603"/>
      <c r="CZ58" s="1107"/>
      <c r="DA58" s="1103"/>
      <c r="DC58" s="1107"/>
      <c r="DD58" s="1103"/>
    </row>
    <row r="59" spans="1:114" s="958" customFormat="1" ht="19.95" customHeight="1">
      <c r="A59" s="1004" t="str">
        <f>IF('1'!A1=1,B59,C59)</f>
        <v>Notes:</v>
      </c>
      <c r="B59" s="1005" t="s">
        <v>305</v>
      </c>
      <c r="C59" s="1005" t="s">
        <v>306</v>
      </c>
      <c r="D59" s="535"/>
      <c r="E59" s="535"/>
      <c r="F59" s="535"/>
      <c r="G59" s="535"/>
      <c r="H59" s="535"/>
      <c r="I59" s="1006"/>
      <c r="J59" s="1007"/>
      <c r="K59" s="940"/>
      <c r="L59" s="1008"/>
      <c r="M59" s="1007"/>
      <c r="N59" s="1007"/>
      <c r="O59" s="955"/>
      <c r="P59" s="535"/>
      <c r="Q59" s="535"/>
      <c r="R59" s="535"/>
      <c r="S59" s="535"/>
      <c r="T59" s="535"/>
      <c r="U59" s="1006"/>
      <c r="V59" s="1007"/>
      <c r="W59" s="940"/>
      <c r="X59" s="1008"/>
      <c r="Y59" s="1007"/>
      <c r="Z59" s="1007"/>
      <c r="AA59" s="955"/>
      <c r="AB59" s="535"/>
      <c r="AC59" s="535"/>
      <c r="AD59" s="535"/>
      <c r="AE59" s="535"/>
      <c r="AF59" s="535"/>
      <c r="AG59" s="1006"/>
      <c r="AH59" s="1007"/>
      <c r="AI59" s="940"/>
      <c r="AJ59" s="1008"/>
      <c r="AK59" s="1007"/>
      <c r="AL59" s="1007"/>
      <c r="AM59" s="955"/>
      <c r="AN59" s="535"/>
      <c r="AO59" s="535"/>
      <c r="AP59" s="535"/>
      <c r="AQ59" s="535"/>
      <c r="AR59" s="535"/>
      <c r="AS59" s="535"/>
      <c r="AW59" s="603"/>
      <c r="AX59" s="603"/>
      <c r="AY59" s="603"/>
      <c r="AZ59" s="603"/>
      <c r="BC59" s="603"/>
      <c r="CZ59" s="1103"/>
      <c r="DA59" s="1103"/>
      <c r="DC59" s="1103"/>
      <c r="DD59" s="1103"/>
    </row>
    <row r="60" spans="1:114" s="958" customFormat="1" ht="17.100000000000001" customHeight="1">
      <c r="A60" s="530" t="str">
        <f>IF('1'!$A$1=1,B60,C60)</f>
        <v>Since 2014, data exclude the temporarily occupied by the russian federation territories of Ukraine.</v>
      </c>
      <c r="B60" s="1009" t="s">
        <v>622</v>
      </c>
      <c r="C60" s="1010" t="s">
        <v>618</v>
      </c>
      <c r="D60" s="1011"/>
      <c r="E60" s="1011"/>
      <c r="F60" s="609"/>
      <c r="G60" s="609"/>
      <c r="H60" s="535"/>
      <c r="I60" s="1006"/>
      <c r="J60" s="1007"/>
      <c r="K60" s="940"/>
      <c r="L60" s="1008"/>
      <c r="M60" s="1007"/>
      <c r="N60" s="1007"/>
      <c r="O60" s="955"/>
      <c r="P60" s="1011"/>
      <c r="Q60" s="1011"/>
      <c r="R60" s="609"/>
      <c r="S60" s="609"/>
      <c r="T60" s="535"/>
      <c r="U60" s="1006"/>
      <c r="V60" s="1007"/>
      <c r="W60" s="940"/>
      <c r="X60" s="1008"/>
      <c r="Y60" s="1007"/>
      <c r="Z60" s="1007"/>
      <c r="AA60" s="955"/>
      <c r="AB60" s="1011"/>
      <c r="AC60" s="1011"/>
      <c r="AD60" s="609"/>
      <c r="AE60" s="609"/>
      <c r="AF60" s="535"/>
      <c r="AG60" s="1006"/>
      <c r="AH60" s="1007"/>
      <c r="AI60" s="940"/>
      <c r="AJ60" s="1008"/>
      <c r="AK60" s="1007"/>
      <c r="AL60" s="1007"/>
      <c r="AM60" s="955"/>
      <c r="AN60" s="1011"/>
      <c r="AO60" s="1011"/>
      <c r="AP60" s="609"/>
      <c r="AQ60" s="1011"/>
      <c r="AR60" s="1011"/>
      <c r="AS60" s="609"/>
      <c r="AW60" s="603"/>
      <c r="AX60" s="603"/>
      <c r="AY60" s="603"/>
      <c r="AZ60" s="603"/>
      <c r="BC60" s="603"/>
      <c r="CZ60" s="1103"/>
      <c r="DA60" s="1103"/>
      <c r="DC60" s="1103"/>
      <c r="DD60" s="1103"/>
    </row>
    <row r="61" spans="1:114" s="958" customFormat="1" ht="17.100000000000001" customHeight="1">
      <c r="A61" s="530" t="str">
        <f>IF('1'!$A$1=1,B61,C61)</f>
        <v>According to the Law of Ukraine "On protection of the interests of entities submitting reports and other documents during martial law or a state of war", the SSSU suspended the publication of information on exports and imports of services starting from Q1 2022.</v>
      </c>
      <c r="B61" s="1185" t="s">
        <v>471</v>
      </c>
      <c r="C61" s="1186" t="s">
        <v>469</v>
      </c>
      <c r="D61" s="1011"/>
      <c r="E61" s="1011"/>
      <c r="F61" s="609"/>
      <c r="G61" s="609"/>
      <c r="H61" s="535"/>
      <c r="I61" s="1006"/>
      <c r="J61" s="1007"/>
      <c r="K61" s="940"/>
      <c r="L61" s="1008"/>
      <c r="M61" s="1007"/>
      <c r="N61" s="1007"/>
      <c r="O61" s="955"/>
      <c r="P61" s="1011"/>
      <c r="Q61" s="1011"/>
      <c r="R61" s="609"/>
      <c r="S61" s="609"/>
      <c r="T61" s="535"/>
      <c r="U61" s="1006"/>
      <c r="V61" s="1007"/>
      <c r="W61" s="940"/>
      <c r="X61" s="1008"/>
      <c r="Y61" s="1007"/>
      <c r="Z61" s="1007"/>
      <c r="AA61" s="955"/>
      <c r="AB61" s="1011"/>
      <c r="AC61" s="1011"/>
      <c r="AD61" s="609"/>
      <c r="AE61" s="609"/>
      <c r="AF61" s="535"/>
      <c r="AG61" s="1006"/>
      <c r="AH61" s="1007"/>
      <c r="AI61" s="940"/>
      <c r="AJ61" s="1008"/>
      <c r="AK61" s="1007"/>
      <c r="AL61" s="1007"/>
      <c r="AM61" s="955"/>
      <c r="AN61" s="1011"/>
      <c r="AO61" s="1011"/>
      <c r="AP61" s="609"/>
      <c r="AQ61" s="1011"/>
      <c r="AR61" s="1011"/>
      <c r="AS61" s="609"/>
      <c r="AW61" s="603"/>
      <c r="AX61" s="603"/>
      <c r="AY61" s="603"/>
      <c r="AZ61" s="603"/>
      <c r="BC61" s="603"/>
      <c r="CZ61" s="1103"/>
      <c r="DA61" s="1103"/>
      <c r="DC61" s="1103"/>
      <c r="DD61" s="1103"/>
    </row>
    <row r="62" spans="1:114" ht="18.600000000000001" customHeight="1">
      <c r="A62" s="530" t="str">
        <f>IF('1'!$A$1=1,B62,C62)</f>
        <v xml:space="preserve">*In Q4 2019, USD 2.9 billion compensation to Naftogaz of Ukraine from Gazprom PJSC awarded by the Stockholm Arbitral Tribunal in 2018, </v>
      </c>
      <c r="B62" s="530" t="s">
        <v>410</v>
      </c>
      <c r="C62" s="530" t="s">
        <v>470</v>
      </c>
      <c r="D62" s="1012"/>
      <c r="E62" s="1012"/>
      <c r="F62" s="1012"/>
      <c r="G62" s="1012"/>
      <c r="H62" s="1012"/>
      <c r="I62" s="1012"/>
      <c r="J62" s="1012"/>
      <c r="K62" s="1012"/>
      <c r="L62" s="1012"/>
      <c r="M62" s="1012"/>
      <c r="N62" s="1012"/>
      <c r="O62" s="1012"/>
      <c r="P62" s="1012"/>
      <c r="Q62" s="1012"/>
      <c r="R62" s="1012"/>
      <c r="S62" s="1012"/>
      <c r="T62" s="1012"/>
      <c r="U62" s="710"/>
      <c r="V62" s="710"/>
      <c r="W62" s="710"/>
      <c r="X62" s="710"/>
      <c r="Y62" s="710"/>
      <c r="Z62" s="710"/>
      <c r="AA62" s="710"/>
      <c r="AB62" s="710"/>
      <c r="AC62" s="710"/>
      <c r="AD62" s="710"/>
      <c r="AE62" s="710"/>
      <c r="AF62" s="710"/>
      <c r="AG62" s="710"/>
      <c r="AH62" s="710"/>
      <c r="AI62" s="710"/>
      <c r="AJ62" s="710"/>
      <c r="AK62" s="710"/>
      <c r="AL62" s="710"/>
      <c r="AM62" s="710"/>
      <c r="AN62" s="710"/>
      <c r="AO62" s="710"/>
      <c r="AP62" s="710"/>
      <c r="AQ62" s="710"/>
      <c r="AR62" s="710"/>
      <c r="AS62" s="710"/>
      <c r="AT62" s="710"/>
      <c r="AU62" s="710"/>
      <c r="AV62" s="710"/>
      <c r="AW62" s="710"/>
      <c r="AX62" s="710"/>
      <c r="AY62" s="710"/>
      <c r="AZ62" s="710"/>
      <c r="BA62" s="710"/>
      <c r="BB62" s="710"/>
      <c r="BC62" s="710"/>
      <c r="BD62" s="710"/>
      <c r="BE62" s="710"/>
      <c r="BF62" s="710"/>
      <c r="BG62" s="710"/>
      <c r="BH62" s="710"/>
      <c r="BI62" s="710"/>
      <c r="BJ62" s="710"/>
      <c r="BK62" s="710"/>
    </row>
    <row r="63" spans="1:114" ht="18.600000000000001" customHeight="1">
      <c r="A63" s="530" t="str">
        <f>IF('1'!$A$1=1,B63,C63)</f>
        <v>was recorded as exports of pipeline transportation services in the State Statistics Service of Ukraine data, whereas it was recorded as secondary income in balance of payments.</v>
      </c>
      <c r="B63" s="530" t="s">
        <v>411</v>
      </c>
      <c r="C63" s="530" t="s">
        <v>339</v>
      </c>
      <c r="D63" s="1012"/>
      <c r="E63" s="1012"/>
      <c r="F63" s="1012"/>
      <c r="G63" s="1012"/>
      <c r="H63" s="1012"/>
      <c r="I63" s="1012"/>
      <c r="J63" s="1012"/>
      <c r="K63" s="1012"/>
      <c r="L63" s="1012"/>
      <c r="M63" s="1012"/>
      <c r="N63" s="1012"/>
      <c r="O63" s="1012"/>
      <c r="P63" s="1012"/>
      <c r="Q63" s="1012"/>
      <c r="R63" s="1012"/>
      <c r="S63" s="1012"/>
      <c r="T63" s="1012"/>
      <c r="U63" s="710"/>
      <c r="V63" s="710"/>
      <c r="W63" s="710"/>
      <c r="X63" s="710"/>
      <c r="Y63" s="710"/>
      <c r="Z63" s="710"/>
      <c r="AA63" s="710"/>
      <c r="AB63" s="710"/>
      <c r="AC63" s="710"/>
      <c r="AD63" s="710"/>
      <c r="AE63" s="710"/>
      <c r="AF63" s="710"/>
      <c r="AG63" s="710"/>
      <c r="AH63" s="710"/>
      <c r="AI63" s="710"/>
      <c r="AJ63" s="710"/>
      <c r="AK63" s="710"/>
      <c r="AL63" s="710"/>
      <c r="AM63" s="710"/>
      <c r="AN63" s="710"/>
      <c r="AO63" s="710"/>
      <c r="AP63" s="710"/>
      <c r="AQ63" s="710"/>
      <c r="AR63" s="710"/>
      <c r="AS63" s="710"/>
      <c r="AT63" s="710"/>
      <c r="AU63" s="710"/>
      <c r="AV63" s="710"/>
      <c r="AW63" s="710"/>
      <c r="AX63" s="710"/>
      <c r="AY63" s="710"/>
      <c r="AZ63" s="710"/>
      <c r="BA63" s="710"/>
      <c r="BB63" s="710"/>
      <c r="BC63" s="710"/>
      <c r="BD63" s="710"/>
      <c r="BE63" s="710"/>
      <c r="BF63" s="710"/>
      <c r="BG63" s="710"/>
      <c r="BH63" s="710"/>
      <c r="BI63" s="710"/>
      <c r="BJ63" s="710"/>
      <c r="BK63" s="710"/>
    </row>
    <row r="64" spans="1:114" ht="21.6" customHeight="1">
      <c r="A64" s="530" t="str">
        <f>IF('1'!$A$1=1,B64,C64)</f>
        <v>**Data on trade in services for 2017 – Q1 2020 are revised on the basis of Financial Intermediation Services Indirectly Measured (FISIM)</v>
      </c>
      <c r="B64" s="1009" t="s">
        <v>316</v>
      </c>
      <c r="C64" s="715" t="s">
        <v>317</v>
      </c>
    </row>
  </sheetData>
  <mergeCells count="6">
    <mergeCell ref="CV4:DG4"/>
    <mergeCell ref="D4:O4"/>
    <mergeCell ref="P4:AA4"/>
    <mergeCell ref="AB4:AM4"/>
    <mergeCell ref="AN4:AY4"/>
    <mergeCell ref="CJ4:CU4"/>
  </mergeCells>
  <hyperlinks>
    <hyperlink ref="A1" location="'1'!A1" display="до змісту"/>
  </hyperlinks>
  <printOptions horizontalCentered="1" verticalCentered="1"/>
  <pageMargins left="3.937007874015748E-2" right="7.874015748031496E-2" top="0.15748031496062992" bottom="0.15748031496062992" header="0.11811023622047245" footer="0.19685039370078741"/>
  <pageSetup paperSize="9" scale="40"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
  <dimension ref="A1:CN41"/>
  <sheetViews>
    <sheetView zoomScale="69" zoomScaleNormal="69" workbookViewId="0">
      <selection activeCell="O14" sqref="O14"/>
    </sheetView>
  </sheetViews>
  <sheetFormatPr defaultColWidth="9.44140625" defaultRowHeight="13.2" outlineLevelCol="2"/>
  <cols>
    <col min="1" max="1" width="46.5546875" style="26" customWidth="1"/>
    <col min="2" max="3" width="40" style="26" hidden="1" customWidth="1" outlineLevel="2"/>
    <col min="4" max="4" width="6.44140625" style="26" hidden="1" customWidth="1" outlineLevel="1" collapsed="1"/>
    <col min="5" max="5" width="6.44140625" style="26" hidden="1" customWidth="1" outlineLevel="1"/>
    <col min="6" max="7" width="6.5546875" style="26" hidden="1" customWidth="1" outlineLevel="1"/>
    <col min="8" max="9" width="6.44140625" style="26" hidden="1" customWidth="1" outlineLevel="1"/>
    <col min="10" max="11" width="6.5546875" style="26" hidden="1" customWidth="1" outlineLevel="1"/>
    <col min="12" max="13" width="6.44140625" style="26" hidden="1" customWidth="1" outlineLevel="1"/>
    <col min="14" max="15" width="6.5546875" style="26" hidden="1" customWidth="1" outlineLevel="1"/>
    <col min="16" max="17" width="6.44140625" style="26" hidden="1" customWidth="1" outlineLevel="1"/>
    <col min="18" max="19" width="6.5546875" style="26" hidden="1" customWidth="1" outlineLevel="1"/>
    <col min="20" max="21" width="6.44140625" style="26" hidden="1" customWidth="1" outlineLevel="1"/>
    <col min="22" max="23" width="6.5546875" style="26" hidden="1" customWidth="1" outlineLevel="1"/>
    <col min="24" max="25" width="6.44140625" style="26" hidden="1" customWidth="1" outlineLevel="1"/>
    <col min="26" max="31" width="6.5546875" style="26" hidden="1" customWidth="1" outlineLevel="1"/>
    <col min="32" max="40" width="7.5546875" style="26" hidden="1" customWidth="1" outlineLevel="1"/>
    <col min="41" max="43" width="7.44140625" style="26" hidden="1" customWidth="1" outlineLevel="1"/>
    <col min="44" max="44" width="6.5546875" style="26" hidden="1" customWidth="1" collapsed="1"/>
    <col min="45" max="47" width="6.5546875" style="26" hidden="1" customWidth="1"/>
    <col min="48" max="51" width="7.44140625" style="26" hidden="1" customWidth="1"/>
    <col min="52" max="54" width="6.5546875" style="26" hidden="1" customWidth="1"/>
    <col min="55" max="55" width="7" style="26" hidden="1" customWidth="1"/>
    <col min="56" max="56" width="7.5546875" style="26" hidden="1" customWidth="1"/>
    <col min="57" max="58" width="7.44140625" style="26" hidden="1" customWidth="1"/>
    <col min="59" max="59" width="7.5546875" style="26" hidden="1" customWidth="1"/>
    <col min="60" max="79" width="6.88671875" style="26" customWidth="1"/>
    <col min="80" max="81" width="9.33203125" style="26" hidden="1" customWidth="1"/>
    <col min="82" max="83" width="9.5546875" style="26" hidden="1" customWidth="1"/>
    <col min="84" max="85" width="7.44140625" style="26" hidden="1" customWidth="1"/>
    <col min="86" max="87" width="7.33203125" style="26" hidden="1" customWidth="1"/>
    <col min="88" max="90" width="7" style="26" hidden="1" customWidth="1"/>
    <col min="91" max="92" width="7" style="26" customWidth="1"/>
    <col min="93" max="122" width="7.5546875" style="26" customWidth="1"/>
    <col min="123" max="16384" width="9.44140625" style="26"/>
  </cols>
  <sheetData>
    <row r="1" spans="1:92" s="94" customFormat="1">
      <c r="A1" s="93" t="str">
        <f>IF('1'!$A$1=1,"до змісту","to title")</f>
        <v>to title</v>
      </c>
    </row>
    <row r="2" spans="1:92" s="95" customFormat="1">
      <c r="A2" s="1515" t="str">
        <f>IF('1'!$A$1=1,"1.1 Динаміка товарної структури експорту","1.1 Dynamics of the Commodity Composition of Exports")</f>
        <v>1.1 Dynamics of the Commodity Composition of Exports</v>
      </c>
      <c r="B2" s="96"/>
      <c r="C2" s="1515"/>
      <c r="D2" s="1516"/>
      <c r="E2" s="1516"/>
      <c r="F2" s="1516"/>
      <c r="G2" s="1516"/>
      <c r="H2" s="1516"/>
      <c r="I2" s="1516"/>
      <c r="J2" s="1516"/>
      <c r="K2" s="1516"/>
      <c r="L2" s="1516"/>
      <c r="M2" s="1516"/>
      <c r="N2" s="1516"/>
      <c r="O2" s="1516"/>
      <c r="P2" s="1516"/>
      <c r="Q2" s="1516"/>
      <c r="R2" s="1516"/>
      <c r="S2" s="1516"/>
      <c r="T2" s="1516"/>
      <c r="U2" s="1516"/>
      <c r="V2" s="1516"/>
      <c r="W2" s="1516"/>
      <c r="X2" s="1516"/>
      <c r="Y2" s="1516"/>
      <c r="Z2" s="1516"/>
      <c r="AA2" s="1516"/>
      <c r="AB2" s="1516"/>
      <c r="AC2" s="1516"/>
      <c r="AD2" s="1516"/>
      <c r="AE2" s="1516"/>
      <c r="AF2" s="1516"/>
      <c r="AG2" s="1516"/>
      <c r="AH2" s="1516"/>
      <c r="AI2" s="1516"/>
      <c r="AJ2" s="1516"/>
      <c r="AK2" s="1516"/>
      <c r="AL2" s="1516"/>
      <c r="AM2" s="1516"/>
      <c r="AN2" s="1516"/>
      <c r="AO2" s="1516"/>
      <c r="AP2" s="1516"/>
      <c r="AQ2" s="1516"/>
      <c r="AR2" s="1516"/>
      <c r="AS2" s="1516"/>
      <c r="AT2" s="1516"/>
      <c r="AU2" s="1516"/>
      <c r="AV2" s="1516"/>
      <c r="AW2" s="1516"/>
      <c r="AX2" s="1516"/>
      <c r="AY2" s="1516"/>
      <c r="AZ2" s="1516"/>
      <c r="BA2" s="1516"/>
      <c r="BB2" s="1516"/>
      <c r="BC2" s="1516"/>
      <c r="BD2" s="1516"/>
      <c r="BE2" s="1516"/>
      <c r="BF2" s="1516"/>
      <c r="BG2" s="1516"/>
      <c r="BH2" s="1683"/>
      <c r="BI2" s="1683"/>
      <c r="BJ2" s="1683"/>
      <c r="BK2" s="1683"/>
      <c r="BL2" s="1683"/>
      <c r="BM2" s="1683"/>
      <c r="BN2" s="1683"/>
      <c r="BO2" s="1683"/>
      <c r="BP2" s="1683"/>
      <c r="BQ2" s="1683"/>
      <c r="BR2" s="1683"/>
      <c r="BS2" s="1683"/>
      <c r="BT2" s="1683"/>
      <c r="BU2" s="1683"/>
      <c r="BV2" s="1683"/>
      <c r="BW2" s="1683"/>
      <c r="BX2" s="1683"/>
      <c r="BY2" s="1683"/>
      <c r="BZ2" s="1683"/>
      <c r="CA2" s="1683"/>
      <c r="CB2" s="26"/>
      <c r="CC2" s="26"/>
      <c r="CD2" s="26"/>
      <c r="CE2" s="26"/>
      <c r="CF2" s="755"/>
      <c r="CG2" s="1684"/>
    </row>
    <row r="3" spans="1:92" s="22" customFormat="1">
      <c r="A3" s="96" t="str">
        <f>IF('1'!$A$1=1,"(відповідно до КПБ6)","(according to BPM6 methodology)")</f>
        <v>(according to BPM6 methodology)</v>
      </c>
      <c r="B3" s="96"/>
      <c r="C3" s="96"/>
      <c r="D3" s="97"/>
      <c r="E3" s="97"/>
      <c r="F3" s="97"/>
      <c r="G3" s="97"/>
      <c r="H3" s="97"/>
      <c r="I3" s="97"/>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26"/>
      <c r="BI3" s="26"/>
      <c r="BJ3" s="26"/>
      <c r="BK3" s="26"/>
      <c r="BL3" s="26"/>
      <c r="BM3" s="26"/>
      <c r="BN3" s="26"/>
      <c r="BO3" s="26"/>
      <c r="BP3" s="26"/>
      <c r="BQ3" s="26"/>
      <c r="BR3" s="26"/>
      <c r="BS3" s="26"/>
      <c r="BT3" s="26"/>
      <c r="BU3" s="26"/>
      <c r="BV3" s="26"/>
      <c r="BW3" s="26"/>
      <c r="BX3" s="26"/>
      <c r="BY3" s="26"/>
      <c r="BZ3" s="26"/>
      <c r="CA3" s="26"/>
      <c r="CB3" s="26"/>
      <c r="CC3" s="26"/>
      <c r="CD3" s="26"/>
      <c r="CE3" s="26"/>
      <c r="CF3" s="97"/>
      <c r="CG3" s="97"/>
      <c r="CH3" s="97"/>
      <c r="CI3" s="97"/>
      <c r="CJ3" s="97"/>
      <c r="CK3" s="97"/>
      <c r="CL3" s="97"/>
      <c r="CM3" s="97"/>
      <c r="CN3" s="97"/>
    </row>
    <row r="4" spans="1:92" ht="0.6" customHeight="1">
      <c r="A4" s="22"/>
      <c r="B4" s="22"/>
      <c r="C4" s="22"/>
      <c r="D4" s="25"/>
      <c r="H4" s="25"/>
      <c r="L4" s="25"/>
      <c r="P4" s="25"/>
      <c r="T4" s="25"/>
      <c r="X4" s="25"/>
    </row>
    <row r="5" spans="1:92" s="38" customFormat="1" ht="13.35" customHeight="1">
      <c r="A5" s="1704" t="str">
        <f>IF('1'!$A$1=1,B5,C5)</f>
        <v xml:space="preserve"> Description </v>
      </c>
      <c r="B5" s="1706" t="s">
        <v>0</v>
      </c>
      <c r="C5" s="1706" t="s">
        <v>94</v>
      </c>
      <c r="D5" s="27" t="s">
        <v>57</v>
      </c>
      <c r="E5" s="28"/>
      <c r="F5" s="28"/>
      <c r="G5" s="29"/>
      <c r="H5" s="30" t="s">
        <v>58</v>
      </c>
      <c r="I5" s="31"/>
      <c r="J5" s="31"/>
      <c r="K5" s="32"/>
      <c r="L5" s="30" t="s">
        <v>59</v>
      </c>
      <c r="M5" s="31"/>
      <c r="N5" s="31"/>
      <c r="O5" s="32"/>
      <c r="P5" s="30" t="s">
        <v>60</v>
      </c>
      <c r="Q5" s="31"/>
      <c r="R5" s="31"/>
      <c r="S5" s="32"/>
      <c r="T5" s="30" t="s">
        <v>61</v>
      </c>
      <c r="U5" s="31"/>
      <c r="V5" s="31"/>
      <c r="W5" s="32"/>
      <c r="X5" s="30" t="s">
        <v>62</v>
      </c>
      <c r="Y5" s="31"/>
      <c r="Z5" s="31"/>
      <c r="AA5" s="32"/>
      <c r="AB5" s="30" t="s">
        <v>1</v>
      </c>
      <c r="AC5" s="31"/>
      <c r="AD5" s="31"/>
      <c r="AE5" s="32"/>
      <c r="AF5" s="30" t="s">
        <v>2</v>
      </c>
      <c r="AG5" s="31"/>
      <c r="AH5" s="31"/>
      <c r="AI5" s="32"/>
      <c r="AJ5" s="30" t="s">
        <v>3</v>
      </c>
      <c r="AK5" s="31"/>
      <c r="AL5" s="31"/>
      <c r="AM5" s="32"/>
      <c r="AN5" s="30" t="s">
        <v>4</v>
      </c>
      <c r="AO5" s="31"/>
      <c r="AP5" s="31"/>
      <c r="AQ5" s="33"/>
      <c r="AR5" s="34">
        <v>2015</v>
      </c>
      <c r="AS5" s="35"/>
      <c r="AT5" s="36"/>
      <c r="AU5" s="37"/>
      <c r="AV5" s="98">
        <v>2016</v>
      </c>
      <c r="AW5" s="99"/>
      <c r="AX5" s="99"/>
      <c r="AY5" s="100"/>
      <c r="AZ5" s="98">
        <v>2017</v>
      </c>
      <c r="BA5" s="101"/>
      <c r="BB5" s="101"/>
      <c r="BC5" s="101"/>
      <c r="BD5" s="98">
        <v>2018</v>
      </c>
      <c r="BE5" s="98"/>
      <c r="BF5" s="98"/>
      <c r="BG5" s="101"/>
      <c r="BH5" s="98">
        <v>2019</v>
      </c>
      <c r="BI5" s="646"/>
      <c r="BJ5" s="604"/>
      <c r="BK5" s="604"/>
      <c r="BL5" s="604">
        <v>2020</v>
      </c>
      <c r="BM5" s="604"/>
      <c r="BN5" s="604"/>
      <c r="BO5" s="604"/>
      <c r="BP5" s="102">
        <v>2021</v>
      </c>
      <c r="BQ5" s="604"/>
      <c r="BR5" s="604"/>
      <c r="BS5" s="604"/>
      <c r="BT5" s="747">
        <v>2022</v>
      </c>
      <c r="BU5" s="747"/>
      <c r="BV5" s="747"/>
      <c r="BW5" s="747"/>
      <c r="BX5" s="101">
        <v>2023</v>
      </c>
      <c r="BY5" s="101"/>
      <c r="BZ5" s="101"/>
      <c r="CA5" s="101"/>
      <c r="CB5" s="747">
        <v>2020</v>
      </c>
      <c r="CC5" s="747">
        <v>2021</v>
      </c>
      <c r="CD5" s="98">
        <v>2022</v>
      </c>
      <c r="CE5" s="98">
        <v>2023</v>
      </c>
      <c r="CF5" s="1702">
        <v>2015</v>
      </c>
      <c r="CG5" s="102">
        <v>2016</v>
      </c>
      <c r="CH5" s="102">
        <v>2017</v>
      </c>
      <c r="CI5" s="1702">
        <v>2018</v>
      </c>
      <c r="CJ5" s="102">
        <v>2019</v>
      </c>
      <c r="CK5" s="102">
        <v>2020</v>
      </c>
      <c r="CL5" s="102">
        <v>2021</v>
      </c>
      <c r="CM5" s="101">
        <v>2022</v>
      </c>
      <c r="CN5" s="101">
        <v>2023</v>
      </c>
    </row>
    <row r="6" spans="1:92" s="46" customFormat="1" ht="12.6" customHeight="1">
      <c r="A6" s="1705"/>
      <c r="B6" s="1707"/>
      <c r="C6" s="1707"/>
      <c r="D6" s="41" t="s">
        <v>110</v>
      </c>
      <c r="E6" s="42" t="s">
        <v>107</v>
      </c>
      <c r="F6" s="42" t="s">
        <v>108</v>
      </c>
      <c r="G6" s="41" t="s">
        <v>109</v>
      </c>
      <c r="H6" s="41" t="s">
        <v>110</v>
      </c>
      <c r="I6" s="42" t="s">
        <v>107</v>
      </c>
      <c r="J6" s="42" t="s">
        <v>108</v>
      </c>
      <c r="K6" s="41" t="s">
        <v>109</v>
      </c>
      <c r="L6" s="41" t="s">
        <v>110</v>
      </c>
      <c r="M6" s="42" t="s">
        <v>107</v>
      </c>
      <c r="N6" s="42" t="s">
        <v>108</v>
      </c>
      <c r="O6" s="41" t="s">
        <v>109</v>
      </c>
      <c r="P6" s="41" t="s">
        <v>110</v>
      </c>
      <c r="Q6" s="42" t="s">
        <v>107</v>
      </c>
      <c r="R6" s="42" t="s">
        <v>108</v>
      </c>
      <c r="S6" s="41" t="s">
        <v>109</v>
      </c>
      <c r="T6" s="41" t="s">
        <v>110</v>
      </c>
      <c r="U6" s="42" t="s">
        <v>107</v>
      </c>
      <c r="V6" s="42" t="s">
        <v>108</v>
      </c>
      <c r="W6" s="41" t="s">
        <v>109</v>
      </c>
      <c r="X6" s="41" t="s">
        <v>110</v>
      </c>
      <c r="Y6" s="42" t="s">
        <v>107</v>
      </c>
      <c r="Z6" s="42" t="s">
        <v>108</v>
      </c>
      <c r="AA6" s="41" t="s">
        <v>109</v>
      </c>
      <c r="AB6" s="41" t="s">
        <v>110</v>
      </c>
      <c r="AC6" s="42" t="s">
        <v>107</v>
      </c>
      <c r="AD6" s="42" t="s">
        <v>108</v>
      </c>
      <c r="AE6" s="41" t="s">
        <v>109</v>
      </c>
      <c r="AF6" s="41" t="s">
        <v>110</v>
      </c>
      <c r="AG6" s="42" t="s">
        <v>107</v>
      </c>
      <c r="AH6" s="42" t="s">
        <v>108</v>
      </c>
      <c r="AI6" s="41" t="s">
        <v>109</v>
      </c>
      <c r="AJ6" s="41" t="s">
        <v>110</v>
      </c>
      <c r="AK6" s="42" t="s">
        <v>107</v>
      </c>
      <c r="AL6" s="42" t="s">
        <v>108</v>
      </c>
      <c r="AM6" s="41" t="s">
        <v>109</v>
      </c>
      <c r="AN6" s="41" t="s">
        <v>106</v>
      </c>
      <c r="AO6" s="42" t="s">
        <v>107</v>
      </c>
      <c r="AP6" s="42" t="s">
        <v>108</v>
      </c>
      <c r="AQ6" s="41" t="s">
        <v>109</v>
      </c>
      <c r="AR6" s="41" t="s">
        <v>106</v>
      </c>
      <c r="AS6" s="42" t="s">
        <v>107</v>
      </c>
      <c r="AT6" s="42" t="s">
        <v>108</v>
      </c>
      <c r="AU6" s="41" t="s">
        <v>109</v>
      </c>
      <c r="AV6" s="43" t="s">
        <v>110</v>
      </c>
      <c r="AW6" s="44" t="s">
        <v>107</v>
      </c>
      <c r="AX6" s="42" t="s">
        <v>108</v>
      </c>
      <c r="AY6" s="45" t="s">
        <v>109</v>
      </c>
      <c r="AZ6" s="41" t="s">
        <v>110</v>
      </c>
      <c r="BA6" s="42" t="s">
        <v>107</v>
      </c>
      <c r="BB6" s="42" t="s">
        <v>108</v>
      </c>
      <c r="BC6" s="41" t="s">
        <v>109</v>
      </c>
      <c r="BD6" s="41" t="s">
        <v>110</v>
      </c>
      <c r="BE6" s="42" t="s">
        <v>107</v>
      </c>
      <c r="BF6" s="42" t="s">
        <v>108</v>
      </c>
      <c r="BG6" s="41" t="s">
        <v>109</v>
      </c>
      <c r="BH6" s="43" t="s">
        <v>110</v>
      </c>
      <c r="BI6" s="44" t="s">
        <v>107</v>
      </c>
      <c r="BJ6" s="42" t="s">
        <v>108</v>
      </c>
      <c r="BK6" s="41" t="s">
        <v>109</v>
      </c>
      <c r="BL6" s="41" t="s">
        <v>110</v>
      </c>
      <c r="BM6" s="659" t="s">
        <v>107</v>
      </c>
      <c r="BN6" s="42" t="s">
        <v>108</v>
      </c>
      <c r="BO6" s="659" t="s">
        <v>109</v>
      </c>
      <c r="BP6" s="41" t="s">
        <v>110</v>
      </c>
      <c r="BQ6" s="42" t="s">
        <v>107</v>
      </c>
      <c r="BR6" s="42" t="s">
        <v>108</v>
      </c>
      <c r="BS6" s="659" t="s">
        <v>109</v>
      </c>
      <c r="BT6" s="43" t="s">
        <v>110</v>
      </c>
      <c r="BU6" s="43" t="s">
        <v>420</v>
      </c>
      <c r="BV6" s="42" t="s">
        <v>108</v>
      </c>
      <c r="BW6" s="43" t="s">
        <v>109</v>
      </c>
      <c r="BX6" s="41" t="s">
        <v>110</v>
      </c>
      <c r="BY6" s="42" t="s">
        <v>107</v>
      </c>
      <c r="BZ6" s="42" t="s">
        <v>108</v>
      </c>
      <c r="CA6" s="41" t="s">
        <v>109</v>
      </c>
      <c r="CB6" s="43" t="s">
        <v>632</v>
      </c>
      <c r="CC6" s="43" t="s">
        <v>632</v>
      </c>
      <c r="CD6" s="1058" t="s">
        <v>632</v>
      </c>
      <c r="CE6" s="1058" t="s">
        <v>632</v>
      </c>
      <c r="CF6" s="1708"/>
      <c r="CG6" s="1054"/>
      <c r="CH6" s="1127"/>
      <c r="CI6" s="1703"/>
      <c r="CJ6" s="1056"/>
      <c r="CK6" s="1056"/>
      <c r="CL6" s="1080"/>
      <c r="CM6" s="1081"/>
      <c r="CN6" s="1081"/>
    </row>
    <row r="7" spans="1:92" ht="17.850000000000001" customHeight="1">
      <c r="A7" s="47" t="str">
        <f>IF('1'!A1=1,B7,C7)</f>
        <v xml:space="preserve">TOTAL, mln USD </v>
      </c>
      <c r="B7" s="48" t="s">
        <v>248</v>
      </c>
      <c r="C7" s="648" t="s">
        <v>95</v>
      </c>
      <c r="D7" s="49">
        <v>7794</v>
      </c>
      <c r="E7" s="50">
        <v>8129</v>
      </c>
      <c r="F7" s="50">
        <v>7765</v>
      </c>
      <c r="G7" s="50">
        <v>8496</v>
      </c>
      <c r="H7" s="50">
        <v>7607</v>
      </c>
      <c r="I7" s="50">
        <v>8816</v>
      </c>
      <c r="J7" s="50">
        <v>9952</v>
      </c>
      <c r="K7" s="50">
        <v>9799</v>
      </c>
      <c r="L7" s="50">
        <v>10046</v>
      </c>
      <c r="M7" s="50">
        <v>11645</v>
      </c>
      <c r="N7" s="50">
        <v>11749</v>
      </c>
      <c r="O7" s="50">
        <v>12728</v>
      </c>
      <c r="P7" s="50">
        <v>12949</v>
      </c>
      <c r="Q7" s="50">
        <v>17686</v>
      </c>
      <c r="R7" s="50">
        <v>19827</v>
      </c>
      <c r="S7" s="50">
        <v>12726</v>
      </c>
      <c r="T7" s="50">
        <v>7877</v>
      </c>
      <c r="U7" s="50">
        <v>8491</v>
      </c>
      <c r="V7" s="50">
        <v>9443</v>
      </c>
      <c r="W7" s="50">
        <v>11323</v>
      </c>
      <c r="X7" s="50">
        <v>9608</v>
      </c>
      <c r="Y7" s="50">
        <v>11833</v>
      </c>
      <c r="Z7" s="50">
        <v>11981</v>
      </c>
      <c r="AA7" s="50">
        <v>13877</v>
      </c>
      <c r="AB7" s="50">
        <v>14155</v>
      </c>
      <c r="AC7" s="50">
        <v>15951</v>
      </c>
      <c r="AD7" s="50">
        <v>15504</v>
      </c>
      <c r="AE7" s="50">
        <v>16773</v>
      </c>
      <c r="AF7" s="52">
        <v>14794</v>
      </c>
      <c r="AG7" s="52">
        <v>16489</v>
      </c>
      <c r="AH7" s="52">
        <v>16360</v>
      </c>
      <c r="AI7" s="52">
        <v>16784</v>
      </c>
      <c r="AJ7" s="52">
        <v>14355</v>
      </c>
      <c r="AK7" s="52">
        <v>14479</v>
      </c>
      <c r="AL7" s="52">
        <v>14562</v>
      </c>
      <c r="AM7" s="52">
        <v>15710</v>
      </c>
      <c r="AN7" s="52">
        <v>13057</v>
      </c>
      <c r="AO7" s="52">
        <v>13608</v>
      </c>
      <c r="AP7" s="52">
        <v>12586</v>
      </c>
      <c r="AQ7" s="52">
        <v>11301</v>
      </c>
      <c r="AR7" s="52">
        <v>8797</v>
      </c>
      <c r="AS7" s="52">
        <v>8502</v>
      </c>
      <c r="AT7" s="52">
        <v>9028</v>
      </c>
      <c r="AU7" s="52">
        <v>9093</v>
      </c>
      <c r="AV7" s="52">
        <v>7046</v>
      </c>
      <c r="AW7" s="52">
        <v>8187</v>
      </c>
      <c r="AX7" s="52">
        <v>8522</v>
      </c>
      <c r="AY7" s="52">
        <v>9805</v>
      </c>
      <c r="AZ7" s="649">
        <v>9604</v>
      </c>
      <c r="BA7" s="649">
        <v>9393</v>
      </c>
      <c r="BB7" s="649">
        <v>9713</v>
      </c>
      <c r="BC7" s="649">
        <v>10991</v>
      </c>
      <c r="BD7" s="649">
        <v>10428</v>
      </c>
      <c r="BE7" s="649">
        <v>10781</v>
      </c>
      <c r="BF7" s="649">
        <v>10328</v>
      </c>
      <c r="BG7" s="649">
        <v>11804</v>
      </c>
      <c r="BH7" s="649">
        <v>11268</v>
      </c>
      <c r="BI7" s="649">
        <v>11199</v>
      </c>
      <c r="BJ7" s="649">
        <v>11637</v>
      </c>
      <c r="BK7" s="649">
        <v>11987</v>
      </c>
      <c r="BL7" s="649">
        <v>11258</v>
      </c>
      <c r="BM7" s="649">
        <v>9845</v>
      </c>
      <c r="BN7" s="649">
        <v>10998</v>
      </c>
      <c r="BO7" s="649">
        <v>13042</v>
      </c>
      <c r="BP7" s="649">
        <v>12482</v>
      </c>
      <c r="BQ7" s="649">
        <v>14960</v>
      </c>
      <c r="BR7" s="649">
        <v>17138</v>
      </c>
      <c r="BS7" s="649">
        <v>18533</v>
      </c>
      <c r="BT7" s="649">
        <v>12771</v>
      </c>
      <c r="BU7" s="649">
        <v>7937</v>
      </c>
      <c r="BV7" s="649">
        <v>9700</v>
      </c>
      <c r="BW7" s="649">
        <v>10491</v>
      </c>
      <c r="BX7" s="1057">
        <v>9851</v>
      </c>
      <c r="BY7" s="1057">
        <v>8718</v>
      </c>
      <c r="BZ7" s="1057">
        <v>7407</v>
      </c>
      <c r="CA7" s="1057">
        <v>8702</v>
      </c>
      <c r="CB7" s="649">
        <f>SUM(BL7:BN7)</f>
        <v>32101</v>
      </c>
      <c r="CC7" s="649">
        <f>SUM(BP7:BR7)</f>
        <v>44580</v>
      </c>
      <c r="CD7" s="649">
        <f>SUM(BT7:BV7)</f>
        <v>30408</v>
      </c>
      <c r="CE7" s="649">
        <f>SUM(BX7:BZ7)</f>
        <v>25976</v>
      </c>
      <c r="CF7" s="52">
        <f t="shared" ref="CF7:CF14" si="0">SUM(AR7:AU7)</f>
        <v>35420</v>
      </c>
      <c r="CG7" s="52">
        <f t="shared" ref="CG7:CG14" si="1">SUM(AV7:AY7)</f>
        <v>33560</v>
      </c>
      <c r="CH7" s="52">
        <f t="shared" ref="CH7:CH14" si="2">SUM(AZ7:BC7)</f>
        <v>39701</v>
      </c>
      <c r="CI7" s="52">
        <f t="shared" ref="CI7:CI14" si="3">SUM(BD7:BG7)</f>
        <v>43341</v>
      </c>
      <c r="CJ7" s="1057">
        <f t="shared" ref="CJ7:CJ14" si="4">SUM(BH7:BK7)</f>
        <v>46091</v>
      </c>
      <c r="CK7" s="649">
        <f t="shared" ref="CK7:CK14" si="5">SUM(BL7:BO7)</f>
        <v>45143</v>
      </c>
      <c r="CL7" s="1057">
        <f t="shared" ref="CL7:CL14" si="6">SUM(BP7:BS7)</f>
        <v>63113</v>
      </c>
      <c r="CM7" s="1057">
        <f>SUM(BT7:BW7)</f>
        <v>40899</v>
      </c>
      <c r="CN7" s="1057">
        <f>SUM(BX7:CA7)</f>
        <v>34678</v>
      </c>
    </row>
    <row r="8" spans="1:92" s="25" customFormat="1" ht="25.35" customHeight="1">
      <c r="A8" s="55" t="str">
        <f>IF('1'!A1=1,B8,C8)</f>
        <v>Agricultural products</v>
      </c>
      <c r="B8" s="56" t="s">
        <v>5</v>
      </c>
      <c r="C8" s="641" t="s">
        <v>96</v>
      </c>
      <c r="D8" s="57">
        <v>842</v>
      </c>
      <c r="E8" s="58">
        <v>909</v>
      </c>
      <c r="F8" s="58">
        <v>1073</v>
      </c>
      <c r="G8" s="58">
        <v>1440</v>
      </c>
      <c r="H8" s="58">
        <v>1025</v>
      </c>
      <c r="I8" s="58">
        <v>1053</v>
      </c>
      <c r="J8" s="58">
        <v>1357</v>
      </c>
      <c r="K8" s="58">
        <v>1251</v>
      </c>
      <c r="L8" s="58">
        <v>1230</v>
      </c>
      <c r="M8" s="58">
        <v>1615</v>
      </c>
      <c r="N8" s="58">
        <v>1374</v>
      </c>
      <c r="O8" s="58">
        <v>1913</v>
      </c>
      <c r="P8" s="58">
        <v>1766</v>
      </c>
      <c r="Q8" s="58">
        <v>2009</v>
      </c>
      <c r="R8" s="58">
        <v>3591</v>
      </c>
      <c r="S8" s="58">
        <v>3195</v>
      </c>
      <c r="T8" s="58">
        <v>2034</v>
      </c>
      <c r="U8" s="58">
        <v>2118</v>
      </c>
      <c r="V8" s="58">
        <v>2395</v>
      </c>
      <c r="W8" s="58">
        <v>2963</v>
      </c>
      <c r="X8" s="58">
        <v>2150</v>
      </c>
      <c r="Y8" s="58">
        <v>2097</v>
      </c>
      <c r="Z8" s="58">
        <v>2303</v>
      </c>
      <c r="AA8" s="58">
        <v>3386</v>
      </c>
      <c r="AB8" s="58">
        <v>2993</v>
      </c>
      <c r="AC8" s="58">
        <v>3006</v>
      </c>
      <c r="AD8" s="58">
        <v>2712</v>
      </c>
      <c r="AE8" s="58">
        <v>4093</v>
      </c>
      <c r="AF8" s="59">
        <v>3784</v>
      </c>
      <c r="AG8" s="59">
        <v>4237</v>
      </c>
      <c r="AH8" s="59">
        <v>4126</v>
      </c>
      <c r="AI8" s="59">
        <v>5759</v>
      </c>
      <c r="AJ8" s="59">
        <v>4153</v>
      </c>
      <c r="AK8" s="59">
        <v>3282</v>
      </c>
      <c r="AL8" s="59">
        <v>3901</v>
      </c>
      <c r="AM8" s="59">
        <v>5704</v>
      </c>
      <c r="AN8" s="59">
        <v>4049</v>
      </c>
      <c r="AO8" s="59">
        <v>3692</v>
      </c>
      <c r="AP8" s="59">
        <v>4294</v>
      </c>
      <c r="AQ8" s="59">
        <v>4635</v>
      </c>
      <c r="AR8" s="59">
        <v>3436</v>
      </c>
      <c r="AS8" s="59">
        <v>3098</v>
      </c>
      <c r="AT8" s="59">
        <v>3610</v>
      </c>
      <c r="AU8" s="59">
        <v>4334</v>
      </c>
      <c r="AV8" s="59">
        <v>3272</v>
      </c>
      <c r="AW8" s="59">
        <v>3479</v>
      </c>
      <c r="AX8" s="59">
        <v>3617</v>
      </c>
      <c r="AY8" s="59">
        <v>4882</v>
      </c>
      <c r="AZ8" s="53">
        <v>4556</v>
      </c>
      <c r="BA8" s="53">
        <v>4112</v>
      </c>
      <c r="BB8" s="53">
        <v>4242</v>
      </c>
      <c r="BC8" s="53">
        <v>4829</v>
      </c>
      <c r="BD8" s="53">
        <v>4340</v>
      </c>
      <c r="BE8" s="53">
        <v>4177</v>
      </c>
      <c r="BF8" s="53">
        <v>4278</v>
      </c>
      <c r="BG8" s="53">
        <v>5799</v>
      </c>
      <c r="BH8" s="53">
        <v>5339</v>
      </c>
      <c r="BI8" s="53">
        <v>4809</v>
      </c>
      <c r="BJ8" s="53">
        <v>5468</v>
      </c>
      <c r="BK8" s="53">
        <v>6507</v>
      </c>
      <c r="BL8" s="53">
        <v>5639</v>
      </c>
      <c r="BM8" s="53">
        <v>4611</v>
      </c>
      <c r="BN8" s="53">
        <v>5202</v>
      </c>
      <c r="BO8" s="53">
        <v>6709</v>
      </c>
      <c r="BP8" s="53">
        <v>5186</v>
      </c>
      <c r="BQ8" s="53">
        <v>5614</v>
      </c>
      <c r="BR8" s="53">
        <v>7039</v>
      </c>
      <c r="BS8" s="53">
        <v>9848</v>
      </c>
      <c r="BT8" s="53">
        <v>6447</v>
      </c>
      <c r="BU8" s="53">
        <v>3607</v>
      </c>
      <c r="BV8" s="53">
        <v>5908</v>
      </c>
      <c r="BW8" s="53">
        <v>7418</v>
      </c>
      <c r="BX8" s="53">
        <v>6777</v>
      </c>
      <c r="BY8" s="53">
        <v>5074</v>
      </c>
      <c r="BZ8" s="53">
        <v>4340</v>
      </c>
      <c r="CA8" s="53">
        <v>5810</v>
      </c>
      <c r="CB8" s="53">
        <f>SUM(BL8:BN8)</f>
        <v>15452</v>
      </c>
      <c r="CC8" s="53">
        <f>SUM(BP8:BR8)</f>
        <v>17839</v>
      </c>
      <c r="CD8" s="53">
        <f>SUM(BT8:BV8)</f>
        <v>15962</v>
      </c>
      <c r="CE8" s="53">
        <f>SUM(BX8:BZ8)</f>
        <v>16191</v>
      </c>
      <c r="CF8" s="59">
        <f t="shared" si="0"/>
        <v>14478</v>
      </c>
      <c r="CG8" s="59">
        <f t="shared" si="1"/>
        <v>15250</v>
      </c>
      <c r="CH8" s="59">
        <f t="shared" si="2"/>
        <v>17739</v>
      </c>
      <c r="CI8" s="59">
        <f t="shared" si="3"/>
        <v>18594</v>
      </c>
      <c r="CJ8" s="53">
        <f t="shared" si="4"/>
        <v>22123</v>
      </c>
      <c r="CK8" s="53">
        <f t="shared" si="5"/>
        <v>22161</v>
      </c>
      <c r="CL8" s="53">
        <f t="shared" si="6"/>
        <v>27687</v>
      </c>
      <c r="CM8" s="53">
        <f t="shared" ref="CM8:CM14" si="7">SUM(BT8:BW8)</f>
        <v>23380</v>
      </c>
      <c r="CN8" s="53">
        <f>SUM(BX8:CA8)</f>
        <v>22001</v>
      </c>
    </row>
    <row r="9" spans="1:92" s="25" customFormat="1" ht="22.35" customHeight="1">
      <c r="A9" s="55" t="str">
        <f>IF('1'!A1=1,B9,C9)</f>
        <v>Mineral products</v>
      </c>
      <c r="B9" s="56" t="s">
        <v>6</v>
      </c>
      <c r="C9" s="641" t="s">
        <v>97</v>
      </c>
      <c r="D9" s="57">
        <v>1252</v>
      </c>
      <c r="E9" s="58">
        <v>1200</v>
      </c>
      <c r="F9" s="58">
        <v>832</v>
      </c>
      <c r="G9" s="58">
        <v>860</v>
      </c>
      <c r="H9" s="58">
        <v>844</v>
      </c>
      <c r="I9" s="58">
        <v>972</v>
      </c>
      <c r="J9" s="58">
        <v>890</v>
      </c>
      <c r="K9" s="58">
        <v>707</v>
      </c>
      <c r="L9" s="58">
        <v>856</v>
      </c>
      <c r="M9" s="58">
        <v>1027</v>
      </c>
      <c r="N9" s="58">
        <v>971</v>
      </c>
      <c r="O9" s="58">
        <v>839</v>
      </c>
      <c r="P9" s="58">
        <v>911</v>
      </c>
      <c r="Q9" s="58">
        <v>1793</v>
      </c>
      <c r="R9" s="58">
        <v>1733</v>
      </c>
      <c r="S9" s="58">
        <v>1133</v>
      </c>
      <c r="T9" s="58">
        <v>554</v>
      </c>
      <c r="U9" s="58">
        <v>661</v>
      </c>
      <c r="V9" s="58">
        <v>813</v>
      </c>
      <c r="W9" s="58">
        <v>1005</v>
      </c>
      <c r="X9" s="58">
        <v>976</v>
      </c>
      <c r="Y9" s="58">
        <v>1241</v>
      </c>
      <c r="Z9" s="58">
        <v>1484</v>
      </c>
      <c r="AA9" s="58">
        <v>1375</v>
      </c>
      <c r="AB9" s="58">
        <v>1505</v>
      </c>
      <c r="AC9" s="58">
        <v>1880</v>
      </c>
      <c r="AD9" s="58">
        <v>1822</v>
      </c>
      <c r="AE9" s="58">
        <v>1744</v>
      </c>
      <c r="AF9" s="59">
        <v>1574</v>
      </c>
      <c r="AG9" s="59">
        <v>1616</v>
      </c>
      <c r="AH9" s="59">
        <v>1583</v>
      </c>
      <c r="AI9" s="59">
        <v>1531</v>
      </c>
      <c r="AJ9" s="59">
        <v>1436</v>
      </c>
      <c r="AK9" s="59">
        <v>1820</v>
      </c>
      <c r="AL9" s="59">
        <v>1702</v>
      </c>
      <c r="AM9" s="59">
        <v>1348</v>
      </c>
      <c r="AN9" s="59">
        <v>1572</v>
      </c>
      <c r="AO9" s="59">
        <v>1582</v>
      </c>
      <c r="AP9" s="59">
        <v>1234</v>
      </c>
      <c r="AQ9" s="59">
        <v>903</v>
      </c>
      <c r="AR9" s="59">
        <v>732</v>
      </c>
      <c r="AS9" s="59">
        <v>681</v>
      </c>
      <c r="AT9" s="59">
        <v>681</v>
      </c>
      <c r="AU9" s="59">
        <v>578</v>
      </c>
      <c r="AV9" s="59">
        <v>456</v>
      </c>
      <c r="AW9" s="59">
        <v>631</v>
      </c>
      <c r="AX9" s="59">
        <v>604</v>
      </c>
      <c r="AY9" s="59">
        <v>700</v>
      </c>
      <c r="AZ9" s="59">
        <v>875</v>
      </c>
      <c r="BA9" s="59">
        <v>906</v>
      </c>
      <c r="BB9" s="59">
        <v>873</v>
      </c>
      <c r="BC9" s="59">
        <v>863</v>
      </c>
      <c r="BD9" s="59">
        <v>946</v>
      </c>
      <c r="BE9" s="59">
        <v>932</v>
      </c>
      <c r="BF9" s="59">
        <v>986</v>
      </c>
      <c r="BG9" s="59">
        <v>1019</v>
      </c>
      <c r="BH9" s="59">
        <v>1024</v>
      </c>
      <c r="BI9" s="53">
        <v>1217</v>
      </c>
      <c r="BJ9" s="53">
        <v>1290</v>
      </c>
      <c r="BK9" s="53">
        <v>874</v>
      </c>
      <c r="BL9" s="53">
        <v>1139</v>
      </c>
      <c r="BM9" s="53">
        <v>1110</v>
      </c>
      <c r="BN9" s="53">
        <v>1179</v>
      </c>
      <c r="BO9" s="53">
        <v>1535</v>
      </c>
      <c r="BP9" s="53">
        <v>1898</v>
      </c>
      <c r="BQ9" s="53">
        <v>2489</v>
      </c>
      <c r="BR9" s="53">
        <v>2276</v>
      </c>
      <c r="BS9" s="53">
        <v>1211</v>
      </c>
      <c r="BT9" s="53">
        <v>1487</v>
      </c>
      <c r="BU9" s="53">
        <v>1171</v>
      </c>
      <c r="BV9" s="53">
        <v>932</v>
      </c>
      <c r="BW9" s="53">
        <v>519</v>
      </c>
      <c r="BX9" s="53">
        <v>510</v>
      </c>
      <c r="BY9" s="53">
        <v>673</v>
      </c>
      <c r="BZ9" s="53">
        <v>534</v>
      </c>
      <c r="CA9" s="53">
        <v>545</v>
      </c>
      <c r="CB9" s="53">
        <f t="shared" ref="CB9:CB14" si="8">SUM(BL9:BN9)</f>
        <v>3428</v>
      </c>
      <c r="CC9" s="53">
        <f t="shared" ref="CC9:CC14" si="9">SUM(BP9:BR9)</f>
        <v>6663</v>
      </c>
      <c r="CD9" s="53">
        <f t="shared" ref="CD9:CD14" si="10">SUM(BT9:BV9)</f>
        <v>3590</v>
      </c>
      <c r="CE9" s="53">
        <f t="shared" ref="CE9:CE14" si="11">SUM(BX9:BZ9)</f>
        <v>1717</v>
      </c>
      <c r="CF9" s="59">
        <f t="shared" si="0"/>
        <v>2672</v>
      </c>
      <c r="CG9" s="59">
        <f t="shared" si="1"/>
        <v>2391</v>
      </c>
      <c r="CH9" s="59">
        <f t="shared" si="2"/>
        <v>3517</v>
      </c>
      <c r="CI9" s="59">
        <f t="shared" si="3"/>
        <v>3883</v>
      </c>
      <c r="CJ9" s="53">
        <f t="shared" si="4"/>
        <v>4405</v>
      </c>
      <c r="CK9" s="53">
        <f t="shared" si="5"/>
        <v>4963</v>
      </c>
      <c r="CL9" s="53">
        <f t="shared" si="6"/>
        <v>7874</v>
      </c>
      <c r="CM9" s="53">
        <f t="shared" si="7"/>
        <v>4109</v>
      </c>
      <c r="CN9" s="53">
        <f t="shared" ref="CN9:CN14" si="12">SUM(BX9:CA9)</f>
        <v>2262</v>
      </c>
    </row>
    <row r="10" spans="1:92" s="25" customFormat="1" ht="32.1" customHeight="1">
      <c r="A10" s="55" t="str">
        <f>IF('1'!A1=1,B10,C10)</f>
        <v>Chemicals</v>
      </c>
      <c r="B10" s="56" t="s">
        <v>7</v>
      </c>
      <c r="C10" s="641" t="s">
        <v>98</v>
      </c>
      <c r="D10" s="57">
        <v>754</v>
      </c>
      <c r="E10" s="58">
        <v>790</v>
      </c>
      <c r="F10" s="58">
        <v>880</v>
      </c>
      <c r="G10" s="58">
        <v>962</v>
      </c>
      <c r="H10" s="58">
        <v>856</v>
      </c>
      <c r="I10" s="58">
        <v>1021</v>
      </c>
      <c r="J10" s="58">
        <v>1086</v>
      </c>
      <c r="K10" s="58">
        <v>1052</v>
      </c>
      <c r="L10" s="58">
        <v>1136</v>
      </c>
      <c r="M10" s="58">
        <v>1219</v>
      </c>
      <c r="N10" s="58">
        <v>1202</v>
      </c>
      <c r="O10" s="58">
        <v>1386</v>
      </c>
      <c r="P10" s="58">
        <v>1457</v>
      </c>
      <c r="Q10" s="58">
        <v>1750</v>
      </c>
      <c r="R10" s="58">
        <v>1947</v>
      </c>
      <c r="S10" s="58">
        <v>1241</v>
      </c>
      <c r="T10" s="58">
        <v>682</v>
      </c>
      <c r="U10" s="58">
        <v>800</v>
      </c>
      <c r="V10" s="58">
        <v>830</v>
      </c>
      <c r="W10" s="58">
        <v>1005</v>
      </c>
      <c r="X10" s="58">
        <v>876</v>
      </c>
      <c r="Y10" s="58">
        <v>917</v>
      </c>
      <c r="Z10" s="58">
        <v>1060</v>
      </c>
      <c r="AA10" s="58">
        <v>1147</v>
      </c>
      <c r="AB10" s="58">
        <v>1279</v>
      </c>
      <c r="AC10" s="58">
        <v>1424</v>
      </c>
      <c r="AD10" s="58">
        <v>1619</v>
      </c>
      <c r="AE10" s="58">
        <v>1719</v>
      </c>
      <c r="AF10" s="59">
        <v>1413</v>
      </c>
      <c r="AG10" s="59">
        <v>1470</v>
      </c>
      <c r="AH10" s="59">
        <v>1704</v>
      </c>
      <c r="AI10" s="59">
        <v>1441</v>
      </c>
      <c r="AJ10" s="59">
        <v>1374</v>
      </c>
      <c r="AK10" s="59">
        <v>1429</v>
      </c>
      <c r="AL10" s="59">
        <v>1277</v>
      </c>
      <c r="AM10" s="59">
        <v>990</v>
      </c>
      <c r="AN10" s="59">
        <v>975</v>
      </c>
      <c r="AO10" s="59">
        <v>1115</v>
      </c>
      <c r="AP10" s="59">
        <v>916</v>
      </c>
      <c r="AQ10" s="59">
        <v>724</v>
      </c>
      <c r="AR10" s="59">
        <v>645</v>
      </c>
      <c r="AS10" s="59">
        <v>676</v>
      </c>
      <c r="AT10" s="59">
        <v>577</v>
      </c>
      <c r="AU10" s="59">
        <v>538</v>
      </c>
      <c r="AV10" s="59">
        <v>400</v>
      </c>
      <c r="AW10" s="59">
        <v>452</v>
      </c>
      <c r="AX10" s="59">
        <v>495</v>
      </c>
      <c r="AY10" s="59">
        <v>485</v>
      </c>
      <c r="AZ10" s="59">
        <v>389</v>
      </c>
      <c r="BA10" s="59">
        <v>490</v>
      </c>
      <c r="BB10" s="59">
        <v>546</v>
      </c>
      <c r="BC10" s="59">
        <v>627</v>
      </c>
      <c r="BD10" s="59">
        <v>515</v>
      </c>
      <c r="BE10" s="59">
        <v>642</v>
      </c>
      <c r="BF10" s="59">
        <v>602</v>
      </c>
      <c r="BG10" s="59">
        <v>622</v>
      </c>
      <c r="BH10" s="59">
        <v>419</v>
      </c>
      <c r="BI10" s="59">
        <v>555</v>
      </c>
      <c r="BJ10" s="59">
        <v>576</v>
      </c>
      <c r="BK10" s="59">
        <v>621</v>
      </c>
      <c r="BL10" s="59">
        <v>471</v>
      </c>
      <c r="BM10" s="59">
        <v>551</v>
      </c>
      <c r="BN10" s="59">
        <v>629</v>
      </c>
      <c r="BO10" s="59">
        <v>657</v>
      </c>
      <c r="BP10" s="59">
        <v>527</v>
      </c>
      <c r="BQ10" s="59">
        <v>771</v>
      </c>
      <c r="BR10" s="59">
        <v>908</v>
      </c>
      <c r="BS10" s="59">
        <v>967</v>
      </c>
      <c r="BT10" s="59">
        <v>507</v>
      </c>
      <c r="BU10" s="59">
        <v>379</v>
      </c>
      <c r="BV10" s="59">
        <v>396</v>
      </c>
      <c r="BW10" s="59">
        <v>386</v>
      </c>
      <c r="BX10" s="59">
        <v>331</v>
      </c>
      <c r="BY10" s="59">
        <v>347</v>
      </c>
      <c r="BZ10" s="59">
        <v>315</v>
      </c>
      <c r="CA10" s="59">
        <v>336</v>
      </c>
      <c r="CB10" s="53">
        <f t="shared" si="8"/>
        <v>1651</v>
      </c>
      <c r="CC10" s="53">
        <f t="shared" si="9"/>
        <v>2206</v>
      </c>
      <c r="CD10" s="53">
        <f t="shared" si="10"/>
        <v>1282</v>
      </c>
      <c r="CE10" s="53">
        <f t="shared" si="11"/>
        <v>993</v>
      </c>
      <c r="CF10" s="59">
        <f t="shared" si="0"/>
        <v>2436</v>
      </c>
      <c r="CG10" s="59">
        <f t="shared" si="1"/>
        <v>1832</v>
      </c>
      <c r="CH10" s="59">
        <f t="shared" si="2"/>
        <v>2052</v>
      </c>
      <c r="CI10" s="59">
        <f t="shared" si="3"/>
        <v>2381</v>
      </c>
      <c r="CJ10" s="53">
        <f t="shared" si="4"/>
        <v>2171</v>
      </c>
      <c r="CK10" s="53">
        <f t="shared" si="5"/>
        <v>2308</v>
      </c>
      <c r="CL10" s="53">
        <f t="shared" si="6"/>
        <v>3173</v>
      </c>
      <c r="CM10" s="53">
        <f>SUM(BT10:BW10)</f>
        <v>1668</v>
      </c>
      <c r="CN10" s="53">
        <f t="shared" si="12"/>
        <v>1329</v>
      </c>
    </row>
    <row r="11" spans="1:92" s="25" customFormat="1" ht="23.7" customHeight="1">
      <c r="A11" s="55" t="str">
        <f>IF('1'!A1=1,B11,C11)</f>
        <v>Timber and wood products</v>
      </c>
      <c r="B11" s="56" t="s">
        <v>8</v>
      </c>
      <c r="C11" s="641" t="s">
        <v>99</v>
      </c>
      <c r="D11" s="57">
        <v>188</v>
      </c>
      <c r="E11" s="58">
        <v>211</v>
      </c>
      <c r="F11" s="58">
        <v>209</v>
      </c>
      <c r="G11" s="58">
        <v>196</v>
      </c>
      <c r="H11" s="58">
        <v>207.55807099999998</v>
      </c>
      <c r="I11" s="58">
        <v>245.40447800000004</v>
      </c>
      <c r="J11" s="58">
        <v>259.66157399999997</v>
      </c>
      <c r="K11" s="58">
        <v>268</v>
      </c>
      <c r="L11" s="58">
        <v>287</v>
      </c>
      <c r="M11" s="58">
        <v>315</v>
      </c>
      <c r="N11" s="58">
        <v>340</v>
      </c>
      <c r="O11" s="58">
        <v>347</v>
      </c>
      <c r="P11" s="58">
        <v>349</v>
      </c>
      <c r="Q11" s="58">
        <v>376</v>
      </c>
      <c r="R11" s="58">
        <v>367</v>
      </c>
      <c r="S11" s="58">
        <v>277</v>
      </c>
      <c r="T11" s="58">
        <v>219</v>
      </c>
      <c r="U11" s="58">
        <v>292</v>
      </c>
      <c r="V11" s="58">
        <v>322</v>
      </c>
      <c r="W11" s="58">
        <v>336</v>
      </c>
      <c r="X11" s="58">
        <v>297</v>
      </c>
      <c r="Y11" s="58">
        <v>368</v>
      </c>
      <c r="Z11" s="58">
        <v>389</v>
      </c>
      <c r="AA11" s="58">
        <v>413</v>
      </c>
      <c r="AB11" s="58">
        <v>414</v>
      </c>
      <c r="AC11" s="58">
        <v>482</v>
      </c>
      <c r="AD11" s="58">
        <v>493</v>
      </c>
      <c r="AE11" s="58">
        <v>466</v>
      </c>
      <c r="AF11" s="59">
        <v>398</v>
      </c>
      <c r="AG11" s="59">
        <v>479</v>
      </c>
      <c r="AH11" s="59">
        <v>500</v>
      </c>
      <c r="AI11" s="59">
        <v>475</v>
      </c>
      <c r="AJ11" s="59">
        <v>435</v>
      </c>
      <c r="AK11" s="59">
        <v>506</v>
      </c>
      <c r="AL11" s="59">
        <v>539</v>
      </c>
      <c r="AM11" s="59">
        <v>524</v>
      </c>
      <c r="AN11" s="59">
        <v>462</v>
      </c>
      <c r="AO11" s="59">
        <v>542</v>
      </c>
      <c r="AP11" s="59">
        <v>522</v>
      </c>
      <c r="AQ11" s="59">
        <v>428</v>
      </c>
      <c r="AR11" s="59">
        <v>361</v>
      </c>
      <c r="AS11" s="59">
        <v>388</v>
      </c>
      <c r="AT11" s="59">
        <v>409</v>
      </c>
      <c r="AU11" s="59">
        <v>382</v>
      </c>
      <c r="AV11" s="59">
        <v>338</v>
      </c>
      <c r="AW11" s="59">
        <v>401</v>
      </c>
      <c r="AX11" s="59">
        <v>403</v>
      </c>
      <c r="AY11" s="59">
        <v>368</v>
      </c>
      <c r="AZ11" s="59">
        <v>338</v>
      </c>
      <c r="BA11" s="59">
        <v>414</v>
      </c>
      <c r="BB11" s="59">
        <v>463</v>
      </c>
      <c r="BC11" s="59">
        <v>432</v>
      </c>
      <c r="BD11" s="59">
        <v>473</v>
      </c>
      <c r="BE11" s="59">
        <v>522</v>
      </c>
      <c r="BF11" s="59">
        <v>518</v>
      </c>
      <c r="BG11" s="59">
        <v>452</v>
      </c>
      <c r="BH11" s="59">
        <v>456</v>
      </c>
      <c r="BI11" s="59">
        <v>476</v>
      </c>
      <c r="BJ11" s="59">
        <v>445</v>
      </c>
      <c r="BK11" s="59">
        <v>403</v>
      </c>
      <c r="BL11" s="59">
        <v>413</v>
      </c>
      <c r="BM11" s="59">
        <v>406</v>
      </c>
      <c r="BN11" s="59">
        <v>476</v>
      </c>
      <c r="BO11" s="59">
        <v>463</v>
      </c>
      <c r="BP11" s="59">
        <v>505</v>
      </c>
      <c r="BQ11" s="59">
        <v>638</v>
      </c>
      <c r="BR11" s="59">
        <v>732</v>
      </c>
      <c r="BS11" s="59">
        <v>616</v>
      </c>
      <c r="BT11" s="59">
        <v>538</v>
      </c>
      <c r="BU11" s="59">
        <v>597</v>
      </c>
      <c r="BV11" s="59">
        <v>541</v>
      </c>
      <c r="BW11" s="59">
        <v>442</v>
      </c>
      <c r="BX11" s="59">
        <v>443</v>
      </c>
      <c r="BY11" s="59">
        <v>502</v>
      </c>
      <c r="BZ11" s="59">
        <v>434</v>
      </c>
      <c r="CA11" s="59">
        <v>340</v>
      </c>
      <c r="CB11" s="53">
        <f t="shared" si="8"/>
        <v>1295</v>
      </c>
      <c r="CC11" s="53">
        <f t="shared" si="9"/>
        <v>1875</v>
      </c>
      <c r="CD11" s="53">
        <f t="shared" si="10"/>
        <v>1676</v>
      </c>
      <c r="CE11" s="53">
        <f t="shared" si="11"/>
        <v>1379</v>
      </c>
      <c r="CF11" s="59">
        <f t="shared" si="0"/>
        <v>1540</v>
      </c>
      <c r="CG11" s="59">
        <f t="shared" si="1"/>
        <v>1510</v>
      </c>
      <c r="CH11" s="59">
        <f t="shared" si="2"/>
        <v>1647</v>
      </c>
      <c r="CI11" s="59">
        <f t="shared" si="3"/>
        <v>1965</v>
      </c>
      <c r="CJ11" s="53">
        <f t="shared" si="4"/>
        <v>1780</v>
      </c>
      <c r="CK11" s="53">
        <f t="shared" si="5"/>
        <v>1758</v>
      </c>
      <c r="CL11" s="53">
        <f t="shared" si="6"/>
        <v>2491</v>
      </c>
      <c r="CM11" s="53">
        <f t="shared" si="7"/>
        <v>2118</v>
      </c>
      <c r="CN11" s="53">
        <f t="shared" si="12"/>
        <v>1719</v>
      </c>
    </row>
    <row r="12" spans="1:92" s="25" customFormat="1" ht="18.600000000000001" customHeight="1">
      <c r="A12" s="55" t="str">
        <f>IF('1'!A1=1,B12,C12)</f>
        <v>Industrial goods</v>
      </c>
      <c r="B12" s="56" t="s">
        <v>9</v>
      </c>
      <c r="C12" s="641" t="s">
        <v>100</v>
      </c>
      <c r="D12" s="57">
        <v>80</v>
      </c>
      <c r="E12" s="58">
        <v>100</v>
      </c>
      <c r="F12" s="58">
        <v>109</v>
      </c>
      <c r="G12" s="58">
        <v>110</v>
      </c>
      <c r="H12" s="58">
        <v>100</v>
      </c>
      <c r="I12" s="58">
        <v>122</v>
      </c>
      <c r="J12" s="58">
        <v>133</v>
      </c>
      <c r="K12" s="58">
        <v>132</v>
      </c>
      <c r="L12" s="58">
        <v>130</v>
      </c>
      <c r="M12" s="58">
        <v>160</v>
      </c>
      <c r="N12" s="58">
        <v>180</v>
      </c>
      <c r="O12" s="58">
        <v>173</v>
      </c>
      <c r="P12" s="58">
        <v>180</v>
      </c>
      <c r="Q12" s="58">
        <v>199</v>
      </c>
      <c r="R12" s="58">
        <v>230</v>
      </c>
      <c r="S12" s="58">
        <v>162</v>
      </c>
      <c r="T12" s="58">
        <v>98</v>
      </c>
      <c r="U12" s="58">
        <v>107</v>
      </c>
      <c r="V12" s="58">
        <v>136</v>
      </c>
      <c r="W12" s="58">
        <v>131</v>
      </c>
      <c r="X12" s="58">
        <v>116</v>
      </c>
      <c r="Y12" s="58">
        <v>153</v>
      </c>
      <c r="Z12" s="58">
        <v>179</v>
      </c>
      <c r="AA12" s="58">
        <v>168</v>
      </c>
      <c r="AB12" s="58">
        <v>160</v>
      </c>
      <c r="AC12" s="58">
        <v>203</v>
      </c>
      <c r="AD12" s="58">
        <v>242</v>
      </c>
      <c r="AE12" s="58">
        <v>190</v>
      </c>
      <c r="AF12" s="59">
        <v>172</v>
      </c>
      <c r="AG12" s="59">
        <v>203</v>
      </c>
      <c r="AH12" s="59">
        <v>243</v>
      </c>
      <c r="AI12" s="59">
        <v>212</v>
      </c>
      <c r="AJ12" s="59">
        <v>183</v>
      </c>
      <c r="AK12" s="59">
        <v>221</v>
      </c>
      <c r="AL12" s="59">
        <v>241</v>
      </c>
      <c r="AM12" s="59">
        <v>201</v>
      </c>
      <c r="AN12" s="59">
        <v>167</v>
      </c>
      <c r="AO12" s="59">
        <v>191</v>
      </c>
      <c r="AP12" s="59">
        <v>200</v>
      </c>
      <c r="AQ12" s="59">
        <v>146</v>
      </c>
      <c r="AR12" s="59">
        <v>107</v>
      </c>
      <c r="AS12" s="59">
        <v>135</v>
      </c>
      <c r="AT12" s="59">
        <v>139</v>
      </c>
      <c r="AU12" s="59">
        <v>122</v>
      </c>
      <c r="AV12" s="59">
        <v>91</v>
      </c>
      <c r="AW12" s="59">
        <v>120</v>
      </c>
      <c r="AX12" s="59">
        <v>136</v>
      </c>
      <c r="AY12" s="59">
        <v>116</v>
      </c>
      <c r="AZ12" s="59">
        <v>117</v>
      </c>
      <c r="BA12" s="59">
        <v>145</v>
      </c>
      <c r="BB12" s="59">
        <v>163</v>
      </c>
      <c r="BC12" s="59">
        <v>150</v>
      </c>
      <c r="BD12" s="59">
        <v>146</v>
      </c>
      <c r="BE12" s="59">
        <v>164</v>
      </c>
      <c r="BF12" s="59">
        <v>178</v>
      </c>
      <c r="BG12" s="59">
        <v>161</v>
      </c>
      <c r="BH12" s="59">
        <v>164</v>
      </c>
      <c r="BI12" s="59">
        <v>178</v>
      </c>
      <c r="BJ12" s="59">
        <v>184</v>
      </c>
      <c r="BK12" s="59">
        <v>171</v>
      </c>
      <c r="BL12" s="59">
        <v>180</v>
      </c>
      <c r="BM12" s="59">
        <v>154</v>
      </c>
      <c r="BN12" s="59">
        <v>201</v>
      </c>
      <c r="BO12" s="59">
        <v>187</v>
      </c>
      <c r="BP12" s="59">
        <v>201</v>
      </c>
      <c r="BQ12" s="59">
        <v>242</v>
      </c>
      <c r="BR12" s="59">
        <v>261</v>
      </c>
      <c r="BS12" s="59">
        <v>242</v>
      </c>
      <c r="BT12" s="59">
        <v>178</v>
      </c>
      <c r="BU12" s="59">
        <v>137</v>
      </c>
      <c r="BV12" s="59">
        <v>127</v>
      </c>
      <c r="BW12" s="59">
        <v>127</v>
      </c>
      <c r="BX12" s="59">
        <v>149</v>
      </c>
      <c r="BY12" s="59">
        <v>140</v>
      </c>
      <c r="BZ12" s="59">
        <v>139</v>
      </c>
      <c r="CA12" s="59">
        <v>129</v>
      </c>
      <c r="CB12" s="53">
        <f t="shared" si="8"/>
        <v>535</v>
      </c>
      <c r="CC12" s="53">
        <f t="shared" si="9"/>
        <v>704</v>
      </c>
      <c r="CD12" s="53">
        <f t="shared" si="10"/>
        <v>442</v>
      </c>
      <c r="CE12" s="53">
        <f t="shared" si="11"/>
        <v>428</v>
      </c>
      <c r="CF12" s="59">
        <f t="shared" si="0"/>
        <v>503</v>
      </c>
      <c r="CG12" s="59">
        <f t="shared" si="1"/>
        <v>463</v>
      </c>
      <c r="CH12" s="59">
        <f t="shared" si="2"/>
        <v>575</v>
      </c>
      <c r="CI12" s="59">
        <f t="shared" si="3"/>
        <v>649</v>
      </c>
      <c r="CJ12" s="53">
        <f t="shared" si="4"/>
        <v>697</v>
      </c>
      <c r="CK12" s="53">
        <f t="shared" si="5"/>
        <v>722</v>
      </c>
      <c r="CL12" s="53">
        <f t="shared" si="6"/>
        <v>946</v>
      </c>
      <c r="CM12" s="53">
        <f t="shared" si="7"/>
        <v>569</v>
      </c>
      <c r="CN12" s="53">
        <f t="shared" si="12"/>
        <v>557</v>
      </c>
    </row>
    <row r="13" spans="1:92" s="25" customFormat="1" ht="29.85" customHeight="1">
      <c r="A13" s="55" t="str">
        <f>IF('1'!A1=1,B13,C13)</f>
        <v>Ferrrous and nonferrous metals</v>
      </c>
      <c r="B13" s="56" t="s">
        <v>10</v>
      </c>
      <c r="C13" s="641" t="s">
        <v>101</v>
      </c>
      <c r="D13" s="57">
        <v>3542</v>
      </c>
      <c r="E13" s="58">
        <v>3618</v>
      </c>
      <c r="F13" s="58">
        <v>3212</v>
      </c>
      <c r="G13" s="58">
        <v>3412</v>
      </c>
      <c r="H13" s="58">
        <v>3324</v>
      </c>
      <c r="I13" s="58">
        <v>3917</v>
      </c>
      <c r="J13" s="58">
        <v>4529</v>
      </c>
      <c r="K13" s="58">
        <v>4492</v>
      </c>
      <c r="L13" s="58">
        <v>4671</v>
      </c>
      <c r="M13" s="58">
        <v>5204</v>
      </c>
      <c r="N13" s="58">
        <v>5273</v>
      </c>
      <c r="O13" s="58">
        <v>5417</v>
      </c>
      <c r="P13" s="58">
        <v>5813</v>
      </c>
      <c r="Q13" s="58">
        <v>8664</v>
      </c>
      <c r="R13" s="58">
        <v>8590</v>
      </c>
      <c r="S13" s="58">
        <v>4219</v>
      </c>
      <c r="T13" s="58">
        <v>2926</v>
      </c>
      <c r="U13" s="58">
        <v>2850</v>
      </c>
      <c r="V13" s="58">
        <v>3168</v>
      </c>
      <c r="W13" s="58">
        <v>3661</v>
      </c>
      <c r="X13" s="58">
        <v>3428</v>
      </c>
      <c r="Y13" s="58">
        <v>4820</v>
      </c>
      <c r="Z13" s="58">
        <v>4192</v>
      </c>
      <c r="AA13" s="58">
        <v>4604</v>
      </c>
      <c r="AB13" s="58">
        <v>5185</v>
      </c>
      <c r="AC13" s="58">
        <v>5994</v>
      </c>
      <c r="AD13" s="58">
        <v>5281</v>
      </c>
      <c r="AE13" s="58">
        <v>5376</v>
      </c>
      <c r="AF13" s="59">
        <v>4701</v>
      </c>
      <c r="AG13" s="59">
        <v>5315</v>
      </c>
      <c r="AH13" s="59">
        <v>4413</v>
      </c>
      <c r="AI13" s="59">
        <v>4061</v>
      </c>
      <c r="AJ13" s="59">
        <v>4166</v>
      </c>
      <c r="AK13" s="59">
        <v>4413</v>
      </c>
      <c r="AL13" s="59">
        <v>4043</v>
      </c>
      <c r="AM13" s="59">
        <v>4171</v>
      </c>
      <c r="AN13" s="59">
        <v>3923</v>
      </c>
      <c r="AO13" s="59">
        <v>4430</v>
      </c>
      <c r="AP13" s="59">
        <v>3634</v>
      </c>
      <c r="AQ13" s="59">
        <v>2966</v>
      </c>
      <c r="AR13" s="59">
        <v>2485</v>
      </c>
      <c r="AS13" s="59">
        <v>2392</v>
      </c>
      <c r="AT13" s="59">
        <v>2390</v>
      </c>
      <c r="AU13" s="59">
        <v>1897</v>
      </c>
      <c r="AV13" s="59">
        <v>1659</v>
      </c>
      <c r="AW13" s="59">
        <v>2070</v>
      </c>
      <c r="AX13" s="59">
        <v>2269</v>
      </c>
      <c r="AY13" s="59">
        <v>2101</v>
      </c>
      <c r="AZ13" s="59">
        <v>2373</v>
      </c>
      <c r="BA13" s="59">
        <v>2259</v>
      </c>
      <c r="BB13" s="59">
        <v>2402</v>
      </c>
      <c r="BC13" s="59">
        <v>2856</v>
      </c>
      <c r="BD13" s="59">
        <v>2941</v>
      </c>
      <c r="BE13" s="59">
        <v>3191</v>
      </c>
      <c r="BF13" s="59">
        <v>2715</v>
      </c>
      <c r="BG13" s="59">
        <v>2555</v>
      </c>
      <c r="BH13" s="59">
        <v>2718</v>
      </c>
      <c r="BI13" s="59">
        <v>2735</v>
      </c>
      <c r="BJ13" s="59">
        <v>2440</v>
      </c>
      <c r="BK13" s="59">
        <v>2101</v>
      </c>
      <c r="BL13" s="59">
        <v>2310</v>
      </c>
      <c r="BM13" s="59">
        <v>2098</v>
      </c>
      <c r="BN13" s="59">
        <v>2120</v>
      </c>
      <c r="BO13" s="59">
        <v>2254</v>
      </c>
      <c r="BP13" s="59">
        <v>3026</v>
      </c>
      <c r="BQ13" s="59">
        <v>3902</v>
      </c>
      <c r="BR13" s="59">
        <v>4643</v>
      </c>
      <c r="BS13" s="59">
        <v>4148</v>
      </c>
      <c r="BT13" s="59">
        <v>2698</v>
      </c>
      <c r="BU13" s="59">
        <v>1212</v>
      </c>
      <c r="BV13" s="59">
        <v>1077</v>
      </c>
      <c r="BW13" s="59">
        <v>894</v>
      </c>
      <c r="BX13" s="59">
        <v>922</v>
      </c>
      <c r="BY13" s="59">
        <v>1189</v>
      </c>
      <c r="BZ13" s="59">
        <v>946</v>
      </c>
      <c r="CA13" s="59">
        <v>831</v>
      </c>
      <c r="CB13" s="53">
        <f t="shared" si="8"/>
        <v>6528</v>
      </c>
      <c r="CC13" s="53">
        <f t="shared" si="9"/>
        <v>11571</v>
      </c>
      <c r="CD13" s="53">
        <f t="shared" si="10"/>
        <v>4987</v>
      </c>
      <c r="CE13" s="53">
        <f t="shared" si="11"/>
        <v>3057</v>
      </c>
      <c r="CF13" s="59">
        <f t="shared" si="0"/>
        <v>9164</v>
      </c>
      <c r="CG13" s="59">
        <f t="shared" si="1"/>
        <v>8099</v>
      </c>
      <c r="CH13" s="59">
        <f t="shared" si="2"/>
        <v>9890</v>
      </c>
      <c r="CI13" s="59">
        <f t="shared" si="3"/>
        <v>11402</v>
      </c>
      <c r="CJ13" s="53">
        <f t="shared" si="4"/>
        <v>9994</v>
      </c>
      <c r="CK13" s="53">
        <f t="shared" si="5"/>
        <v>8782</v>
      </c>
      <c r="CL13" s="53">
        <f t="shared" si="6"/>
        <v>15719</v>
      </c>
      <c r="CM13" s="53">
        <f t="shared" si="7"/>
        <v>5881</v>
      </c>
      <c r="CN13" s="53">
        <f t="shared" si="12"/>
        <v>3888</v>
      </c>
    </row>
    <row r="14" spans="1:92" s="25" customFormat="1" ht="25.35" customHeight="1">
      <c r="A14" s="55" t="str">
        <f>IF('1'!A1=1,B14,C14)</f>
        <v>Machinery and equipment</v>
      </c>
      <c r="B14" s="56" t="s">
        <v>11</v>
      </c>
      <c r="C14" s="641" t="s">
        <v>102</v>
      </c>
      <c r="D14" s="57">
        <v>869</v>
      </c>
      <c r="E14" s="58">
        <v>1042</v>
      </c>
      <c r="F14" s="58">
        <v>1173</v>
      </c>
      <c r="G14" s="58">
        <v>1223</v>
      </c>
      <c r="H14" s="58">
        <v>995</v>
      </c>
      <c r="I14" s="58">
        <v>1215</v>
      </c>
      <c r="J14" s="58">
        <v>1335</v>
      </c>
      <c r="K14" s="58">
        <v>1562</v>
      </c>
      <c r="L14" s="58">
        <v>1477</v>
      </c>
      <c r="M14" s="58">
        <v>1769</v>
      </c>
      <c r="N14" s="58">
        <v>2069</v>
      </c>
      <c r="O14" s="58">
        <v>2248</v>
      </c>
      <c r="P14" s="58">
        <v>2148</v>
      </c>
      <c r="Q14" s="58">
        <v>2532</v>
      </c>
      <c r="R14" s="58">
        <v>2986</v>
      </c>
      <c r="S14" s="58">
        <v>2182</v>
      </c>
      <c r="T14" s="58">
        <v>1171</v>
      </c>
      <c r="U14" s="58">
        <v>1414</v>
      </c>
      <c r="V14" s="58">
        <v>1504</v>
      </c>
      <c r="W14" s="58">
        <v>1918</v>
      </c>
      <c r="X14" s="58">
        <v>1630</v>
      </c>
      <c r="Y14" s="58">
        <v>2096</v>
      </c>
      <c r="Z14" s="58">
        <v>2247</v>
      </c>
      <c r="AA14" s="58">
        <v>2557</v>
      </c>
      <c r="AB14" s="58">
        <v>2346</v>
      </c>
      <c r="AC14" s="58">
        <v>2614</v>
      </c>
      <c r="AD14" s="58">
        <v>2950</v>
      </c>
      <c r="AE14" s="58">
        <v>2812</v>
      </c>
      <c r="AF14" s="59">
        <v>2365</v>
      </c>
      <c r="AG14" s="59">
        <v>2769</v>
      </c>
      <c r="AH14" s="59">
        <v>3222</v>
      </c>
      <c r="AI14" s="59">
        <v>2825</v>
      </c>
      <c r="AJ14" s="59">
        <v>2053</v>
      </c>
      <c r="AK14" s="59">
        <v>2187</v>
      </c>
      <c r="AL14" s="59">
        <v>2170</v>
      </c>
      <c r="AM14" s="59">
        <v>2127</v>
      </c>
      <c r="AN14" s="59">
        <v>1427</v>
      </c>
      <c r="AO14" s="59">
        <v>1599</v>
      </c>
      <c r="AP14" s="59">
        <v>1319</v>
      </c>
      <c r="AQ14" s="59">
        <v>1087</v>
      </c>
      <c r="AR14" s="59">
        <v>708</v>
      </c>
      <c r="AS14" s="59">
        <v>845</v>
      </c>
      <c r="AT14" s="59">
        <v>875</v>
      </c>
      <c r="AU14" s="59">
        <v>911</v>
      </c>
      <c r="AV14" s="59">
        <v>571</v>
      </c>
      <c r="AW14" s="59">
        <v>706</v>
      </c>
      <c r="AX14" s="59">
        <v>682</v>
      </c>
      <c r="AY14" s="59">
        <v>789</v>
      </c>
      <c r="AZ14" s="59">
        <v>600</v>
      </c>
      <c r="BA14" s="59">
        <v>711</v>
      </c>
      <c r="BB14" s="59">
        <v>673</v>
      </c>
      <c r="BC14" s="59">
        <v>878</v>
      </c>
      <c r="BD14" s="59">
        <v>684</v>
      </c>
      <c r="BE14" s="59">
        <v>772</v>
      </c>
      <c r="BF14" s="59">
        <v>702</v>
      </c>
      <c r="BG14" s="59">
        <v>844</v>
      </c>
      <c r="BH14" s="59">
        <v>766</v>
      </c>
      <c r="BI14" s="59">
        <v>827</v>
      </c>
      <c r="BJ14" s="59">
        <v>877</v>
      </c>
      <c r="BK14" s="59">
        <v>956</v>
      </c>
      <c r="BL14" s="59">
        <v>825</v>
      </c>
      <c r="BM14" s="59">
        <v>749</v>
      </c>
      <c r="BN14" s="59">
        <v>889</v>
      </c>
      <c r="BO14" s="59">
        <v>927</v>
      </c>
      <c r="BP14" s="59">
        <v>845</v>
      </c>
      <c r="BQ14" s="59">
        <v>942</v>
      </c>
      <c r="BR14" s="59">
        <v>938</v>
      </c>
      <c r="BS14" s="59">
        <v>1094</v>
      </c>
      <c r="BT14" s="59">
        <v>645</v>
      </c>
      <c r="BU14" s="59">
        <v>574</v>
      </c>
      <c r="BV14" s="59">
        <v>539</v>
      </c>
      <c r="BW14" s="59">
        <v>523</v>
      </c>
      <c r="BX14" s="59">
        <v>540</v>
      </c>
      <c r="BY14" s="59">
        <v>594</v>
      </c>
      <c r="BZ14" s="59">
        <v>508</v>
      </c>
      <c r="CA14" s="59">
        <v>508</v>
      </c>
      <c r="CB14" s="53">
        <f t="shared" si="8"/>
        <v>2463</v>
      </c>
      <c r="CC14" s="53">
        <f t="shared" si="9"/>
        <v>2725</v>
      </c>
      <c r="CD14" s="53">
        <f t="shared" si="10"/>
        <v>1758</v>
      </c>
      <c r="CE14" s="53">
        <f t="shared" si="11"/>
        <v>1642</v>
      </c>
      <c r="CF14" s="59">
        <f t="shared" si="0"/>
        <v>3339</v>
      </c>
      <c r="CG14" s="59">
        <f t="shared" si="1"/>
        <v>2748</v>
      </c>
      <c r="CH14" s="59">
        <f t="shared" si="2"/>
        <v>2862</v>
      </c>
      <c r="CI14" s="59">
        <f t="shared" si="3"/>
        <v>3002</v>
      </c>
      <c r="CJ14" s="53">
        <f t="shared" si="4"/>
        <v>3426</v>
      </c>
      <c r="CK14" s="53">
        <f t="shared" si="5"/>
        <v>3390</v>
      </c>
      <c r="CL14" s="53">
        <f t="shared" si="6"/>
        <v>3819</v>
      </c>
      <c r="CM14" s="53">
        <f t="shared" si="7"/>
        <v>2281</v>
      </c>
      <c r="CN14" s="53">
        <f t="shared" si="12"/>
        <v>2150</v>
      </c>
    </row>
    <row r="15" spans="1:92" s="25" customFormat="1" ht="25.35" customHeight="1">
      <c r="A15" s="55" t="str">
        <f>IF('1'!A1=1,B15,C15)</f>
        <v>Other*</v>
      </c>
      <c r="B15" s="56" t="s">
        <v>12</v>
      </c>
      <c r="C15" s="641" t="s">
        <v>103</v>
      </c>
      <c r="D15" s="57">
        <v>267</v>
      </c>
      <c r="E15" s="58">
        <v>259</v>
      </c>
      <c r="F15" s="58">
        <v>277</v>
      </c>
      <c r="G15" s="58">
        <v>293</v>
      </c>
      <c r="H15" s="58">
        <v>255.44192899999962</v>
      </c>
      <c r="I15" s="58">
        <v>270.59552199999962</v>
      </c>
      <c r="J15" s="58">
        <v>362.33842600000025</v>
      </c>
      <c r="K15" s="58">
        <v>335</v>
      </c>
      <c r="L15" s="58">
        <v>259</v>
      </c>
      <c r="M15" s="58">
        <v>336</v>
      </c>
      <c r="N15" s="58">
        <v>340</v>
      </c>
      <c r="O15" s="58">
        <v>405</v>
      </c>
      <c r="P15" s="58">
        <v>325</v>
      </c>
      <c r="Q15" s="58">
        <v>363</v>
      </c>
      <c r="R15" s="58">
        <v>383</v>
      </c>
      <c r="S15" s="58">
        <v>317</v>
      </c>
      <c r="T15" s="58">
        <v>193</v>
      </c>
      <c r="U15" s="58">
        <v>249</v>
      </c>
      <c r="V15" s="58">
        <v>275</v>
      </c>
      <c r="W15" s="58">
        <v>304</v>
      </c>
      <c r="X15" s="58">
        <f>X7-X8-X9-X10-X11-X12-X13-X14</f>
        <v>135</v>
      </c>
      <c r="Y15" s="58">
        <f t="shared" ref="Y15:AI15" si="13">Y7-Y8-Y9-Y10-Y11-Y12-Y13-Y14</f>
        <v>141</v>
      </c>
      <c r="Z15" s="58">
        <f t="shared" si="13"/>
        <v>127</v>
      </c>
      <c r="AA15" s="58">
        <f t="shared" si="13"/>
        <v>227</v>
      </c>
      <c r="AB15" s="58">
        <f t="shared" si="13"/>
        <v>273</v>
      </c>
      <c r="AC15" s="58">
        <f t="shared" si="13"/>
        <v>348</v>
      </c>
      <c r="AD15" s="58">
        <f t="shared" si="13"/>
        <v>385</v>
      </c>
      <c r="AE15" s="58">
        <f t="shared" si="13"/>
        <v>373</v>
      </c>
      <c r="AF15" s="58">
        <f t="shared" si="13"/>
        <v>387</v>
      </c>
      <c r="AG15" s="58">
        <f t="shared" si="13"/>
        <v>400</v>
      </c>
      <c r="AH15" s="58">
        <f t="shared" si="13"/>
        <v>569</v>
      </c>
      <c r="AI15" s="58">
        <f t="shared" si="13"/>
        <v>480</v>
      </c>
      <c r="AJ15" s="59">
        <v>555</v>
      </c>
      <c r="AK15" s="59">
        <v>621</v>
      </c>
      <c r="AL15" s="59">
        <v>689</v>
      </c>
      <c r="AM15" s="59">
        <v>645</v>
      </c>
      <c r="AN15" s="59">
        <f t="shared" ref="AN15:CN15" si="14">AN7-AN8-AN9-AN10-AN11-AN12-AN13-AN14</f>
        <v>482</v>
      </c>
      <c r="AO15" s="59">
        <f t="shared" si="14"/>
        <v>457</v>
      </c>
      <c r="AP15" s="59">
        <f t="shared" si="14"/>
        <v>467</v>
      </c>
      <c r="AQ15" s="59">
        <f t="shared" si="14"/>
        <v>412</v>
      </c>
      <c r="AR15" s="59">
        <f t="shared" si="14"/>
        <v>323</v>
      </c>
      <c r="AS15" s="59">
        <f t="shared" si="14"/>
        <v>287</v>
      </c>
      <c r="AT15" s="59">
        <f t="shared" si="14"/>
        <v>347</v>
      </c>
      <c r="AU15" s="59">
        <f t="shared" si="14"/>
        <v>331</v>
      </c>
      <c r="AV15" s="59">
        <f t="shared" si="14"/>
        <v>259</v>
      </c>
      <c r="AW15" s="59">
        <f t="shared" si="14"/>
        <v>328</v>
      </c>
      <c r="AX15" s="59">
        <f t="shared" si="14"/>
        <v>316</v>
      </c>
      <c r="AY15" s="59">
        <f t="shared" si="14"/>
        <v>364</v>
      </c>
      <c r="AZ15" s="59">
        <f t="shared" si="14"/>
        <v>356</v>
      </c>
      <c r="BA15" s="59">
        <f t="shared" si="14"/>
        <v>356</v>
      </c>
      <c r="BB15" s="59">
        <f t="shared" si="14"/>
        <v>351</v>
      </c>
      <c r="BC15" s="59">
        <f t="shared" si="14"/>
        <v>356</v>
      </c>
      <c r="BD15" s="59">
        <f t="shared" si="14"/>
        <v>383</v>
      </c>
      <c r="BE15" s="59">
        <f t="shared" si="14"/>
        <v>381</v>
      </c>
      <c r="BF15" s="59">
        <f t="shared" si="14"/>
        <v>349</v>
      </c>
      <c r="BG15" s="59">
        <f t="shared" si="14"/>
        <v>352</v>
      </c>
      <c r="BH15" s="59">
        <f t="shared" si="14"/>
        <v>382</v>
      </c>
      <c r="BI15" s="59">
        <f t="shared" si="14"/>
        <v>402</v>
      </c>
      <c r="BJ15" s="59">
        <f t="shared" si="14"/>
        <v>357</v>
      </c>
      <c r="BK15" s="59">
        <f t="shared" si="14"/>
        <v>354</v>
      </c>
      <c r="BL15" s="59">
        <f t="shared" si="14"/>
        <v>281</v>
      </c>
      <c r="BM15" s="59">
        <f t="shared" si="14"/>
        <v>166</v>
      </c>
      <c r="BN15" s="59">
        <f t="shared" si="14"/>
        <v>302</v>
      </c>
      <c r="BO15" s="59">
        <f t="shared" si="14"/>
        <v>310</v>
      </c>
      <c r="BP15" s="59">
        <f t="shared" si="14"/>
        <v>294</v>
      </c>
      <c r="BQ15" s="59">
        <f t="shared" si="14"/>
        <v>362</v>
      </c>
      <c r="BR15" s="59">
        <f t="shared" si="14"/>
        <v>341</v>
      </c>
      <c r="BS15" s="59">
        <f t="shared" si="14"/>
        <v>407</v>
      </c>
      <c r="BT15" s="59">
        <f t="shared" si="14"/>
        <v>271</v>
      </c>
      <c r="BU15" s="59">
        <f t="shared" si="14"/>
        <v>260</v>
      </c>
      <c r="BV15" s="59">
        <f t="shared" si="14"/>
        <v>180</v>
      </c>
      <c r="BW15" s="59">
        <f t="shared" si="14"/>
        <v>182</v>
      </c>
      <c r="BX15" s="59">
        <f t="shared" si="14"/>
        <v>179</v>
      </c>
      <c r="BY15" s="59">
        <f t="shared" si="14"/>
        <v>199</v>
      </c>
      <c r="BZ15" s="59">
        <f t="shared" si="14"/>
        <v>191</v>
      </c>
      <c r="CA15" s="59">
        <f t="shared" si="14"/>
        <v>203</v>
      </c>
      <c r="CB15" s="59">
        <f t="shared" si="14"/>
        <v>749</v>
      </c>
      <c r="CC15" s="59">
        <f t="shared" si="14"/>
        <v>997</v>
      </c>
      <c r="CD15" s="59">
        <f t="shared" si="14"/>
        <v>711</v>
      </c>
      <c r="CE15" s="59">
        <f t="shared" si="14"/>
        <v>569</v>
      </c>
      <c r="CF15" s="59">
        <f t="shared" si="14"/>
        <v>1288</v>
      </c>
      <c r="CG15" s="59">
        <f t="shared" si="14"/>
        <v>1267</v>
      </c>
      <c r="CH15" s="59">
        <f t="shared" si="14"/>
        <v>1419</v>
      </c>
      <c r="CI15" s="59">
        <f t="shared" si="14"/>
        <v>1465</v>
      </c>
      <c r="CJ15" s="59">
        <f t="shared" si="14"/>
        <v>1495</v>
      </c>
      <c r="CK15" s="59">
        <f t="shared" si="14"/>
        <v>1059</v>
      </c>
      <c r="CL15" s="59">
        <f t="shared" si="14"/>
        <v>1404</v>
      </c>
      <c r="CM15" s="59">
        <f t="shared" si="14"/>
        <v>893</v>
      </c>
      <c r="CN15" s="59">
        <f t="shared" si="14"/>
        <v>772</v>
      </c>
    </row>
    <row r="16" spans="1:92" s="25" customFormat="1" ht="11.1" customHeight="1">
      <c r="A16" s="60"/>
      <c r="B16" s="61"/>
      <c r="C16" s="61"/>
      <c r="D16" s="57"/>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64"/>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c r="BQ16" s="58"/>
      <c r="BR16" s="58"/>
      <c r="BS16" s="58"/>
      <c r="BT16" s="58"/>
      <c r="BU16" s="58"/>
      <c r="BV16" s="742"/>
      <c r="BW16" s="742"/>
      <c r="BX16" s="742"/>
      <c r="BY16" s="742"/>
      <c r="BZ16" s="742"/>
      <c r="CA16" s="742"/>
      <c r="CB16" s="742"/>
      <c r="CC16" s="742"/>
      <c r="CD16" s="742"/>
      <c r="CE16" s="742"/>
      <c r="CF16" s="58"/>
      <c r="CG16" s="58"/>
      <c r="CH16" s="58"/>
      <c r="CI16" s="58"/>
      <c r="CJ16" s="58"/>
      <c r="CK16" s="58"/>
      <c r="CL16" s="58"/>
      <c r="CM16" s="58"/>
      <c r="CN16" s="58"/>
    </row>
    <row r="17" spans="1:92" s="25" customFormat="1" ht="21" customHeight="1">
      <c r="A17" s="62" t="str">
        <f>IF('1'!A1=1,B17,C17)</f>
        <v>% of total</v>
      </c>
      <c r="B17" s="63" t="s">
        <v>13</v>
      </c>
      <c r="C17" s="650" t="s">
        <v>104</v>
      </c>
      <c r="D17" s="49"/>
      <c r="E17" s="50"/>
      <c r="F17" s="50"/>
      <c r="G17" s="50"/>
      <c r="H17" s="50"/>
      <c r="I17" s="50"/>
      <c r="J17" s="50"/>
      <c r="K17" s="50"/>
      <c r="L17" s="50"/>
      <c r="M17" s="50"/>
      <c r="N17" s="50"/>
      <c r="O17" s="50"/>
      <c r="P17" s="50"/>
      <c r="Q17" s="50"/>
      <c r="R17" s="50"/>
      <c r="S17" s="50"/>
      <c r="T17" s="50"/>
      <c r="U17" s="50"/>
      <c r="V17" s="50"/>
      <c r="W17" s="50"/>
      <c r="X17" s="50"/>
      <c r="Y17" s="50"/>
      <c r="Z17" s="50"/>
      <c r="AA17" s="50"/>
      <c r="AB17" s="50"/>
      <c r="AC17" s="50"/>
      <c r="AD17" s="111"/>
      <c r="AE17" s="50"/>
      <c r="AF17" s="50"/>
      <c r="AG17" s="50"/>
      <c r="AH17" s="50"/>
      <c r="AI17" s="50"/>
      <c r="AJ17" s="50"/>
      <c r="AK17" s="50"/>
      <c r="AL17" s="50"/>
      <c r="AM17" s="50"/>
      <c r="AN17" s="50"/>
      <c r="AO17" s="50"/>
      <c r="AP17" s="50"/>
      <c r="AQ17" s="50"/>
      <c r="AR17" s="50"/>
      <c r="AS17" s="50"/>
      <c r="AT17" s="50"/>
      <c r="AU17" s="50"/>
      <c r="AV17" s="50"/>
      <c r="AW17" s="50"/>
      <c r="AX17" s="50"/>
      <c r="AY17" s="50"/>
      <c r="AZ17" s="50"/>
      <c r="BA17" s="50"/>
      <c r="BB17" s="50"/>
      <c r="BC17" s="50"/>
      <c r="BD17" s="50"/>
      <c r="BE17" s="50"/>
      <c r="BF17" s="50"/>
      <c r="BG17" s="50"/>
      <c r="BH17" s="50"/>
      <c r="BI17" s="50"/>
      <c r="BJ17" s="50"/>
      <c r="BK17" s="50"/>
      <c r="BL17" s="50"/>
      <c r="BM17" s="50"/>
      <c r="BN17" s="50"/>
      <c r="BO17" s="50"/>
      <c r="BP17" s="50"/>
      <c r="BQ17" s="50"/>
      <c r="BR17" s="50"/>
      <c r="BS17" s="50"/>
      <c r="BT17" s="50"/>
      <c r="BU17" s="50"/>
      <c r="BV17" s="58"/>
      <c r="BW17" s="58"/>
      <c r="BX17" s="58"/>
      <c r="BY17" s="58"/>
      <c r="BZ17" s="58"/>
      <c r="CA17" s="58"/>
      <c r="CB17" s="58"/>
      <c r="CC17" s="58"/>
      <c r="CD17" s="58"/>
      <c r="CE17" s="58"/>
      <c r="CF17" s="50"/>
      <c r="CG17" s="50"/>
      <c r="CH17" s="50"/>
      <c r="CI17" s="50"/>
      <c r="CJ17" s="50"/>
      <c r="CK17" s="50"/>
      <c r="CL17" s="50"/>
      <c r="CM17" s="50"/>
      <c r="CN17" s="50"/>
    </row>
    <row r="18" spans="1:92" s="25" customFormat="1" ht="23.1" customHeight="1">
      <c r="A18" s="65" t="str">
        <f>IF('1'!A1=1,B18,C18)</f>
        <v>TOTAL</v>
      </c>
      <c r="B18" s="66" t="s">
        <v>14</v>
      </c>
      <c r="C18" s="651" t="s">
        <v>105</v>
      </c>
      <c r="D18" s="67">
        <v>100</v>
      </c>
      <c r="E18" s="68">
        <v>100</v>
      </c>
      <c r="F18" s="68">
        <v>100</v>
      </c>
      <c r="G18" s="68">
        <v>100</v>
      </c>
      <c r="H18" s="68">
        <v>100</v>
      </c>
      <c r="I18" s="68">
        <v>100</v>
      </c>
      <c r="J18" s="68">
        <v>100</v>
      </c>
      <c r="K18" s="68">
        <v>100</v>
      </c>
      <c r="L18" s="68">
        <v>100</v>
      </c>
      <c r="M18" s="68">
        <v>100</v>
      </c>
      <c r="N18" s="68">
        <v>100</v>
      </c>
      <c r="O18" s="68">
        <v>100</v>
      </c>
      <c r="P18" s="68">
        <v>100</v>
      </c>
      <c r="Q18" s="68">
        <v>100</v>
      </c>
      <c r="R18" s="68">
        <v>100</v>
      </c>
      <c r="S18" s="68">
        <v>100</v>
      </c>
      <c r="T18" s="68">
        <v>100</v>
      </c>
      <c r="U18" s="68">
        <v>100</v>
      </c>
      <c r="V18" s="68">
        <v>100</v>
      </c>
      <c r="W18" s="68">
        <v>100</v>
      </c>
      <c r="X18" s="68">
        <v>100</v>
      </c>
      <c r="Y18" s="68">
        <v>100</v>
      </c>
      <c r="Z18" s="68">
        <v>100</v>
      </c>
      <c r="AA18" s="68">
        <v>100</v>
      </c>
      <c r="AB18" s="68">
        <v>100</v>
      </c>
      <c r="AC18" s="68">
        <v>100</v>
      </c>
      <c r="AD18" s="68">
        <v>100</v>
      </c>
      <c r="AE18" s="68">
        <v>100</v>
      </c>
      <c r="AF18" s="68">
        <v>100</v>
      </c>
      <c r="AG18" s="68">
        <v>100</v>
      </c>
      <c r="AH18" s="68">
        <v>100</v>
      </c>
      <c r="AI18" s="68">
        <v>100</v>
      </c>
      <c r="AJ18" s="68">
        <v>100</v>
      </c>
      <c r="AK18" s="68">
        <v>100</v>
      </c>
      <c r="AL18" s="68">
        <v>100</v>
      </c>
      <c r="AM18" s="68">
        <v>100</v>
      </c>
      <c r="AN18" s="68">
        <f t="shared" ref="AN18:CN18" si="15">AN19+AN20+AN21+AN22+AN23+AN24+AN25+AN26</f>
        <v>100</v>
      </c>
      <c r="AO18" s="68">
        <f t="shared" si="15"/>
        <v>99.999999999999986</v>
      </c>
      <c r="AP18" s="68">
        <f t="shared" si="15"/>
        <v>100.00000000000001</v>
      </c>
      <c r="AQ18" s="68">
        <f t="shared" si="15"/>
        <v>100.00000000000001</v>
      </c>
      <c r="AR18" s="68">
        <f t="shared" si="15"/>
        <v>100</v>
      </c>
      <c r="AS18" s="68">
        <f t="shared" si="15"/>
        <v>100</v>
      </c>
      <c r="AT18" s="68">
        <f t="shared" si="15"/>
        <v>100</v>
      </c>
      <c r="AU18" s="68">
        <f t="shared" si="15"/>
        <v>100</v>
      </c>
      <c r="AV18" s="68">
        <f t="shared" si="15"/>
        <v>99.999999999999986</v>
      </c>
      <c r="AW18" s="68">
        <f t="shared" si="15"/>
        <v>100</v>
      </c>
      <c r="AX18" s="68">
        <f t="shared" si="15"/>
        <v>100.00000000000001</v>
      </c>
      <c r="AY18" s="68">
        <f t="shared" si="15"/>
        <v>100</v>
      </c>
      <c r="AZ18" s="68">
        <f t="shared" si="15"/>
        <v>100</v>
      </c>
      <c r="BA18" s="68">
        <f t="shared" si="15"/>
        <v>100.00000000000003</v>
      </c>
      <c r="BB18" s="68">
        <f t="shared" si="15"/>
        <v>100</v>
      </c>
      <c r="BC18" s="68">
        <f t="shared" si="15"/>
        <v>100.00000000000001</v>
      </c>
      <c r="BD18" s="68">
        <f t="shared" si="15"/>
        <v>100.00000000000001</v>
      </c>
      <c r="BE18" s="68">
        <f t="shared" si="15"/>
        <v>100</v>
      </c>
      <c r="BF18" s="68">
        <f t="shared" si="15"/>
        <v>100.00000000000001</v>
      </c>
      <c r="BG18" s="68">
        <f t="shared" si="15"/>
        <v>100</v>
      </c>
      <c r="BH18" s="68">
        <f t="shared" si="15"/>
        <v>100.00000000000001</v>
      </c>
      <c r="BI18" s="68">
        <f t="shared" si="15"/>
        <v>100</v>
      </c>
      <c r="BJ18" s="68">
        <f t="shared" si="15"/>
        <v>100</v>
      </c>
      <c r="BK18" s="68">
        <f t="shared" si="15"/>
        <v>100.00000000000003</v>
      </c>
      <c r="BL18" s="68">
        <f t="shared" si="15"/>
        <v>100</v>
      </c>
      <c r="BM18" s="68">
        <f>BM19+BM20+BM21+BM22+BM23+BM24+BM25+BM26</f>
        <v>100</v>
      </c>
      <c r="BN18" s="68">
        <f>BN19+BN20+BN21+BN22+BN23+BN24+BN25+BN26</f>
        <v>100</v>
      </c>
      <c r="BO18" s="68">
        <f>BO19+BO20+BO21+BO22+BO23+BO24+BO25+BO26</f>
        <v>99.999999999999986</v>
      </c>
      <c r="BP18" s="68">
        <f t="shared" ref="BP18:CH18" si="16">BP19+BP20+BP21+BP22+BP23+BP24+BP25+BP26</f>
        <v>100.00000000000001</v>
      </c>
      <c r="BQ18" s="68">
        <f t="shared" si="16"/>
        <v>100</v>
      </c>
      <c r="BR18" s="68">
        <f t="shared" si="16"/>
        <v>99.999999999999986</v>
      </c>
      <c r="BS18" s="68">
        <f t="shared" si="16"/>
        <v>100.00000000000001</v>
      </c>
      <c r="BT18" s="68">
        <f t="shared" si="16"/>
        <v>100</v>
      </c>
      <c r="BU18" s="68">
        <f t="shared" si="16"/>
        <v>100.00000000000001</v>
      </c>
      <c r="BV18" s="68">
        <f t="shared" si="16"/>
        <v>100</v>
      </c>
      <c r="BW18" s="68">
        <f t="shared" si="16"/>
        <v>100</v>
      </c>
      <c r="BX18" s="68">
        <f t="shared" si="16"/>
        <v>100</v>
      </c>
      <c r="BY18" s="68">
        <f t="shared" si="16"/>
        <v>99.999999999999986</v>
      </c>
      <c r="BZ18" s="68">
        <f t="shared" si="16"/>
        <v>100</v>
      </c>
      <c r="CA18" s="68">
        <f t="shared" si="16"/>
        <v>99.999999999999986</v>
      </c>
      <c r="CB18" s="68">
        <f t="shared" si="16"/>
        <v>100</v>
      </c>
      <c r="CC18" s="68">
        <f t="shared" si="16"/>
        <v>100.00000000000001</v>
      </c>
      <c r="CD18" s="68">
        <f t="shared" si="16"/>
        <v>100</v>
      </c>
      <c r="CE18" s="68">
        <f t="shared" si="16"/>
        <v>100</v>
      </c>
      <c r="CF18" s="68">
        <f t="shared" si="16"/>
        <v>100.00000000000001</v>
      </c>
      <c r="CG18" s="68">
        <f t="shared" si="16"/>
        <v>100.00000000000001</v>
      </c>
      <c r="CH18" s="68">
        <f t="shared" si="16"/>
        <v>100.00000000000001</v>
      </c>
      <c r="CI18" s="68">
        <f t="shared" si="15"/>
        <v>100.00000000000001</v>
      </c>
      <c r="CJ18" s="68">
        <f t="shared" si="15"/>
        <v>100.00000000000001</v>
      </c>
      <c r="CK18" s="68">
        <f t="shared" si="15"/>
        <v>100.00000000000001</v>
      </c>
      <c r="CL18" s="68">
        <f t="shared" si="15"/>
        <v>100</v>
      </c>
      <c r="CM18" s="68">
        <f t="shared" si="15"/>
        <v>100.00000000000001</v>
      </c>
      <c r="CN18" s="68">
        <f t="shared" si="15"/>
        <v>99.999999999999986</v>
      </c>
    </row>
    <row r="19" spans="1:92" s="25" customFormat="1" ht="34.049999999999997" customHeight="1">
      <c r="A19" s="69" t="str">
        <f>IF('1'!A1=1,B19,C19)</f>
        <v>Agricultural products</v>
      </c>
      <c r="B19" s="70" t="s">
        <v>5</v>
      </c>
      <c r="C19" s="652" t="s">
        <v>96</v>
      </c>
      <c r="D19" s="67">
        <v>10.803181934821659</v>
      </c>
      <c r="E19" s="68">
        <v>11.182187230901709</v>
      </c>
      <c r="F19" s="68">
        <v>13.818415969092079</v>
      </c>
      <c r="G19" s="68">
        <v>16.949152542372879</v>
      </c>
      <c r="H19" s="68">
        <v>13.474431444721965</v>
      </c>
      <c r="I19" s="68">
        <v>11.944192377495463</v>
      </c>
      <c r="J19" s="68">
        <v>13.635450160771704</v>
      </c>
      <c r="K19" s="68">
        <v>12.766608837636491</v>
      </c>
      <c r="L19" s="68">
        <v>12.243679076249252</v>
      </c>
      <c r="M19" s="68">
        <v>13.868613138686131</v>
      </c>
      <c r="N19" s="68">
        <v>11.69461230743042</v>
      </c>
      <c r="O19" s="68">
        <v>15.029855436832182</v>
      </c>
      <c r="P19" s="68">
        <v>13.638118773650476</v>
      </c>
      <c r="Q19" s="68">
        <v>11.359267217007803</v>
      </c>
      <c r="R19" s="68">
        <v>18.111665910122561</v>
      </c>
      <c r="S19" s="68">
        <v>25.106082036775106</v>
      </c>
      <c r="T19" s="68">
        <v>25.822013456899835</v>
      </c>
      <c r="U19" s="68">
        <v>24.944058414792135</v>
      </c>
      <c r="V19" s="68">
        <v>25.362702530975323</v>
      </c>
      <c r="W19" s="68">
        <v>26.167976684624218</v>
      </c>
      <c r="X19" s="68">
        <v>22.377185678601165</v>
      </c>
      <c r="Y19" s="68">
        <v>17.721625961294684</v>
      </c>
      <c r="Z19" s="68">
        <v>19.222101660963194</v>
      </c>
      <c r="AA19" s="68">
        <v>24.400086474021762</v>
      </c>
      <c r="AB19" s="68">
        <v>21.144471918050158</v>
      </c>
      <c r="AC19" s="68">
        <v>18.845213466240359</v>
      </c>
      <c r="AD19" s="68">
        <v>17.492260061919502</v>
      </c>
      <c r="AE19" s="68">
        <v>24.402313241519106</v>
      </c>
      <c r="AF19" s="68">
        <v>25.57793700148709</v>
      </c>
      <c r="AG19" s="68">
        <v>25.69591849111529</v>
      </c>
      <c r="AH19" s="68">
        <v>25.220048899755504</v>
      </c>
      <c r="AI19" s="68">
        <v>34.312440419447093</v>
      </c>
      <c r="AJ19" s="68">
        <v>28.930686172065485</v>
      </c>
      <c r="AK19" s="68">
        <v>22.667311278403204</v>
      </c>
      <c r="AL19" s="68">
        <v>26.788902623266036</v>
      </c>
      <c r="AM19" s="68">
        <v>36.308084022915338</v>
      </c>
      <c r="AN19" s="68">
        <f t="shared" ref="AN19:CN19" si="17">AN8/AN7*100</f>
        <v>31.010186107069003</v>
      </c>
      <c r="AO19" s="68">
        <f t="shared" si="17"/>
        <v>27.131099353321574</v>
      </c>
      <c r="AP19" s="68">
        <f t="shared" si="17"/>
        <v>34.11727316065469</v>
      </c>
      <c r="AQ19" s="68">
        <f t="shared" si="17"/>
        <v>41.014069551367136</v>
      </c>
      <c r="AR19" s="68">
        <f t="shared" si="17"/>
        <v>39.058770035239284</v>
      </c>
      <c r="AS19" s="68">
        <f t="shared" si="17"/>
        <v>36.438485062338273</v>
      </c>
      <c r="AT19" s="68">
        <f t="shared" si="17"/>
        <v>39.986708019494905</v>
      </c>
      <c r="AU19" s="68">
        <f t="shared" si="17"/>
        <v>47.663037501374681</v>
      </c>
      <c r="AV19" s="68">
        <f t="shared" si="17"/>
        <v>46.437695146182229</v>
      </c>
      <c r="AW19" s="68">
        <f t="shared" si="17"/>
        <v>42.494198118969095</v>
      </c>
      <c r="AX19" s="68">
        <f t="shared" si="17"/>
        <v>42.443088476883361</v>
      </c>
      <c r="AY19" s="68">
        <f t="shared" si="17"/>
        <v>49.790922998470165</v>
      </c>
      <c r="AZ19" s="68">
        <f t="shared" si="17"/>
        <v>47.438567263640152</v>
      </c>
      <c r="BA19" s="68">
        <f t="shared" si="17"/>
        <v>43.777280953901844</v>
      </c>
      <c r="BB19" s="68">
        <f t="shared" si="17"/>
        <v>43.673427365386594</v>
      </c>
      <c r="BC19" s="68">
        <f t="shared" si="17"/>
        <v>43.935947593485579</v>
      </c>
      <c r="BD19" s="68">
        <f t="shared" si="17"/>
        <v>41.618718833908709</v>
      </c>
      <c r="BE19" s="68">
        <f t="shared" si="17"/>
        <v>38.744086819404508</v>
      </c>
      <c r="BF19" s="68">
        <f t="shared" si="17"/>
        <v>41.421378776142525</v>
      </c>
      <c r="BG19" s="68">
        <f t="shared" si="17"/>
        <v>49.12741443578448</v>
      </c>
      <c r="BH19" s="68">
        <f>BH8/$BH$7*100</f>
        <v>47.381966631167913</v>
      </c>
      <c r="BI19" s="68">
        <f>BI8/BI7*100</f>
        <v>42.94133404768283</v>
      </c>
      <c r="BJ19" s="68">
        <f t="shared" ref="BJ19:BK19" si="18">BJ8/BJ7*100</f>
        <v>46.988055340723555</v>
      </c>
      <c r="BK19" s="68">
        <f t="shared" si="18"/>
        <v>54.283807458079593</v>
      </c>
      <c r="BL19" s="68">
        <f>BL8/BL7*100</f>
        <v>50.088825723929652</v>
      </c>
      <c r="BM19" s="68">
        <f>BM8/BM7*100</f>
        <v>46.835957338750632</v>
      </c>
      <c r="BN19" s="68">
        <f>BN8/BN7*100</f>
        <v>47.299509001636665</v>
      </c>
      <c r="BO19" s="68">
        <f>BO8/BO7*100</f>
        <v>51.441496702959668</v>
      </c>
      <c r="BP19" s="68">
        <f t="shared" ref="BP19:CE19" si="19">BP8/BP7*100</f>
        <v>41.547828873577956</v>
      </c>
      <c r="BQ19" s="68">
        <f t="shared" si="19"/>
        <v>37.526737967914436</v>
      </c>
      <c r="BR19" s="68">
        <f t="shared" si="19"/>
        <v>41.07247053331777</v>
      </c>
      <c r="BS19" s="68">
        <f t="shared" si="19"/>
        <v>53.137646360546057</v>
      </c>
      <c r="BT19" s="68">
        <f t="shared" si="19"/>
        <v>50.481559783885366</v>
      </c>
      <c r="BU19" s="68">
        <f t="shared" si="19"/>
        <v>45.445382386292046</v>
      </c>
      <c r="BV19" s="68">
        <f t="shared" si="19"/>
        <v>60.907216494845365</v>
      </c>
      <c r="BW19" s="68">
        <f t="shared" si="19"/>
        <v>70.708226098560672</v>
      </c>
      <c r="BX19" s="68">
        <f t="shared" si="19"/>
        <v>68.795046188204239</v>
      </c>
      <c r="BY19" s="68">
        <f t="shared" si="19"/>
        <v>58.201422344574439</v>
      </c>
      <c r="BZ19" s="68">
        <f t="shared" si="19"/>
        <v>58.593222627244501</v>
      </c>
      <c r="CA19" s="68">
        <f t="shared" si="19"/>
        <v>66.766260629740287</v>
      </c>
      <c r="CB19" s="68">
        <f t="shared" si="19"/>
        <v>48.135572100557617</v>
      </c>
      <c r="CC19" s="68">
        <f t="shared" si="19"/>
        <v>40.01570210856886</v>
      </c>
      <c r="CD19" s="68">
        <f t="shared" si="19"/>
        <v>52.492765061825828</v>
      </c>
      <c r="CE19" s="68">
        <f t="shared" si="19"/>
        <v>62.330612873421622</v>
      </c>
      <c r="CF19" s="68">
        <f t="shared" si="17"/>
        <v>40.875211744776962</v>
      </c>
      <c r="CG19" s="68">
        <f t="shared" si="17"/>
        <v>45.441001191895111</v>
      </c>
      <c r="CH19" s="68">
        <f t="shared" si="17"/>
        <v>44.681494168912621</v>
      </c>
      <c r="CI19" s="68">
        <f t="shared" si="17"/>
        <v>42.901640478992178</v>
      </c>
      <c r="CJ19" s="68">
        <f t="shared" si="17"/>
        <v>47.998524657742294</v>
      </c>
      <c r="CK19" s="68">
        <f t="shared" si="17"/>
        <v>49.090667434596725</v>
      </c>
      <c r="CL19" s="68">
        <f t="shared" si="17"/>
        <v>43.868933500229744</v>
      </c>
      <c r="CM19" s="68">
        <f t="shared" si="17"/>
        <v>57.165211863370743</v>
      </c>
      <c r="CN19" s="68">
        <f t="shared" si="17"/>
        <v>63.44368187323375</v>
      </c>
    </row>
    <row r="20" spans="1:92" s="25" customFormat="1" ht="25.35" customHeight="1">
      <c r="A20" s="69" t="str">
        <f>IF('1'!A1=1,B20,C20)</f>
        <v>Mineral products</v>
      </c>
      <c r="B20" s="70" t="s">
        <v>6</v>
      </c>
      <c r="C20" s="652" t="s">
        <v>97</v>
      </c>
      <c r="D20" s="67">
        <v>16.063638696433152</v>
      </c>
      <c r="E20" s="68">
        <v>14.761963341124371</v>
      </c>
      <c r="F20" s="68">
        <v>10.714745653573727</v>
      </c>
      <c r="G20" s="68">
        <v>10.12241054613936</v>
      </c>
      <c r="H20" s="68">
        <v>11.095044038385698</v>
      </c>
      <c r="I20" s="68">
        <v>11.025408348457351</v>
      </c>
      <c r="J20" s="68">
        <v>8.9429260450160761</v>
      </c>
      <c r="K20" s="68">
        <v>7.2150219410143892</v>
      </c>
      <c r="L20" s="68">
        <v>8.5208043002189928</v>
      </c>
      <c r="M20" s="68">
        <v>8.8192357234864751</v>
      </c>
      <c r="N20" s="68">
        <v>8.2645331517575968</v>
      </c>
      <c r="O20" s="68">
        <v>6.5917661847894413</v>
      </c>
      <c r="P20" s="68">
        <v>7.03529230056375</v>
      </c>
      <c r="Q20" s="68">
        <v>10.137962230012439</v>
      </c>
      <c r="R20" s="68">
        <v>8.7406062440106922</v>
      </c>
      <c r="S20" s="68">
        <v>8.9030331604589037</v>
      </c>
      <c r="T20" s="68">
        <v>7.0331344420464639</v>
      </c>
      <c r="U20" s="68">
        <v>7.7847132257684608</v>
      </c>
      <c r="V20" s="68">
        <v>8.6095520491369282</v>
      </c>
      <c r="W20" s="68">
        <v>8.8757396449704142</v>
      </c>
      <c r="X20" s="68">
        <v>10.158201498751041</v>
      </c>
      <c r="Y20" s="68">
        <v>10.487619369559706</v>
      </c>
      <c r="Z20" s="68">
        <v>12.38627827393373</v>
      </c>
      <c r="AA20" s="68">
        <v>9.9084816603012182</v>
      </c>
      <c r="AB20" s="68">
        <v>10.632285411515365</v>
      </c>
      <c r="AC20" s="68">
        <v>11.786094915679268</v>
      </c>
      <c r="AD20" s="68">
        <v>11.751805985552116</v>
      </c>
      <c r="AE20" s="68">
        <v>10.397662910630178</v>
      </c>
      <c r="AF20" s="68">
        <v>10.639448425037177</v>
      </c>
      <c r="AG20" s="68">
        <v>9.8004730426344828</v>
      </c>
      <c r="AH20" s="68">
        <v>9.6760391198044005</v>
      </c>
      <c r="AI20" s="68">
        <v>9.1217826501429933</v>
      </c>
      <c r="AJ20" s="68">
        <v>10.003483106931382</v>
      </c>
      <c r="AK20" s="68">
        <v>12.569928862490503</v>
      </c>
      <c r="AL20" s="68">
        <v>11.687954951242961</v>
      </c>
      <c r="AM20" s="68">
        <v>8.580521960534691</v>
      </c>
      <c r="AN20" s="68">
        <f t="shared" ref="AN20:CN20" si="20">AN9/AN7*100</f>
        <v>12.039519031936893</v>
      </c>
      <c r="AO20" s="68">
        <f t="shared" si="20"/>
        <v>11.625514403292181</v>
      </c>
      <c r="AP20" s="68">
        <f t="shared" si="20"/>
        <v>9.8045447322421744</v>
      </c>
      <c r="AQ20" s="68">
        <f t="shared" si="20"/>
        <v>7.9904433235996812</v>
      </c>
      <c r="AR20" s="68">
        <f t="shared" si="20"/>
        <v>8.3210185290439931</v>
      </c>
      <c r="AS20" s="68">
        <f t="shared" si="20"/>
        <v>8.0098800282286522</v>
      </c>
      <c r="AT20" s="68">
        <f t="shared" si="20"/>
        <v>7.5431989366415593</v>
      </c>
      <c r="AU20" s="68">
        <f>AU9/AU7*100</f>
        <v>6.3565379962608599</v>
      </c>
      <c r="AV20" s="68">
        <f t="shared" si="20"/>
        <v>6.4717570252625602</v>
      </c>
      <c r="AW20" s="68">
        <f t="shared" si="20"/>
        <v>7.7073409063148901</v>
      </c>
      <c r="AX20" s="68">
        <f t="shared" si="20"/>
        <v>7.0875381365876553</v>
      </c>
      <c r="AY20" s="68">
        <f t="shared" si="20"/>
        <v>7.1392146863844967</v>
      </c>
      <c r="AZ20" s="68">
        <f t="shared" si="20"/>
        <v>9.110787172011662</v>
      </c>
      <c r="BA20" s="68">
        <f t="shared" si="20"/>
        <v>9.6454806770999681</v>
      </c>
      <c r="BB20" s="68">
        <f t="shared" si="20"/>
        <v>8.987954288067538</v>
      </c>
      <c r="BC20" s="68">
        <f t="shared" si="20"/>
        <v>7.8518788099354015</v>
      </c>
      <c r="BD20" s="68">
        <f t="shared" si="20"/>
        <v>9.071729957805907</v>
      </c>
      <c r="BE20" s="68">
        <f t="shared" si="20"/>
        <v>8.6448381411742883</v>
      </c>
      <c r="BF20" s="68">
        <f t="shared" si="20"/>
        <v>9.5468628969790856</v>
      </c>
      <c r="BG20" s="68">
        <f t="shared" si="20"/>
        <v>8.6326668925787864</v>
      </c>
      <c r="BH20" s="68">
        <f t="shared" ref="BH20:BH26" si="21">BH9/$BH$7*100</f>
        <v>9.0876819311324102</v>
      </c>
      <c r="BI20" s="68">
        <f t="shared" ref="BI20:BI26" si="22">BI9/$BI$7*100</f>
        <v>10.8670417001518</v>
      </c>
      <c r="BJ20" s="68">
        <f>BJ9/$BJ$7*100</f>
        <v>11.085331270946121</v>
      </c>
      <c r="BK20" s="68">
        <f>BK9/$BK$7*100</f>
        <v>7.2912321681821979</v>
      </c>
      <c r="BL20" s="68">
        <f>BL9/$BL$7*100</f>
        <v>10.117249955587138</v>
      </c>
      <c r="BM20" s="68">
        <f>BM9/$BM$7*100</f>
        <v>11.274758760792281</v>
      </c>
      <c r="BN20" s="68">
        <f>BN9/$BN$7*100</f>
        <v>10.72013093289689</v>
      </c>
      <c r="BO20" s="68">
        <f>BO9/$BO$7*100</f>
        <v>11.769667228952613</v>
      </c>
      <c r="BP20" s="68">
        <f>BP9/$BP$7*100</f>
        <v>15.205896490946962</v>
      </c>
      <c r="BQ20" s="68">
        <f>BQ9/$BQ$7*100</f>
        <v>16.637700534759357</v>
      </c>
      <c r="BR20" s="68">
        <f>BR9/BR7*100</f>
        <v>13.280429455012255</v>
      </c>
      <c r="BS20" s="68">
        <f t="shared" ref="BS20:CD20" si="23">BS9/BS7*100</f>
        <v>6.534290185075271</v>
      </c>
      <c r="BT20" s="68">
        <f t="shared" si="23"/>
        <v>11.643567457520945</v>
      </c>
      <c r="BU20" s="68">
        <f t="shared" si="23"/>
        <v>14.753685271513167</v>
      </c>
      <c r="BV20" s="68">
        <f t="shared" si="23"/>
        <v>9.608247422680412</v>
      </c>
      <c r="BW20" s="68">
        <f t="shared" si="23"/>
        <v>4.9470975121532739</v>
      </c>
      <c r="BX20" s="68">
        <f t="shared" si="23"/>
        <v>5.1771393767130238</v>
      </c>
      <c r="BY20" s="68">
        <f t="shared" si="23"/>
        <v>7.7196604725854563</v>
      </c>
      <c r="BZ20" s="68">
        <f t="shared" si="23"/>
        <v>7.2093965168084253</v>
      </c>
      <c r="CA20" s="68">
        <f t="shared" si="23"/>
        <v>6.262928062514364</v>
      </c>
      <c r="CB20" s="68">
        <f t="shared" si="23"/>
        <v>10.67879505311361</v>
      </c>
      <c r="CC20" s="68">
        <f t="shared" si="23"/>
        <v>14.946164199192463</v>
      </c>
      <c r="CD20" s="68">
        <f t="shared" si="23"/>
        <v>11.806103656932386</v>
      </c>
      <c r="CE20" s="68">
        <f>CE9/CE7*100</f>
        <v>6.6099476439790568</v>
      </c>
      <c r="CF20" s="68">
        <f t="shared" si="20"/>
        <v>7.5437605872388485</v>
      </c>
      <c r="CG20" s="68">
        <f t="shared" si="20"/>
        <v>7.1245530393325387</v>
      </c>
      <c r="CH20" s="68">
        <f t="shared" si="20"/>
        <v>8.8587189239565749</v>
      </c>
      <c r="CI20" s="68">
        <f t="shared" si="20"/>
        <v>8.959184144343693</v>
      </c>
      <c r="CJ20" s="68">
        <f t="shared" si="20"/>
        <v>9.5571803605910048</v>
      </c>
      <c r="CK20" s="68">
        <f t="shared" si="20"/>
        <v>10.993952550783067</v>
      </c>
      <c r="CL20" s="68">
        <f t="shared" si="20"/>
        <v>12.476035048246796</v>
      </c>
      <c r="CM20" s="68">
        <f t="shared" si="20"/>
        <v>10.046700408322943</v>
      </c>
      <c r="CN20" s="68">
        <f t="shared" si="20"/>
        <v>6.5228675240786664</v>
      </c>
    </row>
    <row r="21" spans="1:92" s="25" customFormat="1" ht="25.35" customHeight="1">
      <c r="A21" s="69" t="str">
        <f>IF('1'!A1=1,B21,C21)</f>
        <v>Chemicals</v>
      </c>
      <c r="B21" s="70" t="s">
        <v>7</v>
      </c>
      <c r="C21" s="652" t="s">
        <v>98</v>
      </c>
      <c r="D21" s="67">
        <v>9.6741082884269947</v>
      </c>
      <c r="E21" s="68">
        <v>9.7182925329068759</v>
      </c>
      <c r="F21" s="68">
        <v>11.332904056664521</v>
      </c>
      <c r="G21" s="68">
        <v>11.322975517890772</v>
      </c>
      <c r="H21" s="68">
        <v>11.25279347968976</v>
      </c>
      <c r="I21" s="68">
        <v>11.581215970961887</v>
      </c>
      <c r="J21" s="68">
        <v>10.912379421221866</v>
      </c>
      <c r="K21" s="68">
        <v>10.735789366261864</v>
      </c>
      <c r="L21" s="68">
        <v>11.307983276926139</v>
      </c>
      <c r="M21" s="68">
        <v>10.46801202232718</v>
      </c>
      <c r="N21" s="68">
        <v>10.230657928334326</v>
      </c>
      <c r="O21" s="68">
        <v>10.889377749842865</v>
      </c>
      <c r="P21" s="68">
        <v>11.251834118464746</v>
      </c>
      <c r="Q21" s="68">
        <v>9.8948320705642878</v>
      </c>
      <c r="R21" s="68">
        <v>9.8199425026479048</v>
      </c>
      <c r="S21" s="68">
        <v>9.7516894546597506</v>
      </c>
      <c r="T21" s="68">
        <v>8.6581185730608095</v>
      </c>
      <c r="U21" s="68">
        <v>9.4217406665881516</v>
      </c>
      <c r="V21" s="68">
        <v>8.7895795827597158</v>
      </c>
      <c r="W21" s="68">
        <v>8.8757396449704142</v>
      </c>
      <c r="X21" s="68">
        <v>9.1174021648626145</v>
      </c>
      <c r="Y21" s="68">
        <v>7.749514070818897</v>
      </c>
      <c r="Z21" s="68">
        <v>8.8473416242383784</v>
      </c>
      <c r="AA21" s="68">
        <v>8.2654752468112704</v>
      </c>
      <c r="AB21" s="68">
        <v>9.0356764394206994</v>
      </c>
      <c r="AC21" s="68">
        <v>8.9273399786847207</v>
      </c>
      <c r="AD21" s="68">
        <v>10.442466460268317</v>
      </c>
      <c r="AE21" s="68">
        <v>10.248613843677338</v>
      </c>
      <c r="AF21" s="68">
        <v>9.5511693929971599</v>
      </c>
      <c r="AG21" s="68">
        <v>8.9150342652677548</v>
      </c>
      <c r="AH21" s="68">
        <v>10.415647921760392</v>
      </c>
      <c r="AI21" s="68">
        <v>8.5855576739752149</v>
      </c>
      <c r="AJ21" s="68">
        <v>9.5715778474399151</v>
      </c>
      <c r="AK21" s="68">
        <v>9.8694661233510601</v>
      </c>
      <c r="AL21" s="68">
        <v>8.7693998077187203</v>
      </c>
      <c r="AM21" s="68">
        <v>6.3017186505410567</v>
      </c>
      <c r="AN21" s="68">
        <f t="shared" ref="AN21:BG21" si="24">AN10/AN7*100</f>
        <v>7.4672589415639115</v>
      </c>
      <c r="AO21" s="68">
        <f t="shared" si="24"/>
        <v>8.1937095825984709</v>
      </c>
      <c r="AP21" s="68">
        <f t="shared" si="24"/>
        <v>7.2779278563483238</v>
      </c>
      <c r="AQ21" s="68">
        <f t="shared" si="24"/>
        <v>6.4065126979913272</v>
      </c>
      <c r="AR21" s="68">
        <f t="shared" si="24"/>
        <v>7.3320450153461403</v>
      </c>
      <c r="AS21" s="68">
        <f t="shared" si="24"/>
        <v>7.951070336391437</v>
      </c>
      <c r="AT21" s="68">
        <f t="shared" si="24"/>
        <v>6.3912272928666374</v>
      </c>
      <c r="AU21" s="68">
        <f t="shared" si="24"/>
        <v>5.9166391729902124</v>
      </c>
      <c r="AV21" s="68">
        <f t="shared" si="24"/>
        <v>5.6769798467215447</v>
      </c>
      <c r="AW21" s="68">
        <f t="shared" si="24"/>
        <v>5.5209478441431532</v>
      </c>
      <c r="AX21" s="68">
        <f t="shared" si="24"/>
        <v>5.8084956582961746</v>
      </c>
      <c r="AY21" s="68">
        <f t="shared" si="24"/>
        <v>4.9464558898521167</v>
      </c>
      <c r="AZ21" s="68">
        <f t="shared" si="24"/>
        <v>4.0503956684714701</v>
      </c>
      <c r="BA21" s="68">
        <f t="shared" si="24"/>
        <v>5.2166506973277977</v>
      </c>
      <c r="BB21" s="68">
        <f t="shared" si="24"/>
        <v>5.6213322351487696</v>
      </c>
      <c r="BC21" s="68">
        <f t="shared" si="24"/>
        <v>5.7046674551906102</v>
      </c>
      <c r="BD21" s="68">
        <f t="shared" si="24"/>
        <v>4.938626774069812</v>
      </c>
      <c r="BE21" s="68">
        <f t="shared" si="24"/>
        <v>5.9549206938131896</v>
      </c>
      <c r="BF21" s="68">
        <f t="shared" si="24"/>
        <v>5.8288148721920994</v>
      </c>
      <c r="BG21" s="68">
        <f t="shared" si="24"/>
        <v>5.2694002033209086</v>
      </c>
      <c r="BH21" s="68">
        <f t="shared" si="21"/>
        <v>3.7184948526801564</v>
      </c>
      <c r="BI21" s="68">
        <f t="shared" si="22"/>
        <v>4.9557996249665148</v>
      </c>
      <c r="BJ21" s="68">
        <f t="shared" ref="BJ21:BJ26" si="25">BJ10/$BJ$7*100</f>
        <v>4.9497293116782677</v>
      </c>
      <c r="BK21" s="68">
        <f t="shared" ref="BK21:BK26" si="26">BK10/$BK$7*100</f>
        <v>5.1806123300241929</v>
      </c>
      <c r="BL21" s="68">
        <f t="shared" ref="BL21:BL26" si="27">BL10/$BL$7*100</f>
        <v>4.1836915970865158</v>
      </c>
      <c r="BM21" s="68">
        <f t="shared" ref="BM21:BM26" si="28">BM10/$BM$7*100</f>
        <v>5.5967496190959878</v>
      </c>
      <c r="BN21" s="68">
        <f t="shared" ref="BN21:BN26" si="29">BN10/$BN$7*100</f>
        <v>5.7192216766684849</v>
      </c>
      <c r="BO21" s="68">
        <f t="shared" ref="BO21:BO26" si="30">BO10/$BO$7*100</f>
        <v>5.0375709247047995</v>
      </c>
      <c r="BP21" s="68">
        <f t="shared" ref="BP21:BP26" si="31">BP10/$BP$7*100</f>
        <v>4.2220797949046629</v>
      </c>
      <c r="BQ21" s="68">
        <f t="shared" ref="BQ21:BQ26" si="32">BQ10/$BQ$7*100</f>
        <v>5.153743315508021</v>
      </c>
      <c r="BR21" s="68">
        <f>BR10/BR7*100</f>
        <v>5.2981678142140272</v>
      </c>
      <c r="BS21" s="68">
        <f t="shared" ref="BS21:CE21" si="33">BS10/BS7*100</f>
        <v>5.2177197431608482</v>
      </c>
      <c r="BT21" s="68">
        <f t="shared" si="33"/>
        <v>3.9699318769086207</v>
      </c>
      <c r="BU21" s="68">
        <f t="shared" si="33"/>
        <v>4.7751039435555001</v>
      </c>
      <c r="BV21" s="68">
        <f t="shared" si="33"/>
        <v>4.0824742268041243</v>
      </c>
      <c r="BW21" s="68">
        <f t="shared" si="33"/>
        <v>3.6793441997902967</v>
      </c>
      <c r="BX21" s="68">
        <f t="shared" si="33"/>
        <v>3.360064968023551</v>
      </c>
      <c r="BY21" s="68">
        <f t="shared" si="33"/>
        <v>3.9802707042899748</v>
      </c>
      <c r="BZ21" s="68">
        <f t="shared" si="33"/>
        <v>4.2527339003645199</v>
      </c>
      <c r="CA21" s="68">
        <f t="shared" si="33"/>
        <v>3.8611813376235351</v>
      </c>
      <c r="CB21" s="68">
        <f t="shared" si="33"/>
        <v>5.1431419581944482</v>
      </c>
      <c r="CC21" s="68">
        <f t="shared" si="33"/>
        <v>4.9484073575594438</v>
      </c>
      <c r="CD21" s="68">
        <f t="shared" si="33"/>
        <v>4.2159957905814265</v>
      </c>
      <c r="CE21" s="68">
        <f t="shared" si="33"/>
        <v>3.8227594702802583</v>
      </c>
      <c r="CF21" s="68">
        <f t="shared" ref="CF21:CN21" si="34">CF10/CF7*100</f>
        <v>6.8774703557312256</v>
      </c>
      <c r="CG21" s="68">
        <f t="shared" si="34"/>
        <v>5.4588796185935635</v>
      </c>
      <c r="CH21" s="68">
        <f t="shared" si="34"/>
        <v>5.1686355507417954</v>
      </c>
      <c r="CI21" s="68">
        <f t="shared" si="34"/>
        <v>5.493643432315821</v>
      </c>
      <c r="CJ21" s="68">
        <f t="shared" si="34"/>
        <v>4.7102471198281659</v>
      </c>
      <c r="CK21" s="68">
        <f t="shared" si="34"/>
        <v>5.1126420486011117</v>
      </c>
      <c r="CL21" s="68">
        <f t="shared" si="34"/>
        <v>5.0274903744078081</v>
      </c>
      <c r="CM21" s="68">
        <f t="shared" si="34"/>
        <v>4.0783393236998453</v>
      </c>
      <c r="CN21" s="68">
        <f t="shared" si="34"/>
        <v>3.8324009458446282</v>
      </c>
    </row>
    <row r="22" spans="1:92" s="25" customFormat="1" ht="25.35" customHeight="1">
      <c r="A22" s="69" t="str">
        <f>IF('1'!A1=1,B22,C22)</f>
        <v>Timber and wood products</v>
      </c>
      <c r="B22" s="70" t="s">
        <v>8</v>
      </c>
      <c r="C22" s="652" t="s">
        <v>99</v>
      </c>
      <c r="D22" s="67">
        <v>2.4121118809340518</v>
      </c>
      <c r="E22" s="68">
        <v>2.5956452208143683</v>
      </c>
      <c r="F22" s="68">
        <v>2.6915647134578236</v>
      </c>
      <c r="G22" s="68">
        <v>2.3069679849340869</v>
      </c>
      <c r="H22" s="68">
        <v>2.72851414486657</v>
      </c>
      <c r="I22" s="68">
        <v>2.7836261116152454</v>
      </c>
      <c r="J22" s="68">
        <v>2.6091396101286168</v>
      </c>
      <c r="K22" s="68">
        <v>2.7349729564241252</v>
      </c>
      <c r="L22" s="68">
        <v>2.8568584511248258</v>
      </c>
      <c r="M22" s="68">
        <v>2.7050236152855303</v>
      </c>
      <c r="N22" s="68">
        <v>2.8938633075155331</v>
      </c>
      <c r="O22" s="68">
        <v>2.7262727844123193</v>
      </c>
      <c r="P22" s="68">
        <v>2.6951888176693179</v>
      </c>
      <c r="Q22" s="68">
        <v>2.1259753477326697</v>
      </c>
      <c r="R22" s="68">
        <v>1.8510112472890503</v>
      </c>
      <c r="S22" s="68">
        <v>2.1766462360521768</v>
      </c>
      <c r="T22" s="68">
        <v>2.780246286657357</v>
      </c>
      <c r="U22" s="68">
        <v>3.4389353433046757</v>
      </c>
      <c r="V22" s="68">
        <v>3.4099332839140102</v>
      </c>
      <c r="W22" s="68">
        <v>2.9674114633930939</v>
      </c>
      <c r="X22" s="68">
        <v>3.0911740216486261</v>
      </c>
      <c r="Y22" s="68">
        <v>3.1099467590636354</v>
      </c>
      <c r="Z22" s="68">
        <v>3.2468074451214419</v>
      </c>
      <c r="AA22" s="68">
        <v>2.976147582330475</v>
      </c>
      <c r="AB22" s="68">
        <v>2.9247615683504065</v>
      </c>
      <c r="AC22" s="68">
        <v>3.0217541219986206</v>
      </c>
      <c r="AD22" s="68">
        <v>3.179824561403509</v>
      </c>
      <c r="AE22" s="68">
        <v>2.7782746080009537</v>
      </c>
      <c r="AF22" s="68">
        <v>2.6902798431796673</v>
      </c>
      <c r="AG22" s="68">
        <v>2.9049669476620776</v>
      </c>
      <c r="AH22" s="68">
        <v>3.0562347188264058</v>
      </c>
      <c r="AI22" s="68">
        <v>2.8300762631077214</v>
      </c>
      <c r="AJ22" s="68">
        <v>3.0303030303030303</v>
      </c>
      <c r="AK22" s="68">
        <v>3.4947164859451618</v>
      </c>
      <c r="AL22" s="68">
        <v>3.7014146408460373</v>
      </c>
      <c r="AM22" s="68">
        <v>3.3354551241247616</v>
      </c>
      <c r="AN22" s="68">
        <f t="shared" ref="AN22:CN22" si="35">AN11/AN7*100</f>
        <v>3.5383319292333613</v>
      </c>
      <c r="AO22" s="68">
        <f t="shared" si="35"/>
        <v>3.9829512051734275</v>
      </c>
      <c r="AP22" s="68">
        <f t="shared" si="35"/>
        <v>4.1474654377880187</v>
      </c>
      <c r="AQ22" s="68">
        <f t="shared" si="35"/>
        <v>3.7872754623484646</v>
      </c>
      <c r="AR22" s="68">
        <f t="shared" si="35"/>
        <v>4.1036717062634986</v>
      </c>
      <c r="AS22" s="68">
        <f t="shared" si="35"/>
        <v>4.5636320865678659</v>
      </c>
      <c r="AT22" s="68">
        <f t="shared" si="35"/>
        <v>4.5303500221533008</v>
      </c>
      <c r="AU22" s="68">
        <f t="shared" si="35"/>
        <v>4.2010337622346867</v>
      </c>
      <c r="AV22" s="68">
        <f t="shared" si="35"/>
        <v>4.7970479704797047</v>
      </c>
      <c r="AW22" s="68">
        <f t="shared" si="35"/>
        <v>4.8980090387199224</v>
      </c>
      <c r="AX22" s="68">
        <f t="shared" si="35"/>
        <v>4.7289368692795115</v>
      </c>
      <c r="AY22" s="68">
        <f>AY11/AY7*100</f>
        <v>3.7531871494135642</v>
      </c>
      <c r="AZ22" s="68">
        <f>AZ11/AZ7*100</f>
        <v>3.5193669304456479</v>
      </c>
      <c r="BA22" s="68">
        <f t="shared" si="35"/>
        <v>4.4075375279463431</v>
      </c>
      <c r="BB22" s="68">
        <f t="shared" si="35"/>
        <v>4.7668073715638828</v>
      </c>
      <c r="BC22" s="68">
        <f t="shared" si="35"/>
        <v>3.9304885815667365</v>
      </c>
      <c r="BD22" s="68">
        <f t="shared" si="35"/>
        <v>4.5358649789029535</v>
      </c>
      <c r="BE22" s="68">
        <f t="shared" si="35"/>
        <v>4.8418514052499768</v>
      </c>
      <c r="BF22" s="68">
        <f t="shared" si="35"/>
        <v>5.0154918667699455</v>
      </c>
      <c r="BG22" s="68">
        <f t="shared" si="35"/>
        <v>3.8292104371399525</v>
      </c>
      <c r="BH22" s="68">
        <f t="shared" si="21"/>
        <v>4.046858359957402</v>
      </c>
      <c r="BI22" s="68">
        <f t="shared" si="22"/>
        <v>4.2503794981694796</v>
      </c>
      <c r="BJ22" s="68">
        <f t="shared" si="25"/>
        <v>3.8240096244736614</v>
      </c>
      <c r="BK22" s="68">
        <f t="shared" si="26"/>
        <v>3.3619754734295486</v>
      </c>
      <c r="BL22" s="68">
        <f t="shared" si="27"/>
        <v>3.6685023982945459</v>
      </c>
      <c r="BM22" s="68">
        <f t="shared" si="28"/>
        <v>4.1239207719654649</v>
      </c>
      <c r="BN22" s="68">
        <f t="shared" si="29"/>
        <v>4.3280596472085833</v>
      </c>
      <c r="BO22" s="68">
        <f t="shared" si="30"/>
        <v>3.5500690078208863</v>
      </c>
      <c r="BP22" s="68">
        <f t="shared" si="31"/>
        <v>4.0458259894247712</v>
      </c>
      <c r="BQ22" s="68">
        <f t="shared" si="32"/>
        <v>4.2647058823529411</v>
      </c>
      <c r="BR22" s="68">
        <f>BR11/BR7*100</f>
        <v>4.2712101762165942</v>
      </c>
      <c r="BS22" s="68">
        <f t="shared" ref="BS22:CE22" si="36">BS11/BS7*100</f>
        <v>3.323800787783953</v>
      </c>
      <c r="BT22" s="68">
        <f t="shared" si="36"/>
        <v>4.2126693289483983</v>
      </c>
      <c r="BU22" s="68">
        <f t="shared" si="36"/>
        <v>7.5217336525135448</v>
      </c>
      <c r="BV22" s="68">
        <f t="shared" si="36"/>
        <v>5.5773195876288657</v>
      </c>
      <c r="BW22" s="68">
        <f t="shared" si="36"/>
        <v>4.2131350681536555</v>
      </c>
      <c r="BX22" s="68">
        <f t="shared" si="36"/>
        <v>4.4970053801644507</v>
      </c>
      <c r="BY22" s="68">
        <f t="shared" si="36"/>
        <v>5.7582014223445741</v>
      </c>
      <c r="BZ22" s="68">
        <f t="shared" si="36"/>
        <v>5.8593222627244499</v>
      </c>
      <c r="CA22" s="68">
        <f t="shared" si="36"/>
        <v>3.9071477821190532</v>
      </c>
      <c r="CB22" s="68">
        <f t="shared" si="36"/>
        <v>4.0341422385595465</v>
      </c>
      <c r="CC22" s="68">
        <f t="shared" si="36"/>
        <v>4.2059219380888289</v>
      </c>
      <c r="CD22" s="68">
        <f t="shared" si="36"/>
        <v>5.5117074454091028</v>
      </c>
      <c r="CE22" s="68">
        <f t="shared" si="36"/>
        <v>5.3087465352633201</v>
      </c>
      <c r="CF22" s="68">
        <f t="shared" si="35"/>
        <v>4.3478260869565215</v>
      </c>
      <c r="CG22" s="68">
        <f t="shared" si="35"/>
        <v>4.4994040524433849</v>
      </c>
      <c r="CH22" s="68">
        <f t="shared" si="35"/>
        <v>4.1485101130953881</v>
      </c>
      <c r="CI22" s="68">
        <f t="shared" si="35"/>
        <v>4.5338132484252789</v>
      </c>
      <c r="CJ22" s="68">
        <f t="shared" si="35"/>
        <v>3.8619253216463081</v>
      </c>
      <c r="CK22" s="68">
        <f t="shared" si="35"/>
        <v>3.8942914737611591</v>
      </c>
      <c r="CL22" s="68">
        <f t="shared" si="35"/>
        <v>3.9468889135360383</v>
      </c>
      <c r="CM22" s="68">
        <f t="shared" si="35"/>
        <v>5.178610723978581</v>
      </c>
      <c r="CN22" s="68">
        <f t="shared" si="35"/>
        <v>4.9570332775823287</v>
      </c>
    </row>
    <row r="23" spans="1:92" s="25" customFormat="1" ht="21.6" customHeight="1">
      <c r="A23" s="69" t="str">
        <f>IF('1'!A1=1,B23,C23)</f>
        <v>Industrial goods</v>
      </c>
      <c r="B23" s="70" t="s">
        <v>9</v>
      </c>
      <c r="C23" s="652" t="s">
        <v>100</v>
      </c>
      <c r="D23" s="67">
        <v>1.0264305876315114</v>
      </c>
      <c r="E23" s="68">
        <v>1.2301636117603643</v>
      </c>
      <c r="F23" s="68">
        <v>1.4037347070186734</v>
      </c>
      <c r="G23" s="68">
        <v>1.2947269303201507</v>
      </c>
      <c r="H23" s="68">
        <v>1.3145786775338504</v>
      </c>
      <c r="I23" s="68">
        <v>1.3838475499092557</v>
      </c>
      <c r="J23" s="68">
        <v>1.3364147909967845</v>
      </c>
      <c r="K23" s="68">
        <v>1.3470762322685987</v>
      </c>
      <c r="L23" s="68">
        <v>1.2940473820426042</v>
      </c>
      <c r="M23" s="68">
        <v>1.3739802490339201</v>
      </c>
      <c r="N23" s="68">
        <v>1.5320452804494</v>
      </c>
      <c r="O23" s="68">
        <v>1.3592080452545567</v>
      </c>
      <c r="P23" s="68">
        <v>1.3900687311761526</v>
      </c>
      <c r="Q23" s="68">
        <v>1.1251837611670248</v>
      </c>
      <c r="R23" s="68">
        <v>1.1600342966661623</v>
      </c>
      <c r="S23" s="68">
        <v>1.272984441301273</v>
      </c>
      <c r="T23" s="68">
        <v>1.2441284753078583</v>
      </c>
      <c r="U23" s="68">
        <v>1.2601578141561653</v>
      </c>
      <c r="V23" s="68">
        <v>1.4402202689823149</v>
      </c>
      <c r="W23" s="68">
        <v>1.1569372074538551</v>
      </c>
      <c r="X23" s="68">
        <v>1.2073272273105746</v>
      </c>
      <c r="Y23" s="68">
        <v>1.2929941688498268</v>
      </c>
      <c r="Z23" s="68">
        <v>1.4940322176779901</v>
      </c>
      <c r="AA23" s="68">
        <v>1.2106363046768034</v>
      </c>
      <c r="AB23" s="68">
        <v>1.130342635111268</v>
      </c>
      <c r="AC23" s="68">
        <v>1.2726474829164316</v>
      </c>
      <c r="AD23" s="68">
        <v>1.5608875128998967</v>
      </c>
      <c r="AE23" s="68">
        <v>1.1327729088415905</v>
      </c>
      <c r="AF23" s="68">
        <v>1.1626335000675951</v>
      </c>
      <c r="AG23" s="68">
        <v>1.2311237794893566</v>
      </c>
      <c r="AH23" s="68">
        <v>1.4853300733496333</v>
      </c>
      <c r="AI23" s="68">
        <v>1.2631077216396569</v>
      </c>
      <c r="AJ23" s="68">
        <v>1.2748171368861023</v>
      </c>
      <c r="AK23" s="68">
        <v>1.5263485047309897</v>
      </c>
      <c r="AL23" s="68">
        <v>1.6549924460925698</v>
      </c>
      <c r="AM23" s="68">
        <v>1.2794398472310631</v>
      </c>
      <c r="AN23" s="68">
        <f t="shared" ref="AN23:CN23" si="37">AN12/AN7*100</f>
        <v>1.2790074289653059</v>
      </c>
      <c r="AO23" s="68">
        <f t="shared" si="37"/>
        <v>1.403586125808348</v>
      </c>
      <c r="AP23" s="68">
        <f t="shared" si="37"/>
        <v>1.589067217543302</v>
      </c>
      <c r="AQ23" s="68">
        <f t="shared" si="37"/>
        <v>1.2919210689319529</v>
      </c>
      <c r="AR23" s="68">
        <f t="shared" si="37"/>
        <v>1.2163237467318404</v>
      </c>
      <c r="AS23" s="68">
        <f t="shared" si="37"/>
        <v>1.5878616796047988</v>
      </c>
      <c r="AT23" s="68">
        <f t="shared" si="37"/>
        <v>1.5396544085068675</v>
      </c>
      <c r="AU23" s="68">
        <f t="shared" si="37"/>
        <v>1.3416914109754756</v>
      </c>
      <c r="AV23" s="68">
        <f t="shared" si="37"/>
        <v>1.2915129151291513</v>
      </c>
      <c r="AW23" s="68">
        <f t="shared" si="37"/>
        <v>1.4657383657017222</v>
      </c>
      <c r="AX23" s="68">
        <f t="shared" si="37"/>
        <v>1.5958695141985451</v>
      </c>
      <c r="AY23" s="68">
        <f t="shared" si="37"/>
        <v>1.1830698623151452</v>
      </c>
      <c r="AZ23" s="68">
        <f t="shared" si="37"/>
        <v>1.2182423990004165</v>
      </c>
      <c r="BA23" s="68">
        <f t="shared" si="37"/>
        <v>1.5437027573725115</v>
      </c>
      <c r="BB23" s="68">
        <f t="shared" si="37"/>
        <v>1.6781632863173066</v>
      </c>
      <c r="BC23" s="68">
        <f t="shared" si="37"/>
        <v>1.3647529797106723</v>
      </c>
      <c r="BD23" s="68">
        <f t="shared" si="37"/>
        <v>1.4000767165324126</v>
      </c>
      <c r="BE23" s="68">
        <f t="shared" si="37"/>
        <v>1.5211946943697245</v>
      </c>
      <c r="BF23" s="68">
        <f t="shared" si="37"/>
        <v>1.7234701781564679</v>
      </c>
      <c r="BG23" s="68">
        <f t="shared" si="37"/>
        <v>1.3639444256184345</v>
      </c>
      <c r="BH23" s="68">
        <f t="shared" si="21"/>
        <v>1.455449059282925</v>
      </c>
      <c r="BI23" s="68">
        <f t="shared" si="22"/>
        <v>1.589427627466738</v>
      </c>
      <c r="BJ23" s="68">
        <f t="shared" si="25"/>
        <v>1.5811635301194467</v>
      </c>
      <c r="BK23" s="68">
        <f t="shared" si="26"/>
        <v>1.4265454242095603</v>
      </c>
      <c r="BL23" s="68">
        <f t="shared" si="27"/>
        <v>1.5988630307337004</v>
      </c>
      <c r="BM23" s="68">
        <f t="shared" si="28"/>
        <v>1.564245810055866</v>
      </c>
      <c r="BN23" s="68">
        <f t="shared" si="29"/>
        <v>1.8276050190943809</v>
      </c>
      <c r="BO23" s="68">
        <f t="shared" si="30"/>
        <v>1.433829167305628</v>
      </c>
      <c r="BP23" s="68">
        <f t="shared" si="31"/>
        <v>1.6103188591571862</v>
      </c>
      <c r="BQ23" s="68">
        <f t="shared" si="32"/>
        <v>1.6176470588235297</v>
      </c>
      <c r="BR23" s="68">
        <f>BR12/BR7*100</f>
        <v>1.5229314972575563</v>
      </c>
      <c r="BS23" s="68">
        <f t="shared" ref="BS23:CE23" si="38">BS12/BS7*100</f>
        <v>1.3057788809151243</v>
      </c>
      <c r="BT23" s="68">
        <f t="shared" si="38"/>
        <v>1.3937827891316263</v>
      </c>
      <c r="BU23" s="68">
        <f t="shared" si="38"/>
        <v>1.7260929822351014</v>
      </c>
      <c r="BV23" s="68">
        <f t="shared" si="38"/>
        <v>1.3092783505154639</v>
      </c>
      <c r="BW23" s="68">
        <f t="shared" si="38"/>
        <v>1.2105614336097608</v>
      </c>
      <c r="BX23" s="68">
        <f t="shared" si="38"/>
        <v>1.5125367982945894</v>
      </c>
      <c r="BY23" s="68">
        <f t="shared" si="38"/>
        <v>1.6058729066299609</v>
      </c>
      <c r="BZ23" s="68">
        <f t="shared" si="38"/>
        <v>1.8766032131767247</v>
      </c>
      <c r="CA23" s="68">
        <f t="shared" si="38"/>
        <v>1.4824178349804642</v>
      </c>
      <c r="CB23" s="68">
        <f t="shared" si="38"/>
        <v>1.666614747204137</v>
      </c>
      <c r="CC23" s="68">
        <f t="shared" si="38"/>
        <v>1.5791834903544189</v>
      </c>
      <c r="CD23" s="68">
        <f t="shared" si="38"/>
        <v>1.4535648513549067</v>
      </c>
      <c r="CE23" s="68">
        <f t="shared" si="38"/>
        <v>1.6476747767169695</v>
      </c>
      <c r="CF23" s="68">
        <f t="shared" si="37"/>
        <v>1.4201016374929418</v>
      </c>
      <c r="CG23" s="68">
        <f t="shared" si="37"/>
        <v>1.3796185935637664</v>
      </c>
      <c r="CH23" s="68">
        <f t="shared" si="37"/>
        <v>1.4483262386337876</v>
      </c>
      <c r="CI23" s="68">
        <f t="shared" si="37"/>
        <v>1.4974273782330818</v>
      </c>
      <c r="CJ23" s="68">
        <f t="shared" si="37"/>
        <v>1.5122258141502678</v>
      </c>
      <c r="CK23" s="68">
        <f t="shared" si="37"/>
        <v>1.5993620273353566</v>
      </c>
      <c r="CL23" s="68">
        <f t="shared" si="37"/>
        <v>1.4988988005640675</v>
      </c>
      <c r="CM23" s="68">
        <f t="shared" si="37"/>
        <v>1.3912320594635565</v>
      </c>
      <c r="CN23" s="68">
        <f t="shared" si="37"/>
        <v>1.6062056635330759</v>
      </c>
    </row>
    <row r="24" spans="1:92" s="25" customFormat="1" ht="21.6" customHeight="1">
      <c r="A24" s="69" t="str">
        <f>IF('1'!A1=1,B24,C24)</f>
        <v>Ferrrous and nonferrous metals</v>
      </c>
      <c r="B24" s="70" t="s">
        <v>10</v>
      </c>
      <c r="C24" s="652" t="s">
        <v>101</v>
      </c>
      <c r="D24" s="67">
        <v>45.445214267385168</v>
      </c>
      <c r="E24" s="68">
        <v>44.507319473489979</v>
      </c>
      <c r="F24" s="68">
        <v>41.365099806825498</v>
      </c>
      <c r="G24" s="68">
        <v>40.160075329566851</v>
      </c>
      <c r="H24" s="68">
        <v>43.696595241225189</v>
      </c>
      <c r="I24" s="68">
        <v>44.430580762250457</v>
      </c>
      <c r="J24" s="68">
        <v>45.508440514469456</v>
      </c>
      <c r="K24" s="68">
        <v>45.84141238901929</v>
      </c>
      <c r="L24" s="68">
        <v>46.496117857853875</v>
      </c>
      <c r="M24" s="68">
        <v>44.688707599828255</v>
      </c>
      <c r="N24" s="68">
        <v>44.880415354498254</v>
      </c>
      <c r="O24" s="68">
        <v>42.559710873664365</v>
      </c>
      <c r="P24" s="68">
        <v>44.891497412927642</v>
      </c>
      <c r="Q24" s="68">
        <v>48.987900033925136</v>
      </c>
      <c r="R24" s="68">
        <v>43.324759166792759</v>
      </c>
      <c r="S24" s="68">
        <v>33.152600974383148</v>
      </c>
      <c r="T24" s="68">
        <v>37.146121619906054</v>
      </c>
      <c r="U24" s="68">
        <v>33.564951124720295</v>
      </c>
      <c r="V24" s="68">
        <v>33.548660383352747</v>
      </c>
      <c r="W24" s="68">
        <v>32.332420736553921</v>
      </c>
      <c r="X24" s="68">
        <v>35.678601165695255</v>
      </c>
      <c r="Y24" s="68">
        <v>40.73354178990958</v>
      </c>
      <c r="Z24" s="68">
        <v>34.988732159252152</v>
      </c>
      <c r="AA24" s="68">
        <v>33.177199682928588</v>
      </c>
      <c r="AB24" s="68">
        <v>36.630166019074537</v>
      </c>
      <c r="AC24" s="68">
        <v>37.577581342862516</v>
      </c>
      <c r="AD24" s="68">
        <v>34.062177502579978</v>
      </c>
      <c r="AE24" s="68">
        <v>32.051511357538907</v>
      </c>
      <c r="AF24" s="68">
        <v>31.776395836149788</v>
      </c>
      <c r="AG24" s="68">
        <v>32.233610285644978</v>
      </c>
      <c r="AH24" s="68">
        <v>26.974327628361859</v>
      </c>
      <c r="AI24" s="68">
        <v>24.195662535748333</v>
      </c>
      <c r="AJ24" s="68">
        <v>29.021246952281437</v>
      </c>
      <c r="AK24" s="68">
        <v>30.478624214379447</v>
      </c>
      <c r="AL24" s="68">
        <v>27.764043400631781</v>
      </c>
      <c r="AM24" s="68">
        <v>26.549968173138126</v>
      </c>
      <c r="AN24" s="68">
        <f t="shared" ref="AN24:CN24" si="39">AN13/AN7*100</f>
        <v>30.04518649000536</v>
      </c>
      <c r="AO24" s="68">
        <f t="shared" si="39"/>
        <v>32.554379776601998</v>
      </c>
      <c r="AP24" s="68">
        <f t="shared" si="39"/>
        <v>28.873351342761801</v>
      </c>
      <c r="AQ24" s="68">
        <f t="shared" si="39"/>
        <v>26.245465003097074</v>
      </c>
      <c r="AR24" s="68">
        <f t="shared" si="39"/>
        <v>28.248266454473114</v>
      </c>
      <c r="AS24" s="68">
        <f t="shared" si="39"/>
        <v>28.134556574923547</v>
      </c>
      <c r="AT24" s="68">
        <f t="shared" si="39"/>
        <v>26.47319450598139</v>
      </c>
      <c r="AU24" s="68">
        <f t="shared" si="39"/>
        <v>20.862201693610469</v>
      </c>
      <c r="AV24" s="68">
        <f t="shared" si="39"/>
        <v>23.545273914277605</v>
      </c>
      <c r="AW24" s="68">
        <f t="shared" si="39"/>
        <v>25.283986808354708</v>
      </c>
      <c r="AX24" s="68">
        <f t="shared" si="39"/>
        <v>26.625205350856607</v>
      </c>
      <c r="AY24" s="68">
        <f t="shared" si="39"/>
        <v>21.4278429372769</v>
      </c>
      <c r="AZ24" s="68">
        <f t="shared" si="39"/>
        <v>24.708454810495628</v>
      </c>
      <c r="BA24" s="68">
        <f t="shared" si="39"/>
        <v>24.049824337272437</v>
      </c>
      <c r="BB24" s="68">
        <f t="shared" si="39"/>
        <v>24.729743642540924</v>
      </c>
      <c r="BC24" s="68">
        <f t="shared" si="39"/>
        <v>25.984896733691205</v>
      </c>
      <c r="BD24" s="68">
        <f t="shared" si="39"/>
        <v>28.202915228231685</v>
      </c>
      <c r="BE24" s="68">
        <f t="shared" si="39"/>
        <v>29.598367498376778</v>
      </c>
      <c r="BF24" s="68">
        <f t="shared" si="39"/>
        <v>26.287761425251745</v>
      </c>
      <c r="BG24" s="68">
        <f t="shared" si="39"/>
        <v>21.645205015249068</v>
      </c>
      <c r="BH24" s="68">
        <f t="shared" si="21"/>
        <v>24.121405750798722</v>
      </c>
      <c r="BI24" s="68">
        <f t="shared" si="22"/>
        <v>24.421823377087239</v>
      </c>
      <c r="BJ24" s="68">
        <f t="shared" si="25"/>
        <v>20.96760333419266</v>
      </c>
      <c r="BK24" s="68">
        <f t="shared" si="26"/>
        <v>17.527321264703431</v>
      </c>
      <c r="BL24" s="68">
        <f t="shared" si="27"/>
        <v>20.518742227749158</v>
      </c>
      <c r="BM24" s="68">
        <f t="shared" si="28"/>
        <v>21.310309801929915</v>
      </c>
      <c r="BN24" s="68">
        <f t="shared" si="29"/>
        <v>19.276232042189491</v>
      </c>
      <c r="BO24" s="68">
        <f t="shared" si="30"/>
        <v>17.282625364207941</v>
      </c>
      <c r="BP24" s="68">
        <f t="shared" si="31"/>
        <v>24.242909790097741</v>
      </c>
      <c r="BQ24" s="68">
        <f t="shared" si="32"/>
        <v>26.082887700534759</v>
      </c>
      <c r="BR24" s="68">
        <f>BR13/BR7*100</f>
        <v>27.091842688761815</v>
      </c>
      <c r="BS24" s="68">
        <f t="shared" ref="BS24:CE24" si="40">BS13/BS7*100</f>
        <v>22.381697512545191</v>
      </c>
      <c r="BT24" s="68">
        <f t="shared" si="40"/>
        <v>21.125988567849031</v>
      </c>
      <c r="BU24" s="68">
        <f t="shared" si="40"/>
        <v>15.270253244298853</v>
      </c>
      <c r="BV24" s="68">
        <f t="shared" si="40"/>
        <v>11.103092783505154</v>
      </c>
      <c r="BW24" s="68">
        <f t="shared" si="40"/>
        <v>8.5215899342293397</v>
      </c>
      <c r="BX24" s="68">
        <f t="shared" si="40"/>
        <v>9.3594558928027602</v>
      </c>
      <c r="BY24" s="68">
        <f t="shared" si="40"/>
        <v>13.638449185593027</v>
      </c>
      <c r="BZ24" s="68">
        <f t="shared" si="40"/>
        <v>12.7717024436344</v>
      </c>
      <c r="CA24" s="68">
        <f t="shared" si="40"/>
        <v>9.5495288439439197</v>
      </c>
      <c r="CB24" s="68">
        <f t="shared" si="40"/>
        <v>20.335815083642252</v>
      </c>
      <c r="CC24" s="68">
        <f t="shared" si="40"/>
        <v>25.95558546433378</v>
      </c>
      <c r="CD24" s="68">
        <f t="shared" si="40"/>
        <v>16.400289397526965</v>
      </c>
      <c r="CE24" s="68">
        <f t="shared" si="40"/>
        <v>11.768555589775177</v>
      </c>
      <c r="CF24" s="68">
        <f>CF13/CF7*100</f>
        <v>25.872388481084137</v>
      </c>
      <c r="CG24" s="68">
        <f t="shared" si="39"/>
        <v>24.132896305125147</v>
      </c>
      <c r="CH24" s="68">
        <f t="shared" si="39"/>
        <v>24.911211304501148</v>
      </c>
      <c r="CI24" s="68">
        <f t="shared" si="39"/>
        <v>26.307653261346069</v>
      </c>
      <c r="CJ24" s="68">
        <f t="shared" si="39"/>
        <v>21.683191946366971</v>
      </c>
      <c r="CK24" s="68">
        <f t="shared" si="39"/>
        <v>19.453735905899034</v>
      </c>
      <c r="CL24" s="68">
        <f t="shared" si="39"/>
        <v>24.906120767512242</v>
      </c>
      <c r="CM24" s="68">
        <f t="shared" si="39"/>
        <v>14.379324677864986</v>
      </c>
      <c r="CN24" s="68">
        <f t="shared" si="39"/>
        <v>11.211719245631235</v>
      </c>
    </row>
    <row r="25" spans="1:92" s="25" customFormat="1" ht="27" customHeight="1">
      <c r="A25" s="69" t="str">
        <f>IF('1'!A1=1,B25,C25)</f>
        <v>Machinery and equipment</v>
      </c>
      <c r="B25" s="70" t="s">
        <v>15</v>
      </c>
      <c r="C25" s="652" t="s">
        <v>102</v>
      </c>
      <c r="D25" s="67">
        <v>11.149602258147292</v>
      </c>
      <c r="E25" s="68">
        <v>12.818304834542992</v>
      </c>
      <c r="F25" s="68">
        <v>15.10624597553123</v>
      </c>
      <c r="G25" s="68">
        <v>14.395009416195856</v>
      </c>
      <c r="H25" s="68">
        <v>13.080057841461812</v>
      </c>
      <c r="I25" s="68">
        <v>13.781760435571687</v>
      </c>
      <c r="J25" s="68">
        <v>13.414389067524116</v>
      </c>
      <c r="K25" s="68">
        <v>15.940402081845088</v>
      </c>
      <c r="L25" s="68">
        <v>14.7023691021302</v>
      </c>
      <c r="M25" s="68">
        <v>15.19106912838128</v>
      </c>
      <c r="N25" s="68">
        <v>17.610009362498936</v>
      </c>
      <c r="O25" s="68">
        <v>17.661847894406037</v>
      </c>
      <c r="P25" s="68">
        <v>16.588153525368753</v>
      </c>
      <c r="Q25" s="68">
        <v>14.316408458667873</v>
      </c>
      <c r="R25" s="68">
        <v>15.060271347152874</v>
      </c>
      <c r="S25" s="68">
        <v>17.146000314317146</v>
      </c>
      <c r="T25" s="68">
        <v>14.866065761076552</v>
      </c>
      <c r="U25" s="68">
        <v>16.65292662819456</v>
      </c>
      <c r="V25" s="68">
        <v>15.927141798157365</v>
      </c>
      <c r="W25" s="68">
        <v>16.938973770202242</v>
      </c>
      <c r="X25" s="68">
        <v>16.965029142381351</v>
      </c>
      <c r="Y25" s="68">
        <v>17.713175019014621</v>
      </c>
      <c r="Z25" s="68">
        <v>18.754694933644938</v>
      </c>
      <c r="AA25" s="68">
        <v>18.426172803920153</v>
      </c>
      <c r="AB25" s="68">
        <v>16.573648887318967</v>
      </c>
      <c r="AC25" s="68">
        <v>16.387687292332771</v>
      </c>
      <c r="AD25" s="68">
        <v>19.027347781217752</v>
      </c>
      <c r="AE25" s="68">
        <v>16.765039050855542</v>
      </c>
      <c r="AF25" s="68">
        <v>15.986210625929431</v>
      </c>
      <c r="AG25" s="68">
        <v>16.793013524167627</v>
      </c>
      <c r="AH25" s="68">
        <v>19.69437652811736</v>
      </c>
      <c r="AI25" s="68">
        <v>16.8315061963775</v>
      </c>
      <c r="AJ25" s="68">
        <v>14.301637060257749</v>
      </c>
      <c r="AK25" s="68">
        <v>15.104634297948754</v>
      </c>
      <c r="AL25" s="68">
        <v>14.901799203406124</v>
      </c>
      <c r="AM25" s="68">
        <v>13.539147040101845</v>
      </c>
      <c r="AN25" s="68">
        <f t="shared" ref="AN25:CN25" si="41">AN14/AN7*100</f>
        <v>10.929003599601746</v>
      </c>
      <c r="AO25" s="68">
        <f t="shared" si="41"/>
        <v>11.750440917107584</v>
      </c>
      <c r="AP25" s="68">
        <f t="shared" si="41"/>
        <v>10.479898299698078</v>
      </c>
      <c r="AQ25" s="68">
        <f t="shared" si="41"/>
        <v>9.6186178214317319</v>
      </c>
      <c r="AR25" s="68">
        <f t="shared" si="41"/>
        <v>8.0481982494032067</v>
      </c>
      <c r="AS25" s="68">
        <f t="shared" si="41"/>
        <v>9.9388379204892967</v>
      </c>
      <c r="AT25" s="68">
        <f t="shared" si="41"/>
        <v>9.6920691182986261</v>
      </c>
      <c r="AU25" s="68">
        <f t="shared" si="41"/>
        <v>10.018695699989003</v>
      </c>
      <c r="AV25" s="68">
        <f t="shared" si="41"/>
        <v>8.1038887311950045</v>
      </c>
      <c r="AW25" s="68">
        <f t="shared" si="41"/>
        <v>8.6234273848784646</v>
      </c>
      <c r="AX25" s="68">
        <f t="shared" si="41"/>
        <v>8.0028162403191736</v>
      </c>
      <c r="AY25" s="68">
        <f t="shared" si="41"/>
        <v>8.0469148393676697</v>
      </c>
      <c r="AZ25" s="68">
        <f t="shared" si="41"/>
        <v>6.2473969179508533</v>
      </c>
      <c r="BA25" s="68">
        <f t="shared" si="41"/>
        <v>7.5694666240817625</v>
      </c>
      <c r="BB25" s="68">
        <f t="shared" si="41"/>
        <v>6.9288582312364868</v>
      </c>
      <c r="BC25" s="68">
        <f t="shared" si="41"/>
        <v>7.9883541079064688</v>
      </c>
      <c r="BD25" s="68">
        <f t="shared" si="41"/>
        <v>6.5592635212888384</v>
      </c>
      <c r="BE25" s="68">
        <f t="shared" si="41"/>
        <v>7.1607457564233368</v>
      </c>
      <c r="BF25" s="68">
        <f t="shared" si="41"/>
        <v>6.7970565453137111</v>
      </c>
      <c r="BG25" s="68">
        <f t="shared" si="41"/>
        <v>7.1501186038630964</v>
      </c>
      <c r="BH25" s="68">
        <f t="shared" si="21"/>
        <v>6.798012069577565</v>
      </c>
      <c r="BI25" s="68">
        <f t="shared" si="22"/>
        <v>7.3845879096347895</v>
      </c>
      <c r="BJ25" s="68">
        <f t="shared" si="25"/>
        <v>7.5363066082323629</v>
      </c>
      <c r="BK25" s="68">
        <f t="shared" si="26"/>
        <v>7.9753065821306413</v>
      </c>
      <c r="BL25" s="68">
        <f t="shared" si="27"/>
        <v>7.3281222241961279</v>
      </c>
      <c r="BM25" s="68">
        <f t="shared" si="28"/>
        <v>7.6079228034535307</v>
      </c>
      <c r="BN25" s="68">
        <f t="shared" si="29"/>
        <v>8.0832878705219127</v>
      </c>
      <c r="BO25" s="68">
        <f t="shared" si="30"/>
        <v>7.1078055512958134</v>
      </c>
      <c r="BP25" s="68">
        <f t="shared" si="31"/>
        <v>6.7697484377503603</v>
      </c>
      <c r="BQ25" s="68">
        <f t="shared" si="32"/>
        <v>6.2967914438502675</v>
      </c>
      <c r="BR25" s="68">
        <f>BR14/BR7*100</f>
        <v>5.4732174115999532</v>
      </c>
      <c r="BS25" s="68">
        <f t="shared" ref="BS25:CE25" si="42">BS14/BS7*100</f>
        <v>5.9029838666163066</v>
      </c>
      <c r="BT25" s="68">
        <f t="shared" si="42"/>
        <v>5.0505050505050502</v>
      </c>
      <c r="BU25" s="68">
        <f t="shared" si="42"/>
        <v>7.2319516189996218</v>
      </c>
      <c r="BV25" s="68">
        <f t="shared" si="42"/>
        <v>5.5567010309278349</v>
      </c>
      <c r="BW25" s="68">
        <f t="shared" si="42"/>
        <v>4.9852254313220854</v>
      </c>
      <c r="BX25" s="68">
        <f t="shared" si="42"/>
        <v>5.4816769871079076</v>
      </c>
      <c r="BY25" s="68">
        <f t="shared" si="42"/>
        <v>6.8134893324156911</v>
      </c>
      <c r="BZ25" s="68">
        <f t="shared" si="42"/>
        <v>6.8583772107465908</v>
      </c>
      <c r="CA25" s="68">
        <f t="shared" si="42"/>
        <v>5.8377384509308206</v>
      </c>
      <c r="CB25" s="68">
        <f t="shared" si="42"/>
        <v>7.6726581726425964</v>
      </c>
      <c r="CC25" s="68">
        <f t="shared" si="42"/>
        <v>6.1126065500224316</v>
      </c>
      <c r="CD25" s="68">
        <f t="shared" si="42"/>
        <v>5.7813733228097863</v>
      </c>
      <c r="CE25" s="68">
        <f t="shared" si="42"/>
        <v>6.321219587311365</v>
      </c>
      <c r="CF25" s="68">
        <f>CF14/CF7*100</f>
        <v>9.4268774703557305</v>
      </c>
      <c r="CG25" s="68">
        <f t="shared" si="41"/>
        <v>8.1883194278903471</v>
      </c>
      <c r="CH25" s="68">
        <f t="shared" si="41"/>
        <v>7.2088864260346082</v>
      </c>
      <c r="CI25" s="68">
        <f t="shared" si="41"/>
        <v>6.9264668558639624</v>
      </c>
      <c r="CJ25" s="68">
        <f t="shared" si="41"/>
        <v>7.4331214336855354</v>
      </c>
      <c r="CK25" s="68">
        <f t="shared" si="41"/>
        <v>7.5094699067408008</v>
      </c>
      <c r="CL25" s="68">
        <f t="shared" si="41"/>
        <v>6.0510512889579013</v>
      </c>
      <c r="CM25" s="68">
        <f t="shared" si="41"/>
        <v>5.5771534756351011</v>
      </c>
      <c r="CN25" s="68">
        <f t="shared" si="41"/>
        <v>6.1998961877847627</v>
      </c>
    </row>
    <row r="26" spans="1:92" s="25" customFormat="1" ht="20.100000000000001" customHeight="1">
      <c r="A26" s="69" t="str">
        <f>IF('1'!A1=1,B26,C26)</f>
        <v>Other*</v>
      </c>
      <c r="B26" s="70" t="s">
        <v>12</v>
      </c>
      <c r="C26" s="652" t="s">
        <v>103</v>
      </c>
      <c r="D26" s="67">
        <v>3.4257120862201695</v>
      </c>
      <c r="E26" s="68">
        <v>3.1861237544593433</v>
      </c>
      <c r="F26" s="68">
        <v>3.5672891178364452</v>
      </c>
      <c r="G26" s="68">
        <v>3.4486817325800376</v>
      </c>
      <c r="H26" s="68">
        <v>3.3579851321151524</v>
      </c>
      <c r="I26" s="68">
        <v>3.0693684437386524</v>
      </c>
      <c r="J26" s="68">
        <v>3.6408603898713849</v>
      </c>
      <c r="K26" s="68">
        <v>3.4187161955301559</v>
      </c>
      <c r="L26" s="68">
        <v>2.5781405534541109</v>
      </c>
      <c r="M26" s="68">
        <v>2.8853585229712322</v>
      </c>
      <c r="N26" s="68">
        <v>2.8938633075155331</v>
      </c>
      <c r="O26" s="68">
        <v>3.1819610307982402</v>
      </c>
      <c r="P26" s="68">
        <v>2.5098463201791645</v>
      </c>
      <c r="Q26" s="68">
        <v>2.0524708809227641</v>
      </c>
      <c r="R26" s="68">
        <v>1.9317092853180007</v>
      </c>
      <c r="S26" s="68">
        <v>2.4909633820524908</v>
      </c>
      <c r="T26" s="68">
        <v>2.4501713850450679</v>
      </c>
      <c r="U26" s="68">
        <v>2.9325167824755622</v>
      </c>
      <c r="V26" s="68">
        <v>2.912210102721593</v>
      </c>
      <c r="W26" s="68">
        <v>2.6848008478318466</v>
      </c>
      <c r="X26" s="68">
        <v>1.4050791007493755</v>
      </c>
      <c r="Y26" s="68">
        <v>1.191582861489056</v>
      </c>
      <c r="Z26" s="68">
        <v>1.0600116851681829</v>
      </c>
      <c r="AA26" s="68">
        <v>1.6358002450097282</v>
      </c>
      <c r="AB26" s="68">
        <v>1.9286471211586012</v>
      </c>
      <c r="AC26" s="68">
        <v>2.1816813992853112</v>
      </c>
      <c r="AD26" s="68">
        <v>2.4832301341589269</v>
      </c>
      <c r="AE26" s="68">
        <v>2.223812078936386</v>
      </c>
      <c r="AF26" s="68">
        <v>2.6159253751520888</v>
      </c>
      <c r="AG26" s="68">
        <v>2.4258596640184362</v>
      </c>
      <c r="AH26" s="68">
        <v>3.4779951100244495</v>
      </c>
      <c r="AI26" s="68">
        <v>2.8598665395614873</v>
      </c>
      <c r="AJ26" s="68">
        <v>3.8662486938348999</v>
      </c>
      <c r="AK26" s="68">
        <v>4.2889702327508807</v>
      </c>
      <c r="AL26" s="68">
        <v>4.7314929267957693</v>
      </c>
      <c r="AM26" s="68">
        <v>4.1056651814131131</v>
      </c>
      <c r="AN26" s="68">
        <f t="shared" ref="AN26:CN26" si="43">AN15/AN7*100</f>
        <v>3.6915064716244159</v>
      </c>
      <c r="AO26" s="68">
        <f t="shared" si="43"/>
        <v>3.3583186360964143</v>
      </c>
      <c r="AP26" s="68">
        <f t="shared" si="43"/>
        <v>3.7104719529636099</v>
      </c>
      <c r="AQ26" s="68">
        <f t="shared" si="43"/>
        <v>3.6456950712326344</v>
      </c>
      <c r="AR26" s="68">
        <f t="shared" si="43"/>
        <v>3.6717062634989204</v>
      </c>
      <c r="AS26" s="68">
        <f t="shared" si="43"/>
        <v>3.3756763114561279</v>
      </c>
      <c r="AT26" s="68">
        <f t="shared" si="43"/>
        <v>3.8435976960567122</v>
      </c>
      <c r="AU26" s="68">
        <f t="shared" si="43"/>
        <v>3.6401627625646102</v>
      </c>
      <c r="AV26" s="68">
        <f t="shared" si="43"/>
        <v>3.6758444507521997</v>
      </c>
      <c r="AW26" s="68">
        <f t="shared" si="43"/>
        <v>4.0063515329180408</v>
      </c>
      <c r="AX26" s="68">
        <f t="shared" si="43"/>
        <v>3.708049753578972</v>
      </c>
      <c r="AY26" s="68">
        <f t="shared" si="43"/>
        <v>3.7123916369199388</v>
      </c>
      <c r="AZ26" s="68">
        <f t="shared" si="43"/>
        <v>3.7067888379841736</v>
      </c>
      <c r="BA26" s="68">
        <f t="shared" si="43"/>
        <v>3.7900564249973385</v>
      </c>
      <c r="BB26" s="68">
        <f t="shared" si="43"/>
        <v>3.6137135797384952</v>
      </c>
      <c r="BC26" s="68">
        <f t="shared" si="43"/>
        <v>3.2390137385133291</v>
      </c>
      <c r="BD26" s="68">
        <f t="shared" si="43"/>
        <v>3.6728039892596853</v>
      </c>
      <c r="BE26" s="68">
        <f t="shared" si="43"/>
        <v>3.5339949911882016</v>
      </c>
      <c r="BF26" s="68">
        <f t="shared" si="43"/>
        <v>3.3791634391944227</v>
      </c>
      <c r="BG26" s="68">
        <f t="shared" si="43"/>
        <v>2.9820399864452729</v>
      </c>
      <c r="BH26" s="68">
        <f t="shared" si="21"/>
        <v>3.3901313454029109</v>
      </c>
      <c r="BI26" s="68">
        <f t="shared" si="22"/>
        <v>3.5896062148406105</v>
      </c>
      <c r="BJ26" s="68">
        <f t="shared" si="25"/>
        <v>3.0678009796339261</v>
      </c>
      <c r="BK26" s="68">
        <f t="shared" si="26"/>
        <v>2.9531992992408442</v>
      </c>
      <c r="BL26" s="68">
        <f t="shared" si="27"/>
        <v>2.4960028424231657</v>
      </c>
      <c r="BM26" s="68">
        <f t="shared" si="28"/>
        <v>1.6861350939563229</v>
      </c>
      <c r="BN26" s="68">
        <f t="shared" si="29"/>
        <v>2.7459538097835972</v>
      </c>
      <c r="BO26" s="68">
        <f t="shared" si="30"/>
        <v>2.3769360527526451</v>
      </c>
      <c r="BP26" s="68">
        <f t="shared" si="31"/>
        <v>2.3553917641403621</v>
      </c>
      <c r="BQ26" s="68">
        <f t="shared" si="32"/>
        <v>2.4197860962566842</v>
      </c>
      <c r="BR26" s="68">
        <f>BR15/BR7*100</f>
        <v>1.9897304236200259</v>
      </c>
      <c r="BS26" s="68">
        <f t="shared" ref="BS26:CH26" si="44">BS15/BS7*100</f>
        <v>2.196082663357255</v>
      </c>
      <c r="BT26" s="68">
        <f t="shared" si="44"/>
        <v>2.1219951452509593</v>
      </c>
      <c r="BU26" s="68">
        <f t="shared" si="44"/>
        <v>3.2757969005921637</v>
      </c>
      <c r="BV26" s="68">
        <f t="shared" si="44"/>
        <v>1.8556701030927836</v>
      </c>
      <c r="BW26" s="68">
        <f t="shared" si="44"/>
        <v>1.7348203221809171</v>
      </c>
      <c r="BX26" s="68">
        <f t="shared" si="44"/>
        <v>1.817074408689473</v>
      </c>
      <c r="BY26" s="68">
        <f t="shared" si="44"/>
        <v>2.2826336315668732</v>
      </c>
      <c r="BZ26" s="68">
        <f t="shared" si="44"/>
        <v>2.5786418253003913</v>
      </c>
      <c r="CA26" s="68">
        <f t="shared" si="44"/>
        <v>2.3327970581475523</v>
      </c>
      <c r="CB26" s="68">
        <f t="shared" si="44"/>
        <v>2.3332606460857916</v>
      </c>
      <c r="CC26" s="68">
        <f t="shared" si="44"/>
        <v>2.2364288918797666</v>
      </c>
      <c r="CD26" s="68">
        <f t="shared" si="44"/>
        <v>2.3382004735595894</v>
      </c>
      <c r="CE26" s="68">
        <f t="shared" si="44"/>
        <v>2.1904835232522331</v>
      </c>
      <c r="CF26" s="68">
        <f t="shared" si="44"/>
        <v>3.6363636363636362</v>
      </c>
      <c r="CG26" s="68">
        <f t="shared" si="44"/>
        <v>3.7753277711561379</v>
      </c>
      <c r="CH26" s="68">
        <f t="shared" si="44"/>
        <v>3.5742172741240772</v>
      </c>
      <c r="CI26" s="68">
        <f t="shared" si="43"/>
        <v>3.3801712004799152</v>
      </c>
      <c r="CJ26" s="68">
        <f t="shared" si="43"/>
        <v>3.2435833459894559</v>
      </c>
      <c r="CK26" s="68">
        <f t="shared" si="43"/>
        <v>2.3458786522827459</v>
      </c>
      <c r="CL26" s="68">
        <f t="shared" si="43"/>
        <v>2.2245813065454025</v>
      </c>
      <c r="CM26" s="68">
        <f t="shared" si="43"/>
        <v>2.183427467664246</v>
      </c>
      <c r="CN26" s="68">
        <f t="shared" si="43"/>
        <v>2.2261952823115516</v>
      </c>
    </row>
    <row r="27" spans="1:92" s="25" customFormat="1" ht="11.85" customHeight="1">
      <c r="A27" s="71"/>
      <c r="B27" s="72"/>
      <c r="C27" s="72"/>
      <c r="D27" s="67"/>
      <c r="E27" s="68"/>
      <c r="F27" s="68"/>
      <c r="G27" s="68"/>
      <c r="H27" s="68"/>
      <c r="I27" s="68"/>
      <c r="J27" s="68"/>
      <c r="K27" s="68"/>
      <c r="L27" s="68"/>
      <c r="M27" s="68"/>
      <c r="N27" s="68"/>
      <c r="O27" s="68"/>
      <c r="P27" s="68"/>
      <c r="Q27" s="68"/>
      <c r="R27" s="68"/>
      <c r="S27" s="68"/>
      <c r="T27" s="68"/>
      <c r="U27" s="68"/>
      <c r="V27" s="68"/>
      <c r="W27" s="68"/>
      <c r="X27" s="68"/>
      <c r="Y27" s="68"/>
      <c r="Z27" s="68"/>
      <c r="AA27" s="68"/>
      <c r="AB27" s="68"/>
      <c r="AC27" s="68"/>
      <c r="AD27" s="68"/>
      <c r="AE27" s="68"/>
      <c r="AF27" s="68"/>
      <c r="AG27" s="68"/>
      <c r="AH27" s="68"/>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68"/>
      <c r="BI27" s="68"/>
      <c r="BJ27" s="68"/>
      <c r="BK27" s="68"/>
      <c r="BL27" s="68"/>
      <c r="BM27" s="68"/>
      <c r="BN27" s="68"/>
      <c r="BO27" s="68"/>
      <c r="BP27" s="68"/>
      <c r="BQ27" s="68"/>
      <c r="BR27" s="68"/>
      <c r="BS27" s="68"/>
      <c r="BT27" s="68"/>
      <c r="BU27" s="68"/>
      <c r="BV27" s="68"/>
      <c r="BW27" s="68"/>
      <c r="BX27" s="68"/>
      <c r="BY27" s="68"/>
      <c r="BZ27" s="68"/>
      <c r="CA27" s="68"/>
      <c r="CB27" s="68"/>
      <c r="CC27" s="68"/>
      <c r="CD27" s="68"/>
      <c r="CE27" s="68"/>
      <c r="CF27" s="68"/>
      <c r="CG27" s="68"/>
      <c r="CH27" s="68"/>
      <c r="CI27" s="68"/>
      <c r="CJ27" s="68"/>
      <c r="CK27" s="68"/>
      <c r="CL27" s="68"/>
      <c r="CM27" s="68"/>
      <c r="CN27" s="68"/>
    </row>
    <row r="28" spans="1:92" s="25" customFormat="1" ht="27" customHeight="1">
      <c r="A28" s="62" t="str">
        <f>IF('1'!A1=1,B28,C28)</f>
        <v>Index on values in % (y-o-y)</v>
      </c>
      <c r="B28" s="63" t="s">
        <v>16</v>
      </c>
      <c r="C28" s="656" t="s">
        <v>214</v>
      </c>
      <c r="D28" s="73"/>
      <c r="E28" s="74"/>
      <c r="F28" s="74"/>
      <c r="G28" s="74"/>
      <c r="H28" s="74"/>
      <c r="I28" s="74"/>
      <c r="J28" s="74"/>
      <c r="K28" s="74"/>
      <c r="L28" s="74"/>
      <c r="M28" s="74"/>
      <c r="N28" s="74"/>
      <c r="O28" s="74"/>
      <c r="P28" s="74"/>
      <c r="Q28" s="74"/>
      <c r="R28" s="74"/>
      <c r="S28" s="74"/>
      <c r="T28" s="74"/>
      <c r="U28" s="74"/>
      <c r="V28" s="74"/>
      <c r="W28" s="74"/>
      <c r="X28" s="74"/>
      <c r="Y28" s="74"/>
      <c r="Z28" s="74"/>
      <c r="AA28" s="74"/>
      <c r="AB28" s="74"/>
      <c r="AC28" s="74"/>
      <c r="AD28" s="74"/>
      <c r="AE28" s="74"/>
      <c r="AF28" s="74"/>
      <c r="AG28" s="74"/>
      <c r="AH28" s="74"/>
      <c r="AI28" s="74"/>
      <c r="AJ28" s="74"/>
      <c r="AK28" s="74"/>
      <c r="AL28" s="74"/>
      <c r="AM28" s="74"/>
      <c r="AN28" s="74"/>
      <c r="AO28" s="74"/>
      <c r="AP28" s="74"/>
      <c r="AQ28" s="74"/>
      <c r="AR28" s="74"/>
      <c r="AS28" s="74"/>
      <c r="AT28" s="74"/>
      <c r="AU28" s="74"/>
      <c r="AV28" s="74"/>
      <c r="AW28" s="74"/>
      <c r="AX28" s="74"/>
      <c r="AY28" s="74"/>
      <c r="AZ28" s="74"/>
      <c r="BA28" s="74"/>
      <c r="BB28" s="74"/>
      <c r="BC28" s="74"/>
      <c r="BD28" s="74"/>
      <c r="BE28" s="74"/>
      <c r="BF28" s="74"/>
      <c r="BG28" s="74"/>
      <c r="BH28" s="74"/>
      <c r="BI28" s="74"/>
      <c r="BJ28" s="74"/>
      <c r="BK28" s="74"/>
      <c r="BL28" s="74"/>
      <c r="BM28" s="74"/>
      <c r="BN28" s="74"/>
      <c r="BO28" s="74"/>
      <c r="BP28" s="74"/>
      <c r="BQ28" s="74"/>
      <c r="BR28" s="74"/>
      <c r="BS28" s="74"/>
      <c r="BT28" s="74"/>
      <c r="BU28" s="74"/>
      <c r="BV28" s="74"/>
      <c r="BW28" s="74"/>
      <c r="BX28" s="74"/>
      <c r="BY28" s="74"/>
      <c r="BZ28" s="74"/>
      <c r="CA28" s="74"/>
      <c r="CB28" s="74"/>
      <c r="CC28" s="74"/>
      <c r="CD28" s="74"/>
      <c r="CE28" s="74"/>
      <c r="CF28" s="74"/>
      <c r="CG28" s="74"/>
      <c r="CH28" s="74"/>
      <c r="CI28" s="74"/>
      <c r="CJ28" s="74"/>
      <c r="CK28" s="74"/>
      <c r="CL28" s="74"/>
      <c r="CM28" s="74"/>
      <c r="CN28" s="74"/>
    </row>
    <row r="29" spans="1:92" s="76" customFormat="1" ht="23.1" customHeight="1">
      <c r="A29" s="62" t="str">
        <f>IF('1'!A1=1,B29,C29)</f>
        <v>TOTAL</v>
      </c>
      <c r="B29" s="63" t="s">
        <v>14</v>
      </c>
      <c r="C29" s="651" t="s">
        <v>105</v>
      </c>
      <c r="D29" s="67"/>
      <c r="E29" s="68"/>
      <c r="F29" s="68"/>
      <c r="G29" s="68"/>
      <c r="H29" s="75">
        <v>97.600718501411336</v>
      </c>
      <c r="I29" s="75">
        <v>108.4512240127937</v>
      </c>
      <c r="J29" s="75">
        <v>128.16484224082421</v>
      </c>
      <c r="K29" s="75">
        <v>115.33662900188324</v>
      </c>
      <c r="L29" s="75">
        <v>132.06257394505062</v>
      </c>
      <c r="M29" s="75">
        <v>132.08938294010889</v>
      </c>
      <c r="N29" s="75">
        <v>118.05667202572347</v>
      </c>
      <c r="O29" s="75">
        <v>129.89080518420246</v>
      </c>
      <c r="P29" s="75">
        <v>128.89707346207447</v>
      </c>
      <c r="Q29" s="75">
        <v>151.87634177758696</v>
      </c>
      <c r="R29" s="75">
        <v>168.75478764150139</v>
      </c>
      <c r="S29" s="75">
        <v>99.984286612193586</v>
      </c>
      <c r="T29" s="75">
        <v>60.830952197080855</v>
      </c>
      <c r="U29" s="75">
        <v>48.009725206377922</v>
      </c>
      <c r="V29" s="75">
        <v>47.626973319211174</v>
      </c>
      <c r="W29" s="75">
        <v>88.97532610403897</v>
      </c>
      <c r="X29" s="75">
        <v>121.97537133426431</v>
      </c>
      <c r="Y29" s="75">
        <v>139.359321634672</v>
      </c>
      <c r="Z29" s="75">
        <v>126.87705178439055</v>
      </c>
      <c r="AA29" s="75">
        <v>122.55585975448201</v>
      </c>
      <c r="AB29" s="75">
        <v>147.32514571190674</v>
      </c>
      <c r="AC29" s="75">
        <v>134.80098030930449</v>
      </c>
      <c r="AD29" s="75">
        <v>129.40489107753942</v>
      </c>
      <c r="AE29" s="75">
        <v>120.86906391871442</v>
      </c>
      <c r="AF29" s="75">
        <v>104.51430589897564</v>
      </c>
      <c r="AG29" s="75">
        <v>103.37282928969971</v>
      </c>
      <c r="AH29" s="75">
        <v>105.52115583075334</v>
      </c>
      <c r="AI29" s="75">
        <v>100.06558158945924</v>
      </c>
      <c r="AJ29" s="75">
        <v>97.032580775990269</v>
      </c>
      <c r="AK29" s="75">
        <v>87.810055188307359</v>
      </c>
      <c r="AL29" s="75">
        <v>89.009779951100242</v>
      </c>
      <c r="AM29" s="75">
        <v>93.60104861773118</v>
      </c>
      <c r="AN29" s="75">
        <f t="shared" ref="AN29:BQ37" si="45">AN7/AJ7*100</f>
        <v>90.957854406130267</v>
      </c>
      <c r="AO29" s="75">
        <f t="shared" si="45"/>
        <v>93.984391187236682</v>
      </c>
      <c r="AP29" s="75">
        <f t="shared" si="45"/>
        <v>86.430435379755536</v>
      </c>
      <c r="AQ29" s="75">
        <f t="shared" si="45"/>
        <v>71.935073201782302</v>
      </c>
      <c r="AR29" s="75">
        <f t="shared" si="45"/>
        <v>67.373822470705363</v>
      </c>
      <c r="AS29" s="75">
        <f t="shared" si="45"/>
        <v>62.47795414462081</v>
      </c>
      <c r="AT29" s="75">
        <f t="shared" si="45"/>
        <v>71.730494199904655</v>
      </c>
      <c r="AU29" s="75">
        <f t="shared" si="45"/>
        <v>80.461906026015399</v>
      </c>
      <c r="AV29" s="75">
        <f t="shared" si="45"/>
        <v>80.095487097874269</v>
      </c>
      <c r="AW29" s="75">
        <f t="shared" si="45"/>
        <v>96.294989414255468</v>
      </c>
      <c r="AX29" s="75">
        <f t="shared" si="45"/>
        <v>94.39521488701817</v>
      </c>
      <c r="AY29" s="75">
        <f t="shared" si="45"/>
        <v>107.83019905421753</v>
      </c>
      <c r="AZ29" s="75">
        <f t="shared" si="45"/>
        <v>136.30428611978428</v>
      </c>
      <c r="BA29" s="75">
        <f t="shared" si="45"/>
        <v>114.73067057530231</v>
      </c>
      <c r="BB29" s="75">
        <f t="shared" si="45"/>
        <v>113.97559258390049</v>
      </c>
      <c r="BC29" s="75">
        <f t="shared" si="45"/>
        <v>112.09586945436003</v>
      </c>
      <c r="BD29" s="75">
        <f t="shared" si="45"/>
        <v>108.57975843398584</v>
      </c>
      <c r="BE29" s="75">
        <f t="shared" si="45"/>
        <v>114.77696156712445</v>
      </c>
      <c r="BF29" s="75">
        <f t="shared" si="45"/>
        <v>106.33172037475549</v>
      </c>
      <c r="BG29" s="75">
        <f t="shared" si="45"/>
        <v>107.39696115003183</v>
      </c>
      <c r="BH29" s="75">
        <f t="shared" si="45"/>
        <v>108.05523590333716</v>
      </c>
      <c r="BI29" s="75">
        <f t="shared" si="45"/>
        <v>103.87719135516187</v>
      </c>
      <c r="BJ29" s="75">
        <f t="shared" si="45"/>
        <v>112.67428350116188</v>
      </c>
      <c r="BK29" s="75">
        <f t="shared" si="45"/>
        <v>101.55032192477127</v>
      </c>
      <c r="BL29" s="75">
        <f t="shared" si="45"/>
        <v>99.911253106141288</v>
      </c>
      <c r="BM29" s="75">
        <f t="shared" si="45"/>
        <v>87.909634788820441</v>
      </c>
      <c r="BN29" s="75">
        <f t="shared" si="45"/>
        <v>94.508894044856916</v>
      </c>
      <c r="BO29" s="75">
        <f t="shared" si="45"/>
        <v>108.80120130140986</v>
      </c>
      <c r="BP29" s="75">
        <f t="shared" si="45"/>
        <v>110.87226860898916</v>
      </c>
      <c r="BQ29" s="75">
        <f t="shared" si="45"/>
        <v>151.95530726256982</v>
      </c>
      <c r="BR29" s="75">
        <f t="shared" ref="BR29:BT36" si="46">BR7/BN7*100</f>
        <v>155.8283324240771</v>
      </c>
      <c r="BS29" s="75">
        <f t="shared" si="46"/>
        <v>142.10243827633801</v>
      </c>
      <c r="BT29" s="75">
        <f t="shared" si="46"/>
        <v>102.31533408107676</v>
      </c>
      <c r="BU29" s="75">
        <f>BU7/BQ7*100</f>
        <v>53.054812834224599</v>
      </c>
      <c r="BV29" s="75">
        <f>BV7/BR7*100</f>
        <v>56.599369821449407</v>
      </c>
      <c r="BW29" s="75">
        <f t="shared" ref="BW29:BY36" si="47">BW7/BS7*100</f>
        <v>56.60713322182054</v>
      </c>
      <c r="BX29" s="75">
        <f t="shared" si="47"/>
        <v>77.135698065930626</v>
      </c>
      <c r="BY29" s="75">
        <f t="shared" si="47"/>
        <v>109.83998992062492</v>
      </c>
      <c r="BZ29" s="75">
        <f t="shared" ref="BZ29:BZ37" si="48">BZ7/BV7*100</f>
        <v>76.360824742268036</v>
      </c>
      <c r="CA29" s="75">
        <f t="shared" ref="CA29:CA37" si="49">CA7/BW7*100</f>
        <v>82.94728815174912</v>
      </c>
      <c r="CB29" s="75"/>
      <c r="CC29" s="75">
        <f t="shared" ref="CC29:CE30" si="50">CC7/CB7*100</f>
        <v>138.87417837450548</v>
      </c>
      <c r="CD29" s="75">
        <f t="shared" si="50"/>
        <v>68.209959623149402</v>
      </c>
      <c r="CE29" s="75">
        <f t="shared" si="50"/>
        <v>85.424888187319127</v>
      </c>
      <c r="CF29" s="75"/>
      <c r="CG29" s="75">
        <f>CG7/CF7*100</f>
        <v>94.748729531338228</v>
      </c>
      <c r="CH29" s="75">
        <f>CH7/CG7*100</f>
        <v>118.29856972586413</v>
      </c>
      <c r="CI29" s="75">
        <f t="shared" ref="CG29:CL37" si="51">CI7/CH7*100</f>
        <v>109.16853479761215</v>
      </c>
      <c r="CJ29" s="75">
        <f t="shared" si="51"/>
        <v>106.3450312636995</v>
      </c>
      <c r="CK29" s="75">
        <f t="shared" si="51"/>
        <v>97.943199323078261</v>
      </c>
      <c r="CL29" s="75">
        <f t="shared" si="51"/>
        <v>139.80683605431628</v>
      </c>
      <c r="CM29" s="75">
        <f t="shared" ref="CM29:CM37" si="52">CM7/CL7*100</f>
        <v>64.802814000285196</v>
      </c>
      <c r="CN29" s="75">
        <f t="shared" ref="CN29:CN37" si="53">CN7/CM7*100</f>
        <v>84.78935915303552</v>
      </c>
    </row>
    <row r="30" spans="1:92" s="25" customFormat="1" ht="25.35" customHeight="1">
      <c r="A30" s="69" t="str">
        <f>IF('1'!A1=1,B30,C30)</f>
        <v>Agricultural products</v>
      </c>
      <c r="B30" s="70" t="s">
        <v>5</v>
      </c>
      <c r="C30" s="652" t="s">
        <v>96</v>
      </c>
      <c r="D30" s="67"/>
      <c r="E30" s="68"/>
      <c r="F30" s="68"/>
      <c r="G30" s="68"/>
      <c r="H30" s="68">
        <v>121.73396674584322</v>
      </c>
      <c r="I30" s="68">
        <v>115.84158415841583</v>
      </c>
      <c r="J30" s="68">
        <v>126.46784715750232</v>
      </c>
      <c r="K30" s="68">
        <v>86.875</v>
      </c>
      <c r="L30" s="68">
        <v>120</v>
      </c>
      <c r="M30" s="68">
        <v>153.37132003798669</v>
      </c>
      <c r="N30" s="68">
        <v>101.25276344878409</v>
      </c>
      <c r="O30" s="68">
        <v>152.91766586730614</v>
      </c>
      <c r="P30" s="68">
        <v>143.57723577235774</v>
      </c>
      <c r="Q30" s="68">
        <v>124.39628482972137</v>
      </c>
      <c r="R30" s="68">
        <v>261.35371179039299</v>
      </c>
      <c r="S30" s="68">
        <v>167.01515943544172</v>
      </c>
      <c r="T30" s="68">
        <v>115.17553793884485</v>
      </c>
      <c r="U30" s="68">
        <v>105.42558486809357</v>
      </c>
      <c r="V30" s="68">
        <v>66.694514062935113</v>
      </c>
      <c r="W30" s="68">
        <v>92.738654147104853</v>
      </c>
      <c r="X30" s="68">
        <v>105.70304818092428</v>
      </c>
      <c r="Y30" s="68">
        <v>99.008498583569406</v>
      </c>
      <c r="Z30" s="68">
        <v>96.158663883089773</v>
      </c>
      <c r="AA30" s="68">
        <v>114.27607154910564</v>
      </c>
      <c r="AB30" s="68">
        <v>139.2093023255814</v>
      </c>
      <c r="AC30" s="68">
        <v>143.34763948497854</v>
      </c>
      <c r="AD30" s="68">
        <v>117.75944420321321</v>
      </c>
      <c r="AE30" s="68">
        <v>120.88009450679267</v>
      </c>
      <c r="AF30" s="68">
        <v>126.42833277647844</v>
      </c>
      <c r="AG30" s="68">
        <v>140.95143047238855</v>
      </c>
      <c r="AH30" s="68">
        <v>152.1386430678466</v>
      </c>
      <c r="AI30" s="68">
        <v>140.70364036159299</v>
      </c>
      <c r="AJ30" s="68">
        <v>109.75158562367864</v>
      </c>
      <c r="AK30" s="68">
        <v>77.460467311777208</v>
      </c>
      <c r="AL30" s="68">
        <v>94.54677653902084</v>
      </c>
      <c r="AM30" s="68">
        <v>99.044973085605136</v>
      </c>
      <c r="AN30" s="68">
        <f t="shared" si="45"/>
        <v>97.495786178666023</v>
      </c>
      <c r="AO30" s="68">
        <f t="shared" si="45"/>
        <v>112.49238269347958</v>
      </c>
      <c r="AP30" s="68">
        <f t="shared" si="45"/>
        <v>110.07433991284286</v>
      </c>
      <c r="AQ30" s="68">
        <f t="shared" si="45"/>
        <v>81.258765778401127</v>
      </c>
      <c r="AR30" s="68">
        <f t="shared" si="45"/>
        <v>84.860459372684616</v>
      </c>
      <c r="AS30" s="68">
        <f t="shared" si="45"/>
        <v>83.911159263271941</v>
      </c>
      <c r="AT30" s="68">
        <f t="shared" si="45"/>
        <v>84.070796460176993</v>
      </c>
      <c r="AU30" s="68">
        <f t="shared" si="45"/>
        <v>93.505933117583609</v>
      </c>
      <c r="AV30" s="68">
        <f t="shared" si="45"/>
        <v>95.227008149010473</v>
      </c>
      <c r="AW30" s="68">
        <f t="shared" si="45"/>
        <v>112.29825693996128</v>
      </c>
      <c r="AX30" s="68">
        <f t="shared" si="45"/>
        <v>100.19390581717451</v>
      </c>
      <c r="AY30" s="68">
        <f t="shared" si="45"/>
        <v>112.64420858329487</v>
      </c>
      <c r="AZ30" s="68">
        <f t="shared" si="45"/>
        <v>139.24205378973105</v>
      </c>
      <c r="BA30" s="68">
        <f t="shared" si="45"/>
        <v>118.19488358723771</v>
      </c>
      <c r="BB30" s="68">
        <f t="shared" si="45"/>
        <v>117.27951340890242</v>
      </c>
      <c r="BC30" s="68">
        <f t="shared" si="45"/>
        <v>98.914379352724296</v>
      </c>
      <c r="BD30" s="68">
        <f t="shared" si="45"/>
        <v>95.258999122036869</v>
      </c>
      <c r="BE30" s="68">
        <f t="shared" si="45"/>
        <v>101.58073929961088</v>
      </c>
      <c r="BF30" s="68">
        <f t="shared" si="45"/>
        <v>100.84865629420085</v>
      </c>
      <c r="BG30" s="68">
        <f t="shared" si="45"/>
        <v>120.08697452888796</v>
      </c>
      <c r="BH30" s="68">
        <f t="shared" si="45"/>
        <v>123.0184331797235</v>
      </c>
      <c r="BI30" s="68">
        <f t="shared" si="45"/>
        <v>115.13047641848217</v>
      </c>
      <c r="BJ30" s="68">
        <f t="shared" si="45"/>
        <v>127.81673679289386</v>
      </c>
      <c r="BK30" s="68">
        <f t="shared" si="45"/>
        <v>112.20900155199172</v>
      </c>
      <c r="BL30" s="68">
        <f t="shared" si="45"/>
        <v>105.61902978085784</v>
      </c>
      <c r="BM30" s="68">
        <f t="shared" si="45"/>
        <v>95.882719900187155</v>
      </c>
      <c r="BN30" s="68">
        <f t="shared" si="45"/>
        <v>95.135332845647397</v>
      </c>
      <c r="BO30" s="68">
        <f t="shared" si="45"/>
        <v>103.10434916244044</v>
      </c>
      <c r="BP30" s="68">
        <f t="shared" si="45"/>
        <v>91.966660755453091</v>
      </c>
      <c r="BQ30" s="68">
        <f t="shared" si="45"/>
        <v>121.75233138147907</v>
      </c>
      <c r="BR30" s="68">
        <f t="shared" si="46"/>
        <v>135.31334102268357</v>
      </c>
      <c r="BS30" s="68">
        <f t="shared" ref="BS30:BS37" si="54">BS8/BO8*100</f>
        <v>146.78789685497094</v>
      </c>
      <c r="BT30" s="68">
        <f t="shared" ref="BT30:BU37" si="55">BT8/BP8*100</f>
        <v>124.315464712688</v>
      </c>
      <c r="BU30" s="68">
        <f t="shared" si="55"/>
        <v>64.250089063056649</v>
      </c>
      <c r="BV30" s="68">
        <f t="shared" ref="BV30:BV37" si="56">BV8/BR8*100</f>
        <v>83.932376758062219</v>
      </c>
      <c r="BW30" s="68">
        <f t="shared" si="47"/>
        <v>75.32493907392363</v>
      </c>
      <c r="BX30" s="68">
        <f t="shared" ref="BX30:BX37" si="57">BX8/BT8*100</f>
        <v>105.11865984178688</v>
      </c>
      <c r="BY30" s="68">
        <f t="shared" ref="BY30:BY37" si="58">BY8/BU8*100</f>
        <v>140.67091766010535</v>
      </c>
      <c r="BZ30" s="68">
        <f t="shared" si="48"/>
        <v>73.459715639810426</v>
      </c>
      <c r="CA30" s="68">
        <f t="shared" si="49"/>
        <v>78.322998112698841</v>
      </c>
      <c r="CB30" s="68"/>
      <c r="CC30" s="68">
        <f t="shared" si="50"/>
        <v>115.4478384675123</v>
      </c>
      <c r="CD30" s="68">
        <f t="shared" si="50"/>
        <v>89.478109759515661</v>
      </c>
      <c r="CE30" s="68">
        <f t="shared" si="50"/>
        <v>101.4346573111139</v>
      </c>
      <c r="CF30" s="68"/>
      <c r="CG30" s="68">
        <f t="shared" si="51"/>
        <v>105.33222820831607</v>
      </c>
      <c r="CH30" s="68">
        <f t="shared" si="51"/>
        <v>116.32131147540983</v>
      </c>
      <c r="CI30" s="68">
        <f t="shared" si="51"/>
        <v>104.81988838153222</v>
      </c>
      <c r="CJ30" s="68">
        <f t="shared" si="51"/>
        <v>118.97924061525222</v>
      </c>
      <c r="CK30" s="68">
        <f t="shared" si="51"/>
        <v>100.17176693938434</v>
      </c>
      <c r="CL30" s="68">
        <f t="shared" ref="CL30:CL37" si="59">CL8/CK8*100</f>
        <v>124.93569784757005</v>
      </c>
      <c r="CM30" s="68">
        <f t="shared" si="52"/>
        <v>84.443962870661323</v>
      </c>
      <c r="CN30" s="68">
        <f t="shared" si="53"/>
        <v>94.101796407185631</v>
      </c>
    </row>
    <row r="31" spans="1:92" s="25" customFormat="1" ht="25.35" customHeight="1">
      <c r="A31" s="69" t="str">
        <f>IF('1'!A1=1,B31,C31)</f>
        <v>Mineral products</v>
      </c>
      <c r="B31" s="70" t="s">
        <v>6</v>
      </c>
      <c r="C31" s="652" t="s">
        <v>97</v>
      </c>
      <c r="D31" s="67"/>
      <c r="E31" s="68"/>
      <c r="F31" s="68"/>
      <c r="G31" s="68"/>
      <c r="H31" s="68">
        <v>67.412140575079874</v>
      </c>
      <c r="I31" s="68">
        <v>81</v>
      </c>
      <c r="J31" s="68">
        <v>106.97115384615385</v>
      </c>
      <c r="K31" s="68">
        <v>82.20930232558139</v>
      </c>
      <c r="L31" s="68">
        <v>101.4218009478673</v>
      </c>
      <c r="M31" s="68">
        <v>105.65843621399178</v>
      </c>
      <c r="N31" s="68">
        <v>109.10112359550561</v>
      </c>
      <c r="O31" s="68">
        <v>118.67043847241867</v>
      </c>
      <c r="P31" s="68">
        <v>106.4252336448598</v>
      </c>
      <c r="Q31" s="68">
        <v>174.58617332035053</v>
      </c>
      <c r="R31" s="68">
        <v>178.475798146241</v>
      </c>
      <c r="S31" s="68">
        <v>135.04171632896305</v>
      </c>
      <c r="T31" s="68">
        <v>60.812294182217343</v>
      </c>
      <c r="U31" s="68">
        <v>36.865588399330726</v>
      </c>
      <c r="V31" s="68">
        <v>46.912867859203693</v>
      </c>
      <c r="W31" s="68">
        <v>88.70255957634599</v>
      </c>
      <c r="X31" s="68">
        <v>176.17328519855596</v>
      </c>
      <c r="Y31" s="68">
        <v>187.74583963691376</v>
      </c>
      <c r="Z31" s="68">
        <v>182.53382533825337</v>
      </c>
      <c r="AA31" s="68">
        <v>136.81592039800995</v>
      </c>
      <c r="AB31" s="68">
        <v>154.20081967213116</v>
      </c>
      <c r="AC31" s="68">
        <v>151.49073327961321</v>
      </c>
      <c r="AD31" s="68">
        <v>122.77628032345014</v>
      </c>
      <c r="AE31" s="68">
        <v>126.83636363636364</v>
      </c>
      <c r="AF31" s="68">
        <v>104.58471760797343</v>
      </c>
      <c r="AG31" s="68">
        <v>85.957446808510639</v>
      </c>
      <c r="AH31" s="68">
        <v>86.88254665203074</v>
      </c>
      <c r="AI31" s="68">
        <v>87.786697247706428</v>
      </c>
      <c r="AJ31" s="68">
        <v>91.232528589580681</v>
      </c>
      <c r="AK31" s="68">
        <v>112.62376237623761</v>
      </c>
      <c r="AL31" s="68">
        <v>107.51737207833227</v>
      </c>
      <c r="AM31" s="68">
        <v>88.047028086218162</v>
      </c>
      <c r="AN31" s="68">
        <f t="shared" si="45"/>
        <v>109.47075208913648</v>
      </c>
      <c r="AO31" s="68">
        <f t="shared" si="45"/>
        <v>86.92307692307692</v>
      </c>
      <c r="AP31" s="68">
        <f t="shared" si="45"/>
        <v>72.502937720329015</v>
      </c>
      <c r="AQ31" s="68">
        <f t="shared" si="45"/>
        <v>66.988130563798222</v>
      </c>
      <c r="AR31" s="68">
        <f t="shared" si="45"/>
        <v>46.564885496183209</v>
      </c>
      <c r="AS31" s="68">
        <f t="shared" si="45"/>
        <v>43.046776232616942</v>
      </c>
      <c r="AT31" s="68">
        <f t="shared" si="45"/>
        <v>55.186385737439224</v>
      </c>
      <c r="AU31" s="68">
        <f t="shared" si="45"/>
        <v>64.008859357696565</v>
      </c>
      <c r="AV31" s="68">
        <f t="shared" si="45"/>
        <v>62.295081967213115</v>
      </c>
      <c r="AW31" s="68">
        <f t="shared" si="45"/>
        <v>92.657856093979447</v>
      </c>
      <c r="AX31" s="68">
        <f t="shared" si="45"/>
        <v>88.693098384728344</v>
      </c>
      <c r="AY31" s="68">
        <f t="shared" si="45"/>
        <v>121.10726643598615</v>
      </c>
      <c r="AZ31" s="68">
        <f t="shared" si="45"/>
        <v>191.88596491228068</v>
      </c>
      <c r="BA31" s="68">
        <f t="shared" si="45"/>
        <v>143.58161648177497</v>
      </c>
      <c r="BB31" s="68">
        <f t="shared" si="45"/>
        <v>144.53642384105962</v>
      </c>
      <c r="BC31" s="68">
        <f t="shared" si="45"/>
        <v>123.28571428571429</v>
      </c>
      <c r="BD31" s="68">
        <f t="shared" si="45"/>
        <v>108.11428571428571</v>
      </c>
      <c r="BE31" s="68">
        <f t="shared" si="45"/>
        <v>102.86975717439293</v>
      </c>
      <c r="BF31" s="68">
        <f t="shared" si="45"/>
        <v>112.9438717067583</v>
      </c>
      <c r="BG31" s="68">
        <f t="shared" si="45"/>
        <v>118.07647740440324</v>
      </c>
      <c r="BH31" s="68">
        <f t="shared" si="45"/>
        <v>108.24524312896406</v>
      </c>
      <c r="BI31" s="68">
        <f t="shared" si="45"/>
        <v>130.57939914163092</v>
      </c>
      <c r="BJ31" s="68">
        <f t="shared" si="45"/>
        <v>130.83164300202841</v>
      </c>
      <c r="BK31" s="68">
        <f t="shared" si="45"/>
        <v>85.770363101079496</v>
      </c>
      <c r="BL31" s="68">
        <f t="shared" si="45"/>
        <v>111.23046875</v>
      </c>
      <c r="BM31" s="68">
        <f t="shared" si="45"/>
        <v>91.207888249794578</v>
      </c>
      <c r="BN31" s="68">
        <f t="shared" si="45"/>
        <v>91.395348837209298</v>
      </c>
      <c r="BO31" s="68">
        <f t="shared" si="45"/>
        <v>175.62929061784897</v>
      </c>
      <c r="BP31" s="68">
        <f t="shared" si="45"/>
        <v>166.6374012291484</v>
      </c>
      <c r="BQ31" s="68">
        <f t="shared" si="45"/>
        <v>224.23423423423424</v>
      </c>
      <c r="BR31" s="68">
        <f t="shared" si="46"/>
        <v>193.04495335029685</v>
      </c>
      <c r="BS31" s="68">
        <f t="shared" si="54"/>
        <v>78.892508143322473</v>
      </c>
      <c r="BT31" s="68">
        <f t="shared" si="55"/>
        <v>78.345626975763963</v>
      </c>
      <c r="BU31" s="68">
        <f t="shared" si="55"/>
        <v>47.047006830052226</v>
      </c>
      <c r="BV31" s="68">
        <f t="shared" si="56"/>
        <v>40.949033391915641</v>
      </c>
      <c r="BW31" s="68">
        <f t="shared" si="47"/>
        <v>42.857142857142854</v>
      </c>
      <c r="BX31" s="68">
        <f t="shared" si="57"/>
        <v>34.297242770679219</v>
      </c>
      <c r="BY31" s="68">
        <f t="shared" si="58"/>
        <v>57.472245943637915</v>
      </c>
      <c r="BZ31" s="68">
        <f t="shared" si="48"/>
        <v>57.296137339055797</v>
      </c>
      <c r="CA31" s="68">
        <f t="shared" si="49"/>
        <v>105.00963391136801</v>
      </c>
      <c r="CB31" s="68"/>
      <c r="CC31" s="68">
        <f t="shared" ref="CC31:CE37" si="60">CC9/CB9*100</f>
        <v>194.36989498249707</v>
      </c>
      <c r="CD31" s="68">
        <f t="shared" si="60"/>
        <v>53.879633798589225</v>
      </c>
      <c r="CE31" s="68">
        <f t="shared" si="60"/>
        <v>47.827298050139277</v>
      </c>
      <c r="CF31" s="68"/>
      <c r="CG31" s="68">
        <f>CG9/CF9*100</f>
        <v>89.483532934131745</v>
      </c>
      <c r="CH31" s="68">
        <f>CH9/CG9*100</f>
        <v>147.09326641572565</v>
      </c>
      <c r="CI31" s="68">
        <f t="shared" si="51"/>
        <v>110.4065965311345</v>
      </c>
      <c r="CJ31" s="68">
        <f t="shared" si="51"/>
        <v>113.44321400978626</v>
      </c>
      <c r="CK31" s="68">
        <f t="shared" si="51"/>
        <v>112.66742338251987</v>
      </c>
      <c r="CL31" s="68">
        <f t="shared" si="59"/>
        <v>158.65403989522466</v>
      </c>
      <c r="CM31" s="68">
        <f t="shared" si="52"/>
        <v>52.184404368808735</v>
      </c>
      <c r="CN31" s="68">
        <f t="shared" si="53"/>
        <v>55.049890484302757</v>
      </c>
    </row>
    <row r="32" spans="1:92" s="25" customFormat="1" ht="30.6" customHeight="1">
      <c r="A32" s="69" t="str">
        <f>IF('1'!A1=1,B32,C32)</f>
        <v>Chemicals</v>
      </c>
      <c r="B32" s="70" t="s">
        <v>7</v>
      </c>
      <c r="C32" s="652" t="s">
        <v>98</v>
      </c>
      <c r="D32" s="67"/>
      <c r="E32" s="68"/>
      <c r="F32" s="68"/>
      <c r="G32" s="68"/>
      <c r="H32" s="68">
        <v>113.52785145888593</v>
      </c>
      <c r="I32" s="68">
        <v>129.24050632911391</v>
      </c>
      <c r="J32" s="68">
        <v>123.40909090909091</v>
      </c>
      <c r="K32" s="68">
        <v>109.35550935550935</v>
      </c>
      <c r="L32" s="68">
        <v>132.71028037383178</v>
      </c>
      <c r="M32" s="68">
        <v>119.39275220372183</v>
      </c>
      <c r="N32" s="68">
        <v>110.68139963167587</v>
      </c>
      <c r="O32" s="68">
        <v>131.74904942965779</v>
      </c>
      <c r="P32" s="68">
        <v>128.25704225352112</v>
      </c>
      <c r="Q32" s="68">
        <v>143.5602953240361</v>
      </c>
      <c r="R32" s="68">
        <v>161.98003327787021</v>
      </c>
      <c r="S32" s="68">
        <v>89.538239538239537</v>
      </c>
      <c r="T32" s="68">
        <v>46.808510638297875</v>
      </c>
      <c r="U32" s="68">
        <v>45.714285714285715</v>
      </c>
      <c r="V32" s="68">
        <v>42.629686697483308</v>
      </c>
      <c r="W32" s="68">
        <v>80.98307816277196</v>
      </c>
      <c r="X32" s="68">
        <v>128.4457478005865</v>
      </c>
      <c r="Y32" s="68">
        <v>114.625</v>
      </c>
      <c r="Z32" s="68">
        <v>127.71084337349396</v>
      </c>
      <c r="AA32" s="68">
        <v>114.12935323383084</v>
      </c>
      <c r="AB32" s="68">
        <v>146.00456621004568</v>
      </c>
      <c r="AC32" s="68">
        <v>155.28898582333696</v>
      </c>
      <c r="AD32" s="68">
        <v>152.73584905660377</v>
      </c>
      <c r="AE32" s="68">
        <v>149.86922406277245</v>
      </c>
      <c r="AF32" s="68">
        <v>110.47693510555121</v>
      </c>
      <c r="AG32" s="68">
        <v>103.23033707865167</v>
      </c>
      <c r="AH32" s="68">
        <v>105.25015441630636</v>
      </c>
      <c r="AI32" s="68">
        <v>83.827806864456079</v>
      </c>
      <c r="AJ32" s="68">
        <v>97.239915074309977</v>
      </c>
      <c r="AK32" s="68">
        <v>97.210884353741505</v>
      </c>
      <c r="AL32" s="68">
        <v>74.941314553990608</v>
      </c>
      <c r="AM32" s="68">
        <v>68.702290076335885</v>
      </c>
      <c r="AN32" s="68">
        <f t="shared" si="45"/>
        <v>70.960698689956331</v>
      </c>
      <c r="AO32" s="68">
        <f t="shared" si="45"/>
        <v>78.026592022393288</v>
      </c>
      <c r="AP32" s="68">
        <f t="shared" si="45"/>
        <v>71.730618637431476</v>
      </c>
      <c r="AQ32" s="68">
        <f t="shared" si="45"/>
        <v>73.131313131313135</v>
      </c>
      <c r="AR32" s="68">
        <f t="shared" si="45"/>
        <v>66.153846153846146</v>
      </c>
      <c r="AS32" s="68">
        <f t="shared" si="45"/>
        <v>60.627802690582953</v>
      </c>
      <c r="AT32" s="68">
        <f t="shared" si="45"/>
        <v>62.991266375545848</v>
      </c>
      <c r="AU32" s="68">
        <f t="shared" si="45"/>
        <v>74.309392265193381</v>
      </c>
      <c r="AV32" s="68">
        <f t="shared" si="45"/>
        <v>62.015503875968989</v>
      </c>
      <c r="AW32" s="68">
        <f t="shared" si="45"/>
        <v>66.863905325443781</v>
      </c>
      <c r="AX32" s="68">
        <f t="shared" si="45"/>
        <v>85.788561525129978</v>
      </c>
      <c r="AY32" s="68">
        <f t="shared" si="45"/>
        <v>90.14869888475836</v>
      </c>
      <c r="AZ32" s="68">
        <f t="shared" si="45"/>
        <v>97.25</v>
      </c>
      <c r="BA32" s="68">
        <f t="shared" si="45"/>
        <v>108.40707964601771</v>
      </c>
      <c r="BB32" s="68">
        <f t="shared" si="45"/>
        <v>110.3030303030303</v>
      </c>
      <c r="BC32" s="68">
        <f t="shared" si="45"/>
        <v>129.27835051546393</v>
      </c>
      <c r="BD32" s="68">
        <f t="shared" si="45"/>
        <v>132.39074550128535</v>
      </c>
      <c r="BE32" s="68">
        <f t="shared" si="45"/>
        <v>131.0204081632653</v>
      </c>
      <c r="BF32" s="68">
        <f t="shared" si="45"/>
        <v>110.25641025641026</v>
      </c>
      <c r="BG32" s="68">
        <f t="shared" si="45"/>
        <v>99.202551834130787</v>
      </c>
      <c r="BH32" s="68">
        <f t="shared" si="45"/>
        <v>81.359223300970868</v>
      </c>
      <c r="BI32" s="68">
        <f t="shared" si="45"/>
        <v>86.44859813084112</v>
      </c>
      <c r="BJ32" s="68">
        <f t="shared" si="45"/>
        <v>95.68106312292359</v>
      </c>
      <c r="BK32" s="68">
        <f t="shared" si="45"/>
        <v>99.839228295819936</v>
      </c>
      <c r="BL32" s="68">
        <f t="shared" si="45"/>
        <v>112.41050119331742</v>
      </c>
      <c r="BM32" s="68">
        <f t="shared" si="45"/>
        <v>99.27927927927928</v>
      </c>
      <c r="BN32" s="68">
        <f t="shared" si="45"/>
        <v>109.20138888888889</v>
      </c>
      <c r="BO32" s="68">
        <f t="shared" si="45"/>
        <v>105.79710144927536</v>
      </c>
      <c r="BP32" s="68">
        <f t="shared" si="45"/>
        <v>111.8895966029724</v>
      </c>
      <c r="BQ32" s="68">
        <f t="shared" si="45"/>
        <v>139.92740471869328</v>
      </c>
      <c r="BR32" s="68">
        <f t="shared" si="46"/>
        <v>144.35612082670906</v>
      </c>
      <c r="BS32" s="68">
        <f t="shared" si="54"/>
        <v>147.18417047184172</v>
      </c>
      <c r="BT32" s="68">
        <f t="shared" si="55"/>
        <v>96.204933586337759</v>
      </c>
      <c r="BU32" s="68">
        <f t="shared" si="55"/>
        <v>49.156939040207519</v>
      </c>
      <c r="BV32" s="68">
        <f t="shared" si="56"/>
        <v>43.612334801762117</v>
      </c>
      <c r="BW32" s="68">
        <f t="shared" si="47"/>
        <v>39.917269906928645</v>
      </c>
      <c r="BX32" s="68">
        <f t="shared" si="57"/>
        <v>65.285996055226832</v>
      </c>
      <c r="BY32" s="68">
        <f t="shared" si="58"/>
        <v>91.556728232189982</v>
      </c>
      <c r="BZ32" s="68">
        <f t="shared" si="48"/>
        <v>79.545454545454547</v>
      </c>
      <c r="CA32" s="68">
        <f t="shared" si="49"/>
        <v>87.046632124352328</v>
      </c>
      <c r="CB32" s="68"/>
      <c r="CC32" s="68">
        <f t="shared" si="60"/>
        <v>133.61599030890369</v>
      </c>
      <c r="CD32" s="68">
        <f t="shared" si="60"/>
        <v>58.114233907524934</v>
      </c>
      <c r="CE32" s="68">
        <f t="shared" si="60"/>
        <v>77.457098283931359</v>
      </c>
      <c r="CF32" s="68"/>
      <c r="CG32" s="68">
        <f t="shared" si="51"/>
        <v>75.205254515599336</v>
      </c>
      <c r="CH32" s="68">
        <f t="shared" si="51"/>
        <v>112.00873362445414</v>
      </c>
      <c r="CI32" s="68">
        <f t="shared" si="51"/>
        <v>116.03313840155944</v>
      </c>
      <c r="CJ32" s="68">
        <f t="shared" si="51"/>
        <v>91.180176396472064</v>
      </c>
      <c r="CK32" s="68">
        <f t="shared" si="51"/>
        <v>106.31045601105482</v>
      </c>
      <c r="CL32" s="68">
        <f t="shared" si="59"/>
        <v>137.47833622183708</v>
      </c>
      <c r="CM32" s="68">
        <f t="shared" si="52"/>
        <v>52.568547116293729</v>
      </c>
      <c r="CN32" s="68">
        <f t="shared" si="53"/>
        <v>79.676258992805757</v>
      </c>
    </row>
    <row r="33" spans="1:92" s="25" customFormat="1" ht="25.35" customHeight="1">
      <c r="A33" s="69" t="str">
        <f>IF('1'!A1=1,B33,C33)</f>
        <v>Timber and wood products</v>
      </c>
      <c r="B33" s="70" t="s">
        <v>8</v>
      </c>
      <c r="C33" s="652" t="s">
        <v>99</v>
      </c>
      <c r="D33" s="67"/>
      <c r="E33" s="68"/>
      <c r="F33" s="68"/>
      <c r="G33" s="68"/>
      <c r="H33" s="68">
        <v>110.40322925531913</v>
      </c>
      <c r="I33" s="68">
        <v>116.30543981042656</v>
      </c>
      <c r="J33" s="68">
        <v>124.23998755980861</v>
      </c>
      <c r="K33" s="68">
        <v>136.73469387755102</v>
      </c>
      <c r="L33" s="68">
        <v>138.27455546163753</v>
      </c>
      <c r="M33" s="68">
        <v>128.35951591722787</v>
      </c>
      <c r="N33" s="68">
        <v>130.93966687577733</v>
      </c>
      <c r="O33" s="68">
        <v>129.47761194029849</v>
      </c>
      <c r="P33" s="68">
        <v>121.60278745644599</v>
      </c>
      <c r="Q33" s="68">
        <v>119.36507936507937</v>
      </c>
      <c r="R33" s="68">
        <v>107.94117647058823</v>
      </c>
      <c r="S33" s="68">
        <v>79.827089337175792</v>
      </c>
      <c r="T33" s="68">
        <v>62.750716332378218</v>
      </c>
      <c r="U33" s="68">
        <v>77.659574468085097</v>
      </c>
      <c r="V33" s="68">
        <v>87.73841961852861</v>
      </c>
      <c r="W33" s="68">
        <v>121.29963898916967</v>
      </c>
      <c r="X33" s="68">
        <v>135.61643835616439</v>
      </c>
      <c r="Y33" s="68">
        <v>126.02739726027397</v>
      </c>
      <c r="Z33" s="68">
        <v>120.80745341614907</v>
      </c>
      <c r="AA33" s="68">
        <v>122.91666666666667</v>
      </c>
      <c r="AB33" s="68">
        <v>139.39393939393941</v>
      </c>
      <c r="AC33" s="68">
        <v>130.97826086956522</v>
      </c>
      <c r="AD33" s="68">
        <v>126.73521850899743</v>
      </c>
      <c r="AE33" s="68">
        <v>112.83292978208233</v>
      </c>
      <c r="AF33" s="68">
        <v>96.135265700483103</v>
      </c>
      <c r="AG33" s="68">
        <v>99.37759336099586</v>
      </c>
      <c r="AH33" s="68">
        <v>101.41987829614605</v>
      </c>
      <c r="AI33" s="68">
        <v>101.93133047210301</v>
      </c>
      <c r="AJ33" s="68">
        <v>109.29648241206029</v>
      </c>
      <c r="AK33" s="68">
        <v>105.63674321503132</v>
      </c>
      <c r="AL33" s="68">
        <v>107.8</v>
      </c>
      <c r="AM33" s="68">
        <v>110.31578947368421</v>
      </c>
      <c r="AN33" s="68">
        <f t="shared" si="45"/>
        <v>106.20689655172413</v>
      </c>
      <c r="AO33" s="68">
        <f t="shared" si="45"/>
        <v>107.11462450592886</v>
      </c>
      <c r="AP33" s="68">
        <f t="shared" si="45"/>
        <v>96.846011131725419</v>
      </c>
      <c r="AQ33" s="68">
        <f t="shared" si="45"/>
        <v>81.679389312977108</v>
      </c>
      <c r="AR33" s="68">
        <f t="shared" si="45"/>
        <v>78.138528138528144</v>
      </c>
      <c r="AS33" s="68">
        <f t="shared" si="45"/>
        <v>71.586715867158674</v>
      </c>
      <c r="AT33" s="68">
        <f t="shared" si="45"/>
        <v>78.35249042145594</v>
      </c>
      <c r="AU33" s="68">
        <f t="shared" si="45"/>
        <v>89.252336448598129</v>
      </c>
      <c r="AV33" s="68">
        <f t="shared" si="45"/>
        <v>93.628808864265935</v>
      </c>
      <c r="AW33" s="68">
        <f t="shared" si="45"/>
        <v>103.35051546391753</v>
      </c>
      <c r="AX33" s="68">
        <f t="shared" si="45"/>
        <v>98.53300733496333</v>
      </c>
      <c r="AY33" s="68">
        <f t="shared" si="45"/>
        <v>96.33507853403141</v>
      </c>
      <c r="AZ33" s="68">
        <f t="shared" si="45"/>
        <v>100</v>
      </c>
      <c r="BA33" s="68">
        <f t="shared" si="45"/>
        <v>103.2418952618454</v>
      </c>
      <c r="BB33" s="68">
        <f t="shared" si="45"/>
        <v>114.88833746898264</v>
      </c>
      <c r="BC33" s="68">
        <f t="shared" si="45"/>
        <v>117.39130434782609</v>
      </c>
      <c r="BD33" s="68">
        <f t="shared" si="45"/>
        <v>139.94082840236686</v>
      </c>
      <c r="BE33" s="68">
        <f t="shared" si="45"/>
        <v>126.08695652173914</v>
      </c>
      <c r="BF33" s="68">
        <f t="shared" si="45"/>
        <v>111.87904967602591</v>
      </c>
      <c r="BG33" s="68">
        <f t="shared" si="45"/>
        <v>104.62962962962963</v>
      </c>
      <c r="BH33" s="68">
        <f t="shared" si="45"/>
        <v>96.40591966173362</v>
      </c>
      <c r="BI33" s="68">
        <f t="shared" si="45"/>
        <v>91.187739463601531</v>
      </c>
      <c r="BJ33" s="68">
        <f t="shared" si="45"/>
        <v>85.907335907335906</v>
      </c>
      <c r="BK33" s="68">
        <f t="shared" si="45"/>
        <v>89.159292035398224</v>
      </c>
      <c r="BL33" s="68">
        <f t="shared" si="45"/>
        <v>90.570175438596493</v>
      </c>
      <c r="BM33" s="68">
        <f t="shared" si="45"/>
        <v>85.294117647058826</v>
      </c>
      <c r="BN33" s="68">
        <f t="shared" si="45"/>
        <v>106.96629213483146</v>
      </c>
      <c r="BO33" s="68">
        <f t="shared" si="45"/>
        <v>114.88833746898264</v>
      </c>
      <c r="BP33" s="68">
        <f t="shared" si="45"/>
        <v>122.27602905569009</v>
      </c>
      <c r="BQ33" s="68">
        <f t="shared" si="45"/>
        <v>157.14285714285714</v>
      </c>
      <c r="BR33" s="68">
        <f t="shared" si="46"/>
        <v>153.78151260504202</v>
      </c>
      <c r="BS33" s="68">
        <f t="shared" si="54"/>
        <v>133.0453563714903</v>
      </c>
      <c r="BT33" s="68">
        <f t="shared" si="55"/>
        <v>106.53465346534654</v>
      </c>
      <c r="BU33" s="68">
        <f t="shared" si="55"/>
        <v>93.573667711598745</v>
      </c>
      <c r="BV33" s="68">
        <f t="shared" si="56"/>
        <v>73.907103825136616</v>
      </c>
      <c r="BW33" s="68">
        <f t="shared" si="47"/>
        <v>71.753246753246756</v>
      </c>
      <c r="BX33" s="68">
        <f t="shared" si="57"/>
        <v>82.342007434944236</v>
      </c>
      <c r="BY33" s="68">
        <f t="shared" si="58"/>
        <v>84.087102177554442</v>
      </c>
      <c r="BZ33" s="68">
        <f t="shared" si="48"/>
        <v>80.221811460258792</v>
      </c>
      <c r="CA33" s="68">
        <f t="shared" si="49"/>
        <v>76.923076923076934</v>
      </c>
      <c r="CB33" s="68"/>
      <c r="CC33" s="68">
        <f t="shared" si="60"/>
        <v>144.78764478764478</v>
      </c>
      <c r="CD33" s="68">
        <f t="shared" si="60"/>
        <v>89.38666666666667</v>
      </c>
      <c r="CE33" s="68">
        <f t="shared" si="60"/>
        <v>82.279236276849645</v>
      </c>
      <c r="CF33" s="68"/>
      <c r="CG33" s="68">
        <f t="shared" si="51"/>
        <v>98.05194805194806</v>
      </c>
      <c r="CH33" s="68">
        <f t="shared" si="51"/>
        <v>109.0728476821192</v>
      </c>
      <c r="CI33" s="68">
        <f t="shared" si="51"/>
        <v>119.30783242258651</v>
      </c>
      <c r="CJ33" s="68">
        <f t="shared" si="51"/>
        <v>90.585241730279904</v>
      </c>
      <c r="CK33" s="68">
        <f t="shared" si="51"/>
        <v>98.764044943820224</v>
      </c>
      <c r="CL33" s="68">
        <f t="shared" si="59"/>
        <v>141.69510807736063</v>
      </c>
      <c r="CM33" s="68">
        <f t="shared" si="52"/>
        <v>85.026093938177439</v>
      </c>
      <c r="CN33" s="68">
        <f>CN11/CM11*100</f>
        <v>81.161473087818692</v>
      </c>
    </row>
    <row r="34" spans="1:92" s="25" customFormat="1" ht="20.85" customHeight="1">
      <c r="A34" s="69" t="str">
        <f>IF('1'!A1=1,B34,C34)</f>
        <v>Industrial goods</v>
      </c>
      <c r="B34" s="70" t="s">
        <v>9</v>
      </c>
      <c r="C34" s="652" t="s">
        <v>100</v>
      </c>
      <c r="D34" s="67"/>
      <c r="E34" s="68"/>
      <c r="F34" s="68"/>
      <c r="G34" s="68"/>
      <c r="H34" s="68">
        <v>125</v>
      </c>
      <c r="I34" s="68">
        <v>122</v>
      </c>
      <c r="J34" s="68">
        <v>122.01834862385321</v>
      </c>
      <c r="K34" s="68">
        <v>120</v>
      </c>
      <c r="L34" s="68">
        <v>130</v>
      </c>
      <c r="M34" s="68">
        <v>131.14754098360655</v>
      </c>
      <c r="N34" s="68">
        <v>135.33834586466165</v>
      </c>
      <c r="O34" s="68">
        <v>131.06060606060606</v>
      </c>
      <c r="P34" s="68">
        <v>138.46153846153845</v>
      </c>
      <c r="Q34" s="68">
        <v>124.375</v>
      </c>
      <c r="R34" s="68">
        <v>127.77777777777777</v>
      </c>
      <c r="S34" s="68">
        <v>93.641618497109818</v>
      </c>
      <c r="T34" s="68">
        <v>54.444444444444443</v>
      </c>
      <c r="U34" s="68">
        <v>53.768844221105525</v>
      </c>
      <c r="V34" s="68">
        <v>59.130434782608695</v>
      </c>
      <c r="W34" s="68">
        <v>80.864197530864203</v>
      </c>
      <c r="X34" s="68">
        <v>118.36734693877551</v>
      </c>
      <c r="Y34" s="68">
        <v>142.99065420560748</v>
      </c>
      <c r="Z34" s="68">
        <v>131.61764705882354</v>
      </c>
      <c r="AA34" s="68">
        <v>128.24427480916029</v>
      </c>
      <c r="AB34" s="68">
        <v>137.93103448275863</v>
      </c>
      <c r="AC34" s="68">
        <v>132.6797385620915</v>
      </c>
      <c r="AD34" s="68">
        <v>135.19553072625698</v>
      </c>
      <c r="AE34" s="68">
        <v>113.09523809523809</v>
      </c>
      <c r="AF34" s="68">
        <v>107.5</v>
      </c>
      <c r="AG34" s="68">
        <v>100</v>
      </c>
      <c r="AH34" s="68">
        <v>100.41322314049587</v>
      </c>
      <c r="AI34" s="68">
        <v>111.57894736842104</v>
      </c>
      <c r="AJ34" s="68">
        <v>106.3953488372093</v>
      </c>
      <c r="AK34" s="68">
        <v>108.86699507389162</v>
      </c>
      <c r="AL34" s="68">
        <v>99.176954732510296</v>
      </c>
      <c r="AM34" s="68">
        <v>94.811320754716974</v>
      </c>
      <c r="AN34" s="68">
        <f t="shared" si="45"/>
        <v>91.256830601092901</v>
      </c>
      <c r="AO34" s="68">
        <f t="shared" si="45"/>
        <v>86.425339366515843</v>
      </c>
      <c r="AP34" s="68">
        <f t="shared" si="45"/>
        <v>82.987551867219921</v>
      </c>
      <c r="AQ34" s="68">
        <f t="shared" si="45"/>
        <v>72.636815920398007</v>
      </c>
      <c r="AR34" s="68">
        <f t="shared" si="45"/>
        <v>64.071856287425149</v>
      </c>
      <c r="AS34" s="68">
        <f t="shared" si="45"/>
        <v>70.680628272251312</v>
      </c>
      <c r="AT34" s="68">
        <f t="shared" si="45"/>
        <v>69.5</v>
      </c>
      <c r="AU34" s="68">
        <f t="shared" si="45"/>
        <v>83.561643835616437</v>
      </c>
      <c r="AV34" s="68">
        <f t="shared" si="45"/>
        <v>85.046728971962608</v>
      </c>
      <c r="AW34" s="68">
        <f t="shared" si="45"/>
        <v>88.888888888888886</v>
      </c>
      <c r="AX34" s="68">
        <f t="shared" si="45"/>
        <v>97.841726618705039</v>
      </c>
      <c r="AY34" s="68">
        <f t="shared" si="45"/>
        <v>95.081967213114751</v>
      </c>
      <c r="AZ34" s="68">
        <f t="shared" si="45"/>
        <v>128.57142857142858</v>
      </c>
      <c r="BA34" s="68">
        <f t="shared" si="45"/>
        <v>120.83333333333333</v>
      </c>
      <c r="BB34" s="68">
        <f t="shared" si="45"/>
        <v>119.85294117647058</v>
      </c>
      <c r="BC34" s="68">
        <f t="shared" si="45"/>
        <v>129.31034482758622</v>
      </c>
      <c r="BD34" s="68">
        <f t="shared" si="45"/>
        <v>124.78632478632478</v>
      </c>
      <c r="BE34" s="68">
        <f t="shared" si="45"/>
        <v>113.10344827586208</v>
      </c>
      <c r="BF34" s="68">
        <f t="shared" si="45"/>
        <v>109.20245398773005</v>
      </c>
      <c r="BG34" s="68">
        <f t="shared" si="45"/>
        <v>107.33333333333333</v>
      </c>
      <c r="BH34" s="68">
        <f t="shared" si="45"/>
        <v>112.32876712328768</v>
      </c>
      <c r="BI34" s="68">
        <f t="shared" si="45"/>
        <v>108.53658536585367</v>
      </c>
      <c r="BJ34" s="68">
        <f t="shared" si="45"/>
        <v>103.37078651685394</v>
      </c>
      <c r="BK34" s="68">
        <f t="shared" si="45"/>
        <v>106.21118012422359</v>
      </c>
      <c r="BL34" s="68">
        <f t="shared" si="45"/>
        <v>109.75609756097562</v>
      </c>
      <c r="BM34" s="68">
        <f t="shared" si="45"/>
        <v>86.516853932584269</v>
      </c>
      <c r="BN34" s="68">
        <f t="shared" si="45"/>
        <v>109.23913043478262</v>
      </c>
      <c r="BO34" s="68">
        <f t="shared" si="45"/>
        <v>109.35672514619883</v>
      </c>
      <c r="BP34" s="68">
        <f t="shared" si="45"/>
        <v>111.66666666666667</v>
      </c>
      <c r="BQ34" s="68">
        <f t="shared" si="45"/>
        <v>157.14285714285714</v>
      </c>
      <c r="BR34" s="68">
        <f t="shared" si="46"/>
        <v>129.85074626865671</v>
      </c>
      <c r="BS34" s="68">
        <f t="shared" si="54"/>
        <v>129.41176470588235</v>
      </c>
      <c r="BT34" s="68">
        <f t="shared" si="55"/>
        <v>88.557213930348254</v>
      </c>
      <c r="BU34" s="68">
        <f t="shared" si="55"/>
        <v>56.611570247933884</v>
      </c>
      <c r="BV34" s="68">
        <f t="shared" si="56"/>
        <v>48.659003831417621</v>
      </c>
      <c r="BW34" s="68">
        <f t="shared" si="47"/>
        <v>52.47933884297521</v>
      </c>
      <c r="BX34" s="68">
        <f t="shared" si="57"/>
        <v>83.707865168539328</v>
      </c>
      <c r="BY34" s="68">
        <f t="shared" si="58"/>
        <v>102.18978102189782</v>
      </c>
      <c r="BZ34" s="68">
        <f t="shared" si="48"/>
        <v>109.44881889763781</v>
      </c>
      <c r="CA34" s="68">
        <f t="shared" si="49"/>
        <v>101.5748031496063</v>
      </c>
      <c r="CB34" s="68"/>
      <c r="CC34" s="68">
        <f t="shared" si="60"/>
        <v>131.58878504672899</v>
      </c>
      <c r="CD34" s="68">
        <f t="shared" si="60"/>
        <v>62.784090909090907</v>
      </c>
      <c r="CE34" s="68">
        <f t="shared" si="60"/>
        <v>96.832579185520359</v>
      </c>
      <c r="CF34" s="68"/>
      <c r="CG34" s="68">
        <f t="shared" si="51"/>
        <v>92.047713717693838</v>
      </c>
      <c r="CH34" s="68">
        <f t="shared" si="51"/>
        <v>124.19006479481642</v>
      </c>
      <c r="CI34" s="68">
        <f t="shared" si="51"/>
        <v>112.86956521739131</v>
      </c>
      <c r="CJ34" s="68">
        <f t="shared" si="51"/>
        <v>107.39599383667181</v>
      </c>
      <c r="CK34" s="68">
        <f t="shared" si="51"/>
        <v>103.5868005738881</v>
      </c>
      <c r="CL34" s="68">
        <f t="shared" si="59"/>
        <v>131.02493074792244</v>
      </c>
      <c r="CM34" s="68">
        <f t="shared" si="52"/>
        <v>60.147991543340382</v>
      </c>
      <c r="CN34" s="68">
        <f t="shared" si="53"/>
        <v>97.89103690685414</v>
      </c>
    </row>
    <row r="35" spans="1:92" s="25" customFormat="1" ht="25.35" customHeight="1">
      <c r="A35" s="69" t="str">
        <f>IF('1'!A1=1,B35,C35)</f>
        <v>Ferrrous and nonferrous metals</v>
      </c>
      <c r="B35" s="70" t="s">
        <v>10</v>
      </c>
      <c r="C35" s="652" t="s">
        <v>101</v>
      </c>
      <c r="D35" s="67"/>
      <c r="E35" s="68"/>
      <c r="F35" s="68"/>
      <c r="G35" s="68"/>
      <c r="H35" s="68">
        <v>93.845285149632971</v>
      </c>
      <c r="I35" s="68">
        <v>108.26423438363737</v>
      </c>
      <c r="J35" s="68">
        <v>141.0024906600249</v>
      </c>
      <c r="K35" s="68">
        <v>131.65298944900351</v>
      </c>
      <c r="L35" s="68">
        <v>140.52346570397111</v>
      </c>
      <c r="M35" s="68">
        <v>132.85677814654071</v>
      </c>
      <c r="N35" s="68">
        <v>116.42746743210421</v>
      </c>
      <c r="O35" s="68">
        <v>120.59216384683882</v>
      </c>
      <c r="P35" s="68">
        <v>124.44872618283023</v>
      </c>
      <c r="Q35" s="68">
        <v>166.48731744811681</v>
      </c>
      <c r="R35" s="68">
        <v>162.90536696377774</v>
      </c>
      <c r="S35" s="68">
        <v>77.884437880745807</v>
      </c>
      <c r="T35" s="68">
        <v>50.335455014622397</v>
      </c>
      <c r="U35" s="68">
        <v>32.894736842105267</v>
      </c>
      <c r="V35" s="68">
        <v>36.880093131548314</v>
      </c>
      <c r="W35" s="68">
        <v>86.774117089357674</v>
      </c>
      <c r="X35" s="68">
        <v>117.15652768284347</v>
      </c>
      <c r="Y35" s="68">
        <v>169.12280701754386</v>
      </c>
      <c r="Z35" s="68">
        <v>132.32323232323233</v>
      </c>
      <c r="AA35" s="68">
        <v>125.75798962032232</v>
      </c>
      <c r="AB35" s="68">
        <v>151.25437572928823</v>
      </c>
      <c r="AC35" s="68">
        <v>124.35684647302905</v>
      </c>
      <c r="AD35" s="68">
        <v>125.9780534351145</v>
      </c>
      <c r="AE35" s="68">
        <v>116.76802780191137</v>
      </c>
      <c r="AF35" s="68">
        <v>90.665380906460939</v>
      </c>
      <c r="AG35" s="68">
        <v>88.672005338672008</v>
      </c>
      <c r="AH35" s="68">
        <v>83.563718992615037</v>
      </c>
      <c r="AI35" s="68">
        <v>75.539434523809518</v>
      </c>
      <c r="AJ35" s="68">
        <v>88.619442671771964</v>
      </c>
      <c r="AK35" s="68">
        <v>83.029162746942617</v>
      </c>
      <c r="AL35" s="68">
        <v>91.615680942669385</v>
      </c>
      <c r="AM35" s="68">
        <v>102.70869244028565</v>
      </c>
      <c r="AN35" s="68">
        <f t="shared" si="45"/>
        <v>94.167066730676908</v>
      </c>
      <c r="AO35" s="68">
        <f t="shared" si="45"/>
        <v>100.38522547020168</v>
      </c>
      <c r="AP35" s="68">
        <f t="shared" si="45"/>
        <v>89.883749690823649</v>
      </c>
      <c r="AQ35" s="68">
        <f t="shared" si="45"/>
        <v>71.110045552625266</v>
      </c>
      <c r="AR35" s="68">
        <f t="shared" si="45"/>
        <v>63.34437930155493</v>
      </c>
      <c r="AS35" s="68">
        <f t="shared" si="45"/>
        <v>53.995485327313773</v>
      </c>
      <c r="AT35" s="68">
        <f t="shared" si="45"/>
        <v>65.767749036873965</v>
      </c>
      <c r="AU35" s="68">
        <f t="shared" si="45"/>
        <v>63.95819285232637</v>
      </c>
      <c r="AV35" s="68">
        <f t="shared" si="45"/>
        <v>66.760563380281695</v>
      </c>
      <c r="AW35" s="68">
        <f t="shared" si="45"/>
        <v>86.538461538461547</v>
      </c>
      <c r="AX35" s="68">
        <f t="shared" si="45"/>
        <v>94.937238493723854</v>
      </c>
      <c r="AY35" s="68">
        <f t="shared" si="45"/>
        <v>110.75382182393253</v>
      </c>
      <c r="AZ35" s="68">
        <f t="shared" si="45"/>
        <v>143.03797468354432</v>
      </c>
      <c r="BA35" s="68">
        <f t="shared" si="45"/>
        <v>109.13043478260869</v>
      </c>
      <c r="BB35" s="68">
        <f t="shared" si="45"/>
        <v>105.86161304539445</v>
      </c>
      <c r="BC35" s="68">
        <f t="shared" si="45"/>
        <v>135.93526891956211</v>
      </c>
      <c r="BD35" s="68">
        <f t="shared" si="45"/>
        <v>123.93594605983986</v>
      </c>
      <c r="BE35" s="68">
        <f t="shared" si="45"/>
        <v>141.2571934484285</v>
      </c>
      <c r="BF35" s="68">
        <f t="shared" si="45"/>
        <v>113.0308076602831</v>
      </c>
      <c r="BG35" s="68">
        <f t="shared" si="45"/>
        <v>89.460784313725497</v>
      </c>
      <c r="BH35" s="68">
        <f t="shared" si="45"/>
        <v>92.417545052703161</v>
      </c>
      <c r="BI35" s="68">
        <f t="shared" si="45"/>
        <v>85.709808837355055</v>
      </c>
      <c r="BJ35" s="68">
        <f t="shared" si="45"/>
        <v>89.871086556169431</v>
      </c>
      <c r="BK35" s="68">
        <f t="shared" si="45"/>
        <v>82.230919765166348</v>
      </c>
      <c r="BL35" s="68">
        <f t="shared" si="45"/>
        <v>84.988962472406186</v>
      </c>
      <c r="BM35" s="68">
        <f t="shared" si="45"/>
        <v>76.709323583180989</v>
      </c>
      <c r="BN35" s="68">
        <f t="shared" si="45"/>
        <v>86.885245901639337</v>
      </c>
      <c r="BO35" s="68">
        <f t="shared" si="45"/>
        <v>107.28224654926225</v>
      </c>
      <c r="BP35" s="68">
        <f t="shared" si="45"/>
        <v>130.99567099567099</v>
      </c>
      <c r="BQ35" s="68">
        <f t="shared" si="45"/>
        <v>185.9866539561487</v>
      </c>
      <c r="BR35" s="68">
        <f t="shared" si="46"/>
        <v>219.00943396226413</v>
      </c>
      <c r="BS35" s="68">
        <f t="shared" si="54"/>
        <v>184.02839396628218</v>
      </c>
      <c r="BT35" s="68">
        <f t="shared" si="55"/>
        <v>89.160608063450098</v>
      </c>
      <c r="BU35" s="68">
        <f t="shared" si="55"/>
        <v>31.060994361865713</v>
      </c>
      <c r="BV35" s="68">
        <f t="shared" si="56"/>
        <v>23.196209347404697</v>
      </c>
      <c r="BW35" s="68">
        <f t="shared" si="47"/>
        <v>21.552555448408871</v>
      </c>
      <c r="BX35" s="68">
        <f t="shared" si="57"/>
        <v>34.173461823573014</v>
      </c>
      <c r="BY35" s="68">
        <f t="shared" si="58"/>
        <v>98.102310231023111</v>
      </c>
      <c r="BZ35" s="68">
        <f t="shared" si="48"/>
        <v>87.836583101207054</v>
      </c>
      <c r="CA35" s="68">
        <f t="shared" si="49"/>
        <v>92.953020134228197</v>
      </c>
      <c r="CB35" s="68"/>
      <c r="CC35" s="68">
        <f t="shared" si="60"/>
        <v>177.25183823529412</v>
      </c>
      <c r="CD35" s="68">
        <f t="shared" si="60"/>
        <v>43.099127128165243</v>
      </c>
      <c r="CE35" s="68">
        <f t="shared" si="60"/>
        <v>61.299378383797873</v>
      </c>
      <c r="CF35" s="68"/>
      <c r="CG35" s="68">
        <f t="shared" si="51"/>
        <v>88.378437363596689</v>
      </c>
      <c r="CH35" s="68">
        <f t="shared" si="51"/>
        <v>122.11384121496481</v>
      </c>
      <c r="CI35" s="68">
        <f t="shared" si="51"/>
        <v>115.28816986855411</v>
      </c>
      <c r="CJ35" s="68">
        <f t="shared" si="51"/>
        <v>87.651289247500443</v>
      </c>
      <c r="CK35" s="68">
        <f t="shared" si="51"/>
        <v>87.872723634180502</v>
      </c>
      <c r="CL35" s="68">
        <f t="shared" si="59"/>
        <v>178.99111819631065</v>
      </c>
      <c r="CM35" s="68">
        <f t="shared" si="52"/>
        <v>37.413321458108022</v>
      </c>
      <c r="CN35" s="68">
        <f t="shared" si="53"/>
        <v>66.111205577282774</v>
      </c>
    </row>
    <row r="36" spans="1:92" s="25" customFormat="1" ht="30" customHeight="1">
      <c r="A36" s="69" t="str">
        <f>IF('1'!A1=1,B36,C36)</f>
        <v>Machinery and equipment</v>
      </c>
      <c r="B36" s="70" t="s">
        <v>15</v>
      </c>
      <c r="C36" s="652" t="s">
        <v>102</v>
      </c>
      <c r="D36" s="67"/>
      <c r="E36" s="68"/>
      <c r="F36" s="68"/>
      <c r="G36" s="68"/>
      <c r="H36" s="68">
        <v>114.49942462600691</v>
      </c>
      <c r="I36" s="68">
        <v>116.60268714011517</v>
      </c>
      <c r="J36" s="68">
        <v>113.81074168797953</v>
      </c>
      <c r="K36" s="68">
        <v>127.7187244480785</v>
      </c>
      <c r="L36" s="68">
        <v>148.44221105527637</v>
      </c>
      <c r="M36" s="68">
        <v>145.59670781893004</v>
      </c>
      <c r="N36" s="68">
        <v>154.9812734082397</v>
      </c>
      <c r="O36" s="68">
        <v>143.91805377720871</v>
      </c>
      <c r="P36" s="68">
        <v>145.42992552471225</v>
      </c>
      <c r="Q36" s="68">
        <v>143.13171283210852</v>
      </c>
      <c r="R36" s="68">
        <v>144.3209279845336</v>
      </c>
      <c r="S36" s="68">
        <v>97.064056939501768</v>
      </c>
      <c r="T36" s="68">
        <v>54.515828677839849</v>
      </c>
      <c r="U36" s="68">
        <v>55.845181674565559</v>
      </c>
      <c r="V36" s="68">
        <v>50.368385800401875</v>
      </c>
      <c r="W36" s="68">
        <v>87.901008249312568</v>
      </c>
      <c r="X36" s="68">
        <v>139.19726729291204</v>
      </c>
      <c r="Y36" s="68">
        <v>148.23196605374821</v>
      </c>
      <c r="Z36" s="68">
        <v>149.40159574468086</v>
      </c>
      <c r="AA36" s="68">
        <v>133.31595411887383</v>
      </c>
      <c r="AB36" s="68">
        <v>143.92638036809814</v>
      </c>
      <c r="AC36" s="68">
        <v>124.71374045801527</v>
      </c>
      <c r="AD36" s="68">
        <v>131.28615932354251</v>
      </c>
      <c r="AE36" s="68">
        <v>109.972624168948</v>
      </c>
      <c r="AF36" s="68">
        <v>100.80988917306053</v>
      </c>
      <c r="AG36" s="68">
        <v>105.92960979342006</v>
      </c>
      <c r="AH36" s="68">
        <v>109.22033898305085</v>
      </c>
      <c r="AI36" s="68">
        <v>100.46230440967283</v>
      </c>
      <c r="AJ36" s="68">
        <v>86.807610993657505</v>
      </c>
      <c r="AK36" s="68">
        <v>78.981581798483205</v>
      </c>
      <c r="AL36" s="68">
        <v>67.349472377405334</v>
      </c>
      <c r="AM36" s="68">
        <v>75.292035398230084</v>
      </c>
      <c r="AN36" s="68">
        <f t="shared" si="45"/>
        <v>69.508037018996589</v>
      </c>
      <c r="AO36" s="68">
        <f t="shared" si="45"/>
        <v>73.113854595336079</v>
      </c>
      <c r="AP36" s="68">
        <f t="shared" si="45"/>
        <v>60.783410138248847</v>
      </c>
      <c r="AQ36" s="68">
        <f t="shared" si="45"/>
        <v>51.104842501175362</v>
      </c>
      <c r="AR36" s="68">
        <f t="shared" si="45"/>
        <v>49.614576033637</v>
      </c>
      <c r="AS36" s="68">
        <f t="shared" si="45"/>
        <v>52.845528455284551</v>
      </c>
      <c r="AT36" s="68">
        <f t="shared" si="45"/>
        <v>66.338134950720246</v>
      </c>
      <c r="AU36" s="68">
        <f t="shared" si="45"/>
        <v>83.808647654093832</v>
      </c>
      <c r="AV36" s="68">
        <f t="shared" si="45"/>
        <v>80.649717514124291</v>
      </c>
      <c r="AW36" s="68">
        <f t="shared" si="45"/>
        <v>83.550295857988161</v>
      </c>
      <c r="AX36" s="68">
        <f t="shared" si="45"/>
        <v>77.94285714285715</v>
      </c>
      <c r="AY36" s="68">
        <f t="shared" si="45"/>
        <v>86.608122941822174</v>
      </c>
      <c r="AZ36" s="68">
        <f t="shared" si="45"/>
        <v>105.07880910683012</v>
      </c>
      <c r="BA36" s="68">
        <f t="shared" si="45"/>
        <v>100.70821529745042</v>
      </c>
      <c r="BB36" s="68">
        <f t="shared" si="45"/>
        <v>98.680351906158364</v>
      </c>
      <c r="BC36" s="68">
        <f t="shared" si="45"/>
        <v>111.28010139416983</v>
      </c>
      <c r="BD36" s="68">
        <f t="shared" si="45"/>
        <v>113.99999999999999</v>
      </c>
      <c r="BE36" s="68">
        <f t="shared" si="45"/>
        <v>108.57946554149085</v>
      </c>
      <c r="BF36" s="68">
        <f t="shared" si="45"/>
        <v>104.30906389301636</v>
      </c>
      <c r="BG36" s="68">
        <f t="shared" si="45"/>
        <v>96.127562642369028</v>
      </c>
      <c r="BH36" s="68">
        <f t="shared" si="45"/>
        <v>111.98830409356727</v>
      </c>
      <c r="BI36" s="68">
        <f t="shared" si="45"/>
        <v>107.12435233160622</v>
      </c>
      <c r="BJ36" s="68">
        <f t="shared" si="45"/>
        <v>124.92877492877493</v>
      </c>
      <c r="BK36" s="68">
        <f t="shared" si="45"/>
        <v>113.27014218009479</v>
      </c>
      <c r="BL36" s="68">
        <f t="shared" si="45"/>
        <v>107.70234986945171</v>
      </c>
      <c r="BM36" s="68">
        <f t="shared" si="45"/>
        <v>90.568319226118504</v>
      </c>
      <c r="BN36" s="68">
        <f t="shared" si="45"/>
        <v>101.36830102622577</v>
      </c>
      <c r="BO36" s="68">
        <f t="shared" si="45"/>
        <v>96.96652719665272</v>
      </c>
      <c r="BP36" s="68">
        <f t="shared" si="45"/>
        <v>102.42424242424242</v>
      </c>
      <c r="BQ36" s="68">
        <f t="shared" si="45"/>
        <v>125.76769025367156</v>
      </c>
      <c r="BR36" s="68">
        <f t="shared" si="46"/>
        <v>105.51181102362204</v>
      </c>
      <c r="BS36" s="68">
        <f t="shared" si="54"/>
        <v>118.0151024811219</v>
      </c>
      <c r="BT36" s="68">
        <f t="shared" si="55"/>
        <v>76.331360946745562</v>
      </c>
      <c r="BU36" s="68">
        <f t="shared" si="55"/>
        <v>60.93418259023354</v>
      </c>
      <c r="BV36" s="68">
        <f t="shared" si="56"/>
        <v>57.462686567164177</v>
      </c>
      <c r="BW36" s="68">
        <f t="shared" si="47"/>
        <v>47.806215722120662</v>
      </c>
      <c r="BX36" s="68">
        <f t="shared" si="57"/>
        <v>83.720930232558146</v>
      </c>
      <c r="BY36" s="68">
        <f t="shared" si="58"/>
        <v>103.48432055749129</v>
      </c>
      <c r="BZ36" s="68">
        <f t="shared" si="48"/>
        <v>94.248608534322813</v>
      </c>
      <c r="CA36" s="68">
        <f t="shared" si="49"/>
        <v>97.131931166347997</v>
      </c>
      <c r="CB36" s="68"/>
      <c r="CC36" s="68">
        <f t="shared" si="60"/>
        <v>110.63743402354851</v>
      </c>
      <c r="CD36" s="68">
        <f t="shared" si="60"/>
        <v>64.513761467889907</v>
      </c>
      <c r="CE36" s="68">
        <f t="shared" si="60"/>
        <v>93.401592718998856</v>
      </c>
      <c r="CF36" s="68"/>
      <c r="CG36" s="68">
        <f t="shared" si="51"/>
        <v>82.300089847259656</v>
      </c>
      <c r="CH36" s="68">
        <f t="shared" si="51"/>
        <v>104.14847161572052</v>
      </c>
      <c r="CI36" s="68">
        <f t="shared" si="51"/>
        <v>104.89168413696714</v>
      </c>
      <c r="CJ36" s="68">
        <f t="shared" si="51"/>
        <v>114.12391738840772</v>
      </c>
      <c r="CK36" s="68">
        <f t="shared" si="51"/>
        <v>98.949211908931701</v>
      </c>
      <c r="CL36" s="68">
        <f t="shared" si="59"/>
        <v>112.65486725663716</v>
      </c>
      <c r="CM36" s="68">
        <f t="shared" si="52"/>
        <v>59.727677402461374</v>
      </c>
      <c r="CN36" s="68">
        <f t="shared" si="53"/>
        <v>94.256904866286717</v>
      </c>
    </row>
    <row r="37" spans="1:92" s="25" customFormat="1" ht="21" customHeight="1">
      <c r="A37" s="69" t="str">
        <f>IF('1'!A1=1,B37,C37)</f>
        <v>Other*</v>
      </c>
      <c r="B37" s="70" t="s">
        <v>12</v>
      </c>
      <c r="C37" s="652" t="s">
        <v>103</v>
      </c>
      <c r="D37" s="67"/>
      <c r="E37" s="68"/>
      <c r="F37" s="68"/>
      <c r="G37" s="68"/>
      <c r="H37" s="68">
        <v>95.671134456928698</v>
      </c>
      <c r="I37" s="68">
        <v>104.47703552123538</v>
      </c>
      <c r="J37" s="68">
        <v>130.80809602888095</v>
      </c>
      <c r="K37" s="68">
        <v>114.33447098976109</v>
      </c>
      <c r="L37" s="68">
        <v>101.39290797479077</v>
      </c>
      <c r="M37" s="68">
        <v>124.17056923802325</v>
      </c>
      <c r="N37" s="68">
        <v>93.834927681669555</v>
      </c>
      <c r="O37" s="68">
        <v>120.89552238805969</v>
      </c>
      <c r="P37" s="68">
        <v>125.48262548262548</v>
      </c>
      <c r="Q37" s="68">
        <v>108.03571428571428</v>
      </c>
      <c r="R37" s="68">
        <v>112.64705882352941</v>
      </c>
      <c r="S37" s="68">
        <v>78.271604938271594</v>
      </c>
      <c r="T37" s="68">
        <v>59.38461538461538</v>
      </c>
      <c r="U37" s="68">
        <v>68.59504132231406</v>
      </c>
      <c r="V37" s="68">
        <v>71.801566579634468</v>
      </c>
      <c r="W37" s="68">
        <v>95.899053627760253</v>
      </c>
      <c r="X37" s="68">
        <v>69.948186528497416</v>
      </c>
      <c r="Y37" s="68">
        <v>56.626506024096393</v>
      </c>
      <c r="Z37" s="68">
        <v>46.18181818181818</v>
      </c>
      <c r="AA37" s="68">
        <v>74.671052631578945</v>
      </c>
      <c r="AB37" s="68">
        <v>202.22222222222223</v>
      </c>
      <c r="AC37" s="68">
        <v>246.80851063829786</v>
      </c>
      <c r="AD37" s="68">
        <v>303.14960629921256</v>
      </c>
      <c r="AE37" s="68">
        <v>164.31718061674007</v>
      </c>
      <c r="AF37" s="68">
        <v>141.75824175824175</v>
      </c>
      <c r="AG37" s="68">
        <v>114.94252873563218</v>
      </c>
      <c r="AH37" s="68">
        <v>147.79220779220779</v>
      </c>
      <c r="AI37" s="68">
        <v>128.68632707774799</v>
      </c>
      <c r="AJ37" s="68">
        <v>143.41085271317831</v>
      </c>
      <c r="AK37" s="68">
        <v>155.25</v>
      </c>
      <c r="AL37" s="68">
        <v>121.0896309314587</v>
      </c>
      <c r="AM37" s="68">
        <v>134.375</v>
      </c>
      <c r="AN37" s="68">
        <f t="shared" si="45"/>
        <v>86.846846846846844</v>
      </c>
      <c r="AO37" s="68">
        <f t="shared" si="45"/>
        <v>73.590982286634471</v>
      </c>
      <c r="AP37" s="68">
        <f t="shared" si="45"/>
        <v>67.779390420899858</v>
      </c>
      <c r="AQ37" s="68">
        <f t="shared" si="45"/>
        <v>63.875968992248069</v>
      </c>
      <c r="AR37" s="68">
        <f t="shared" si="45"/>
        <v>67.012448132780079</v>
      </c>
      <c r="AS37" s="68">
        <f t="shared" si="45"/>
        <v>62.800875273522969</v>
      </c>
      <c r="AT37" s="68">
        <f t="shared" si="45"/>
        <v>74.304068522483931</v>
      </c>
      <c r="AU37" s="68">
        <f t="shared" si="45"/>
        <v>80.339805825242721</v>
      </c>
      <c r="AV37" s="68">
        <f t="shared" si="45"/>
        <v>80.185758513931887</v>
      </c>
      <c r="AW37" s="68">
        <f t="shared" si="45"/>
        <v>114.28571428571428</v>
      </c>
      <c r="AX37" s="68">
        <f t="shared" si="45"/>
        <v>91.066282420749275</v>
      </c>
      <c r="AY37" s="68">
        <f t="shared" si="45"/>
        <v>109.96978851963746</v>
      </c>
      <c r="AZ37" s="68">
        <f t="shared" si="45"/>
        <v>137.45173745173744</v>
      </c>
      <c r="BA37" s="68">
        <f t="shared" si="45"/>
        <v>108.53658536585367</v>
      </c>
      <c r="BB37" s="68">
        <f t="shared" si="45"/>
        <v>111.0759493670886</v>
      </c>
      <c r="BC37" s="68">
        <f t="shared" ref="BC37:BP37" si="61">BC15/AY15*100</f>
        <v>97.802197802197796</v>
      </c>
      <c r="BD37" s="68">
        <f t="shared" si="61"/>
        <v>107.58426966292134</v>
      </c>
      <c r="BE37" s="68">
        <f t="shared" si="61"/>
        <v>107.02247191011236</v>
      </c>
      <c r="BF37" s="68">
        <f t="shared" si="61"/>
        <v>99.430199430199423</v>
      </c>
      <c r="BG37" s="68">
        <f t="shared" si="61"/>
        <v>98.876404494382015</v>
      </c>
      <c r="BH37" s="68">
        <f t="shared" si="61"/>
        <v>99.738903394255871</v>
      </c>
      <c r="BI37" s="68">
        <f t="shared" si="61"/>
        <v>105.51181102362204</v>
      </c>
      <c r="BJ37" s="68">
        <f t="shared" si="61"/>
        <v>102.29226361031519</v>
      </c>
      <c r="BK37" s="68">
        <f t="shared" si="61"/>
        <v>100.56818181818181</v>
      </c>
      <c r="BL37" s="68">
        <f t="shared" si="61"/>
        <v>73.560209424083766</v>
      </c>
      <c r="BM37" s="68">
        <f t="shared" si="61"/>
        <v>41.293532338308459</v>
      </c>
      <c r="BN37" s="68">
        <f t="shared" si="61"/>
        <v>84.593837535014003</v>
      </c>
      <c r="BO37" s="68">
        <f t="shared" si="61"/>
        <v>87.570621468926561</v>
      </c>
      <c r="BP37" s="68">
        <f t="shared" si="61"/>
        <v>104.62633451957295</v>
      </c>
      <c r="BQ37" s="68">
        <f>BQ15/BM15*100</f>
        <v>218.07228915662651</v>
      </c>
      <c r="BR37" s="68">
        <f>BR15/BN15*100</f>
        <v>112.91390728476823</v>
      </c>
      <c r="BS37" s="68">
        <f t="shared" si="54"/>
        <v>131.29032258064518</v>
      </c>
      <c r="BT37" s="68">
        <f t="shared" si="55"/>
        <v>92.176870748299322</v>
      </c>
      <c r="BU37" s="68">
        <f t="shared" si="55"/>
        <v>71.823204419889507</v>
      </c>
      <c r="BV37" s="68">
        <f t="shared" si="56"/>
        <v>52.785923753665685</v>
      </c>
      <c r="BW37" s="68">
        <f>BW15/BS15*100</f>
        <v>44.717444717444714</v>
      </c>
      <c r="BX37" s="68">
        <f t="shared" si="57"/>
        <v>66.051660516605168</v>
      </c>
      <c r="BY37" s="68">
        <f t="shared" si="58"/>
        <v>76.538461538461533</v>
      </c>
      <c r="BZ37" s="68">
        <f t="shared" si="48"/>
        <v>106.11111111111111</v>
      </c>
      <c r="CA37" s="68">
        <f t="shared" si="49"/>
        <v>111.53846153846155</v>
      </c>
      <c r="CB37" s="68"/>
      <c r="CC37" s="68">
        <f t="shared" si="60"/>
        <v>133.11081441922562</v>
      </c>
      <c r="CD37" s="68">
        <f t="shared" si="60"/>
        <v>71.313941825476434</v>
      </c>
      <c r="CE37" s="68">
        <f t="shared" si="60"/>
        <v>80.028129395218002</v>
      </c>
      <c r="CF37" s="68"/>
      <c r="CG37" s="68">
        <f t="shared" si="51"/>
        <v>98.369565217391312</v>
      </c>
      <c r="CH37" s="68">
        <f t="shared" si="51"/>
        <v>111.99684293606947</v>
      </c>
      <c r="CI37" s="68">
        <f t="shared" si="51"/>
        <v>103.24171952078929</v>
      </c>
      <c r="CJ37" s="68">
        <f t="shared" si="51"/>
        <v>102.04778156996588</v>
      </c>
      <c r="CK37" s="68">
        <f>CK15/CJ15*100</f>
        <v>70.836120401337794</v>
      </c>
      <c r="CL37" s="68">
        <f t="shared" si="59"/>
        <v>132.57790368271955</v>
      </c>
      <c r="CM37" s="68">
        <f t="shared" si="52"/>
        <v>63.603988603988604</v>
      </c>
      <c r="CN37" s="68">
        <f t="shared" si="53"/>
        <v>86.450167973124309</v>
      </c>
    </row>
    <row r="38" spans="1:92" ht="10.35" customHeight="1">
      <c r="A38" s="77"/>
      <c r="B38" s="78"/>
      <c r="C38" s="78"/>
      <c r="D38" s="79"/>
      <c r="E38" s="80"/>
      <c r="F38" s="80"/>
      <c r="G38" s="80"/>
      <c r="H38" s="80"/>
      <c r="I38" s="80"/>
      <c r="J38" s="80"/>
      <c r="K38" s="80"/>
      <c r="L38" s="80"/>
      <c r="M38" s="80"/>
      <c r="N38" s="80"/>
      <c r="O38" s="80"/>
      <c r="P38" s="80"/>
      <c r="Q38" s="80"/>
      <c r="R38" s="80"/>
      <c r="S38" s="80"/>
      <c r="T38" s="80"/>
      <c r="U38" s="80"/>
      <c r="V38" s="80"/>
      <c r="W38" s="80"/>
      <c r="X38" s="80"/>
      <c r="Y38" s="80"/>
      <c r="Z38" s="80"/>
      <c r="AA38" s="80"/>
      <c r="AB38" s="80"/>
      <c r="AC38" s="80"/>
      <c r="AD38" s="80"/>
      <c r="AE38" s="80"/>
      <c r="AF38" s="80"/>
      <c r="AG38" s="80"/>
      <c r="AH38" s="80"/>
      <c r="AI38" s="80"/>
      <c r="AJ38" s="80"/>
      <c r="AK38" s="80"/>
      <c r="AL38" s="80"/>
      <c r="AM38" s="80"/>
      <c r="AN38" s="80"/>
      <c r="AO38" s="80"/>
      <c r="AP38" s="80"/>
      <c r="AQ38" s="80"/>
      <c r="AR38" s="80"/>
      <c r="AS38" s="80"/>
      <c r="AT38" s="80"/>
      <c r="AU38" s="80"/>
      <c r="AV38" s="80"/>
      <c r="AW38" s="80"/>
      <c r="AX38" s="80"/>
      <c r="AY38" s="80"/>
      <c r="AZ38" s="80"/>
      <c r="BA38" s="80"/>
      <c r="BB38" s="80"/>
      <c r="BC38" s="80"/>
      <c r="BD38" s="80"/>
      <c r="BE38" s="80"/>
      <c r="BF38" s="80"/>
      <c r="BG38" s="80"/>
      <c r="BH38" s="80"/>
      <c r="BI38" s="80"/>
      <c r="BJ38" s="80"/>
      <c r="BK38" s="80"/>
      <c r="BL38" s="80"/>
      <c r="BM38" s="80"/>
      <c r="BN38" s="80"/>
      <c r="BO38" s="80"/>
      <c r="BP38" s="80"/>
      <c r="BQ38" s="80"/>
      <c r="BR38" s="80"/>
      <c r="BS38" s="80"/>
      <c r="BT38" s="80"/>
      <c r="BU38" s="80"/>
      <c r="BV38" s="80"/>
      <c r="BW38" s="80"/>
      <c r="BX38" s="80"/>
      <c r="BY38" s="80"/>
      <c r="BZ38" s="80"/>
      <c r="CA38" s="80"/>
      <c r="CB38" s="80"/>
      <c r="CC38" s="80"/>
      <c r="CD38" s="80"/>
      <c r="CE38" s="80"/>
      <c r="CF38" s="80"/>
      <c r="CG38" s="80"/>
      <c r="CH38" s="80"/>
      <c r="CI38" s="80"/>
      <c r="CJ38" s="80"/>
      <c r="CK38" s="80"/>
      <c r="CL38" s="80"/>
      <c r="CM38" s="80"/>
      <c r="CN38" s="80"/>
    </row>
    <row r="39" spans="1:92">
      <c r="A39" s="81" t="str">
        <f>IF('1'!A1=1,B39,C39)</f>
        <v>*Including informal trade</v>
      </c>
      <c r="B39" s="82" t="s">
        <v>18</v>
      </c>
      <c r="C39" s="82" t="s">
        <v>250</v>
      </c>
    </row>
    <row r="40" spans="1:92" s="86" customFormat="1">
      <c r="A40" s="83" t="str">
        <f>IF('1'!A1=1,B40,C40)</f>
        <v>Note:</v>
      </c>
      <c r="B40" s="84" t="s">
        <v>416</v>
      </c>
      <c r="C40" s="85" t="s">
        <v>417</v>
      </c>
      <c r="D40" s="26"/>
      <c r="E40" s="26"/>
      <c r="F40" s="26"/>
      <c r="G40" s="26"/>
      <c r="H40" s="26"/>
      <c r="I40" s="26"/>
      <c r="J40" s="26"/>
      <c r="K40" s="26"/>
      <c r="L40" s="26"/>
      <c r="M40" s="26"/>
      <c r="N40" s="26"/>
      <c r="O40" s="26"/>
      <c r="P40" s="26"/>
      <c r="Q40" s="26"/>
      <c r="R40" s="26"/>
      <c r="S40" s="26"/>
      <c r="T40" s="26"/>
      <c r="U40" s="26"/>
      <c r="V40" s="26"/>
      <c r="W40" s="26"/>
      <c r="X40" s="26"/>
      <c r="Y40" s="26"/>
      <c r="Z40" s="26"/>
      <c r="AA40" s="26"/>
      <c r="AB40" s="26"/>
      <c r="AC40" s="26"/>
      <c r="AD40" s="26"/>
      <c r="AE40" s="26"/>
      <c r="AF40" s="26"/>
      <c r="AG40" s="26"/>
      <c r="AH40" s="26"/>
      <c r="AI40" s="26"/>
      <c r="AJ40" s="26"/>
      <c r="AK40" s="26"/>
    </row>
    <row r="41" spans="1:92" s="91" customFormat="1">
      <c r="A41" s="87" t="str">
        <f>IF('1'!A1=1,B41,C41)</f>
        <v>Since 2014, data exclude the temporarily occupied by the russian federation territories of Ukraine.</v>
      </c>
      <c r="B41" s="1090" t="s">
        <v>617</v>
      </c>
      <c r="C41" s="88" t="s">
        <v>618</v>
      </c>
      <c r="D41" s="1089"/>
      <c r="E41" s="1089"/>
      <c r="F41" s="1089"/>
      <c r="G41" s="1089"/>
      <c r="H41" s="1089"/>
      <c r="I41" s="1089"/>
      <c r="J41" s="1089"/>
      <c r="K41" s="1089"/>
      <c r="L41" s="89"/>
      <c r="M41" s="89"/>
      <c r="N41" s="89"/>
      <c r="O41" s="90"/>
      <c r="P41" s="90"/>
      <c r="Q41" s="90"/>
      <c r="R41" s="90"/>
      <c r="S41" s="90"/>
      <c r="T41" s="90"/>
      <c r="U41" s="90"/>
      <c r="V41" s="90"/>
      <c r="W41" s="90"/>
      <c r="X41" s="90"/>
      <c r="Y41" s="90"/>
      <c r="Z41" s="90"/>
      <c r="AA41" s="90"/>
      <c r="AB41" s="90"/>
      <c r="AC41" s="90"/>
      <c r="AD41" s="90"/>
      <c r="AE41" s="90"/>
      <c r="AF41" s="90"/>
      <c r="AG41" s="90"/>
      <c r="AH41" s="90"/>
      <c r="AI41" s="90"/>
      <c r="AJ41" s="90"/>
      <c r="AK41" s="90"/>
    </row>
  </sheetData>
  <mergeCells count="5">
    <mergeCell ref="CI5:CI6"/>
    <mergeCell ref="A5:A6"/>
    <mergeCell ref="B5:B6"/>
    <mergeCell ref="C5:C6"/>
    <mergeCell ref="CF5:CF6"/>
  </mergeCells>
  <hyperlinks>
    <hyperlink ref="A1" location="'1'!A1" display="to title"/>
  </hyperlinks>
  <printOptions horizontalCentered="1" verticalCentered="1"/>
  <pageMargins left="0.23622047244094491" right="0.23622047244094491" top="0.59055118110236227" bottom="0.27559055118110237" header="0.31496062992125984" footer="0.19685039370078741"/>
  <pageSetup paperSize="9" scale="57" orientation="landscape" r:id="rId1"/>
  <headerFooter alignWithMargins="0">
    <oddHeader xml:space="preserve">&amp;L&amp;9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
  <dimension ref="A1:CO121"/>
  <sheetViews>
    <sheetView zoomScale="60" zoomScaleNormal="60" workbookViewId="0">
      <selection activeCell="O14" sqref="O14"/>
    </sheetView>
  </sheetViews>
  <sheetFormatPr defaultColWidth="9.44140625" defaultRowHeight="13.2" outlineLevelCol="2"/>
  <cols>
    <col min="1" max="1" width="35.44140625" style="26" customWidth="1"/>
    <col min="2" max="3" width="35.44140625" style="26" hidden="1" customWidth="1" outlineLevel="2"/>
    <col min="4" max="4" width="6.44140625" style="26" hidden="1" customWidth="1" outlineLevel="1" collapsed="1"/>
    <col min="5" max="5" width="6.44140625" style="26" hidden="1" customWidth="1" outlineLevel="1"/>
    <col min="6" max="7" width="6.5546875" style="26" hidden="1" customWidth="1" outlineLevel="1"/>
    <col min="8" max="9" width="6.44140625" style="26" hidden="1" customWidth="1" outlineLevel="1"/>
    <col min="10" max="28" width="6.6640625" style="26" hidden="1" customWidth="1" outlineLevel="1"/>
    <col min="29" max="31" width="7.5546875" style="26" hidden="1" customWidth="1" outlineLevel="1"/>
    <col min="32" max="39" width="6.6640625" style="26" hidden="1" customWidth="1" outlineLevel="1"/>
    <col min="40" max="43" width="7.5546875" style="26" hidden="1" customWidth="1" outlineLevel="1"/>
    <col min="44" max="44" width="6.5546875" style="26" hidden="1" customWidth="1" collapsed="1"/>
    <col min="45" max="46" width="6.5546875" style="26" hidden="1" customWidth="1"/>
    <col min="47" max="47" width="7.44140625" style="26" hidden="1" customWidth="1"/>
    <col min="48" max="49" width="6.5546875" style="26" hidden="1" customWidth="1"/>
    <col min="50" max="59" width="7.5546875" style="26" hidden="1" customWidth="1"/>
    <col min="60" max="74" width="7" style="26" customWidth="1"/>
    <col min="75" max="79" width="7.21875" style="26" customWidth="1"/>
    <col min="80" max="83" width="9" style="26" hidden="1" customWidth="1"/>
    <col min="84" max="90" width="7.21875" style="26" hidden="1" customWidth="1"/>
    <col min="91" max="92" width="7.21875" style="26" customWidth="1"/>
    <col min="93" max="16384" width="9.44140625" style="26"/>
  </cols>
  <sheetData>
    <row r="1" spans="1:93" s="123" customFormat="1">
      <c r="A1" s="93" t="str">
        <f>IF('1'!$A$1=1,"до змісту","to title")</f>
        <v>to title</v>
      </c>
      <c r="B1" s="93"/>
      <c r="C1" s="93"/>
      <c r="D1" s="93"/>
      <c r="E1" s="93"/>
      <c r="F1" s="93"/>
      <c r="G1" s="93"/>
      <c r="H1" s="93"/>
      <c r="I1" s="93"/>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c r="BV1" s="93"/>
      <c r="BW1" s="93"/>
      <c r="BX1" s="93"/>
      <c r="BY1" s="93"/>
      <c r="BZ1" s="93"/>
      <c r="CA1" s="93"/>
      <c r="CB1" s="93"/>
      <c r="CC1" s="93"/>
      <c r="CD1" s="93"/>
      <c r="CE1" s="93"/>
      <c r="CF1" s="93"/>
      <c r="CG1" s="93"/>
      <c r="CH1" s="93"/>
      <c r="CI1" s="93"/>
      <c r="CJ1" s="93"/>
      <c r="CK1" s="93"/>
      <c r="CL1" s="93"/>
      <c r="CM1" s="93"/>
      <c r="CN1" s="93"/>
    </row>
    <row r="2" spans="1:93" s="95" customFormat="1">
      <c r="A2" s="1515" t="str">
        <f>IF('1'!$A$1=1,"1.2 Динаміка товарної структури імпорту","1.2 Dynamics of the Commodity Composition of Imports")</f>
        <v>1.2 Dynamics of the Commodity Composition of Imports</v>
      </c>
      <c r="B2" s="96"/>
      <c r="C2" s="1515"/>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J2" s="124"/>
      <c r="CK2" s="124"/>
      <c r="CL2" s="124"/>
      <c r="CM2" s="124"/>
      <c r="CN2" s="124"/>
    </row>
    <row r="3" spans="1:93" s="22" customFormat="1">
      <c r="A3" s="96" t="str">
        <f>IF('1'!$A$1=1,"(відповідно до КПБ6)","(according to BPM6 methodology)")</f>
        <v>(according to BPM6 methodology)</v>
      </c>
      <c r="B3" s="96"/>
      <c r="C3" s="96"/>
      <c r="D3" s="97"/>
      <c r="E3" s="97"/>
      <c r="F3" s="97"/>
      <c r="G3" s="97"/>
      <c r="H3" s="97"/>
      <c r="I3" s="97"/>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BH3" s="780"/>
      <c r="BI3" s="780"/>
      <c r="BJ3" s="780"/>
      <c r="BK3" s="780"/>
      <c r="BL3" s="780"/>
      <c r="BM3" s="780"/>
      <c r="BN3" s="780"/>
      <c r="BO3" s="780"/>
      <c r="BP3" s="780"/>
      <c r="BQ3" s="780"/>
      <c r="BR3" s="780"/>
      <c r="BS3" s="780"/>
      <c r="BT3" s="780"/>
      <c r="BU3" s="780"/>
      <c r="BV3" s="780"/>
      <c r="BW3" s="780"/>
      <c r="BX3" s="780"/>
      <c r="BY3" s="780"/>
      <c r="BZ3" s="780"/>
      <c r="CA3" s="780"/>
      <c r="CB3" s="780"/>
      <c r="CC3" s="780"/>
      <c r="CD3" s="780"/>
      <c r="CE3" s="780"/>
    </row>
    <row r="4" spans="1:93" ht="6" customHeight="1">
      <c r="A4" s="22"/>
      <c r="B4" s="22"/>
      <c r="C4" s="22"/>
      <c r="W4" s="25"/>
      <c r="X4" s="25"/>
    </row>
    <row r="5" spans="1:93" s="106" customFormat="1" ht="13.35" customHeight="1">
      <c r="A5" s="1709" t="str">
        <f>IF('1'!A1=1,B5,C5)</f>
        <v xml:space="preserve"> Description </v>
      </c>
      <c r="B5" s="1711" t="s">
        <v>0</v>
      </c>
      <c r="C5" s="1706" t="s">
        <v>94</v>
      </c>
      <c r="D5" s="27" t="s">
        <v>63</v>
      </c>
      <c r="E5" s="103"/>
      <c r="F5" s="103"/>
      <c r="G5" s="104"/>
      <c r="H5" s="27" t="s">
        <v>64</v>
      </c>
      <c r="I5" s="103"/>
      <c r="J5" s="103"/>
      <c r="K5" s="104"/>
      <c r="L5" s="27" t="s">
        <v>65</v>
      </c>
      <c r="M5" s="103"/>
      <c r="N5" s="103"/>
      <c r="O5" s="104"/>
      <c r="P5" s="27" t="s">
        <v>66</v>
      </c>
      <c r="Q5" s="103"/>
      <c r="R5" s="103"/>
      <c r="S5" s="104"/>
      <c r="T5" s="27" t="s">
        <v>61</v>
      </c>
      <c r="U5" s="28"/>
      <c r="V5" s="28"/>
      <c r="W5" s="29"/>
      <c r="X5" s="27" t="s">
        <v>62</v>
      </c>
      <c r="Y5" s="28"/>
      <c r="Z5" s="28"/>
      <c r="AA5" s="29"/>
      <c r="AB5" s="27" t="s">
        <v>17</v>
      </c>
      <c r="AC5" s="103"/>
      <c r="AD5" s="103"/>
      <c r="AE5" s="104"/>
      <c r="AF5" s="27" t="s">
        <v>2</v>
      </c>
      <c r="AG5" s="105"/>
      <c r="AH5" s="105"/>
      <c r="AI5" s="104"/>
      <c r="AJ5" s="27" t="s">
        <v>3</v>
      </c>
      <c r="AK5" s="105"/>
      <c r="AL5" s="105"/>
      <c r="AM5" s="104"/>
      <c r="AN5" s="27" t="s">
        <v>4</v>
      </c>
      <c r="AO5" s="103"/>
      <c r="AP5" s="103"/>
      <c r="AQ5" s="104"/>
      <c r="AR5" s="34">
        <v>2015</v>
      </c>
      <c r="AS5" s="35"/>
      <c r="AT5" s="36"/>
      <c r="AU5" s="37"/>
      <c r="AV5" s="98">
        <v>2016</v>
      </c>
      <c r="AW5" s="99"/>
      <c r="AX5" s="99"/>
      <c r="AY5" s="100"/>
      <c r="AZ5" s="98">
        <v>2017</v>
      </c>
      <c r="BA5" s="101"/>
      <c r="BB5" s="101"/>
      <c r="BC5" s="101"/>
      <c r="BD5" s="1714">
        <v>2018</v>
      </c>
      <c r="BE5" s="1715"/>
      <c r="BF5" s="1715"/>
      <c r="BG5" s="1716"/>
      <c r="BH5" s="98">
        <v>2019</v>
      </c>
      <c r="BI5" s="98"/>
      <c r="BJ5" s="98"/>
      <c r="BK5" s="747"/>
      <c r="BL5" s="604">
        <v>2020</v>
      </c>
      <c r="BM5" s="604"/>
      <c r="BN5" s="604"/>
      <c r="BO5" s="604"/>
      <c r="BP5" s="102">
        <v>2021</v>
      </c>
      <c r="BQ5" s="604"/>
      <c r="BR5" s="604"/>
      <c r="BS5" s="604"/>
      <c r="BT5" s="747">
        <v>2022</v>
      </c>
      <c r="BU5" s="747"/>
      <c r="BV5" s="747"/>
      <c r="BW5" s="747"/>
      <c r="BX5" s="101">
        <v>2023</v>
      </c>
      <c r="BY5" s="101"/>
      <c r="BZ5" s="101"/>
      <c r="CA5" s="101"/>
      <c r="CB5" s="747">
        <v>2020</v>
      </c>
      <c r="CC5" s="747">
        <v>2021</v>
      </c>
      <c r="CD5" s="98">
        <v>2022</v>
      </c>
      <c r="CE5" s="98">
        <v>2023</v>
      </c>
      <c r="CF5" s="1702">
        <v>2015</v>
      </c>
      <c r="CG5" s="102">
        <v>2016</v>
      </c>
      <c r="CH5" s="829">
        <v>2017</v>
      </c>
      <c r="CI5" s="1702">
        <v>2018</v>
      </c>
      <c r="CJ5" s="102">
        <v>2019</v>
      </c>
      <c r="CK5" s="102">
        <v>2020</v>
      </c>
      <c r="CL5" s="102">
        <v>2021</v>
      </c>
      <c r="CM5" s="102">
        <v>2022</v>
      </c>
      <c r="CN5" s="101">
        <v>2023</v>
      </c>
      <c r="CO5" s="1689"/>
    </row>
    <row r="6" spans="1:93" s="46" customFormat="1">
      <c r="A6" s="1710"/>
      <c r="B6" s="1712"/>
      <c r="C6" s="1713"/>
      <c r="D6" s="41" t="s">
        <v>110</v>
      </c>
      <c r="E6" s="42" t="s">
        <v>107</v>
      </c>
      <c r="F6" s="42" t="s">
        <v>108</v>
      </c>
      <c r="G6" s="41" t="s">
        <v>109</v>
      </c>
      <c r="H6" s="41" t="s">
        <v>110</v>
      </c>
      <c r="I6" s="42" t="s">
        <v>107</v>
      </c>
      <c r="J6" s="42" t="s">
        <v>108</v>
      </c>
      <c r="K6" s="41" t="s">
        <v>109</v>
      </c>
      <c r="L6" s="41" t="s">
        <v>110</v>
      </c>
      <c r="M6" s="42" t="s">
        <v>107</v>
      </c>
      <c r="N6" s="42" t="s">
        <v>108</v>
      </c>
      <c r="O6" s="41" t="s">
        <v>109</v>
      </c>
      <c r="P6" s="41" t="s">
        <v>110</v>
      </c>
      <c r="Q6" s="42" t="s">
        <v>107</v>
      </c>
      <c r="R6" s="42" t="s">
        <v>108</v>
      </c>
      <c r="S6" s="41" t="s">
        <v>109</v>
      </c>
      <c r="T6" s="41" t="s">
        <v>110</v>
      </c>
      <c r="U6" s="42" t="s">
        <v>107</v>
      </c>
      <c r="V6" s="42" t="s">
        <v>108</v>
      </c>
      <c r="W6" s="41" t="s">
        <v>109</v>
      </c>
      <c r="X6" s="41" t="s">
        <v>110</v>
      </c>
      <c r="Y6" s="42" t="s">
        <v>107</v>
      </c>
      <c r="Z6" s="42" t="s">
        <v>108</v>
      </c>
      <c r="AA6" s="41" t="s">
        <v>109</v>
      </c>
      <c r="AB6" s="41" t="s">
        <v>110</v>
      </c>
      <c r="AC6" s="42" t="s">
        <v>107</v>
      </c>
      <c r="AD6" s="42" t="s">
        <v>108</v>
      </c>
      <c r="AE6" s="41" t="s">
        <v>109</v>
      </c>
      <c r="AF6" s="41" t="s">
        <v>110</v>
      </c>
      <c r="AG6" s="42" t="s">
        <v>107</v>
      </c>
      <c r="AH6" s="42" t="s">
        <v>108</v>
      </c>
      <c r="AI6" s="41" t="s">
        <v>109</v>
      </c>
      <c r="AJ6" s="41" t="s">
        <v>110</v>
      </c>
      <c r="AK6" s="42" t="s">
        <v>107</v>
      </c>
      <c r="AL6" s="42" t="s">
        <v>108</v>
      </c>
      <c r="AM6" s="41" t="s">
        <v>109</v>
      </c>
      <c r="AN6" s="41" t="s">
        <v>110</v>
      </c>
      <c r="AO6" s="42" t="s">
        <v>107</v>
      </c>
      <c r="AP6" s="42" t="s">
        <v>108</v>
      </c>
      <c r="AQ6" s="41" t="s">
        <v>109</v>
      </c>
      <c r="AR6" s="41" t="s">
        <v>110</v>
      </c>
      <c r="AS6" s="42" t="s">
        <v>107</v>
      </c>
      <c r="AT6" s="42" t="s">
        <v>108</v>
      </c>
      <c r="AU6" s="41" t="s">
        <v>109</v>
      </c>
      <c r="AV6" s="43" t="s">
        <v>110</v>
      </c>
      <c r="AW6" s="44" t="s">
        <v>107</v>
      </c>
      <c r="AX6" s="42" t="s">
        <v>108</v>
      </c>
      <c r="AY6" s="45" t="s">
        <v>109</v>
      </c>
      <c r="AZ6" s="41" t="s">
        <v>110</v>
      </c>
      <c r="BA6" s="42" t="s">
        <v>107</v>
      </c>
      <c r="BB6" s="42" t="s">
        <v>108</v>
      </c>
      <c r="BC6" s="41" t="s">
        <v>109</v>
      </c>
      <c r="BD6" s="41" t="s">
        <v>110</v>
      </c>
      <c r="BE6" s="42" t="s">
        <v>107</v>
      </c>
      <c r="BF6" s="42" t="s">
        <v>108</v>
      </c>
      <c r="BG6" s="41" t="s">
        <v>109</v>
      </c>
      <c r="BH6" s="41" t="s">
        <v>110</v>
      </c>
      <c r="BI6" s="659" t="s">
        <v>107</v>
      </c>
      <c r="BJ6" s="42" t="s">
        <v>108</v>
      </c>
      <c r="BK6" s="45" t="s">
        <v>109</v>
      </c>
      <c r="BL6" s="41" t="s">
        <v>110</v>
      </c>
      <c r="BM6" s="659" t="s">
        <v>107</v>
      </c>
      <c r="BN6" s="42" t="s">
        <v>108</v>
      </c>
      <c r="BO6" s="659" t="s">
        <v>109</v>
      </c>
      <c r="BP6" s="41" t="s">
        <v>110</v>
      </c>
      <c r="BQ6" s="42" t="s">
        <v>107</v>
      </c>
      <c r="BR6" s="42" t="s">
        <v>108</v>
      </c>
      <c r="BS6" s="659" t="s">
        <v>109</v>
      </c>
      <c r="BT6" s="43" t="s">
        <v>110</v>
      </c>
      <c r="BU6" s="43" t="s">
        <v>420</v>
      </c>
      <c r="BV6" s="42" t="s">
        <v>108</v>
      </c>
      <c r="BW6" s="43" t="s">
        <v>109</v>
      </c>
      <c r="BX6" s="39" t="s">
        <v>110</v>
      </c>
      <c r="BY6" s="39" t="s">
        <v>420</v>
      </c>
      <c r="BZ6" s="42" t="s">
        <v>108</v>
      </c>
      <c r="CA6" s="39" t="s">
        <v>109</v>
      </c>
      <c r="CB6" s="43" t="s">
        <v>632</v>
      </c>
      <c r="CC6" s="43" t="s">
        <v>632</v>
      </c>
      <c r="CD6" s="1058" t="s">
        <v>632</v>
      </c>
      <c r="CE6" s="1058" t="s">
        <v>632</v>
      </c>
      <c r="CF6" s="1708"/>
      <c r="CG6" s="1054"/>
      <c r="CH6" s="1055"/>
      <c r="CI6" s="1703"/>
      <c r="CJ6" s="1056"/>
      <c r="CK6" s="1056"/>
      <c r="CL6" s="1080"/>
      <c r="CM6" s="1080"/>
      <c r="CN6" s="1081"/>
      <c r="CO6" s="1690"/>
    </row>
    <row r="7" spans="1:93" ht="23.1" customHeight="1">
      <c r="A7" s="47" t="str">
        <f>IF('1'!A1=1,B7,C7)</f>
        <v xml:space="preserve">TOTAL, mln USD </v>
      </c>
      <c r="B7" s="48" t="s">
        <v>248</v>
      </c>
      <c r="C7" s="648" t="s">
        <v>95</v>
      </c>
      <c r="D7" s="51">
        <v>7052</v>
      </c>
      <c r="E7" s="52">
        <v>8641</v>
      </c>
      <c r="F7" s="52">
        <v>9225</v>
      </c>
      <c r="G7" s="52">
        <v>9459</v>
      </c>
      <c r="H7" s="52">
        <v>9166</v>
      </c>
      <c r="I7" s="52">
        <v>9916</v>
      </c>
      <c r="J7" s="52">
        <v>11070</v>
      </c>
      <c r="K7" s="52">
        <v>12068</v>
      </c>
      <c r="L7" s="52">
        <v>12058</v>
      </c>
      <c r="M7" s="52">
        <v>13557</v>
      </c>
      <c r="N7" s="52">
        <v>14727</v>
      </c>
      <c r="O7" s="52">
        <v>17411</v>
      </c>
      <c r="P7" s="52">
        <v>17741</v>
      </c>
      <c r="Q7" s="52">
        <v>22125</v>
      </c>
      <c r="R7" s="52">
        <v>24193</v>
      </c>
      <c r="S7" s="52">
        <v>16581</v>
      </c>
      <c r="T7" s="52">
        <v>9032</v>
      </c>
      <c r="U7" s="52">
        <v>9304</v>
      </c>
      <c r="V7" s="52">
        <v>11049</v>
      </c>
      <c r="W7" s="52">
        <v>13092</v>
      </c>
      <c r="X7" s="52">
        <v>11045</v>
      </c>
      <c r="Y7" s="52">
        <v>12811</v>
      </c>
      <c r="Z7" s="52">
        <v>15260</v>
      </c>
      <c r="AA7" s="52">
        <v>17780</v>
      </c>
      <c r="AB7" s="52">
        <v>18106</v>
      </c>
      <c r="AC7" s="52">
        <v>19162</v>
      </c>
      <c r="AD7" s="52">
        <v>20602</v>
      </c>
      <c r="AE7" s="52">
        <v>22544</v>
      </c>
      <c r="AF7" s="52">
        <v>19086</v>
      </c>
      <c r="AG7" s="52">
        <v>22307</v>
      </c>
      <c r="AH7" s="52">
        <v>21863</v>
      </c>
      <c r="AI7" s="52">
        <v>23017</v>
      </c>
      <c r="AJ7" s="52">
        <v>18990</v>
      </c>
      <c r="AK7" s="52">
        <v>18156</v>
      </c>
      <c r="AL7" s="52">
        <v>22443</v>
      </c>
      <c r="AM7" s="52">
        <v>21645</v>
      </c>
      <c r="AN7" s="52">
        <v>15252</v>
      </c>
      <c r="AO7" s="52">
        <v>14793</v>
      </c>
      <c r="AP7" s="52">
        <v>13998</v>
      </c>
      <c r="AQ7" s="52">
        <v>13637</v>
      </c>
      <c r="AR7" s="52">
        <v>9944</v>
      </c>
      <c r="AS7" s="52">
        <v>8998</v>
      </c>
      <c r="AT7" s="52">
        <v>9717</v>
      </c>
      <c r="AU7" s="52">
        <v>10216</v>
      </c>
      <c r="AV7" s="52">
        <v>8970</v>
      </c>
      <c r="AW7" s="52">
        <v>8852</v>
      </c>
      <c r="AX7" s="52">
        <v>10650</v>
      </c>
      <c r="AY7" s="52">
        <v>12030</v>
      </c>
      <c r="AZ7" s="649">
        <v>11113</v>
      </c>
      <c r="BA7" s="649">
        <v>11383</v>
      </c>
      <c r="BB7" s="649">
        <v>12613</v>
      </c>
      <c r="BC7" s="649">
        <v>14255</v>
      </c>
      <c r="BD7" s="649">
        <v>12521</v>
      </c>
      <c r="BE7" s="649">
        <v>13036</v>
      </c>
      <c r="BF7" s="649">
        <v>14865</v>
      </c>
      <c r="BG7" s="649">
        <v>15633</v>
      </c>
      <c r="BH7" s="649">
        <v>13513</v>
      </c>
      <c r="BI7" s="649">
        <v>14431</v>
      </c>
      <c r="BJ7" s="649">
        <v>16092</v>
      </c>
      <c r="BK7" s="649">
        <v>16316</v>
      </c>
      <c r="BL7" s="649">
        <v>12997</v>
      </c>
      <c r="BM7" s="649">
        <v>10414</v>
      </c>
      <c r="BN7" s="649">
        <v>13089</v>
      </c>
      <c r="BO7" s="649">
        <v>15421</v>
      </c>
      <c r="BP7" s="649">
        <v>14251</v>
      </c>
      <c r="BQ7" s="649">
        <v>15247</v>
      </c>
      <c r="BR7" s="649">
        <v>18573</v>
      </c>
      <c r="BS7" s="649">
        <v>21684</v>
      </c>
      <c r="BT7" s="649">
        <v>13753</v>
      </c>
      <c r="BU7" s="649">
        <v>11448</v>
      </c>
      <c r="BV7" s="649">
        <v>13850</v>
      </c>
      <c r="BW7" s="649">
        <v>16500</v>
      </c>
      <c r="BX7" s="649">
        <v>15758</v>
      </c>
      <c r="BY7" s="649">
        <v>14653</v>
      </c>
      <c r="BZ7" s="649">
        <v>16089</v>
      </c>
      <c r="CA7" s="649">
        <v>16973</v>
      </c>
      <c r="CB7" s="649">
        <f>SUM(BL7:BN7)</f>
        <v>36500</v>
      </c>
      <c r="CC7" s="649">
        <f>SUM(BP7:BR7)</f>
        <v>48071</v>
      </c>
      <c r="CD7" s="649">
        <f>SUM(BT7:BV7)</f>
        <v>39051</v>
      </c>
      <c r="CE7" s="649">
        <f>SUM(BX7:BZ7)</f>
        <v>46500</v>
      </c>
      <c r="CF7" s="52">
        <f t="shared" ref="CF7:CF14" si="0">SUM(AR7:AU7)</f>
        <v>38875</v>
      </c>
      <c r="CG7" s="52">
        <f t="shared" ref="CG7:CG14" si="1">SUM(AV7:AY7)</f>
        <v>40502</v>
      </c>
      <c r="CH7" s="52">
        <f t="shared" ref="CH7:CH14" si="2">SUM(AZ7:BC7)</f>
        <v>49364</v>
      </c>
      <c r="CI7" s="52">
        <f t="shared" ref="CI7:CI14" si="3">SUM(BD7:BG7)</f>
        <v>56055</v>
      </c>
      <c r="CJ7" s="649">
        <f t="shared" ref="CJ7:CJ14" si="4">SUM(BH7:BK7)</f>
        <v>60352</v>
      </c>
      <c r="CK7" s="649">
        <f t="shared" ref="CK7:CK14" si="5">SUM(BL7:BO7)</f>
        <v>51921</v>
      </c>
      <c r="CL7" s="649">
        <f t="shared" ref="CL7:CL14" si="6">SUM(BP7:BS7)</f>
        <v>69755</v>
      </c>
      <c r="CM7" s="649">
        <f>SUM(BT7:BW7)</f>
        <v>55551</v>
      </c>
      <c r="CN7" s="649">
        <f>SUM(BX7:CA7)</f>
        <v>63473</v>
      </c>
    </row>
    <row r="8" spans="1:93" s="25" customFormat="1" ht="25.35" customHeight="1">
      <c r="A8" s="55" t="str">
        <f>IF('1'!A1=1,B8,C8)</f>
        <v>Agricultural products</v>
      </c>
      <c r="B8" s="56" t="s">
        <v>5</v>
      </c>
      <c r="C8" s="641" t="s">
        <v>96</v>
      </c>
      <c r="D8" s="54">
        <v>561</v>
      </c>
      <c r="E8" s="59">
        <v>582</v>
      </c>
      <c r="F8" s="59">
        <v>691</v>
      </c>
      <c r="G8" s="59">
        <v>801</v>
      </c>
      <c r="H8" s="59">
        <v>738</v>
      </c>
      <c r="I8" s="59">
        <v>709</v>
      </c>
      <c r="J8" s="59">
        <v>691</v>
      </c>
      <c r="K8" s="59">
        <v>956</v>
      </c>
      <c r="L8" s="59">
        <v>866</v>
      </c>
      <c r="M8" s="59">
        <v>852</v>
      </c>
      <c r="N8" s="59">
        <v>949</v>
      </c>
      <c r="O8" s="59">
        <v>1238</v>
      </c>
      <c r="P8" s="59">
        <v>1279</v>
      </c>
      <c r="Q8" s="59">
        <v>1544</v>
      </c>
      <c r="R8" s="59">
        <v>1746</v>
      </c>
      <c r="S8" s="59">
        <v>1634</v>
      </c>
      <c r="T8" s="59">
        <v>1156</v>
      </c>
      <c r="U8" s="59">
        <v>1124</v>
      </c>
      <c r="V8" s="59">
        <v>1176</v>
      </c>
      <c r="W8" s="59">
        <v>1480</v>
      </c>
      <c r="X8" s="59">
        <v>1308</v>
      </c>
      <c r="Y8" s="59">
        <v>1366</v>
      </c>
      <c r="Z8" s="59">
        <v>1322</v>
      </c>
      <c r="AA8" s="59">
        <v>1765</v>
      </c>
      <c r="AB8" s="59">
        <v>1549</v>
      </c>
      <c r="AC8" s="59">
        <v>1499</v>
      </c>
      <c r="AD8" s="59">
        <v>1519</v>
      </c>
      <c r="AE8" s="59">
        <v>1780</v>
      </c>
      <c r="AF8" s="59">
        <v>1704</v>
      </c>
      <c r="AG8" s="59">
        <v>1882</v>
      </c>
      <c r="AH8" s="59">
        <v>1709</v>
      </c>
      <c r="AI8" s="59">
        <v>2224</v>
      </c>
      <c r="AJ8" s="59">
        <v>2138</v>
      </c>
      <c r="AK8" s="59">
        <v>1886</v>
      </c>
      <c r="AL8" s="59">
        <v>1745</v>
      </c>
      <c r="AM8" s="59">
        <v>2412</v>
      </c>
      <c r="AN8" s="59">
        <v>1950</v>
      </c>
      <c r="AO8" s="59">
        <v>1347</v>
      </c>
      <c r="AP8" s="59">
        <v>1246</v>
      </c>
      <c r="AQ8" s="59">
        <v>1482</v>
      </c>
      <c r="AR8" s="59">
        <v>1047</v>
      </c>
      <c r="AS8" s="59">
        <v>700</v>
      </c>
      <c r="AT8" s="59">
        <v>722</v>
      </c>
      <c r="AU8" s="59">
        <v>943</v>
      </c>
      <c r="AV8" s="59">
        <v>1115</v>
      </c>
      <c r="AW8" s="59">
        <v>814</v>
      </c>
      <c r="AX8" s="59">
        <v>832</v>
      </c>
      <c r="AY8" s="59">
        <v>1102</v>
      </c>
      <c r="AZ8" s="59">
        <v>1083</v>
      </c>
      <c r="BA8" s="59">
        <v>878</v>
      </c>
      <c r="BB8" s="59">
        <v>968</v>
      </c>
      <c r="BC8" s="59">
        <v>1338</v>
      </c>
      <c r="BD8" s="59">
        <v>1337</v>
      </c>
      <c r="BE8" s="59">
        <v>1087</v>
      </c>
      <c r="BF8" s="59">
        <v>1115</v>
      </c>
      <c r="BG8" s="59">
        <v>1481</v>
      </c>
      <c r="BH8" s="59">
        <v>1426</v>
      </c>
      <c r="BI8" s="59">
        <v>1211</v>
      </c>
      <c r="BJ8" s="59">
        <v>1236</v>
      </c>
      <c r="BK8" s="59">
        <v>1823</v>
      </c>
      <c r="BL8" s="59">
        <v>1680</v>
      </c>
      <c r="BM8" s="59">
        <v>1337</v>
      </c>
      <c r="BN8" s="59">
        <v>1445</v>
      </c>
      <c r="BO8" s="59">
        <v>2003</v>
      </c>
      <c r="BP8" s="59">
        <v>1875</v>
      </c>
      <c r="BQ8" s="59">
        <v>1729</v>
      </c>
      <c r="BR8" s="59">
        <v>1750</v>
      </c>
      <c r="BS8" s="59">
        <v>2312</v>
      </c>
      <c r="BT8" s="59">
        <v>1480</v>
      </c>
      <c r="BU8" s="59">
        <v>1309</v>
      </c>
      <c r="BV8" s="59">
        <v>1501</v>
      </c>
      <c r="BW8" s="59">
        <v>1730</v>
      </c>
      <c r="BX8" s="59">
        <v>1787</v>
      </c>
      <c r="BY8" s="59">
        <v>1671</v>
      </c>
      <c r="BZ8" s="59">
        <v>1568</v>
      </c>
      <c r="CA8" s="59">
        <v>1904</v>
      </c>
      <c r="CB8" s="59">
        <f>SUM(BL8:BN8)</f>
        <v>4462</v>
      </c>
      <c r="CC8" s="59">
        <f>SUM(BP8:BR8)</f>
        <v>5354</v>
      </c>
      <c r="CD8" s="59">
        <f>SUM(BT8:BV8)</f>
        <v>4290</v>
      </c>
      <c r="CE8" s="59">
        <f>SUM(BX8:BZ8)</f>
        <v>5026</v>
      </c>
      <c r="CF8" s="59">
        <f t="shared" si="0"/>
        <v>3412</v>
      </c>
      <c r="CG8" s="59">
        <f t="shared" si="1"/>
        <v>3863</v>
      </c>
      <c r="CH8" s="59">
        <f t="shared" si="2"/>
        <v>4267</v>
      </c>
      <c r="CI8" s="59">
        <f t="shared" si="3"/>
        <v>5020</v>
      </c>
      <c r="CJ8" s="53">
        <f t="shared" si="4"/>
        <v>5696</v>
      </c>
      <c r="CK8" s="59">
        <f t="shared" si="5"/>
        <v>6465</v>
      </c>
      <c r="CL8" s="59">
        <f t="shared" si="6"/>
        <v>7666</v>
      </c>
      <c r="CM8" s="59">
        <f t="shared" ref="CM8:CM14" si="7">SUM(BT8:BW8)</f>
        <v>6020</v>
      </c>
      <c r="CN8" s="59">
        <f>SUM(BX8:CA8)</f>
        <v>6930</v>
      </c>
    </row>
    <row r="9" spans="1:93" s="25" customFormat="1" ht="25.35" customHeight="1">
      <c r="A9" s="55" t="str">
        <f>IF('1'!A1=1,B9,C9)</f>
        <v>Mineral products</v>
      </c>
      <c r="B9" s="56" t="s">
        <v>6</v>
      </c>
      <c r="C9" s="641" t="s">
        <v>97</v>
      </c>
      <c r="D9" s="54">
        <v>2308</v>
      </c>
      <c r="E9" s="59">
        <v>2715</v>
      </c>
      <c r="F9" s="59">
        <v>2714</v>
      </c>
      <c r="G9" s="59">
        <v>2188</v>
      </c>
      <c r="H9" s="59">
        <v>2884</v>
      </c>
      <c r="I9" s="59">
        <v>2464</v>
      </c>
      <c r="J9" s="59">
        <v>3033</v>
      </c>
      <c r="K9" s="59">
        <v>2764</v>
      </c>
      <c r="L9" s="59">
        <v>3799</v>
      </c>
      <c r="M9" s="59">
        <v>3588</v>
      </c>
      <c r="N9" s="59">
        <v>3341</v>
      </c>
      <c r="O9" s="59">
        <v>4040</v>
      </c>
      <c r="P9" s="59">
        <v>5187</v>
      </c>
      <c r="Q9" s="59">
        <v>6276</v>
      </c>
      <c r="R9" s="59">
        <v>6381</v>
      </c>
      <c r="S9" s="59">
        <v>4313</v>
      </c>
      <c r="T9" s="59">
        <v>3479</v>
      </c>
      <c r="U9" s="59">
        <v>2813</v>
      </c>
      <c r="V9" s="59">
        <v>3407</v>
      </c>
      <c r="W9" s="59">
        <v>4607</v>
      </c>
      <c r="X9" s="59">
        <v>4058</v>
      </c>
      <c r="Y9" s="59">
        <v>4372</v>
      </c>
      <c r="Z9" s="59">
        <v>4913</v>
      </c>
      <c r="AA9" s="59">
        <v>5904</v>
      </c>
      <c r="AB9" s="59">
        <v>7111</v>
      </c>
      <c r="AC9" s="59">
        <v>6312</v>
      </c>
      <c r="AD9" s="59">
        <v>6018</v>
      </c>
      <c r="AE9" s="59">
        <v>7073</v>
      </c>
      <c r="AF9" s="59">
        <v>6582</v>
      </c>
      <c r="AG9" s="59">
        <v>6326</v>
      </c>
      <c r="AH9" s="59">
        <v>6814</v>
      </c>
      <c r="AI9" s="59">
        <v>6564</v>
      </c>
      <c r="AJ9" s="59">
        <v>5122</v>
      </c>
      <c r="AK9" s="59">
        <v>3518</v>
      </c>
      <c r="AL9" s="59">
        <v>6673</v>
      </c>
      <c r="AM9" s="59">
        <v>5867</v>
      </c>
      <c r="AN9" s="59">
        <v>3532</v>
      </c>
      <c r="AO9" s="59">
        <v>4591</v>
      </c>
      <c r="AP9" s="59">
        <v>3338</v>
      </c>
      <c r="AQ9" s="59">
        <v>3793</v>
      </c>
      <c r="AR9" s="59">
        <v>3268</v>
      </c>
      <c r="AS9" s="59">
        <v>2872</v>
      </c>
      <c r="AT9" s="59">
        <v>2471</v>
      </c>
      <c r="AU9" s="59">
        <v>2575</v>
      </c>
      <c r="AV9" s="59">
        <v>1620</v>
      </c>
      <c r="AW9" s="59">
        <v>1410</v>
      </c>
      <c r="AX9" s="59">
        <v>2179</v>
      </c>
      <c r="AY9" s="59">
        <v>2867</v>
      </c>
      <c r="AZ9" s="59">
        <v>2775</v>
      </c>
      <c r="BA9" s="59">
        <v>2607</v>
      </c>
      <c r="BB9" s="59">
        <v>3073</v>
      </c>
      <c r="BC9" s="59">
        <v>3518</v>
      </c>
      <c r="BD9" s="59">
        <v>2734</v>
      </c>
      <c r="BE9" s="59">
        <v>3159</v>
      </c>
      <c r="BF9" s="59">
        <v>3886</v>
      </c>
      <c r="BG9" s="59">
        <v>3808</v>
      </c>
      <c r="BH9" s="59">
        <v>2628</v>
      </c>
      <c r="BI9" s="59">
        <v>3300</v>
      </c>
      <c r="BJ9" s="59">
        <v>3549</v>
      </c>
      <c r="BK9" s="59">
        <v>3161</v>
      </c>
      <c r="BL9" s="743">
        <v>2388</v>
      </c>
      <c r="BM9" s="743">
        <v>1582</v>
      </c>
      <c r="BN9" s="743">
        <v>1711</v>
      </c>
      <c r="BO9" s="743">
        <v>2216</v>
      </c>
      <c r="BP9" s="743">
        <v>2536</v>
      </c>
      <c r="BQ9" s="743">
        <v>2360</v>
      </c>
      <c r="BR9" s="743">
        <v>4126</v>
      </c>
      <c r="BS9" s="743">
        <v>4977</v>
      </c>
      <c r="BT9" s="743">
        <v>3780</v>
      </c>
      <c r="BU9" s="743">
        <v>2445</v>
      </c>
      <c r="BV9" s="743">
        <v>3233</v>
      </c>
      <c r="BW9" s="743">
        <v>3257</v>
      </c>
      <c r="BX9" s="743">
        <v>3779</v>
      </c>
      <c r="BY9" s="743">
        <v>2063</v>
      </c>
      <c r="BZ9" s="743">
        <v>2111</v>
      </c>
      <c r="CA9" s="743">
        <v>2423</v>
      </c>
      <c r="CB9" s="59">
        <f t="shared" ref="CB9:CB14" si="8">SUM(BL9:BN9)</f>
        <v>5681</v>
      </c>
      <c r="CC9" s="59">
        <f t="shared" ref="CC9:CC14" si="9">SUM(BP9:BR9)</f>
        <v>9022</v>
      </c>
      <c r="CD9" s="59">
        <f t="shared" ref="CD9:CD14" si="10">SUM(BT9:BV9)</f>
        <v>9458</v>
      </c>
      <c r="CE9" s="59">
        <f t="shared" ref="CE9:CE14" si="11">SUM(BX9:BZ9)</f>
        <v>7953</v>
      </c>
      <c r="CF9" s="59">
        <f t="shared" si="0"/>
        <v>11186</v>
      </c>
      <c r="CG9" s="59">
        <f t="shared" si="1"/>
        <v>8076</v>
      </c>
      <c r="CH9" s="59">
        <f t="shared" si="2"/>
        <v>11973</v>
      </c>
      <c r="CI9" s="59">
        <f t="shared" si="3"/>
        <v>13587</v>
      </c>
      <c r="CJ9" s="53">
        <f t="shared" si="4"/>
        <v>12638</v>
      </c>
      <c r="CK9" s="59">
        <f t="shared" si="5"/>
        <v>7897</v>
      </c>
      <c r="CL9" s="59">
        <f t="shared" si="6"/>
        <v>13999</v>
      </c>
      <c r="CM9" s="59">
        <f t="shared" si="7"/>
        <v>12715</v>
      </c>
      <c r="CN9" s="59">
        <f t="shared" ref="CN9:CN14" si="12">SUM(BX9:CA9)</f>
        <v>10376</v>
      </c>
    </row>
    <row r="10" spans="1:93" s="25" customFormat="1" ht="30.6" customHeight="1">
      <c r="A10" s="55" t="str">
        <f>IF('1'!A1=1,B10,C10)</f>
        <v>Chemicals</v>
      </c>
      <c r="B10" s="56" t="s">
        <v>7</v>
      </c>
      <c r="C10" s="641" t="s">
        <v>98</v>
      </c>
      <c r="D10" s="54">
        <v>964</v>
      </c>
      <c r="E10" s="59">
        <v>1314</v>
      </c>
      <c r="F10" s="59">
        <v>1292</v>
      </c>
      <c r="G10" s="59">
        <v>1515</v>
      </c>
      <c r="H10" s="59">
        <v>1274</v>
      </c>
      <c r="I10" s="59">
        <v>1580</v>
      </c>
      <c r="J10" s="59">
        <v>1643</v>
      </c>
      <c r="K10" s="59">
        <v>1967</v>
      </c>
      <c r="L10" s="59">
        <v>1709</v>
      </c>
      <c r="M10" s="59">
        <v>2094</v>
      </c>
      <c r="N10" s="59">
        <v>2235</v>
      </c>
      <c r="O10" s="59">
        <v>2719</v>
      </c>
      <c r="P10" s="59">
        <v>2390</v>
      </c>
      <c r="Q10" s="59">
        <v>3143</v>
      </c>
      <c r="R10" s="59">
        <v>3630</v>
      </c>
      <c r="S10" s="59">
        <v>2441</v>
      </c>
      <c r="T10" s="59">
        <v>1335</v>
      </c>
      <c r="U10" s="59">
        <v>1960</v>
      </c>
      <c r="V10" s="59">
        <v>2231</v>
      </c>
      <c r="W10" s="59">
        <v>2443</v>
      </c>
      <c r="X10" s="59">
        <v>1934</v>
      </c>
      <c r="Y10" s="59">
        <v>2458</v>
      </c>
      <c r="Z10" s="59">
        <v>2692</v>
      </c>
      <c r="AA10" s="59">
        <v>3032</v>
      </c>
      <c r="AB10" s="59">
        <v>2618</v>
      </c>
      <c r="AC10" s="59">
        <v>3257</v>
      </c>
      <c r="AD10" s="59">
        <v>3316</v>
      </c>
      <c r="AE10" s="59">
        <v>3314</v>
      </c>
      <c r="AF10" s="59">
        <v>2734</v>
      </c>
      <c r="AG10" s="59">
        <v>3438</v>
      </c>
      <c r="AH10" s="59">
        <v>3246</v>
      </c>
      <c r="AI10" s="59">
        <v>3737</v>
      </c>
      <c r="AJ10" s="59">
        <v>2822</v>
      </c>
      <c r="AK10" s="59">
        <v>3261</v>
      </c>
      <c r="AL10" s="59">
        <v>3460</v>
      </c>
      <c r="AM10" s="59">
        <v>3499</v>
      </c>
      <c r="AN10" s="59">
        <v>2671</v>
      </c>
      <c r="AO10" s="59">
        <v>2488</v>
      </c>
      <c r="AP10" s="59">
        <v>2667</v>
      </c>
      <c r="AQ10" s="59">
        <v>2484</v>
      </c>
      <c r="AR10" s="59">
        <v>1840</v>
      </c>
      <c r="AS10" s="59">
        <v>1751</v>
      </c>
      <c r="AT10" s="59">
        <v>1992</v>
      </c>
      <c r="AU10" s="59">
        <v>1958</v>
      </c>
      <c r="AV10" s="59">
        <v>2089</v>
      </c>
      <c r="AW10" s="59">
        <v>1938</v>
      </c>
      <c r="AX10" s="59">
        <v>2090</v>
      </c>
      <c r="AY10" s="59">
        <v>2180</v>
      </c>
      <c r="AZ10" s="59">
        <v>2265</v>
      </c>
      <c r="BA10" s="59">
        <v>2284</v>
      </c>
      <c r="BB10" s="59">
        <v>2389</v>
      </c>
      <c r="BC10" s="59">
        <v>2638</v>
      </c>
      <c r="BD10" s="59">
        <v>2659</v>
      </c>
      <c r="BE10" s="776">
        <v>2462</v>
      </c>
      <c r="BF10" s="59">
        <v>2611</v>
      </c>
      <c r="BG10" s="59">
        <v>2706</v>
      </c>
      <c r="BH10" s="59">
        <v>2787</v>
      </c>
      <c r="BI10" s="59">
        <v>2736</v>
      </c>
      <c r="BJ10" s="59">
        <v>2722</v>
      </c>
      <c r="BK10" s="59">
        <v>2627</v>
      </c>
      <c r="BL10" s="59">
        <v>2777</v>
      </c>
      <c r="BM10" s="59">
        <v>2214</v>
      </c>
      <c r="BN10" s="59">
        <v>2650</v>
      </c>
      <c r="BO10" s="59">
        <v>3028</v>
      </c>
      <c r="BP10" s="59">
        <v>3036</v>
      </c>
      <c r="BQ10" s="59">
        <v>3234</v>
      </c>
      <c r="BR10" s="59">
        <v>3782</v>
      </c>
      <c r="BS10" s="59">
        <v>4340</v>
      </c>
      <c r="BT10" s="59">
        <v>2738</v>
      </c>
      <c r="BU10" s="59">
        <v>1735</v>
      </c>
      <c r="BV10" s="59">
        <v>2443</v>
      </c>
      <c r="BW10" s="59">
        <v>2436</v>
      </c>
      <c r="BX10" s="59">
        <v>2817</v>
      </c>
      <c r="BY10" s="59">
        <v>2696</v>
      </c>
      <c r="BZ10" s="59">
        <v>2922</v>
      </c>
      <c r="CA10" s="59">
        <v>2716</v>
      </c>
      <c r="CB10" s="59">
        <f t="shared" si="8"/>
        <v>7641</v>
      </c>
      <c r="CC10" s="59">
        <f t="shared" si="9"/>
        <v>10052</v>
      </c>
      <c r="CD10" s="59">
        <f t="shared" si="10"/>
        <v>6916</v>
      </c>
      <c r="CE10" s="59">
        <f t="shared" si="11"/>
        <v>8435</v>
      </c>
      <c r="CF10" s="59">
        <f t="shared" si="0"/>
        <v>7541</v>
      </c>
      <c r="CG10" s="59">
        <f t="shared" si="1"/>
        <v>8297</v>
      </c>
      <c r="CH10" s="59">
        <f t="shared" si="2"/>
        <v>9576</v>
      </c>
      <c r="CI10" s="59">
        <f t="shared" si="3"/>
        <v>10438</v>
      </c>
      <c r="CJ10" s="53">
        <f t="shared" si="4"/>
        <v>10872</v>
      </c>
      <c r="CK10" s="59">
        <f t="shared" si="5"/>
        <v>10669</v>
      </c>
      <c r="CL10" s="59">
        <f t="shared" si="6"/>
        <v>14392</v>
      </c>
      <c r="CM10" s="59">
        <f t="shared" si="7"/>
        <v>9352</v>
      </c>
      <c r="CN10" s="59">
        <f t="shared" si="12"/>
        <v>11151</v>
      </c>
    </row>
    <row r="11" spans="1:93" s="25" customFormat="1" ht="23.55" customHeight="1">
      <c r="A11" s="55" t="str">
        <f>IF('1'!A1=1,B11,C11)</f>
        <v>Timber and wood products</v>
      </c>
      <c r="B11" s="56" t="s">
        <v>8</v>
      </c>
      <c r="C11" s="641" t="s">
        <v>99</v>
      </c>
      <c r="D11" s="54">
        <v>225</v>
      </c>
      <c r="E11" s="59">
        <v>274</v>
      </c>
      <c r="F11" s="59">
        <v>294</v>
      </c>
      <c r="G11" s="59">
        <v>339</v>
      </c>
      <c r="H11" s="59">
        <v>298</v>
      </c>
      <c r="I11" s="59">
        <v>332</v>
      </c>
      <c r="J11" s="59">
        <v>345</v>
      </c>
      <c r="K11" s="59">
        <v>381</v>
      </c>
      <c r="L11" s="59">
        <v>358</v>
      </c>
      <c r="M11" s="59">
        <v>416</v>
      </c>
      <c r="N11" s="59">
        <v>460</v>
      </c>
      <c r="O11" s="59">
        <v>557</v>
      </c>
      <c r="P11" s="59">
        <v>505</v>
      </c>
      <c r="Q11" s="59">
        <v>599</v>
      </c>
      <c r="R11" s="59">
        <v>653</v>
      </c>
      <c r="S11" s="59">
        <v>507</v>
      </c>
      <c r="T11" s="59">
        <v>293</v>
      </c>
      <c r="U11" s="59">
        <v>343</v>
      </c>
      <c r="V11" s="59">
        <v>430</v>
      </c>
      <c r="W11" s="59">
        <v>479</v>
      </c>
      <c r="X11" s="59">
        <v>392</v>
      </c>
      <c r="Y11" s="59">
        <v>420</v>
      </c>
      <c r="Z11" s="59">
        <v>507</v>
      </c>
      <c r="AA11" s="59">
        <v>558</v>
      </c>
      <c r="AB11" s="59">
        <v>469</v>
      </c>
      <c r="AC11" s="59">
        <v>517</v>
      </c>
      <c r="AD11" s="59">
        <v>562</v>
      </c>
      <c r="AE11" s="59">
        <v>546</v>
      </c>
      <c r="AF11" s="59">
        <v>423</v>
      </c>
      <c r="AG11" s="59">
        <v>525</v>
      </c>
      <c r="AH11" s="59">
        <v>560</v>
      </c>
      <c r="AI11" s="59">
        <v>563</v>
      </c>
      <c r="AJ11" s="59">
        <v>475</v>
      </c>
      <c r="AK11" s="59">
        <v>553</v>
      </c>
      <c r="AL11" s="59">
        <v>593</v>
      </c>
      <c r="AM11" s="59">
        <v>578</v>
      </c>
      <c r="AN11" s="59">
        <v>367</v>
      </c>
      <c r="AO11" s="59">
        <v>356</v>
      </c>
      <c r="AP11" s="59">
        <v>392</v>
      </c>
      <c r="AQ11" s="59">
        <v>351</v>
      </c>
      <c r="AR11" s="59">
        <v>215</v>
      </c>
      <c r="AS11" s="59">
        <v>215</v>
      </c>
      <c r="AT11" s="59">
        <v>252</v>
      </c>
      <c r="AU11" s="59">
        <v>252</v>
      </c>
      <c r="AV11" s="59">
        <v>228</v>
      </c>
      <c r="AW11" s="59">
        <v>256</v>
      </c>
      <c r="AX11" s="59">
        <v>273</v>
      </c>
      <c r="AY11" s="59">
        <v>275</v>
      </c>
      <c r="AZ11" s="59">
        <v>241</v>
      </c>
      <c r="BA11" s="59">
        <v>280</v>
      </c>
      <c r="BB11" s="59">
        <v>300</v>
      </c>
      <c r="BC11" s="59">
        <v>326</v>
      </c>
      <c r="BD11" s="59">
        <v>302</v>
      </c>
      <c r="BE11" s="59">
        <v>329</v>
      </c>
      <c r="BF11" s="59">
        <v>345</v>
      </c>
      <c r="BG11" s="59">
        <v>346</v>
      </c>
      <c r="BH11" s="59">
        <v>290</v>
      </c>
      <c r="BI11" s="59">
        <v>320</v>
      </c>
      <c r="BJ11" s="59">
        <v>319</v>
      </c>
      <c r="BK11" s="59">
        <v>324</v>
      </c>
      <c r="BL11" s="59">
        <v>283</v>
      </c>
      <c r="BM11" s="59">
        <v>245</v>
      </c>
      <c r="BN11" s="59">
        <v>334</v>
      </c>
      <c r="BO11" s="59">
        <v>485</v>
      </c>
      <c r="BP11" s="59">
        <v>292</v>
      </c>
      <c r="BQ11" s="59">
        <v>367</v>
      </c>
      <c r="BR11" s="59">
        <v>385</v>
      </c>
      <c r="BS11" s="59">
        <v>440</v>
      </c>
      <c r="BT11" s="59">
        <v>264</v>
      </c>
      <c r="BU11" s="59">
        <v>129</v>
      </c>
      <c r="BV11" s="59">
        <v>249</v>
      </c>
      <c r="BW11" s="59">
        <v>264</v>
      </c>
      <c r="BX11" s="59">
        <v>227</v>
      </c>
      <c r="BY11" s="59">
        <v>240</v>
      </c>
      <c r="BZ11" s="59">
        <v>259</v>
      </c>
      <c r="CA11" s="59">
        <v>243</v>
      </c>
      <c r="CB11" s="59">
        <f t="shared" si="8"/>
        <v>862</v>
      </c>
      <c r="CC11" s="59">
        <f t="shared" si="9"/>
        <v>1044</v>
      </c>
      <c r="CD11" s="59">
        <f t="shared" si="10"/>
        <v>642</v>
      </c>
      <c r="CE11" s="59">
        <f t="shared" si="11"/>
        <v>726</v>
      </c>
      <c r="CF11" s="59">
        <f t="shared" si="0"/>
        <v>934</v>
      </c>
      <c r="CG11" s="59">
        <f t="shared" si="1"/>
        <v>1032</v>
      </c>
      <c r="CH11" s="59">
        <f t="shared" si="2"/>
        <v>1147</v>
      </c>
      <c r="CI11" s="59">
        <f t="shared" si="3"/>
        <v>1322</v>
      </c>
      <c r="CJ11" s="53">
        <f t="shared" si="4"/>
        <v>1253</v>
      </c>
      <c r="CK11" s="59">
        <f t="shared" si="5"/>
        <v>1347</v>
      </c>
      <c r="CL11" s="59">
        <f t="shared" si="6"/>
        <v>1484</v>
      </c>
      <c r="CM11" s="59">
        <f t="shared" si="7"/>
        <v>906</v>
      </c>
      <c r="CN11" s="59">
        <f t="shared" si="12"/>
        <v>969</v>
      </c>
    </row>
    <row r="12" spans="1:93" s="25" customFormat="1" ht="24.6" customHeight="1">
      <c r="A12" s="55" t="str">
        <f>IF('1'!A1=1,B12,C12)</f>
        <v>Industrial goods</v>
      </c>
      <c r="B12" s="56" t="s">
        <v>9</v>
      </c>
      <c r="C12" s="641" t="s">
        <v>100</v>
      </c>
      <c r="D12" s="54">
        <v>323</v>
      </c>
      <c r="E12" s="59">
        <v>406</v>
      </c>
      <c r="F12" s="59">
        <v>490</v>
      </c>
      <c r="G12" s="59">
        <v>431</v>
      </c>
      <c r="H12" s="59">
        <v>345</v>
      </c>
      <c r="I12" s="59">
        <v>439</v>
      </c>
      <c r="J12" s="59">
        <v>528</v>
      </c>
      <c r="K12" s="59">
        <v>526</v>
      </c>
      <c r="L12" s="59">
        <v>431</v>
      </c>
      <c r="M12" s="59">
        <v>475</v>
      </c>
      <c r="N12" s="59">
        <v>601</v>
      </c>
      <c r="O12" s="59">
        <v>622</v>
      </c>
      <c r="P12" s="59">
        <v>729</v>
      </c>
      <c r="Q12" s="59">
        <v>862</v>
      </c>
      <c r="R12" s="59">
        <v>1050</v>
      </c>
      <c r="S12" s="59">
        <v>729</v>
      </c>
      <c r="T12" s="59">
        <v>389</v>
      </c>
      <c r="U12" s="59">
        <v>425</v>
      </c>
      <c r="V12" s="59">
        <v>569</v>
      </c>
      <c r="W12" s="59">
        <v>511</v>
      </c>
      <c r="X12" s="59">
        <v>442</v>
      </c>
      <c r="Y12" s="59">
        <v>670</v>
      </c>
      <c r="Z12" s="59">
        <v>913</v>
      </c>
      <c r="AA12" s="59">
        <v>855</v>
      </c>
      <c r="AB12" s="59">
        <v>720</v>
      </c>
      <c r="AC12" s="59">
        <v>674</v>
      </c>
      <c r="AD12" s="59">
        <v>805</v>
      </c>
      <c r="AE12" s="59">
        <v>752</v>
      </c>
      <c r="AF12" s="59">
        <v>688</v>
      </c>
      <c r="AG12" s="59">
        <v>1020</v>
      </c>
      <c r="AH12" s="59">
        <v>1288</v>
      </c>
      <c r="AI12" s="59">
        <v>986</v>
      </c>
      <c r="AJ12" s="59">
        <v>952</v>
      </c>
      <c r="AK12" s="59">
        <v>846</v>
      </c>
      <c r="AL12" s="59">
        <v>1183</v>
      </c>
      <c r="AM12" s="59">
        <v>900</v>
      </c>
      <c r="AN12" s="59">
        <v>691</v>
      </c>
      <c r="AO12" s="59">
        <v>559</v>
      </c>
      <c r="AP12" s="59">
        <v>749</v>
      </c>
      <c r="AQ12" s="59">
        <v>616</v>
      </c>
      <c r="AR12" s="59">
        <v>437</v>
      </c>
      <c r="AS12" s="59">
        <v>344</v>
      </c>
      <c r="AT12" s="59">
        <v>497</v>
      </c>
      <c r="AU12" s="59">
        <v>471</v>
      </c>
      <c r="AV12" s="59">
        <v>434</v>
      </c>
      <c r="AW12" s="59">
        <v>420</v>
      </c>
      <c r="AX12" s="59">
        <v>567</v>
      </c>
      <c r="AY12" s="59">
        <v>536</v>
      </c>
      <c r="AZ12" s="59">
        <v>494</v>
      </c>
      <c r="BA12" s="59">
        <v>474</v>
      </c>
      <c r="BB12" s="59">
        <v>594</v>
      </c>
      <c r="BC12" s="59">
        <v>565</v>
      </c>
      <c r="BD12" s="59">
        <v>554</v>
      </c>
      <c r="BE12" s="59">
        <v>527</v>
      </c>
      <c r="BF12" s="59">
        <v>794</v>
      </c>
      <c r="BG12" s="59">
        <v>700</v>
      </c>
      <c r="BH12" s="59">
        <v>649</v>
      </c>
      <c r="BI12" s="59">
        <v>630</v>
      </c>
      <c r="BJ12" s="59">
        <v>979</v>
      </c>
      <c r="BK12" s="59">
        <v>850</v>
      </c>
      <c r="BL12" s="59">
        <v>789</v>
      </c>
      <c r="BM12" s="59">
        <v>538</v>
      </c>
      <c r="BN12" s="59">
        <v>865</v>
      </c>
      <c r="BO12" s="59">
        <v>816</v>
      </c>
      <c r="BP12" s="59">
        <v>811</v>
      </c>
      <c r="BQ12" s="59">
        <v>776</v>
      </c>
      <c r="BR12" s="59">
        <v>1061</v>
      </c>
      <c r="BS12" s="59">
        <v>1023</v>
      </c>
      <c r="BT12" s="59">
        <v>621</v>
      </c>
      <c r="BU12" s="59">
        <v>614</v>
      </c>
      <c r="BV12" s="59">
        <v>856</v>
      </c>
      <c r="BW12" s="59">
        <v>1210</v>
      </c>
      <c r="BX12" s="59">
        <v>738</v>
      </c>
      <c r="BY12" s="59">
        <v>736</v>
      </c>
      <c r="BZ12" s="59">
        <v>947</v>
      </c>
      <c r="CA12" s="59">
        <v>769</v>
      </c>
      <c r="CB12" s="59">
        <f t="shared" si="8"/>
        <v>2192</v>
      </c>
      <c r="CC12" s="59">
        <f t="shared" si="9"/>
        <v>2648</v>
      </c>
      <c r="CD12" s="59">
        <f t="shared" si="10"/>
        <v>2091</v>
      </c>
      <c r="CE12" s="59">
        <f t="shared" si="11"/>
        <v>2421</v>
      </c>
      <c r="CF12" s="59">
        <f t="shared" si="0"/>
        <v>1749</v>
      </c>
      <c r="CG12" s="59">
        <f t="shared" si="1"/>
        <v>1957</v>
      </c>
      <c r="CH12" s="59">
        <f t="shared" si="2"/>
        <v>2127</v>
      </c>
      <c r="CI12" s="59">
        <f t="shared" si="3"/>
        <v>2575</v>
      </c>
      <c r="CJ12" s="53">
        <f t="shared" si="4"/>
        <v>3108</v>
      </c>
      <c r="CK12" s="59">
        <f t="shared" si="5"/>
        <v>3008</v>
      </c>
      <c r="CL12" s="59">
        <f t="shared" si="6"/>
        <v>3671</v>
      </c>
      <c r="CM12" s="59">
        <f t="shared" si="7"/>
        <v>3301</v>
      </c>
      <c r="CN12" s="59">
        <f t="shared" si="12"/>
        <v>3190</v>
      </c>
    </row>
    <row r="13" spans="1:93" s="25" customFormat="1" ht="32.700000000000003" customHeight="1">
      <c r="A13" s="55" t="str">
        <f>IF('1'!A1=1,B13,C13)</f>
        <v>Ferrrous and nonferrous metals</v>
      </c>
      <c r="B13" s="56" t="s">
        <v>10</v>
      </c>
      <c r="C13" s="641" t="s">
        <v>101</v>
      </c>
      <c r="D13" s="54">
        <v>441</v>
      </c>
      <c r="E13" s="59">
        <v>636</v>
      </c>
      <c r="F13" s="59">
        <v>644</v>
      </c>
      <c r="G13" s="59">
        <v>686</v>
      </c>
      <c r="H13" s="59">
        <v>602</v>
      </c>
      <c r="I13" s="59">
        <v>762</v>
      </c>
      <c r="J13" s="59">
        <v>884</v>
      </c>
      <c r="K13" s="59">
        <v>1012</v>
      </c>
      <c r="L13" s="59">
        <v>892</v>
      </c>
      <c r="M13" s="59">
        <v>1120</v>
      </c>
      <c r="N13" s="59">
        <v>1269</v>
      </c>
      <c r="O13" s="59">
        <v>1381</v>
      </c>
      <c r="P13" s="59">
        <v>1293</v>
      </c>
      <c r="Q13" s="59">
        <v>1747</v>
      </c>
      <c r="R13" s="59">
        <v>2112</v>
      </c>
      <c r="S13" s="59">
        <v>1128</v>
      </c>
      <c r="T13" s="59">
        <v>483</v>
      </c>
      <c r="U13" s="59">
        <v>612</v>
      </c>
      <c r="V13" s="59">
        <v>752</v>
      </c>
      <c r="W13" s="59">
        <v>740</v>
      </c>
      <c r="X13" s="59">
        <v>703</v>
      </c>
      <c r="Y13" s="59">
        <v>907</v>
      </c>
      <c r="Z13" s="59">
        <v>1129</v>
      </c>
      <c r="AA13" s="59">
        <v>1249</v>
      </c>
      <c r="AB13" s="59">
        <v>1108</v>
      </c>
      <c r="AC13" s="59">
        <v>1347</v>
      </c>
      <c r="AD13" s="59">
        <v>1621</v>
      </c>
      <c r="AE13" s="59">
        <v>1446</v>
      </c>
      <c r="AF13" s="59">
        <v>1093</v>
      </c>
      <c r="AG13" s="59">
        <v>1367</v>
      </c>
      <c r="AH13" s="59">
        <v>1377</v>
      </c>
      <c r="AI13" s="59">
        <v>1242</v>
      </c>
      <c r="AJ13" s="59">
        <v>928</v>
      </c>
      <c r="AK13" s="59">
        <v>1183</v>
      </c>
      <c r="AL13" s="59">
        <v>1287</v>
      </c>
      <c r="AM13" s="59">
        <v>1154</v>
      </c>
      <c r="AN13" s="59">
        <v>797</v>
      </c>
      <c r="AO13" s="59">
        <v>793</v>
      </c>
      <c r="AP13" s="59">
        <v>872</v>
      </c>
      <c r="AQ13" s="59">
        <v>746</v>
      </c>
      <c r="AR13" s="59">
        <v>407</v>
      </c>
      <c r="AS13" s="59">
        <v>461</v>
      </c>
      <c r="AT13" s="59">
        <v>539</v>
      </c>
      <c r="AU13" s="59">
        <v>490</v>
      </c>
      <c r="AV13" s="59">
        <v>447</v>
      </c>
      <c r="AW13" s="59">
        <v>531</v>
      </c>
      <c r="AX13" s="59">
        <v>616</v>
      </c>
      <c r="AY13" s="59">
        <v>598</v>
      </c>
      <c r="AZ13" s="59">
        <v>571</v>
      </c>
      <c r="BA13" s="59">
        <v>722</v>
      </c>
      <c r="BB13" s="59">
        <v>779</v>
      </c>
      <c r="BC13" s="59">
        <v>806</v>
      </c>
      <c r="BD13" s="59">
        <v>715</v>
      </c>
      <c r="BE13" s="59">
        <v>810</v>
      </c>
      <c r="BF13" s="59">
        <v>957</v>
      </c>
      <c r="BG13" s="59">
        <v>949</v>
      </c>
      <c r="BH13" s="59">
        <v>747</v>
      </c>
      <c r="BI13" s="59">
        <v>910</v>
      </c>
      <c r="BJ13" s="59">
        <v>985</v>
      </c>
      <c r="BK13" s="59">
        <v>874</v>
      </c>
      <c r="BL13" s="59">
        <v>683</v>
      </c>
      <c r="BM13" s="59">
        <v>656</v>
      </c>
      <c r="BN13" s="59">
        <v>828</v>
      </c>
      <c r="BO13" s="59">
        <v>841</v>
      </c>
      <c r="BP13" s="59">
        <v>737</v>
      </c>
      <c r="BQ13" s="59">
        <v>976</v>
      </c>
      <c r="BR13" s="59">
        <v>1227</v>
      </c>
      <c r="BS13" s="59">
        <v>1281</v>
      </c>
      <c r="BT13" s="59">
        <v>671</v>
      </c>
      <c r="BU13" s="59">
        <v>387</v>
      </c>
      <c r="BV13" s="59">
        <v>700</v>
      </c>
      <c r="BW13" s="59">
        <v>729</v>
      </c>
      <c r="BX13" s="59">
        <v>659</v>
      </c>
      <c r="BY13" s="59">
        <v>770</v>
      </c>
      <c r="BZ13" s="59">
        <v>916</v>
      </c>
      <c r="CA13" s="59">
        <v>926</v>
      </c>
      <c r="CB13" s="59">
        <f t="shared" si="8"/>
        <v>2167</v>
      </c>
      <c r="CC13" s="59">
        <f t="shared" si="9"/>
        <v>2940</v>
      </c>
      <c r="CD13" s="59">
        <f t="shared" si="10"/>
        <v>1758</v>
      </c>
      <c r="CE13" s="59">
        <f t="shared" si="11"/>
        <v>2345</v>
      </c>
      <c r="CF13" s="59">
        <f t="shared" si="0"/>
        <v>1897</v>
      </c>
      <c r="CG13" s="59">
        <f t="shared" si="1"/>
        <v>2192</v>
      </c>
      <c r="CH13" s="59">
        <f t="shared" si="2"/>
        <v>2878</v>
      </c>
      <c r="CI13" s="59">
        <f t="shared" si="3"/>
        <v>3431</v>
      </c>
      <c r="CJ13" s="53">
        <f t="shared" si="4"/>
        <v>3516</v>
      </c>
      <c r="CK13" s="59">
        <f t="shared" si="5"/>
        <v>3008</v>
      </c>
      <c r="CL13" s="59">
        <f t="shared" si="6"/>
        <v>4221</v>
      </c>
      <c r="CM13" s="59">
        <f t="shared" si="7"/>
        <v>2487</v>
      </c>
      <c r="CN13" s="59">
        <f t="shared" si="12"/>
        <v>3271</v>
      </c>
    </row>
    <row r="14" spans="1:93" s="25" customFormat="1" ht="25.35" customHeight="1">
      <c r="A14" s="55" t="str">
        <f>IF('1'!$A$1=1,B14,C14)</f>
        <v>Machinery and equipment</v>
      </c>
      <c r="B14" s="56" t="s">
        <v>11</v>
      </c>
      <c r="C14" s="641" t="s">
        <v>102</v>
      </c>
      <c r="D14" s="54">
        <v>1814</v>
      </c>
      <c r="E14" s="59">
        <v>2362</v>
      </c>
      <c r="F14" s="59">
        <v>2671</v>
      </c>
      <c r="G14" s="59">
        <v>3056</v>
      </c>
      <c r="H14" s="59">
        <v>2640</v>
      </c>
      <c r="I14" s="59">
        <v>3228</v>
      </c>
      <c r="J14" s="59">
        <v>3518</v>
      </c>
      <c r="K14" s="59">
        <v>4016</v>
      </c>
      <c r="L14" s="59">
        <v>3649</v>
      </c>
      <c r="M14" s="59">
        <v>4356</v>
      </c>
      <c r="N14" s="59">
        <v>5003</v>
      </c>
      <c r="O14" s="59">
        <v>6071</v>
      </c>
      <c r="P14" s="59">
        <v>5637</v>
      </c>
      <c r="Q14" s="59">
        <v>7181</v>
      </c>
      <c r="R14" s="59">
        <v>7820</v>
      </c>
      <c r="S14" s="59">
        <v>5225</v>
      </c>
      <c r="T14" s="59">
        <v>1726</v>
      </c>
      <c r="U14" s="59">
        <v>1835</v>
      </c>
      <c r="V14" s="59">
        <v>2269</v>
      </c>
      <c r="W14" s="59">
        <v>2623</v>
      </c>
      <c r="X14" s="59">
        <v>1970</v>
      </c>
      <c r="Y14" s="59">
        <v>2455</v>
      </c>
      <c r="Z14" s="59">
        <v>3376</v>
      </c>
      <c r="AA14" s="59">
        <v>3998</v>
      </c>
      <c r="AB14" s="59">
        <v>3519</v>
      </c>
      <c r="AC14" s="59">
        <v>4364</v>
      </c>
      <c r="AD14" s="59">
        <v>5250</v>
      </c>
      <c r="AE14" s="59">
        <v>6075</v>
      </c>
      <c r="AF14" s="59">
        <v>4368</v>
      </c>
      <c r="AG14" s="59">
        <v>5795</v>
      </c>
      <c r="AH14" s="59">
        <v>5087</v>
      </c>
      <c r="AI14" s="59">
        <v>5762</v>
      </c>
      <c r="AJ14" s="59">
        <v>4266</v>
      </c>
      <c r="AK14" s="59">
        <v>4470</v>
      </c>
      <c r="AL14" s="59">
        <v>4785</v>
      </c>
      <c r="AM14" s="59">
        <v>4633</v>
      </c>
      <c r="AN14" s="59">
        <v>2777</v>
      </c>
      <c r="AO14" s="59">
        <v>2596</v>
      </c>
      <c r="AP14" s="59">
        <v>2725</v>
      </c>
      <c r="AQ14" s="59">
        <v>2626</v>
      </c>
      <c r="AR14" s="59">
        <v>1561</v>
      </c>
      <c r="AS14" s="59">
        <v>1570</v>
      </c>
      <c r="AT14" s="59">
        <v>2100</v>
      </c>
      <c r="AU14" s="59">
        <v>2273</v>
      </c>
      <c r="AV14" s="59">
        <v>1986</v>
      </c>
      <c r="AW14" s="59">
        <v>2391</v>
      </c>
      <c r="AX14" s="59">
        <v>2853</v>
      </c>
      <c r="AY14" s="59">
        <v>3123</v>
      </c>
      <c r="AZ14" s="59">
        <v>2842</v>
      </c>
      <c r="BA14" s="59">
        <v>3252</v>
      </c>
      <c r="BB14" s="59">
        <v>3532</v>
      </c>
      <c r="BC14" s="59">
        <v>3943</v>
      </c>
      <c r="BD14" s="59">
        <v>3277</v>
      </c>
      <c r="BE14" s="59">
        <v>3668</v>
      </c>
      <c r="BF14" s="59">
        <v>4228</v>
      </c>
      <c r="BG14" s="59">
        <v>4819</v>
      </c>
      <c r="BH14" s="59">
        <v>4088</v>
      </c>
      <c r="BI14" s="59">
        <v>4324</v>
      </c>
      <c r="BJ14" s="59">
        <v>5328</v>
      </c>
      <c r="BK14" s="59">
        <v>5621</v>
      </c>
      <c r="BL14" s="59">
        <v>3866</v>
      </c>
      <c r="BM14" s="59">
        <v>3471</v>
      </c>
      <c r="BN14" s="59">
        <v>4682</v>
      </c>
      <c r="BO14" s="59">
        <v>5389</v>
      </c>
      <c r="BP14" s="59">
        <v>4438</v>
      </c>
      <c r="BQ14" s="59">
        <v>5320</v>
      </c>
      <c r="BR14" s="59">
        <v>5622</v>
      </c>
      <c r="BS14" s="59">
        <v>6465</v>
      </c>
      <c r="BT14" s="59">
        <v>3372</v>
      </c>
      <c r="BU14" s="59">
        <v>3033</v>
      </c>
      <c r="BV14" s="59">
        <v>3638</v>
      </c>
      <c r="BW14" s="59">
        <v>4784</v>
      </c>
      <c r="BX14" s="59">
        <v>4251</v>
      </c>
      <c r="BY14" s="59">
        <v>4380</v>
      </c>
      <c r="BZ14" s="59">
        <v>5162</v>
      </c>
      <c r="CA14" s="59">
        <v>5790</v>
      </c>
      <c r="CB14" s="59">
        <f t="shared" si="8"/>
        <v>12019</v>
      </c>
      <c r="CC14" s="59">
        <f t="shared" si="9"/>
        <v>15380</v>
      </c>
      <c r="CD14" s="59">
        <f t="shared" si="10"/>
        <v>10043</v>
      </c>
      <c r="CE14" s="59">
        <f t="shared" si="11"/>
        <v>13793</v>
      </c>
      <c r="CF14" s="59">
        <f t="shared" si="0"/>
        <v>7504</v>
      </c>
      <c r="CG14" s="59">
        <f t="shared" si="1"/>
        <v>10353</v>
      </c>
      <c r="CH14" s="59">
        <f t="shared" si="2"/>
        <v>13569</v>
      </c>
      <c r="CI14" s="59">
        <f t="shared" si="3"/>
        <v>15992</v>
      </c>
      <c r="CJ14" s="53">
        <f t="shared" si="4"/>
        <v>19361</v>
      </c>
      <c r="CK14" s="59">
        <f t="shared" si="5"/>
        <v>17408</v>
      </c>
      <c r="CL14" s="59">
        <f t="shared" si="6"/>
        <v>21845</v>
      </c>
      <c r="CM14" s="59">
        <f t="shared" si="7"/>
        <v>14827</v>
      </c>
      <c r="CN14" s="59">
        <f t="shared" si="12"/>
        <v>19583</v>
      </c>
    </row>
    <row r="15" spans="1:93" s="25" customFormat="1" ht="25.35" customHeight="1">
      <c r="A15" s="60" t="str">
        <f>IF('1'!$A$1=1,B15,C15)</f>
        <v>Other*</v>
      </c>
      <c r="B15" s="108" t="s">
        <v>12</v>
      </c>
      <c r="C15" s="61" t="s">
        <v>103</v>
      </c>
      <c r="D15" s="59">
        <f t="shared" ref="D15:BO15" si="13">D7-D8-D9-D10-D11-D12-D13-D14</f>
        <v>416</v>
      </c>
      <c r="E15" s="59">
        <f t="shared" si="13"/>
        <v>352</v>
      </c>
      <c r="F15" s="59">
        <f t="shared" si="13"/>
        <v>429</v>
      </c>
      <c r="G15" s="59">
        <f t="shared" si="13"/>
        <v>443</v>
      </c>
      <c r="H15" s="59">
        <f t="shared" si="13"/>
        <v>385</v>
      </c>
      <c r="I15" s="59">
        <f t="shared" si="13"/>
        <v>402</v>
      </c>
      <c r="J15" s="59">
        <f t="shared" si="13"/>
        <v>428</v>
      </c>
      <c r="K15" s="59">
        <f t="shared" si="13"/>
        <v>446</v>
      </c>
      <c r="L15" s="59">
        <f t="shared" si="13"/>
        <v>354</v>
      </c>
      <c r="M15" s="59">
        <f t="shared" si="13"/>
        <v>656</v>
      </c>
      <c r="N15" s="59">
        <f t="shared" si="13"/>
        <v>869</v>
      </c>
      <c r="O15" s="59">
        <f t="shared" si="13"/>
        <v>783</v>
      </c>
      <c r="P15" s="59">
        <f t="shared" si="13"/>
        <v>721</v>
      </c>
      <c r="Q15" s="59">
        <f t="shared" si="13"/>
        <v>773</v>
      </c>
      <c r="R15" s="59">
        <f t="shared" si="13"/>
        <v>801</v>
      </c>
      <c r="S15" s="59">
        <f t="shared" si="13"/>
        <v>604</v>
      </c>
      <c r="T15" s="59">
        <f t="shared" si="13"/>
        <v>171</v>
      </c>
      <c r="U15" s="59">
        <f t="shared" si="13"/>
        <v>192</v>
      </c>
      <c r="V15" s="59">
        <f t="shared" si="13"/>
        <v>215</v>
      </c>
      <c r="W15" s="59">
        <f t="shared" si="13"/>
        <v>209</v>
      </c>
      <c r="X15" s="59">
        <f t="shared" si="13"/>
        <v>238</v>
      </c>
      <c r="Y15" s="59">
        <f t="shared" si="13"/>
        <v>163</v>
      </c>
      <c r="Z15" s="59">
        <f t="shared" si="13"/>
        <v>408</v>
      </c>
      <c r="AA15" s="59">
        <f t="shared" si="13"/>
        <v>419</v>
      </c>
      <c r="AB15" s="59">
        <f t="shared" si="13"/>
        <v>1012</v>
      </c>
      <c r="AC15" s="59">
        <f t="shared" si="13"/>
        <v>1192</v>
      </c>
      <c r="AD15" s="59">
        <f t="shared" si="13"/>
        <v>1511</v>
      </c>
      <c r="AE15" s="59">
        <f t="shared" si="13"/>
        <v>1558</v>
      </c>
      <c r="AF15" s="59">
        <f t="shared" si="13"/>
        <v>1494</v>
      </c>
      <c r="AG15" s="59">
        <f t="shared" si="13"/>
        <v>1954</v>
      </c>
      <c r="AH15" s="59">
        <f t="shared" si="13"/>
        <v>1782</v>
      </c>
      <c r="AI15" s="59">
        <f t="shared" si="13"/>
        <v>1939</v>
      </c>
      <c r="AJ15" s="59">
        <f t="shared" si="13"/>
        <v>2287</v>
      </c>
      <c r="AK15" s="59">
        <f t="shared" si="13"/>
        <v>2439</v>
      </c>
      <c r="AL15" s="59">
        <f t="shared" si="13"/>
        <v>2717</v>
      </c>
      <c r="AM15" s="59">
        <f t="shared" si="13"/>
        <v>2602</v>
      </c>
      <c r="AN15" s="59">
        <f t="shared" si="13"/>
        <v>2467</v>
      </c>
      <c r="AO15" s="59">
        <f t="shared" si="13"/>
        <v>2063</v>
      </c>
      <c r="AP15" s="59">
        <f t="shared" si="13"/>
        <v>2009</v>
      </c>
      <c r="AQ15" s="59">
        <f t="shared" si="13"/>
        <v>1539</v>
      </c>
      <c r="AR15" s="59">
        <f t="shared" si="13"/>
        <v>1169</v>
      </c>
      <c r="AS15" s="59">
        <f t="shared" si="13"/>
        <v>1085</v>
      </c>
      <c r="AT15" s="59">
        <f t="shared" si="13"/>
        <v>1144</v>
      </c>
      <c r="AU15" s="59">
        <f t="shared" si="13"/>
        <v>1254</v>
      </c>
      <c r="AV15" s="59">
        <f t="shared" si="13"/>
        <v>1051</v>
      </c>
      <c r="AW15" s="59">
        <f t="shared" si="13"/>
        <v>1092</v>
      </c>
      <c r="AX15" s="59">
        <f t="shared" si="13"/>
        <v>1240</v>
      </c>
      <c r="AY15" s="59">
        <f t="shared" si="13"/>
        <v>1349</v>
      </c>
      <c r="AZ15" s="59">
        <f t="shared" si="13"/>
        <v>842</v>
      </c>
      <c r="BA15" s="59">
        <f t="shared" si="13"/>
        <v>886</v>
      </c>
      <c r="BB15" s="59">
        <f t="shared" si="13"/>
        <v>978</v>
      </c>
      <c r="BC15" s="59">
        <f t="shared" si="13"/>
        <v>1121</v>
      </c>
      <c r="BD15" s="59">
        <f t="shared" si="13"/>
        <v>943</v>
      </c>
      <c r="BE15" s="59">
        <f t="shared" si="13"/>
        <v>994</v>
      </c>
      <c r="BF15" s="59">
        <f t="shared" si="13"/>
        <v>929</v>
      </c>
      <c r="BG15" s="59">
        <f t="shared" si="13"/>
        <v>824</v>
      </c>
      <c r="BH15" s="59">
        <f t="shared" si="13"/>
        <v>898</v>
      </c>
      <c r="BI15" s="59">
        <f t="shared" si="13"/>
        <v>1000</v>
      </c>
      <c r="BJ15" s="59">
        <f t="shared" si="13"/>
        <v>974</v>
      </c>
      <c r="BK15" s="59">
        <f t="shared" si="13"/>
        <v>1036</v>
      </c>
      <c r="BL15" s="59">
        <f t="shared" si="13"/>
        <v>531</v>
      </c>
      <c r="BM15" s="59">
        <f t="shared" si="13"/>
        <v>371</v>
      </c>
      <c r="BN15" s="59">
        <f t="shared" si="13"/>
        <v>574</v>
      </c>
      <c r="BO15" s="59">
        <f t="shared" si="13"/>
        <v>643</v>
      </c>
      <c r="BP15" s="59">
        <f t="shared" ref="BP15:CI15" si="14">BP7-BP8-BP9-BP10-BP11-BP12-BP13-BP14</f>
        <v>526</v>
      </c>
      <c r="BQ15" s="59">
        <f t="shared" si="14"/>
        <v>485</v>
      </c>
      <c r="BR15" s="59">
        <f t="shared" si="14"/>
        <v>620</v>
      </c>
      <c r="BS15" s="59">
        <f t="shared" si="14"/>
        <v>846</v>
      </c>
      <c r="BT15" s="59">
        <f t="shared" si="14"/>
        <v>827</v>
      </c>
      <c r="BU15" s="59">
        <f t="shared" si="14"/>
        <v>1796</v>
      </c>
      <c r="BV15" s="59">
        <f t="shared" si="14"/>
        <v>1230</v>
      </c>
      <c r="BW15" s="59">
        <f t="shared" si="14"/>
        <v>2090</v>
      </c>
      <c r="BX15" s="59">
        <f t="shared" si="14"/>
        <v>1500</v>
      </c>
      <c r="BY15" s="59">
        <f t="shared" si="14"/>
        <v>2097</v>
      </c>
      <c r="BZ15" s="59">
        <f t="shared" si="14"/>
        <v>2204</v>
      </c>
      <c r="CA15" s="59">
        <f t="shared" si="14"/>
        <v>2202</v>
      </c>
      <c r="CB15" s="59">
        <f t="shared" si="14"/>
        <v>1476</v>
      </c>
      <c r="CC15" s="59">
        <f t="shared" si="14"/>
        <v>1631</v>
      </c>
      <c r="CD15" s="59">
        <f t="shared" si="14"/>
        <v>3853</v>
      </c>
      <c r="CE15" s="59">
        <f t="shared" si="14"/>
        <v>5801</v>
      </c>
      <c r="CF15" s="59">
        <f t="shared" si="14"/>
        <v>4652</v>
      </c>
      <c r="CG15" s="59">
        <f t="shared" si="14"/>
        <v>4732</v>
      </c>
      <c r="CH15" s="59">
        <f t="shared" si="14"/>
        <v>3827</v>
      </c>
      <c r="CI15" s="59">
        <f t="shared" si="14"/>
        <v>3690</v>
      </c>
      <c r="CJ15" s="59">
        <f>CJ7-CJ8-CJ9-CJ10-CJ11-CJ12-CJ13-CJ14</f>
        <v>3908</v>
      </c>
      <c r="CK15" s="59">
        <f>CK7-CK8-CK9-CK10-CK11-CK12-CK13-CK14</f>
        <v>2119</v>
      </c>
      <c r="CL15" s="59">
        <f>CL7-CL8-CL9-CL10-CL11-CL12-CL13-CL14</f>
        <v>2477</v>
      </c>
      <c r="CM15" s="59">
        <f>CM7-CM8-CM9-CM10-CM11-CM12-CM13-CM14</f>
        <v>5943</v>
      </c>
      <c r="CN15" s="59">
        <f>CN7-CN8-CN9-CN10-CN11-CN12-CN13-CN14</f>
        <v>8003</v>
      </c>
    </row>
    <row r="16" spans="1:93" s="25" customFormat="1" ht="24.6" customHeight="1">
      <c r="A16" s="109" t="str">
        <f>IF('1'!$A$1=1,B16,C16)</f>
        <v>% of total</v>
      </c>
      <c r="B16" s="110" t="s">
        <v>13</v>
      </c>
      <c r="C16" s="650" t="s">
        <v>104</v>
      </c>
      <c r="D16" s="654"/>
      <c r="E16" s="655"/>
      <c r="F16" s="655"/>
      <c r="G16" s="655"/>
      <c r="H16" s="655"/>
      <c r="I16" s="655"/>
      <c r="J16" s="655"/>
      <c r="K16" s="655"/>
      <c r="L16" s="655"/>
      <c r="M16" s="111"/>
      <c r="N16" s="111"/>
      <c r="O16" s="111"/>
      <c r="P16" s="111"/>
      <c r="Q16" s="111"/>
      <c r="R16" s="111"/>
      <c r="S16" s="111"/>
      <c r="T16" s="111"/>
      <c r="U16" s="111"/>
      <c r="V16" s="111"/>
      <c r="W16" s="111"/>
      <c r="X16" s="111"/>
      <c r="Y16" s="111"/>
      <c r="Z16" s="111"/>
      <c r="AA16" s="111"/>
      <c r="AB16" s="111"/>
      <c r="AC16" s="111"/>
      <c r="AD16" s="111"/>
      <c r="AE16" s="111"/>
      <c r="AF16" s="111"/>
      <c r="AG16" s="111"/>
      <c r="AH16" s="111"/>
      <c r="AI16" s="111"/>
      <c r="AJ16" s="111"/>
      <c r="AK16" s="111"/>
      <c r="AL16" s="111"/>
      <c r="AM16" s="111"/>
      <c r="AN16" s="111"/>
      <c r="AO16" s="111"/>
      <c r="AP16" s="111"/>
      <c r="AQ16" s="111"/>
      <c r="AR16" s="111"/>
      <c r="AS16" s="111"/>
      <c r="AT16" s="111"/>
      <c r="AU16" s="111"/>
      <c r="AV16" s="111"/>
      <c r="AW16" s="111"/>
      <c r="AX16" s="111"/>
      <c r="AY16" s="111"/>
      <c r="AZ16" s="111"/>
      <c r="BA16" s="111"/>
      <c r="BB16" s="111"/>
      <c r="BC16" s="111"/>
      <c r="BD16" s="111"/>
      <c r="BE16" s="111"/>
      <c r="BF16" s="111"/>
      <c r="BG16" s="111"/>
      <c r="BH16" s="647"/>
      <c r="BI16" s="647"/>
      <c r="BJ16" s="647"/>
      <c r="BK16" s="647"/>
      <c r="BL16" s="647"/>
      <c r="BM16" s="647"/>
      <c r="BN16" s="647"/>
      <c r="BO16" s="647"/>
      <c r="BP16" s="647"/>
      <c r="BQ16" s="647"/>
      <c r="BR16" s="647"/>
      <c r="BS16" s="647"/>
      <c r="BT16" s="647"/>
      <c r="BU16" s="647"/>
      <c r="BV16" s="647"/>
      <c r="BW16" s="647"/>
      <c r="BX16" s="647"/>
      <c r="BY16" s="647"/>
      <c r="BZ16" s="647"/>
      <c r="CA16" s="647"/>
      <c r="CB16" s="647"/>
      <c r="CC16" s="647"/>
      <c r="CD16" s="647"/>
      <c r="CE16" s="647"/>
      <c r="CF16" s="111"/>
      <c r="CG16" s="111"/>
      <c r="CH16" s="111"/>
      <c r="CI16" s="111"/>
      <c r="CJ16" s="647"/>
      <c r="CK16" s="647"/>
      <c r="CL16" s="647"/>
      <c r="CM16" s="647"/>
      <c r="CN16" s="647"/>
    </row>
    <row r="17" spans="1:92" s="25" customFormat="1" ht="23.1" customHeight="1">
      <c r="A17" s="65" t="str">
        <f>IF('1'!$A$1=1,B17,C17)</f>
        <v>TOTAL</v>
      </c>
      <c r="B17" s="66" t="s">
        <v>14</v>
      </c>
      <c r="C17" s="651" t="s">
        <v>105</v>
      </c>
      <c r="D17" s="112">
        <v>100</v>
      </c>
      <c r="E17" s="113">
        <v>100</v>
      </c>
      <c r="F17" s="113">
        <v>100</v>
      </c>
      <c r="G17" s="113">
        <v>100</v>
      </c>
      <c r="H17" s="113">
        <v>100</v>
      </c>
      <c r="I17" s="113">
        <v>100</v>
      </c>
      <c r="J17" s="113">
        <v>100</v>
      </c>
      <c r="K17" s="113">
        <v>100</v>
      </c>
      <c r="L17" s="113">
        <v>100</v>
      </c>
      <c r="M17" s="68">
        <v>100</v>
      </c>
      <c r="N17" s="68">
        <v>100</v>
      </c>
      <c r="O17" s="68">
        <v>100</v>
      </c>
      <c r="P17" s="68">
        <v>100</v>
      </c>
      <c r="Q17" s="68">
        <v>100</v>
      </c>
      <c r="R17" s="68">
        <v>100</v>
      </c>
      <c r="S17" s="68">
        <v>100</v>
      </c>
      <c r="T17" s="68">
        <v>100</v>
      </c>
      <c r="U17" s="68">
        <v>100</v>
      </c>
      <c r="V17" s="68">
        <v>100</v>
      </c>
      <c r="W17" s="68">
        <v>100</v>
      </c>
      <c r="X17" s="68">
        <v>100</v>
      </c>
      <c r="Y17" s="68">
        <v>100</v>
      </c>
      <c r="Z17" s="68">
        <v>100</v>
      </c>
      <c r="AA17" s="68">
        <v>100</v>
      </c>
      <c r="AB17" s="68">
        <v>100</v>
      </c>
      <c r="AC17" s="68">
        <v>100</v>
      </c>
      <c r="AD17" s="68">
        <v>100</v>
      </c>
      <c r="AE17" s="68">
        <v>100</v>
      </c>
      <c r="AF17" s="68">
        <v>100</v>
      </c>
      <c r="AG17" s="68">
        <v>100</v>
      </c>
      <c r="AH17" s="68">
        <v>100</v>
      </c>
      <c r="AI17" s="68">
        <v>100</v>
      </c>
      <c r="AJ17" s="68">
        <v>100</v>
      </c>
      <c r="AK17" s="68">
        <v>100</v>
      </c>
      <c r="AL17" s="68">
        <v>100</v>
      </c>
      <c r="AM17" s="68">
        <v>100</v>
      </c>
      <c r="AN17" s="68">
        <f t="shared" ref="AN17:CN17" si="15">AN18+AN19+AN20+AN21+AN22+AN23+AN24+AN25</f>
        <v>99.999999999999986</v>
      </c>
      <c r="AO17" s="68">
        <f t="shared" si="15"/>
        <v>100</v>
      </c>
      <c r="AP17" s="68">
        <f t="shared" si="15"/>
        <v>100</v>
      </c>
      <c r="AQ17" s="68">
        <f t="shared" si="15"/>
        <v>100.00000000000001</v>
      </c>
      <c r="AR17" s="68">
        <f t="shared" si="15"/>
        <v>100</v>
      </c>
      <c r="AS17" s="68">
        <f t="shared" si="15"/>
        <v>100</v>
      </c>
      <c r="AT17" s="68">
        <f t="shared" si="15"/>
        <v>100</v>
      </c>
      <c r="AU17" s="68">
        <f t="shared" si="15"/>
        <v>100</v>
      </c>
      <c r="AV17" s="68">
        <f t="shared" si="15"/>
        <v>100</v>
      </c>
      <c r="AW17" s="68">
        <f t="shared" si="15"/>
        <v>99.999999999999986</v>
      </c>
      <c r="AX17" s="68">
        <f t="shared" si="15"/>
        <v>100</v>
      </c>
      <c r="AY17" s="68">
        <f t="shared" si="15"/>
        <v>99.999999999999986</v>
      </c>
      <c r="AZ17" s="68">
        <f t="shared" si="15"/>
        <v>100</v>
      </c>
      <c r="BA17" s="68">
        <f t="shared" si="15"/>
        <v>99.999999999999986</v>
      </c>
      <c r="BB17" s="68">
        <f t="shared" si="15"/>
        <v>100</v>
      </c>
      <c r="BC17" s="68">
        <f t="shared" si="15"/>
        <v>100</v>
      </c>
      <c r="BD17" s="68">
        <f t="shared" si="15"/>
        <v>100</v>
      </c>
      <c r="BE17" s="68">
        <f t="shared" si="15"/>
        <v>100</v>
      </c>
      <c r="BF17" s="68">
        <f t="shared" si="15"/>
        <v>100</v>
      </c>
      <c r="BG17" s="68">
        <f t="shared" si="15"/>
        <v>100</v>
      </c>
      <c r="BH17" s="68">
        <f t="shared" si="15"/>
        <v>100</v>
      </c>
      <c r="BI17" s="68">
        <f t="shared" si="15"/>
        <v>100</v>
      </c>
      <c r="BJ17" s="68">
        <f t="shared" si="15"/>
        <v>100</v>
      </c>
      <c r="BK17" s="68">
        <f t="shared" si="15"/>
        <v>100</v>
      </c>
      <c r="BL17" s="68">
        <f t="shared" si="15"/>
        <v>100</v>
      </c>
      <c r="BM17" s="68">
        <f t="shared" si="15"/>
        <v>100</v>
      </c>
      <c r="BN17" s="68">
        <f t="shared" si="15"/>
        <v>100</v>
      </c>
      <c r="BO17" s="68">
        <f t="shared" si="15"/>
        <v>100.00000000000001</v>
      </c>
      <c r="BP17" s="68">
        <f t="shared" si="15"/>
        <v>100</v>
      </c>
      <c r="BQ17" s="68">
        <f t="shared" si="15"/>
        <v>100</v>
      </c>
      <c r="BR17" s="68">
        <f t="shared" si="15"/>
        <v>99.999999999999986</v>
      </c>
      <c r="BS17" s="68">
        <f t="shared" si="15"/>
        <v>100</v>
      </c>
      <c r="BT17" s="68">
        <f t="shared" si="15"/>
        <v>100</v>
      </c>
      <c r="BU17" s="68">
        <f t="shared" si="15"/>
        <v>100</v>
      </c>
      <c r="BV17" s="68">
        <f t="shared" si="15"/>
        <v>100</v>
      </c>
      <c r="BW17" s="68">
        <f t="shared" si="15"/>
        <v>100.00000000000001</v>
      </c>
      <c r="BX17" s="68">
        <f t="shared" si="15"/>
        <v>99.999999999999986</v>
      </c>
      <c r="BY17" s="68">
        <f t="shared" si="15"/>
        <v>100</v>
      </c>
      <c r="BZ17" s="68">
        <f t="shared" si="15"/>
        <v>100</v>
      </c>
      <c r="CA17" s="68">
        <f t="shared" si="15"/>
        <v>100</v>
      </c>
      <c r="CB17" s="68">
        <f t="shared" si="15"/>
        <v>100.00000000000001</v>
      </c>
      <c r="CC17" s="68">
        <f t="shared" si="15"/>
        <v>100</v>
      </c>
      <c r="CD17" s="68">
        <f t="shared" si="15"/>
        <v>100</v>
      </c>
      <c r="CE17" s="68">
        <f t="shared" si="15"/>
        <v>99.999999999999986</v>
      </c>
      <c r="CF17" s="68">
        <f t="shared" si="15"/>
        <v>100</v>
      </c>
      <c r="CG17" s="68">
        <f t="shared" si="15"/>
        <v>100</v>
      </c>
      <c r="CH17" s="68">
        <f t="shared" si="15"/>
        <v>100</v>
      </c>
      <c r="CI17" s="68">
        <f t="shared" si="15"/>
        <v>100</v>
      </c>
      <c r="CJ17" s="68">
        <f t="shared" si="15"/>
        <v>99.999999999999986</v>
      </c>
      <c r="CK17" s="68">
        <f t="shared" si="15"/>
        <v>100</v>
      </c>
      <c r="CL17" s="68">
        <f t="shared" si="15"/>
        <v>100</v>
      </c>
      <c r="CM17" s="68">
        <f t="shared" si="15"/>
        <v>100</v>
      </c>
      <c r="CN17" s="68">
        <f t="shared" si="15"/>
        <v>100</v>
      </c>
    </row>
    <row r="18" spans="1:92" s="25" customFormat="1" ht="29.7" customHeight="1">
      <c r="A18" s="69" t="str">
        <f>IF('1'!$A$1=1,B18,C18)</f>
        <v>Agricultural products</v>
      </c>
      <c r="B18" s="70" t="s">
        <v>5</v>
      </c>
      <c r="C18" s="652" t="s">
        <v>96</v>
      </c>
      <c r="D18" s="112">
        <v>7.9551900170164487</v>
      </c>
      <c r="E18" s="113">
        <v>6.7353315588473555</v>
      </c>
      <c r="F18" s="113">
        <v>7.4905149051490509</v>
      </c>
      <c r="G18" s="113">
        <v>8.4681255946717418</v>
      </c>
      <c r="H18" s="113">
        <v>8.0514946541566665</v>
      </c>
      <c r="I18" s="113">
        <v>7.1500605082694637</v>
      </c>
      <c r="J18" s="113">
        <v>6.2420957542908768</v>
      </c>
      <c r="K18" s="113">
        <v>7.9217765992707996</v>
      </c>
      <c r="L18" s="113">
        <v>7.1819538895339194</v>
      </c>
      <c r="M18" s="68">
        <v>6.2845762336800171</v>
      </c>
      <c r="N18" s="68">
        <v>6.4439464928362877</v>
      </c>
      <c r="O18" s="68">
        <v>7.1104474182987767</v>
      </c>
      <c r="P18" s="68">
        <v>7.2092892170678091</v>
      </c>
      <c r="Q18" s="68">
        <v>6.9785310734463275</v>
      </c>
      <c r="R18" s="68">
        <v>7.2169635845079156</v>
      </c>
      <c r="S18" s="68">
        <v>9.8546529159881793</v>
      </c>
      <c r="T18" s="68">
        <v>12.798937112488929</v>
      </c>
      <c r="U18" s="68">
        <v>12.080825451418745</v>
      </c>
      <c r="V18" s="68">
        <v>10.643497149063263</v>
      </c>
      <c r="W18" s="68">
        <v>11.304613504430186</v>
      </c>
      <c r="X18" s="68">
        <v>11.842462652784064</v>
      </c>
      <c r="Y18" s="68">
        <v>10.662711732105222</v>
      </c>
      <c r="Z18" s="68">
        <v>8.663171690694627</v>
      </c>
      <c r="AA18" s="68">
        <v>9.9268841394825635</v>
      </c>
      <c r="AB18" s="68">
        <v>8.5551750800839503</v>
      </c>
      <c r="AC18" s="68">
        <v>7.8227742406846881</v>
      </c>
      <c r="AD18" s="68">
        <v>7.3730705756722648</v>
      </c>
      <c r="AE18" s="68">
        <v>7.8956706884315127</v>
      </c>
      <c r="AF18" s="68">
        <v>8.9280100597296457</v>
      </c>
      <c r="AG18" s="68">
        <v>8.4099161698121669</v>
      </c>
      <c r="AH18" s="68">
        <v>7.8168595343731413</v>
      </c>
      <c r="AI18" s="68">
        <v>9.6624234261632704</v>
      </c>
      <c r="AJ18" s="68">
        <v>11.258557135334387</v>
      </c>
      <c r="AK18" s="68">
        <v>10.387750605860321</v>
      </c>
      <c r="AL18" s="68">
        <v>7.775252862808002</v>
      </c>
      <c r="AM18" s="68">
        <v>11.143451143451145</v>
      </c>
      <c r="AN18" s="68">
        <f t="shared" ref="AN18:CN18" si="16">AN8/AN7*100</f>
        <v>12.785208497246261</v>
      </c>
      <c r="AO18" s="68">
        <f t="shared" si="16"/>
        <v>9.1056580815250463</v>
      </c>
      <c r="AP18" s="68">
        <f t="shared" si="16"/>
        <v>8.9012716102300331</v>
      </c>
      <c r="AQ18" s="68">
        <f t="shared" si="16"/>
        <v>10.867492850333651</v>
      </c>
      <c r="AR18" s="68">
        <f t="shared" si="16"/>
        <v>10.528962188254223</v>
      </c>
      <c r="AS18" s="68">
        <f t="shared" si="16"/>
        <v>7.7795065570126694</v>
      </c>
      <c r="AT18" s="68">
        <f t="shared" si="16"/>
        <v>7.4302768344139141</v>
      </c>
      <c r="AU18" s="68">
        <f t="shared" si="16"/>
        <v>9.2306186374314798</v>
      </c>
      <c r="AV18" s="68">
        <f t="shared" si="16"/>
        <v>12.430323299888517</v>
      </c>
      <c r="AW18" s="68">
        <f t="shared" si="16"/>
        <v>9.1956619972887488</v>
      </c>
      <c r="AX18" s="68">
        <f t="shared" si="16"/>
        <v>7.812206572769953</v>
      </c>
      <c r="AY18" s="68">
        <f t="shared" si="16"/>
        <v>9.1604322527015789</v>
      </c>
      <c r="AZ18" s="68">
        <f t="shared" si="16"/>
        <v>9.7453432916404203</v>
      </c>
      <c r="BA18" s="68">
        <f t="shared" si="16"/>
        <v>7.7132566107353071</v>
      </c>
      <c r="BB18" s="68">
        <f t="shared" si="16"/>
        <v>7.6746214223420273</v>
      </c>
      <c r="BC18" s="68">
        <f t="shared" si="16"/>
        <v>9.3861802876183802</v>
      </c>
      <c r="BD18" s="68">
        <f t="shared" si="16"/>
        <v>10.678060857758966</v>
      </c>
      <c r="BE18" s="68">
        <f t="shared" si="16"/>
        <v>8.3384473764958571</v>
      </c>
      <c r="BF18" s="68">
        <f t="shared" si="16"/>
        <v>7.5008409014463497</v>
      </c>
      <c r="BG18" s="68">
        <f t="shared" si="16"/>
        <v>9.4735495426341707</v>
      </c>
      <c r="BH18" s="68">
        <f t="shared" si="16"/>
        <v>10.552801006438244</v>
      </c>
      <c r="BI18" s="68">
        <f t="shared" si="16"/>
        <v>8.3916568498371564</v>
      </c>
      <c r="BJ18" s="68">
        <f t="shared" si="16"/>
        <v>7.680835197613721</v>
      </c>
      <c r="BK18" s="68">
        <f t="shared" si="16"/>
        <v>11.173081637656288</v>
      </c>
      <c r="BL18" s="68">
        <f t="shared" si="16"/>
        <v>12.926059859967683</v>
      </c>
      <c r="BM18" s="68">
        <f t="shared" si="16"/>
        <v>12.838486652583061</v>
      </c>
      <c r="BN18" s="68">
        <f t="shared" si="16"/>
        <v>11.039804415921767</v>
      </c>
      <c r="BO18" s="68">
        <f t="shared" si="16"/>
        <v>12.988781531677581</v>
      </c>
      <c r="BP18" s="68">
        <f t="shared" si="16"/>
        <v>13.156971440600659</v>
      </c>
      <c r="BQ18" s="68">
        <f t="shared" si="16"/>
        <v>11.339935725060668</v>
      </c>
      <c r="BR18" s="68">
        <f t="shared" si="16"/>
        <v>9.4222796532601087</v>
      </c>
      <c r="BS18" s="68">
        <f t="shared" si="16"/>
        <v>10.662239439217856</v>
      </c>
      <c r="BT18" s="68">
        <f t="shared" si="16"/>
        <v>10.761288446157202</v>
      </c>
      <c r="BU18" s="68">
        <f t="shared" si="16"/>
        <v>11.434311670160726</v>
      </c>
      <c r="BV18" s="68">
        <f t="shared" si="16"/>
        <v>10.837545126353792</v>
      </c>
      <c r="BW18" s="68">
        <f t="shared" si="16"/>
        <v>10.484848484848484</v>
      </c>
      <c r="BX18" s="68">
        <f t="shared" si="16"/>
        <v>11.34027160807209</v>
      </c>
      <c r="BY18" s="68">
        <f t="shared" si="16"/>
        <v>11.403808093905685</v>
      </c>
      <c r="BZ18" s="68">
        <f t="shared" si="16"/>
        <v>9.7457890484181746</v>
      </c>
      <c r="CA18" s="68">
        <f t="shared" si="16"/>
        <v>11.217816532139279</v>
      </c>
      <c r="CB18" s="68">
        <f t="shared" si="16"/>
        <v>12.224657534246576</v>
      </c>
      <c r="CC18" s="68">
        <f t="shared" si="16"/>
        <v>11.137692163674565</v>
      </c>
      <c r="CD18" s="68">
        <f t="shared" si="16"/>
        <v>10.985634170699853</v>
      </c>
      <c r="CE18" s="68">
        <f t="shared" si="16"/>
        <v>10.808602150537634</v>
      </c>
      <c r="CF18" s="68">
        <f t="shared" si="16"/>
        <v>8.7768488745980715</v>
      </c>
      <c r="CG18" s="68">
        <f t="shared" si="16"/>
        <v>9.5378006024393862</v>
      </c>
      <c r="CH18" s="68">
        <f t="shared" si="16"/>
        <v>8.6439510574507743</v>
      </c>
      <c r="CI18" s="68">
        <f t="shared" si="16"/>
        <v>8.9554901436089551</v>
      </c>
      <c r="CJ18" s="68">
        <f t="shared" si="16"/>
        <v>9.4379639448568398</v>
      </c>
      <c r="CK18" s="68">
        <f t="shared" si="16"/>
        <v>12.451609175478131</v>
      </c>
      <c r="CL18" s="68">
        <f t="shared" si="16"/>
        <v>10.989893197620242</v>
      </c>
      <c r="CM18" s="68">
        <f t="shared" si="16"/>
        <v>10.836888624867239</v>
      </c>
      <c r="CN18" s="68">
        <f t="shared" si="16"/>
        <v>10.918028137948419</v>
      </c>
    </row>
    <row r="19" spans="1:92" s="25" customFormat="1" ht="29.7" customHeight="1">
      <c r="A19" s="69" t="str">
        <f>IF('1'!$A$1=1,B19,C19)</f>
        <v>Mineral products</v>
      </c>
      <c r="B19" s="70" t="s">
        <v>6</v>
      </c>
      <c r="C19" s="652" t="s">
        <v>97</v>
      </c>
      <c r="D19" s="112">
        <v>32.728304027226315</v>
      </c>
      <c r="E19" s="113">
        <v>31.419974539983798</v>
      </c>
      <c r="F19" s="113">
        <v>29.420054200542005</v>
      </c>
      <c r="G19" s="113">
        <v>23.131409239877364</v>
      </c>
      <c r="H19" s="113">
        <v>31.464106480471305</v>
      </c>
      <c r="I19" s="113">
        <v>24.848729326341267</v>
      </c>
      <c r="J19" s="113">
        <v>27.398373983739837</v>
      </c>
      <c r="K19" s="113">
        <v>22.903546569439843</v>
      </c>
      <c r="L19" s="113">
        <v>31.506054071985407</v>
      </c>
      <c r="M19" s="68">
        <v>26.466032308032752</v>
      </c>
      <c r="N19" s="68">
        <v>22.686222584368846</v>
      </c>
      <c r="O19" s="68">
        <v>23.2037217850784</v>
      </c>
      <c r="P19" s="68">
        <v>29.23735978806155</v>
      </c>
      <c r="Q19" s="68">
        <v>28.366101694915251</v>
      </c>
      <c r="R19" s="68">
        <v>26.375397842351095</v>
      </c>
      <c r="S19" s="68">
        <v>26.011700138712985</v>
      </c>
      <c r="T19" s="68">
        <v>38.518600531443752</v>
      </c>
      <c r="U19" s="68">
        <v>30.234307824591571</v>
      </c>
      <c r="V19" s="68">
        <v>30.835369716716443</v>
      </c>
      <c r="W19" s="68">
        <v>35.189428658722882</v>
      </c>
      <c r="X19" s="68">
        <v>36.740606609325489</v>
      </c>
      <c r="Y19" s="68">
        <v>34.12692217625478</v>
      </c>
      <c r="Z19" s="68">
        <v>32.195281782437746</v>
      </c>
      <c r="AA19" s="68">
        <v>33.205849268841398</v>
      </c>
      <c r="AB19" s="68">
        <v>39.274273721418311</v>
      </c>
      <c r="AC19" s="68">
        <v>32.940194134223979</v>
      </c>
      <c r="AD19" s="68">
        <v>29.210756237258519</v>
      </c>
      <c r="AE19" s="68">
        <v>31.374201561391057</v>
      </c>
      <c r="AF19" s="68">
        <v>34.486010688462748</v>
      </c>
      <c r="AG19" s="68">
        <v>28.390191419733718</v>
      </c>
      <c r="AH19" s="68">
        <v>31.633353153730049</v>
      </c>
      <c r="AI19" s="68">
        <v>28.713559542946516</v>
      </c>
      <c r="AJ19" s="68">
        <v>26.972090573986307</v>
      </c>
      <c r="AK19" s="68">
        <v>19.37651465080414</v>
      </c>
      <c r="AL19" s="68">
        <v>29.733101635253757</v>
      </c>
      <c r="AM19" s="68">
        <v>27.105567105567101</v>
      </c>
      <c r="AN19" s="68">
        <f t="shared" ref="AN19:CN19" si="17">AN9/AN7*100</f>
        <v>23.157618672960922</v>
      </c>
      <c r="AO19" s="68">
        <f t="shared" si="17"/>
        <v>31.034948962347059</v>
      </c>
      <c r="AP19" s="68">
        <f t="shared" si="17"/>
        <v>23.846263751964567</v>
      </c>
      <c r="AQ19" s="68">
        <f t="shared" si="17"/>
        <v>27.814035345017235</v>
      </c>
      <c r="AR19" s="68">
        <f t="shared" si="17"/>
        <v>32.864038616251008</v>
      </c>
      <c r="AS19" s="68">
        <f t="shared" si="17"/>
        <v>31.918204045343412</v>
      </c>
      <c r="AT19" s="68">
        <f t="shared" si="17"/>
        <v>25.429659359884738</v>
      </c>
      <c r="AU19" s="68">
        <f t="shared" si="17"/>
        <v>25.205559906029755</v>
      </c>
      <c r="AV19" s="68">
        <f t="shared" si="17"/>
        <v>18.060200668896321</v>
      </c>
      <c r="AW19" s="68">
        <f t="shared" si="17"/>
        <v>15.928603705377316</v>
      </c>
      <c r="AX19" s="68">
        <f t="shared" si="17"/>
        <v>20.460093896713616</v>
      </c>
      <c r="AY19" s="68">
        <f t="shared" si="17"/>
        <v>23.832086450540316</v>
      </c>
      <c r="AZ19" s="68">
        <f t="shared" si="17"/>
        <v>24.97075497165482</v>
      </c>
      <c r="BA19" s="68">
        <f t="shared" si="17"/>
        <v>22.902574013880347</v>
      </c>
      <c r="BB19" s="68">
        <f t="shared" si="17"/>
        <v>24.363751684769682</v>
      </c>
      <c r="BC19" s="68">
        <f t="shared" si="17"/>
        <v>24.679059978954754</v>
      </c>
      <c r="BD19" s="68">
        <f t="shared" si="17"/>
        <v>21.835316667997766</v>
      </c>
      <c r="BE19" s="68">
        <f t="shared" si="17"/>
        <v>24.232893525621357</v>
      </c>
      <c r="BF19" s="68">
        <f t="shared" si="17"/>
        <v>26.141944164143961</v>
      </c>
      <c r="BG19" s="68">
        <f t="shared" si="17"/>
        <v>24.358728331094479</v>
      </c>
      <c r="BH19" s="68">
        <f t="shared" si="17"/>
        <v>19.447939021682824</v>
      </c>
      <c r="BI19" s="68">
        <f t="shared" si="17"/>
        <v>22.867438153974085</v>
      </c>
      <c r="BJ19" s="68">
        <f t="shared" si="17"/>
        <v>22.054436987322891</v>
      </c>
      <c r="BK19" s="68">
        <f t="shared" si="17"/>
        <v>19.37362098553567</v>
      </c>
      <c r="BL19" s="68">
        <f t="shared" si="17"/>
        <v>18.373470800954067</v>
      </c>
      <c r="BM19" s="68">
        <f t="shared" si="17"/>
        <v>15.191088918763205</v>
      </c>
      <c r="BN19" s="68">
        <f t="shared" si="17"/>
        <v>13.072045228818091</v>
      </c>
      <c r="BO19" s="68">
        <f t="shared" si="17"/>
        <v>14.370014914726672</v>
      </c>
      <c r="BP19" s="68">
        <f t="shared" si="17"/>
        <v>17.79524243912708</v>
      </c>
      <c r="BQ19" s="68">
        <f t="shared" si="17"/>
        <v>15.478454777989112</v>
      </c>
      <c r="BR19" s="68">
        <f t="shared" si="17"/>
        <v>22.215043342486403</v>
      </c>
      <c r="BS19" s="68">
        <f t="shared" si="17"/>
        <v>22.952407304925291</v>
      </c>
      <c r="BT19" s="68">
        <f t="shared" si="17"/>
        <v>27.484912382752853</v>
      </c>
      <c r="BU19" s="68">
        <f t="shared" si="17"/>
        <v>21.357442348008384</v>
      </c>
      <c r="BV19" s="68">
        <f t="shared" si="17"/>
        <v>23.342960288808666</v>
      </c>
      <c r="BW19" s="68">
        <f t="shared" si="17"/>
        <v>19.739393939393938</v>
      </c>
      <c r="BX19" s="68">
        <f t="shared" si="17"/>
        <v>23.981469729661125</v>
      </c>
      <c r="BY19" s="68">
        <f t="shared" si="17"/>
        <v>14.079028185354536</v>
      </c>
      <c r="BZ19" s="68">
        <f t="shared" si="17"/>
        <v>13.120765740568091</v>
      </c>
      <c r="CA19" s="68">
        <f t="shared" si="17"/>
        <v>14.275614210805395</v>
      </c>
      <c r="CB19" s="68">
        <f t="shared" si="17"/>
        <v>15.564383561643835</v>
      </c>
      <c r="CC19" s="68">
        <f t="shared" si="17"/>
        <v>18.768072226498305</v>
      </c>
      <c r="CD19" s="68">
        <f t="shared" si="17"/>
        <v>24.219610253258558</v>
      </c>
      <c r="CE19" s="68">
        <f t="shared" si="17"/>
        <v>17.103225806451615</v>
      </c>
      <c r="CF19" s="68">
        <f t="shared" si="17"/>
        <v>28.774276527331189</v>
      </c>
      <c r="CG19" s="68">
        <f t="shared" si="17"/>
        <v>19.939756061429065</v>
      </c>
      <c r="CH19" s="68">
        <f t="shared" si="17"/>
        <v>24.254517462118141</v>
      </c>
      <c r="CI19" s="68">
        <f t="shared" si="17"/>
        <v>24.238694139684238</v>
      </c>
      <c r="CJ19" s="68">
        <f t="shared" si="17"/>
        <v>20.940482502651115</v>
      </c>
      <c r="CK19" s="68">
        <f t="shared" si="17"/>
        <v>15.209645422853951</v>
      </c>
      <c r="CL19" s="68">
        <f t="shared" si="17"/>
        <v>20.068812271521754</v>
      </c>
      <c r="CM19" s="68">
        <f t="shared" si="17"/>
        <v>22.888876887904807</v>
      </c>
      <c r="CN19" s="68">
        <f t="shared" si="17"/>
        <v>16.347108219242827</v>
      </c>
    </row>
    <row r="20" spans="1:92" s="25" customFormat="1" ht="32.700000000000003" customHeight="1">
      <c r="A20" s="69" t="str">
        <f>IF('1'!$A$1=1,B20,C20)</f>
        <v>Chemicals</v>
      </c>
      <c r="B20" s="70" t="s">
        <v>7</v>
      </c>
      <c r="C20" s="652" t="s">
        <v>98</v>
      </c>
      <c r="D20" s="112">
        <v>13.66988088485536</v>
      </c>
      <c r="E20" s="113">
        <v>15.206573313273926</v>
      </c>
      <c r="F20" s="113">
        <v>14.005420054200544</v>
      </c>
      <c r="G20" s="113">
        <v>16.016492229622582</v>
      </c>
      <c r="H20" s="113">
        <v>13.899192668557713</v>
      </c>
      <c r="I20" s="113">
        <v>15.933844292053248</v>
      </c>
      <c r="J20" s="113">
        <v>14.841915085817526</v>
      </c>
      <c r="K20" s="113">
        <v>16.299303944315547</v>
      </c>
      <c r="L20" s="113">
        <v>14.173163045281143</v>
      </c>
      <c r="M20" s="68">
        <v>15.445895109537508</v>
      </c>
      <c r="N20" s="68">
        <v>15.17620696679568</v>
      </c>
      <c r="O20" s="68">
        <v>15.616564240997072</v>
      </c>
      <c r="P20" s="68">
        <v>13.47161941265994</v>
      </c>
      <c r="Q20" s="68">
        <v>14.205649717514124</v>
      </c>
      <c r="R20" s="68">
        <v>15.004340098375563</v>
      </c>
      <c r="S20" s="68">
        <v>14.721669380616367</v>
      </c>
      <c r="T20" s="68">
        <v>14.780779450841452</v>
      </c>
      <c r="U20" s="68">
        <v>21.066208082545142</v>
      </c>
      <c r="V20" s="68">
        <v>20.191872567653181</v>
      </c>
      <c r="W20" s="68">
        <v>18.660250534677665</v>
      </c>
      <c r="X20" s="68">
        <v>17.510185604345857</v>
      </c>
      <c r="Y20" s="68">
        <v>19.186636484271329</v>
      </c>
      <c r="Z20" s="68">
        <v>17.64089121887287</v>
      </c>
      <c r="AA20" s="68">
        <v>17.052868391451067</v>
      </c>
      <c r="AB20" s="68">
        <v>14.459295261239369</v>
      </c>
      <c r="AC20" s="68">
        <v>16.997181922555058</v>
      </c>
      <c r="AD20" s="68">
        <v>16.095524706339191</v>
      </c>
      <c r="AE20" s="68">
        <v>14.70014194464159</v>
      </c>
      <c r="AF20" s="68">
        <v>14.32463585874463</v>
      </c>
      <c r="AG20" s="68">
        <v>15.412202447662168</v>
      </c>
      <c r="AH20" s="68">
        <v>14.847001783835703</v>
      </c>
      <c r="AI20" s="68">
        <v>16.235825694052224</v>
      </c>
      <c r="AJ20" s="68">
        <v>14.860452869931542</v>
      </c>
      <c r="AK20" s="68">
        <v>17.961004626569729</v>
      </c>
      <c r="AL20" s="68">
        <v>15.416833756627902</v>
      </c>
      <c r="AM20" s="68">
        <v>16.165396165396164</v>
      </c>
      <c r="AN20" s="68">
        <f t="shared" ref="AN20:CG20" si="18">AN10/AN7*100</f>
        <v>17.512457382638342</v>
      </c>
      <c r="AO20" s="68">
        <f t="shared" si="18"/>
        <v>16.818765632393699</v>
      </c>
      <c r="AP20" s="68">
        <f t="shared" si="18"/>
        <v>19.052721817402485</v>
      </c>
      <c r="AQ20" s="68">
        <f t="shared" si="18"/>
        <v>18.215149959668551</v>
      </c>
      <c r="AR20" s="68">
        <f t="shared" si="18"/>
        <v>18.50362027353178</v>
      </c>
      <c r="AS20" s="68">
        <f t="shared" si="18"/>
        <v>19.459879973327407</v>
      </c>
      <c r="AT20" s="68">
        <f t="shared" si="18"/>
        <v>20.500154368632295</v>
      </c>
      <c r="AU20" s="68">
        <f t="shared" si="18"/>
        <v>19.166014095536411</v>
      </c>
      <c r="AV20" s="68">
        <f t="shared" si="18"/>
        <v>23.288740245261984</v>
      </c>
      <c r="AW20" s="68">
        <f t="shared" si="18"/>
        <v>21.893357433348395</v>
      </c>
      <c r="AX20" s="68">
        <f t="shared" si="18"/>
        <v>19.624413145539908</v>
      </c>
      <c r="AY20" s="68">
        <f t="shared" si="18"/>
        <v>18.121363258520365</v>
      </c>
      <c r="AZ20" s="68">
        <f t="shared" si="18"/>
        <v>20.381535139026365</v>
      </c>
      <c r="BA20" s="68">
        <f t="shared" si="18"/>
        <v>20.065009224281823</v>
      </c>
      <c r="BB20" s="68">
        <f t="shared" si="18"/>
        <v>18.940775390470151</v>
      </c>
      <c r="BC20" s="68">
        <f t="shared" si="18"/>
        <v>18.505787443002454</v>
      </c>
      <c r="BD20" s="68">
        <f t="shared" si="18"/>
        <v>21.236322977397968</v>
      </c>
      <c r="BE20" s="68">
        <f t="shared" si="18"/>
        <v>18.886161399202209</v>
      </c>
      <c r="BF20" s="68">
        <f t="shared" si="18"/>
        <v>17.564749411368989</v>
      </c>
      <c r="BG20" s="68">
        <f t="shared" si="18"/>
        <v>17.309537516791405</v>
      </c>
      <c r="BH20" s="68">
        <f t="shared" si="18"/>
        <v>20.624583734181897</v>
      </c>
      <c r="BI20" s="68">
        <f t="shared" si="18"/>
        <v>18.959185087658511</v>
      </c>
      <c r="BJ20" s="68">
        <f t="shared" si="18"/>
        <v>16.915237385036043</v>
      </c>
      <c r="BK20" s="68">
        <f t="shared" si="18"/>
        <v>16.100759990193676</v>
      </c>
      <c r="BL20" s="68">
        <f t="shared" si="18"/>
        <v>21.366469185196586</v>
      </c>
      <c r="BM20" s="68">
        <f t="shared" si="18"/>
        <v>21.259842519685041</v>
      </c>
      <c r="BN20" s="68">
        <f t="shared" si="18"/>
        <v>20.246008098403241</v>
      </c>
      <c r="BO20" s="68">
        <f t="shared" si="18"/>
        <v>19.635561896115686</v>
      </c>
      <c r="BP20" s="68">
        <f t="shared" si="18"/>
        <v>21.303768156620588</v>
      </c>
      <c r="BQ20" s="68">
        <f t="shared" si="18"/>
        <v>21.21072997966813</v>
      </c>
      <c r="BR20" s="68">
        <f t="shared" si="18"/>
        <v>20.362892370645561</v>
      </c>
      <c r="BS20" s="68">
        <f t="shared" si="18"/>
        <v>20.014757424829369</v>
      </c>
      <c r="BT20" s="68">
        <f t="shared" si="18"/>
        <v>19.908383625390826</v>
      </c>
      <c r="BU20" s="68">
        <f t="shared" si="18"/>
        <v>15.155485674353599</v>
      </c>
      <c r="BV20" s="68">
        <f t="shared" si="18"/>
        <v>17.638989169675089</v>
      </c>
      <c r="BW20" s="68">
        <f t="shared" si="18"/>
        <v>14.763636363636365</v>
      </c>
      <c r="BX20" s="68">
        <f t="shared" si="18"/>
        <v>17.876634090620637</v>
      </c>
      <c r="BY20" s="68">
        <f t="shared" si="18"/>
        <v>18.398962669760458</v>
      </c>
      <c r="BZ20" s="68">
        <f t="shared" si="18"/>
        <v>18.161476785381318</v>
      </c>
      <c r="CA20" s="68">
        <f t="shared" si="18"/>
        <v>16.001885347316325</v>
      </c>
      <c r="CB20" s="68">
        <f t="shared" si="18"/>
        <v>20.934246575342467</v>
      </c>
      <c r="CC20" s="68">
        <f t="shared" si="18"/>
        <v>20.910736202700171</v>
      </c>
      <c r="CD20" s="68">
        <f t="shared" si="18"/>
        <v>17.710173875188858</v>
      </c>
      <c r="CE20" s="68">
        <f t="shared" si="18"/>
        <v>18.13978494623656</v>
      </c>
      <c r="CF20" s="68">
        <f t="shared" si="18"/>
        <v>19.398070739549837</v>
      </c>
      <c r="CG20" s="68">
        <f t="shared" si="18"/>
        <v>20.485408127993679</v>
      </c>
      <c r="CH20" s="68">
        <f>CH10/CH7*100</f>
        <v>19.398752127056156</v>
      </c>
      <c r="CI20" s="68">
        <f>CI10/CI7*100</f>
        <v>18.620997234858621</v>
      </c>
      <c r="CJ20" s="68">
        <f>CJ10/CJ7*100</f>
        <v>18.014316012725345</v>
      </c>
      <c r="CK20" s="68">
        <f t="shared" ref="CK20:CN20" si="19">CK10/CK7*100</f>
        <v>20.548525644729494</v>
      </c>
      <c r="CL20" s="68">
        <f t="shared" si="19"/>
        <v>20.632212744606122</v>
      </c>
      <c r="CM20" s="68">
        <f t="shared" si="19"/>
        <v>16.83498046839841</v>
      </c>
      <c r="CN20" s="68">
        <f t="shared" si="19"/>
        <v>17.568099821971547</v>
      </c>
    </row>
    <row r="21" spans="1:92" s="25" customFormat="1" ht="25.35" customHeight="1">
      <c r="A21" s="69" t="str">
        <f>IF('1'!$A$1=1,B21,C21)</f>
        <v>Timber and wood products</v>
      </c>
      <c r="B21" s="70" t="s">
        <v>8</v>
      </c>
      <c r="C21" s="652" t="s">
        <v>99</v>
      </c>
      <c r="D21" s="112">
        <v>3.1905842314237098</v>
      </c>
      <c r="E21" s="113">
        <v>3.1709292905913671</v>
      </c>
      <c r="F21" s="113">
        <v>3.1869918699186992</v>
      </c>
      <c r="G21" s="113">
        <v>3.5838883602917857</v>
      </c>
      <c r="H21" s="113">
        <v>3.2511455378572989</v>
      </c>
      <c r="I21" s="113">
        <v>3.3481242436466316</v>
      </c>
      <c r="J21" s="113">
        <v>3.116531165311653</v>
      </c>
      <c r="K21" s="113">
        <v>3.1571097116340736</v>
      </c>
      <c r="L21" s="113">
        <v>2.968983247636424</v>
      </c>
      <c r="M21" s="68">
        <v>3.0685254849893044</v>
      </c>
      <c r="N21" s="68">
        <v>3.1235146329870305</v>
      </c>
      <c r="O21" s="68">
        <v>3.1991269886853142</v>
      </c>
      <c r="P21" s="68">
        <v>2.8465137252691504</v>
      </c>
      <c r="Q21" s="68">
        <v>2.7073446327683617</v>
      </c>
      <c r="R21" s="68">
        <v>2.6991278468978632</v>
      </c>
      <c r="S21" s="68">
        <v>3.057716663651167</v>
      </c>
      <c r="T21" s="68">
        <v>3.2440212577502217</v>
      </c>
      <c r="U21" s="68">
        <v>3.6865864144453995</v>
      </c>
      <c r="V21" s="68">
        <v>3.8917549099466013</v>
      </c>
      <c r="W21" s="68">
        <v>3.6587228842040944</v>
      </c>
      <c r="X21" s="68">
        <v>3.549117247623359</v>
      </c>
      <c r="Y21" s="68">
        <v>3.2784325969869648</v>
      </c>
      <c r="Z21" s="68">
        <v>3.3224115334207078</v>
      </c>
      <c r="AA21" s="68">
        <v>3.1383577052868392</v>
      </c>
      <c r="AB21" s="68">
        <v>2.5903015574947532</v>
      </c>
      <c r="AC21" s="68">
        <v>2.6980482204362799</v>
      </c>
      <c r="AD21" s="68">
        <v>2.7278904960683428</v>
      </c>
      <c r="AE21" s="68">
        <v>2.4219304471256211</v>
      </c>
      <c r="AF21" s="68">
        <v>2.2162841873624646</v>
      </c>
      <c r="AG21" s="68">
        <v>2.353521316178778</v>
      </c>
      <c r="AH21" s="68">
        <v>2.5614051136623521</v>
      </c>
      <c r="AI21" s="68">
        <v>2.4460181604900724</v>
      </c>
      <c r="AJ21" s="68">
        <v>2.5013164823591363</v>
      </c>
      <c r="AK21" s="68">
        <v>3.0458250716016746</v>
      </c>
      <c r="AL21" s="68">
        <v>2.6422492536648399</v>
      </c>
      <c r="AM21" s="68">
        <v>2.6703626703626702</v>
      </c>
      <c r="AN21" s="68">
        <f t="shared" ref="AN21:CN21" si="20">AN11/AN7*100</f>
        <v>2.4062418043535274</v>
      </c>
      <c r="AO21" s="68">
        <f t="shared" si="20"/>
        <v>2.4065436355032785</v>
      </c>
      <c r="AP21" s="68">
        <f t="shared" si="20"/>
        <v>2.8004000571510215</v>
      </c>
      <c r="AQ21" s="68">
        <f t="shared" si="20"/>
        <v>2.5738798856053386</v>
      </c>
      <c r="AR21" s="68">
        <f t="shared" si="20"/>
        <v>2.162107803700724</v>
      </c>
      <c r="AS21" s="68">
        <f t="shared" si="20"/>
        <v>2.3894198710824628</v>
      </c>
      <c r="AT21" s="68">
        <f t="shared" si="20"/>
        <v>2.5933930225378203</v>
      </c>
      <c r="AU21" s="68">
        <f t="shared" si="20"/>
        <v>2.4667188723570868</v>
      </c>
      <c r="AV21" s="68">
        <f t="shared" si="20"/>
        <v>2.5418060200668897</v>
      </c>
      <c r="AW21" s="68">
        <f t="shared" si="20"/>
        <v>2.89200180750113</v>
      </c>
      <c r="AX21" s="68">
        <f t="shared" si="20"/>
        <v>2.563380281690141</v>
      </c>
      <c r="AY21" s="68">
        <f t="shared" si="20"/>
        <v>2.2859517871986701</v>
      </c>
      <c r="AZ21" s="68">
        <f t="shared" si="20"/>
        <v>2.1686313326734452</v>
      </c>
      <c r="BA21" s="68">
        <f t="shared" si="20"/>
        <v>2.459808486339278</v>
      </c>
      <c r="BB21" s="68">
        <f t="shared" si="20"/>
        <v>2.3784983746927773</v>
      </c>
      <c r="BC21" s="68">
        <f t="shared" si="20"/>
        <v>2.2869168712732377</v>
      </c>
      <c r="BD21" s="68">
        <f t="shared" si="20"/>
        <v>2.4119479274818305</v>
      </c>
      <c r="BE21" s="68">
        <f t="shared" si="20"/>
        <v>2.523780300705738</v>
      </c>
      <c r="BF21" s="68">
        <f t="shared" si="20"/>
        <v>2.320887991927346</v>
      </c>
      <c r="BG21" s="68">
        <f t="shared" si="20"/>
        <v>2.2132668073946138</v>
      </c>
      <c r="BH21" s="68">
        <f t="shared" si="20"/>
        <v>2.1460815510989417</v>
      </c>
      <c r="BI21" s="68">
        <f t="shared" si="20"/>
        <v>2.2174485482641537</v>
      </c>
      <c r="BJ21" s="68">
        <f t="shared" si="20"/>
        <v>1.9823514789957741</v>
      </c>
      <c r="BK21" s="68">
        <f t="shared" si="20"/>
        <v>1.9857808286344691</v>
      </c>
      <c r="BL21" s="68">
        <f t="shared" si="20"/>
        <v>2.1774255597445564</v>
      </c>
      <c r="BM21" s="68">
        <f t="shared" si="20"/>
        <v>2.352602266180142</v>
      </c>
      <c r="BN21" s="68">
        <f t="shared" si="20"/>
        <v>2.5517610207044084</v>
      </c>
      <c r="BO21" s="68">
        <f t="shared" si="20"/>
        <v>3.1450619285390049</v>
      </c>
      <c r="BP21" s="68">
        <f t="shared" si="20"/>
        <v>2.0489790190162096</v>
      </c>
      <c r="BQ21" s="68">
        <f t="shared" si="20"/>
        <v>2.4070308913228833</v>
      </c>
      <c r="BR21" s="68">
        <f t="shared" si="20"/>
        <v>2.0729015237172241</v>
      </c>
      <c r="BS21" s="68">
        <f t="shared" si="20"/>
        <v>2.0291459140380006</v>
      </c>
      <c r="BT21" s="68">
        <f t="shared" si="20"/>
        <v>1.9195811822875009</v>
      </c>
      <c r="BU21" s="68">
        <f t="shared" si="20"/>
        <v>1.1268343815513626</v>
      </c>
      <c r="BV21" s="68">
        <f t="shared" si="20"/>
        <v>1.7978339350180506</v>
      </c>
      <c r="BW21" s="68">
        <f t="shared" si="20"/>
        <v>1.6</v>
      </c>
      <c r="BX21" s="68">
        <f t="shared" si="20"/>
        <v>1.4405381393577865</v>
      </c>
      <c r="BY21" s="68">
        <f t="shared" si="20"/>
        <v>1.6378898519074592</v>
      </c>
      <c r="BZ21" s="68">
        <f t="shared" si="20"/>
        <v>1.6097955124619305</v>
      </c>
      <c r="CA21" s="68">
        <f t="shared" si="20"/>
        <v>1.4316856183350026</v>
      </c>
      <c r="CB21" s="68">
        <f t="shared" si="20"/>
        <v>2.3616438356164382</v>
      </c>
      <c r="CC21" s="68">
        <f t="shared" si="20"/>
        <v>2.171787564227913</v>
      </c>
      <c r="CD21" s="68">
        <f t="shared" si="20"/>
        <v>1.6440039947760621</v>
      </c>
      <c r="CE21" s="68">
        <f t="shared" si="20"/>
        <v>1.5612903225806452</v>
      </c>
      <c r="CF21" s="68">
        <f t="shared" si="20"/>
        <v>2.4025723472668807</v>
      </c>
      <c r="CG21" s="68">
        <f t="shared" si="20"/>
        <v>2.5480223198854377</v>
      </c>
      <c r="CH21" s="68">
        <f t="shared" si="20"/>
        <v>2.3235556275828539</v>
      </c>
      <c r="CI21" s="68">
        <f t="shared" si="20"/>
        <v>2.3583980019623585</v>
      </c>
      <c r="CJ21" s="68">
        <f t="shared" si="20"/>
        <v>2.0761532343584306</v>
      </c>
      <c r="CK21" s="68">
        <f t="shared" si="20"/>
        <v>2.5943259952620328</v>
      </c>
      <c r="CL21" s="68">
        <f t="shared" si="20"/>
        <v>2.1274460612142496</v>
      </c>
      <c r="CM21" s="68">
        <f t="shared" si="20"/>
        <v>1.6309337365663985</v>
      </c>
      <c r="CN21" s="68">
        <f t="shared" si="20"/>
        <v>1.5266333716698439</v>
      </c>
    </row>
    <row r="22" spans="1:92" s="25" customFormat="1" ht="21.6" customHeight="1">
      <c r="A22" s="69" t="str">
        <f>IF('1'!$A$1=1,B22,C22)</f>
        <v>Industrial goods</v>
      </c>
      <c r="B22" s="70" t="s">
        <v>9</v>
      </c>
      <c r="C22" s="652" t="s">
        <v>100</v>
      </c>
      <c r="D22" s="112">
        <v>4.5802609188882588</v>
      </c>
      <c r="E22" s="113">
        <v>4.6985302627010759</v>
      </c>
      <c r="F22" s="113">
        <v>5.3116531165311658</v>
      </c>
      <c r="G22" s="113">
        <v>4.5565070303414741</v>
      </c>
      <c r="H22" s="113">
        <v>3.7639101025529129</v>
      </c>
      <c r="I22" s="113">
        <v>4.4271883824122629</v>
      </c>
      <c r="J22" s="113">
        <v>4.769647696476965</v>
      </c>
      <c r="K22" s="113">
        <v>4.3586344050381172</v>
      </c>
      <c r="L22" s="113">
        <v>3.5743904461768126</v>
      </c>
      <c r="M22" s="68">
        <v>3.5037250129084603</v>
      </c>
      <c r="N22" s="68">
        <v>4.0809397704895769</v>
      </c>
      <c r="O22" s="68">
        <v>3.5724541956234561</v>
      </c>
      <c r="P22" s="68">
        <v>4.1091257539033883</v>
      </c>
      <c r="Q22" s="68">
        <v>3.8960451977401132</v>
      </c>
      <c r="R22" s="68">
        <v>4.3400983755631799</v>
      </c>
      <c r="S22" s="68">
        <v>4.396598516374163</v>
      </c>
      <c r="T22" s="68">
        <v>4.306908768821966</v>
      </c>
      <c r="U22" s="68">
        <v>4.5679277730008598</v>
      </c>
      <c r="V22" s="68">
        <v>5.1497873110688746</v>
      </c>
      <c r="W22" s="68">
        <v>3.9031469599755577</v>
      </c>
      <c r="X22" s="68">
        <v>4.0018107741059303</v>
      </c>
      <c r="Y22" s="68">
        <v>5.2298805713839673</v>
      </c>
      <c r="Z22" s="68">
        <v>5.9829619921363042</v>
      </c>
      <c r="AA22" s="68">
        <v>4.8087739032620922</v>
      </c>
      <c r="AB22" s="68">
        <v>3.9765823483927978</v>
      </c>
      <c r="AC22" s="68">
        <v>3.5173781442438159</v>
      </c>
      <c r="AD22" s="68">
        <v>3.907387632268712</v>
      </c>
      <c r="AE22" s="68">
        <v>3.3356990773598301</v>
      </c>
      <c r="AF22" s="68">
        <v>3.6047364560410773</v>
      </c>
      <c r="AG22" s="68">
        <v>4.5725557000044832</v>
      </c>
      <c r="AH22" s="68">
        <v>5.8912317614234091</v>
      </c>
      <c r="AI22" s="68">
        <v>4.2837902419950478</v>
      </c>
      <c r="AJ22" s="68">
        <v>5.0131648235913637</v>
      </c>
      <c r="AK22" s="68">
        <v>4.6596166556510239</v>
      </c>
      <c r="AL22" s="68">
        <v>5.2711313104308699</v>
      </c>
      <c r="AM22" s="68">
        <v>4.1580041580041582</v>
      </c>
      <c r="AN22" s="68">
        <f t="shared" ref="AN22:CN22" si="21">AN12/AN7*100</f>
        <v>4.5305533700498293</v>
      </c>
      <c r="AO22" s="68">
        <f t="shared" si="21"/>
        <v>3.7788143040627324</v>
      </c>
      <c r="AP22" s="68">
        <f t="shared" si="21"/>
        <v>5.3507643949135586</v>
      </c>
      <c r="AQ22" s="68">
        <f t="shared" si="21"/>
        <v>4.5171225342817332</v>
      </c>
      <c r="AR22" s="68">
        <f t="shared" si="21"/>
        <v>4.3946098149637969</v>
      </c>
      <c r="AS22" s="68">
        <f t="shared" si="21"/>
        <v>3.8230717937319407</v>
      </c>
      <c r="AT22" s="68">
        <f t="shared" si="21"/>
        <v>5.1147473500051461</v>
      </c>
      <c r="AU22" s="68">
        <f t="shared" si="21"/>
        <v>4.6104150352388418</v>
      </c>
      <c r="AV22" s="68">
        <f t="shared" si="21"/>
        <v>4.8383500557413601</v>
      </c>
      <c r="AW22" s="68">
        <f t="shared" si="21"/>
        <v>4.7446904654315407</v>
      </c>
      <c r="AX22" s="68">
        <f t="shared" si="21"/>
        <v>5.323943661971831</v>
      </c>
      <c r="AY22" s="68">
        <f t="shared" si="21"/>
        <v>4.4555278470490443</v>
      </c>
      <c r="AZ22" s="68">
        <f t="shared" si="21"/>
        <v>4.4452443084675606</v>
      </c>
      <c r="BA22" s="68">
        <f t="shared" si="21"/>
        <v>4.1641043661600632</v>
      </c>
      <c r="BB22" s="68">
        <f t="shared" si="21"/>
        <v>4.7094267818916995</v>
      </c>
      <c r="BC22" s="68">
        <f t="shared" si="21"/>
        <v>3.9635215713784637</v>
      </c>
      <c r="BD22" s="68">
        <f t="shared" si="21"/>
        <v>4.4245667278971323</v>
      </c>
      <c r="BE22" s="68">
        <f t="shared" si="21"/>
        <v>4.042651119975452</v>
      </c>
      <c r="BF22" s="68">
        <f t="shared" si="21"/>
        <v>5.3414059872182982</v>
      </c>
      <c r="BG22" s="68">
        <f t="shared" si="21"/>
        <v>4.477707413804132</v>
      </c>
      <c r="BH22" s="68">
        <f t="shared" si="21"/>
        <v>4.8027825057352178</v>
      </c>
      <c r="BI22" s="68">
        <f t="shared" si="21"/>
        <v>4.365601829395052</v>
      </c>
      <c r="BJ22" s="68">
        <f t="shared" si="21"/>
        <v>6.0837683320904796</v>
      </c>
      <c r="BK22" s="68">
        <f t="shared" si="21"/>
        <v>5.2096101985780834</v>
      </c>
      <c r="BL22" s="68">
        <f t="shared" si="21"/>
        <v>6.070631684234824</v>
      </c>
      <c r="BM22" s="68">
        <f t="shared" si="21"/>
        <v>5.1661225273670057</v>
      </c>
      <c r="BN22" s="68">
        <f t="shared" si="21"/>
        <v>6.6086026434410572</v>
      </c>
      <c r="BO22" s="68">
        <f t="shared" si="21"/>
        <v>5.2914856364697487</v>
      </c>
      <c r="BP22" s="68">
        <f t="shared" si="21"/>
        <v>5.6908287137744722</v>
      </c>
      <c r="BQ22" s="68">
        <f t="shared" si="21"/>
        <v>5.0895258083557424</v>
      </c>
      <c r="BR22" s="68">
        <f t="shared" si="21"/>
        <v>5.7125935497765576</v>
      </c>
      <c r="BS22" s="68">
        <f t="shared" si="21"/>
        <v>4.7177642501383508</v>
      </c>
      <c r="BT22" s="68">
        <f t="shared" si="21"/>
        <v>4.5153784628808253</v>
      </c>
      <c r="BU22" s="68">
        <f t="shared" si="21"/>
        <v>5.3633822501747028</v>
      </c>
      <c r="BV22" s="68">
        <f t="shared" si="21"/>
        <v>6.1805054151624548</v>
      </c>
      <c r="BW22" s="68">
        <f t="shared" si="21"/>
        <v>7.333333333333333</v>
      </c>
      <c r="BX22" s="68">
        <f t="shared" si="21"/>
        <v>4.6833354486609977</v>
      </c>
      <c r="BY22" s="68">
        <f t="shared" si="21"/>
        <v>5.0228622125162081</v>
      </c>
      <c r="BZ22" s="68">
        <f t="shared" si="21"/>
        <v>5.8860090745229661</v>
      </c>
      <c r="CA22" s="68">
        <f t="shared" si="21"/>
        <v>4.5307252695457487</v>
      </c>
      <c r="CB22" s="68">
        <f t="shared" si="21"/>
        <v>6.0054794520547947</v>
      </c>
      <c r="CC22" s="68">
        <f t="shared" si="21"/>
        <v>5.5085186494976179</v>
      </c>
      <c r="CD22" s="68">
        <f t="shared" si="21"/>
        <v>5.3545363755089497</v>
      </c>
      <c r="CE22" s="68">
        <f t="shared" si="21"/>
        <v>5.2064516129032254</v>
      </c>
      <c r="CF22" s="68">
        <f t="shared" si="21"/>
        <v>4.4990353697749192</v>
      </c>
      <c r="CG22" s="68">
        <f t="shared" si="21"/>
        <v>4.8318601550540716</v>
      </c>
      <c r="CH22" s="68">
        <f t="shared" si="21"/>
        <v>4.3088080382464957</v>
      </c>
      <c r="CI22" s="68">
        <f t="shared" si="21"/>
        <v>4.5937026135045942</v>
      </c>
      <c r="CJ22" s="68">
        <f t="shared" si="21"/>
        <v>5.149787910922587</v>
      </c>
      <c r="CK22" s="68">
        <f t="shared" si="21"/>
        <v>5.7934169218620593</v>
      </c>
      <c r="CL22" s="68">
        <f t="shared" si="21"/>
        <v>5.2627051824241988</v>
      </c>
      <c r="CM22" s="68">
        <f t="shared" si="21"/>
        <v>5.9422872675559395</v>
      </c>
      <c r="CN22" s="68">
        <f t="shared" si="21"/>
        <v>5.0257589841349866</v>
      </c>
    </row>
    <row r="23" spans="1:92" s="25" customFormat="1" ht="30" customHeight="1">
      <c r="A23" s="69" t="str">
        <f>IF('1'!$A$1=1,B23,C23)</f>
        <v>Ferrrous and nonferrous metals</v>
      </c>
      <c r="B23" s="70" t="s">
        <v>10</v>
      </c>
      <c r="C23" s="652" t="s">
        <v>101</v>
      </c>
      <c r="D23" s="112">
        <v>6.2535450935904704</v>
      </c>
      <c r="E23" s="113">
        <v>7.3602592292558739</v>
      </c>
      <c r="F23" s="113">
        <v>6.9810298102981037</v>
      </c>
      <c r="G23" s="113">
        <v>7.2523522571096315</v>
      </c>
      <c r="H23" s="113">
        <v>6.5677503818459524</v>
      </c>
      <c r="I23" s="113">
        <v>7.6845502218636552</v>
      </c>
      <c r="J23" s="113">
        <v>7.9855465221318882</v>
      </c>
      <c r="K23" s="113">
        <v>8.3858137222406377</v>
      </c>
      <c r="L23" s="113">
        <v>7.3975783712058387</v>
      </c>
      <c r="M23" s="68">
        <v>8.2614147672788967</v>
      </c>
      <c r="N23" s="68">
        <v>8.6168262375229183</v>
      </c>
      <c r="O23" s="68">
        <v>7.9317672735626896</v>
      </c>
      <c r="P23" s="68">
        <v>7.2882024688574489</v>
      </c>
      <c r="Q23" s="68">
        <v>7.8960451977401132</v>
      </c>
      <c r="R23" s="68">
        <v>8.7297978754185106</v>
      </c>
      <c r="S23" s="68">
        <v>6.8029672516736026</v>
      </c>
      <c r="T23" s="68">
        <v>5.3476527900797173</v>
      </c>
      <c r="U23" s="68">
        <v>6.5778159931212388</v>
      </c>
      <c r="V23" s="68">
        <v>6.8060457959996379</v>
      </c>
      <c r="W23" s="68">
        <v>5.6523067522150932</v>
      </c>
      <c r="X23" s="68">
        <v>6.3648709823449527</v>
      </c>
      <c r="Y23" s="68">
        <v>7.0798532511123256</v>
      </c>
      <c r="Z23" s="68">
        <v>7.3984272608125821</v>
      </c>
      <c r="AA23" s="68">
        <v>7.024746906636671</v>
      </c>
      <c r="AB23" s="68">
        <v>6.1195183916933615</v>
      </c>
      <c r="AC23" s="68">
        <v>7.0295376265525524</v>
      </c>
      <c r="AD23" s="68">
        <v>7.8681681390156299</v>
      </c>
      <c r="AE23" s="68">
        <v>6.4141234918381835</v>
      </c>
      <c r="AF23" s="68">
        <v>5.7267106779838626</v>
      </c>
      <c r="AG23" s="68">
        <v>6.1281212175550275</v>
      </c>
      <c r="AH23" s="68">
        <v>6.2983122169876049</v>
      </c>
      <c r="AI23" s="68">
        <v>5.3960116435677978</v>
      </c>
      <c r="AJ23" s="68">
        <v>4.8867825171142707</v>
      </c>
      <c r="AK23" s="68">
        <v>6.515752368363076</v>
      </c>
      <c r="AL23" s="68">
        <v>5.7345274695896276</v>
      </c>
      <c r="AM23" s="68">
        <v>5.3314853314853314</v>
      </c>
      <c r="AN23" s="68">
        <f t="shared" ref="AN23:CG23" si="22">AN13/AN7*100</f>
        <v>5.2255441909257803</v>
      </c>
      <c r="AO23" s="68">
        <f t="shared" si="22"/>
        <v>5.3606435476238765</v>
      </c>
      <c r="AP23" s="68">
        <f t="shared" si="22"/>
        <v>6.2294613516216604</v>
      </c>
      <c r="AQ23" s="68">
        <f t="shared" si="22"/>
        <v>5.4704113808022292</v>
      </c>
      <c r="AR23" s="68">
        <f t="shared" si="22"/>
        <v>4.0929203539823007</v>
      </c>
      <c r="AS23" s="68">
        <f t="shared" si="22"/>
        <v>5.1233607468326294</v>
      </c>
      <c r="AT23" s="68">
        <f t="shared" si="22"/>
        <v>5.546979520428116</v>
      </c>
      <c r="AU23" s="68">
        <f t="shared" si="22"/>
        <v>4.7963978073610027</v>
      </c>
      <c r="AV23" s="68">
        <f t="shared" si="22"/>
        <v>4.9832775919732439</v>
      </c>
      <c r="AW23" s="68">
        <f t="shared" si="22"/>
        <v>5.9986443741527342</v>
      </c>
      <c r="AX23" s="68">
        <f t="shared" si="22"/>
        <v>5.784037558685446</v>
      </c>
      <c r="AY23" s="68">
        <f t="shared" si="22"/>
        <v>4.9709060681629262</v>
      </c>
      <c r="AZ23" s="68">
        <f t="shared" si="22"/>
        <v>5.1381265184918563</v>
      </c>
      <c r="BA23" s="68">
        <f t="shared" si="22"/>
        <v>6.342791882631996</v>
      </c>
      <c r="BB23" s="68">
        <f t="shared" si="22"/>
        <v>6.1761674462855787</v>
      </c>
      <c r="BC23" s="68">
        <f t="shared" si="22"/>
        <v>5.6541564363381269</v>
      </c>
      <c r="BD23" s="68">
        <f t="shared" si="22"/>
        <v>5.7104065170513536</v>
      </c>
      <c r="BE23" s="68">
        <f t="shared" si="22"/>
        <v>6.2135624424670146</v>
      </c>
      <c r="BF23" s="68">
        <f t="shared" si="22"/>
        <v>6.4379414732593343</v>
      </c>
      <c r="BG23" s="68">
        <f t="shared" si="22"/>
        <v>6.0704919081430306</v>
      </c>
      <c r="BH23" s="68">
        <f t="shared" si="22"/>
        <v>5.5280100643824461</v>
      </c>
      <c r="BI23" s="68">
        <f t="shared" si="22"/>
        <v>6.3058693091261873</v>
      </c>
      <c r="BJ23" s="68">
        <f t="shared" si="22"/>
        <v>6.1210539398458863</v>
      </c>
      <c r="BK23" s="68">
        <f t="shared" si="22"/>
        <v>5.3567050747732292</v>
      </c>
      <c r="BL23" s="68">
        <f t="shared" si="22"/>
        <v>5.2550588597368622</v>
      </c>
      <c r="BM23" s="68">
        <f t="shared" si="22"/>
        <v>6.2992125984251963</v>
      </c>
      <c r="BN23" s="68">
        <f t="shared" si="22"/>
        <v>6.3259225303690121</v>
      </c>
      <c r="BO23" s="68">
        <f t="shared" si="22"/>
        <v>5.4536022307243366</v>
      </c>
      <c r="BP23" s="68">
        <f t="shared" si="22"/>
        <v>5.1715669075854329</v>
      </c>
      <c r="BQ23" s="68">
        <f t="shared" si="22"/>
        <v>6.401259264117531</v>
      </c>
      <c r="BR23" s="68">
        <f t="shared" si="22"/>
        <v>6.6063640768858027</v>
      </c>
      <c r="BS23" s="68">
        <f t="shared" si="22"/>
        <v>5.9075816270060875</v>
      </c>
      <c r="BT23" s="68">
        <f t="shared" si="22"/>
        <v>4.8789355049807321</v>
      </c>
      <c r="BU23" s="68">
        <f t="shared" si="22"/>
        <v>3.3805031446540879</v>
      </c>
      <c r="BV23" s="68">
        <f t="shared" si="22"/>
        <v>5.0541516245487363</v>
      </c>
      <c r="BW23" s="68">
        <f t="shared" si="22"/>
        <v>4.418181818181818</v>
      </c>
      <c r="BX23" s="68">
        <f t="shared" si="22"/>
        <v>4.1820027922325167</v>
      </c>
      <c r="BY23" s="68">
        <f t="shared" si="22"/>
        <v>5.2548966082030981</v>
      </c>
      <c r="BZ23" s="68">
        <f t="shared" si="22"/>
        <v>5.6933308471626578</v>
      </c>
      <c r="CA23" s="68">
        <f t="shared" si="22"/>
        <v>5.455723796618158</v>
      </c>
      <c r="CB23" s="68">
        <f t="shared" si="22"/>
        <v>5.9369863013698625</v>
      </c>
      <c r="CC23" s="68">
        <f t="shared" si="22"/>
        <v>6.1159534854694098</v>
      </c>
      <c r="CD23" s="68">
        <f t="shared" si="22"/>
        <v>4.5018053314895905</v>
      </c>
      <c r="CE23" s="68">
        <f t="shared" si="22"/>
        <v>5.043010752688172</v>
      </c>
      <c r="CF23" s="68">
        <f t="shared" si="22"/>
        <v>4.8797427652733125</v>
      </c>
      <c r="CG23" s="68">
        <f t="shared" si="22"/>
        <v>5.4120784158806972</v>
      </c>
      <c r="CH23" s="68">
        <f>CH13/CH7*100</f>
        <v>5.830159630499959</v>
      </c>
      <c r="CI23" s="68">
        <f>CI13/CI7*100</f>
        <v>6.1207742395861207</v>
      </c>
      <c r="CJ23" s="68">
        <f>CJ13/CJ7*100</f>
        <v>5.8258218451749739</v>
      </c>
      <c r="CK23" s="68">
        <f t="shared" ref="CK23" si="23">CK13/CK7*100</f>
        <v>5.7934169218620593</v>
      </c>
      <c r="CL23" s="68">
        <f>CL13/CL7*100</f>
        <v>6.0511791269443052</v>
      </c>
      <c r="CM23" s="68">
        <f t="shared" ref="CM23:CN23" si="24">CM13/CM7*100</f>
        <v>4.4769671113031269</v>
      </c>
      <c r="CN23" s="68">
        <f t="shared" si="24"/>
        <v>5.1533723000330847</v>
      </c>
    </row>
    <row r="24" spans="1:92" s="25" customFormat="1" ht="31.35" customHeight="1">
      <c r="A24" s="69" t="str">
        <f>IF('1'!$A$1=1,B24,C24)</f>
        <v>Machinery and equipment</v>
      </c>
      <c r="B24" s="70" t="s">
        <v>15</v>
      </c>
      <c r="C24" s="652" t="s">
        <v>102</v>
      </c>
      <c r="D24" s="112">
        <v>25.723199092456039</v>
      </c>
      <c r="E24" s="113">
        <v>27.334799213054044</v>
      </c>
      <c r="F24" s="113">
        <v>28.953929539295391</v>
      </c>
      <c r="G24" s="113">
        <v>32.307854952954855</v>
      </c>
      <c r="H24" s="113">
        <v>28.802094697796203</v>
      </c>
      <c r="I24" s="113">
        <v>32.553448971359416</v>
      </c>
      <c r="J24" s="113">
        <v>31.779584462511291</v>
      </c>
      <c r="K24" s="113">
        <v>33.278090818694068</v>
      </c>
      <c r="L24" s="113">
        <v>30.262066677724331</v>
      </c>
      <c r="M24" s="68">
        <v>32.131002434166852</v>
      </c>
      <c r="N24" s="68">
        <v>33.971616758335031</v>
      </c>
      <c r="O24" s="68">
        <v>34.868761128022513</v>
      </c>
      <c r="P24" s="68">
        <v>31.773857167014263</v>
      </c>
      <c r="Q24" s="68">
        <v>32.456497175141244</v>
      </c>
      <c r="R24" s="68">
        <v>32.323399330384824</v>
      </c>
      <c r="S24" s="68">
        <v>31.511971533683131</v>
      </c>
      <c r="T24" s="68">
        <v>19.109831709477412</v>
      </c>
      <c r="U24" s="68">
        <v>19.722699914015475</v>
      </c>
      <c r="V24" s="68">
        <v>20.535795094578695</v>
      </c>
      <c r="W24" s="68">
        <v>20.035135960892148</v>
      </c>
      <c r="X24" s="68">
        <v>17.83612494341331</v>
      </c>
      <c r="Y24" s="68">
        <v>19.163219108578566</v>
      </c>
      <c r="Z24" s="68">
        <v>22.123197903014415</v>
      </c>
      <c r="AA24" s="68">
        <v>22.485939257592801</v>
      </c>
      <c r="AB24" s="68">
        <v>19.435546227769802</v>
      </c>
      <c r="AC24" s="68">
        <v>22.774240684688447</v>
      </c>
      <c r="AD24" s="68">
        <v>25.482962819143772</v>
      </c>
      <c r="AE24" s="68">
        <v>26.947303051809797</v>
      </c>
      <c r="AF24" s="68">
        <v>22.885884941842189</v>
      </c>
      <c r="AG24" s="68">
        <v>25.978392432868606</v>
      </c>
      <c r="AH24" s="68">
        <v>23.267621095000688</v>
      </c>
      <c r="AI24" s="68">
        <v>25.033670765086676</v>
      </c>
      <c r="AJ24" s="68">
        <v>22.464454976303315</v>
      </c>
      <c r="AK24" s="68">
        <v>24.619960343688039</v>
      </c>
      <c r="AL24" s="68">
        <v>21.320679053602458</v>
      </c>
      <c r="AM24" s="68">
        <v>21.404481404481405</v>
      </c>
      <c r="AN24" s="68">
        <f t="shared" ref="AN24:CF24" si="25">AN14/AN7*100</f>
        <v>18.207448203514293</v>
      </c>
      <c r="AO24" s="68">
        <f t="shared" si="25"/>
        <v>17.548840667883457</v>
      </c>
      <c r="AP24" s="68">
        <f t="shared" si="25"/>
        <v>19.467066723817688</v>
      </c>
      <c r="AQ24" s="68">
        <f t="shared" si="25"/>
        <v>19.256434699714013</v>
      </c>
      <c r="AR24" s="68">
        <f t="shared" si="25"/>
        <v>15.697908286403861</v>
      </c>
      <c r="AS24" s="68">
        <f t="shared" si="25"/>
        <v>17.448321849299845</v>
      </c>
      <c r="AT24" s="68">
        <f t="shared" si="25"/>
        <v>21.611608521148504</v>
      </c>
      <c r="AU24" s="68">
        <f t="shared" si="25"/>
        <v>22.249412685982772</v>
      </c>
      <c r="AV24" s="68">
        <f t="shared" si="25"/>
        <v>22.140468227424751</v>
      </c>
      <c r="AW24" s="68">
        <f t="shared" si="25"/>
        <v>27.010845006778126</v>
      </c>
      <c r="AX24" s="68">
        <f t="shared" si="25"/>
        <v>26.7887323943662</v>
      </c>
      <c r="AY24" s="68">
        <f t="shared" si="25"/>
        <v>25.960099750623439</v>
      </c>
      <c r="AZ24" s="68">
        <f t="shared" si="25"/>
        <v>25.573652479078557</v>
      </c>
      <c r="BA24" s="68">
        <f t="shared" si="25"/>
        <v>28.568918562769042</v>
      </c>
      <c r="BB24" s="68">
        <f t="shared" si="25"/>
        <v>28.002854198049633</v>
      </c>
      <c r="BC24" s="68">
        <f t="shared" si="25"/>
        <v>27.660470010522626</v>
      </c>
      <c r="BD24" s="68">
        <f t="shared" si="25"/>
        <v>26.172030987940261</v>
      </c>
      <c r="BE24" s="68">
        <f t="shared" si="25"/>
        <v>28.13746548020865</v>
      </c>
      <c r="BF24" s="68">
        <f t="shared" si="25"/>
        <v>28.442650521358896</v>
      </c>
      <c r="BG24" s="68">
        <f t="shared" si="25"/>
        <v>30.825817181603021</v>
      </c>
      <c r="BH24" s="68">
        <f t="shared" si="25"/>
        <v>30.252349589284393</v>
      </c>
      <c r="BI24" s="68">
        <f t="shared" si="25"/>
        <v>29.963273508419373</v>
      </c>
      <c r="BJ24" s="68">
        <f t="shared" si="25"/>
        <v>33.109619686800897</v>
      </c>
      <c r="BK24" s="68">
        <f t="shared" si="25"/>
        <v>34.450845795538122</v>
      </c>
      <c r="BL24" s="68">
        <f t="shared" si="25"/>
        <v>29.745325844425636</v>
      </c>
      <c r="BM24" s="68">
        <f t="shared" si="25"/>
        <v>33.330132513923566</v>
      </c>
      <c r="BN24" s="68">
        <f t="shared" si="25"/>
        <v>35.770494308197726</v>
      </c>
      <c r="BO24" s="68">
        <f t="shared" si="25"/>
        <v>34.945853057518967</v>
      </c>
      <c r="BP24" s="68">
        <f t="shared" si="25"/>
        <v>31.141674268472386</v>
      </c>
      <c r="BQ24" s="68">
        <f t="shared" si="25"/>
        <v>34.89210992326359</v>
      </c>
      <c r="BR24" s="68">
        <f t="shared" si="25"/>
        <v>30.269746406073335</v>
      </c>
      <c r="BS24" s="68">
        <f t="shared" si="25"/>
        <v>29.814609850581075</v>
      </c>
      <c r="BT24" s="68">
        <f t="shared" si="25"/>
        <v>24.518286919217623</v>
      </c>
      <c r="BU24" s="68">
        <f t="shared" si="25"/>
        <v>26.493710691823903</v>
      </c>
      <c r="BV24" s="68">
        <f t="shared" si="25"/>
        <v>26.267148014440433</v>
      </c>
      <c r="BW24" s="68">
        <f t="shared" si="25"/>
        <v>28.993939393939392</v>
      </c>
      <c r="BX24" s="68">
        <f t="shared" si="25"/>
        <v>26.976773702246476</v>
      </c>
      <c r="BY24" s="68">
        <f t="shared" si="25"/>
        <v>29.891489797311131</v>
      </c>
      <c r="BZ24" s="68">
        <f t="shared" si="25"/>
        <v>32.084032568835852</v>
      </c>
      <c r="CA24" s="68">
        <f t="shared" si="25"/>
        <v>34.113003004772288</v>
      </c>
      <c r="CB24" s="68">
        <f t="shared" si="25"/>
        <v>32.92876712328767</v>
      </c>
      <c r="CC24" s="68">
        <f t="shared" si="25"/>
        <v>31.994341702897799</v>
      </c>
      <c r="CD24" s="68">
        <f t="shared" si="25"/>
        <v>25.717651276535815</v>
      </c>
      <c r="CE24" s="68">
        <f t="shared" si="25"/>
        <v>29.662365591397847</v>
      </c>
      <c r="CF24" s="68">
        <f t="shared" si="25"/>
        <v>19.302893890675239</v>
      </c>
      <c r="CG24" s="68">
        <f>CG14/CG7*100</f>
        <v>25.56170065675769</v>
      </c>
      <c r="CH24" s="68">
        <f>CH14/CH7*100</f>
        <v>27.487642816627499</v>
      </c>
      <c r="CI24" s="68">
        <f>CI14/CI7*100</f>
        <v>28.529123182588528</v>
      </c>
      <c r="CJ24" s="68">
        <f>CJ14/CJ7*100</f>
        <v>32.080129904559918</v>
      </c>
      <c r="CK24" s="68">
        <f t="shared" ref="CK24:CN24" si="26">CK14/CK7*100</f>
        <v>33.527859632903834</v>
      </c>
      <c r="CL24" s="68">
        <f t="shared" si="26"/>
        <v>31.316751487348576</v>
      </c>
      <c r="CM24" s="68">
        <f t="shared" si="26"/>
        <v>26.69078864466886</v>
      </c>
      <c r="CN24" s="68">
        <f t="shared" si="26"/>
        <v>30.852488459660009</v>
      </c>
    </row>
    <row r="25" spans="1:92" s="25" customFormat="1" ht="25.05" customHeight="1">
      <c r="A25" s="69" t="str">
        <f>IF('1'!$A$1=1,B25,C25)</f>
        <v>Other*</v>
      </c>
      <c r="B25" s="70" t="s">
        <v>12</v>
      </c>
      <c r="C25" s="653" t="s">
        <v>103</v>
      </c>
      <c r="D25" s="112">
        <v>5.8990357345433919</v>
      </c>
      <c r="E25" s="113">
        <v>4.0736025922925583</v>
      </c>
      <c r="F25" s="113">
        <v>4.6504065040650406</v>
      </c>
      <c r="G25" s="113">
        <v>4.6833703351305633</v>
      </c>
      <c r="H25" s="113">
        <v>4.2003054767619465</v>
      </c>
      <c r="I25" s="113">
        <v>4.0540540540540544</v>
      </c>
      <c r="J25" s="113">
        <v>3.8663053297199634</v>
      </c>
      <c r="K25" s="113">
        <v>3.6957242293669208</v>
      </c>
      <c r="L25" s="113">
        <v>2.9358102504561288</v>
      </c>
      <c r="M25" s="68">
        <v>4.8388286494062109</v>
      </c>
      <c r="N25" s="68">
        <v>5.9007265566646296</v>
      </c>
      <c r="O25" s="68">
        <v>4.4971569697317788</v>
      </c>
      <c r="P25" s="68">
        <v>4.0640324671664505</v>
      </c>
      <c r="Q25" s="68">
        <v>3.493785310734463</v>
      </c>
      <c r="R25" s="68">
        <v>3.3108750465010544</v>
      </c>
      <c r="S25" s="68">
        <v>3.6427235993004041</v>
      </c>
      <c r="T25" s="68">
        <v>1.8932683790965454</v>
      </c>
      <c r="U25" s="68">
        <v>2.0636285468615649</v>
      </c>
      <c r="V25" s="68">
        <v>1.9458774549733007</v>
      </c>
      <c r="W25" s="68">
        <v>1.596394744882371</v>
      </c>
      <c r="X25" s="68">
        <v>2.1548211860570392</v>
      </c>
      <c r="Y25" s="68">
        <v>1.2723440793068457</v>
      </c>
      <c r="Z25" s="68">
        <v>2.6736566186107469</v>
      </c>
      <c r="AA25" s="68">
        <v>2.3565804274465694</v>
      </c>
      <c r="AB25" s="68">
        <v>5.5893074119076545</v>
      </c>
      <c r="AC25" s="68">
        <v>6.220645026615176</v>
      </c>
      <c r="AD25" s="68">
        <v>7.3342393942335704</v>
      </c>
      <c r="AE25" s="68">
        <v>6.9109297374024132</v>
      </c>
      <c r="AF25" s="68">
        <v>7.8277271298333853</v>
      </c>
      <c r="AG25" s="68">
        <v>8.7550992961850547</v>
      </c>
      <c r="AH25" s="68">
        <v>7.6842153409870564</v>
      </c>
      <c r="AI25" s="68">
        <v>8.2287005256983967</v>
      </c>
      <c r="AJ25" s="68">
        <v>12.043180621379673</v>
      </c>
      <c r="AK25" s="68">
        <v>13.433575677461995</v>
      </c>
      <c r="AL25" s="68">
        <v>12.106224658022546</v>
      </c>
      <c r="AM25" s="68">
        <v>12.021252021252021</v>
      </c>
      <c r="AN25" s="68">
        <f t="shared" ref="AN25:CG25" si="27">AN15/AN7*100</f>
        <v>16.174927878311042</v>
      </c>
      <c r="AO25" s="68">
        <f t="shared" si="27"/>
        <v>13.945785168660855</v>
      </c>
      <c r="AP25" s="68">
        <f t="shared" si="27"/>
        <v>14.352050292898985</v>
      </c>
      <c r="AQ25" s="68">
        <f t="shared" si="27"/>
        <v>11.285473344577253</v>
      </c>
      <c r="AR25" s="68">
        <f t="shared" si="27"/>
        <v>11.75583266291231</v>
      </c>
      <c r="AS25" s="68">
        <f t="shared" si="27"/>
        <v>12.058235163369638</v>
      </c>
      <c r="AT25" s="68">
        <f t="shared" si="27"/>
        <v>11.773181022949469</v>
      </c>
      <c r="AU25" s="68">
        <f t="shared" si="27"/>
        <v>12.274862960062647</v>
      </c>
      <c r="AV25" s="68">
        <f t="shared" si="27"/>
        <v>11.716833890746935</v>
      </c>
      <c r="AW25" s="68">
        <f t="shared" si="27"/>
        <v>12.336195210122005</v>
      </c>
      <c r="AX25" s="68">
        <f t="shared" si="27"/>
        <v>11.643192488262912</v>
      </c>
      <c r="AY25" s="68">
        <f t="shared" si="27"/>
        <v>11.213632585203657</v>
      </c>
      <c r="AZ25" s="68">
        <f t="shared" si="27"/>
        <v>7.5767119589669747</v>
      </c>
      <c r="BA25" s="68">
        <f>BA15/BA7*100</f>
        <v>7.7835368532021425</v>
      </c>
      <c r="BB25" s="68">
        <f t="shared" ref="BB25:CE25" si="28">BB15/BB7*100</f>
        <v>7.7539047014984543</v>
      </c>
      <c r="BC25" s="68">
        <f t="shared" si="28"/>
        <v>7.8639074009119607</v>
      </c>
      <c r="BD25" s="68">
        <f t="shared" si="28"/>
        <v>7.5313473364747221</v>
      </c>
      <c r="BE25" s="68">
        <f t="shared" si="28"/>
        <v>7.625038355323718</v>
      </c>
      <c r="BF25" s="68">
        <f t="shared" si="28"/>
        <v>6.2495795492768247</v>
      </c>
      <c r="BG25" s="68">
        <f t="shared" si="28"/>
        <v>5.2709012985351498</v>
      </c>
      <c r="BH25" s="68">
        <f t="shared" si="28"/>
        <v>6.6454525271960332</v>
      </c>
      <c r="BI25" s="68">
        <f t="shared" si="28"/>
        <v>6.9295267133254805</v>
      </c>
      <c r="BJ25" s="68">
        <f t="shared" si="28"/>
        <v>6.0526969922943072</v>
      </c>
      <c r="BK25" s="68">
        <f t="shared" si="28"/>
        <v>6.3495954890904631</v>
      </c>
      <c r="BL25" s="68">
        <f t="shared" si="28"/>
        <v>4.0855582057397859</v>
      </c>
      <c r="BM25" s="68">
        <f t="shared" si="28"/>
        <v>3.5625120030727868</v>
      </c>
      <c r="BN25" s="68">
        <f t="shared" si="28"/>
        <v>4.3853617541447019</v>
      </c>
      <c r="BO25" s="68">
        <f t="shared" si="28"/>
        <v>4.1696388042280006</v>
      </c>
      <c r="BP25" s="68">
        <f t="shared" si="28"/>
        <v>3.6909690548031717</v>
      </c>
      <c r="BQ25" s="68">
        <f t="shared" si="28"/>
        <v>3.1809536302223393</v>
      </c>
      <c r="BR25" s="68">
        <f t="shared" si="28"/>
        <v>3.3381790771550102</v>
      </c>
      <c r="BS25" s="68">
        <f t="shared" si="28"/>
        <v>3.9014941892639738</v>
      </c>
      <c r="BT25" s="68">
        <f t="shared" si="28"/>
        <v>6.0132334763324362</v>
      </c>
      <c r="BU25" s="68">
        <f t="shared" si="28"/>
        <v>15.688329839273235</v>
      </c>
      <c r="BV25" s="68">
        <f t="shared" si="28"/>
        <v>8.8808664259927799</v>
      </c>
      <c r="BW25" s="68">
        <f t="shared" si="28"/>
        <v>12.666666666666668</v>
      </c>
      <c r="BX25" s="68">
        <f t="shared" si="28"/>
        <v>9.5189744891483681</v>
      </c>
      <c r="BY25" s="68">
        <f t="shared" si="28"/>
        <v>14.311062581041426</v>
      </c>
      <c r="BZ25" s="68">
        <f t="shared" si="28"/>
        <v>13.698800422649015</v>
      </c>
      <c r="CA25" s="68">
        <f t="shared" si="28"/>
        <v>12.973546220467803</v>
      </c>
      <c r="CB25" s="68">
        <f t="shared" si="28"/>
        <v>4.043835616438356</v>
      </c>
      <c r="CC25" s="68">
        <f t="shared" si="28"/>
        <v>3.3928980050342199</v>
      </c>
      <c r="CD25" s="68">
        <f t="shared" si="28"/>
        <v>9.8665847225423171</v>
      </c>
      <c r="CE25" s="68">
        <f t="shared" si="28"/>
        <v>12.4752688172043</v>
      </c>
      <c r="CF25" s="68">
        <f t="shared" si="27"/>
        <v>11.966559485530546</v>
      </c>
      <c r="CG25" s="68">
        <f t="shared" si="27"/>
        <v>11.683373660559973</v>
      </c>
      <c r="CH25" s="68">
        <f>CH15/CH7*100</f>
        <v>7.7526132404181185</v>
      </c>
      <c r="CI25" s="68">
        <f>CI15/CI7*100</f>
        <v>6.5828204442065825</v>
      </c>
      <c r="CJ25" s="68">
        <f>CJ15/CJ7*100</f>
        <v>6.4753446447507956</v>
      </c>
      <c r="CK25" s="68">
        <f t="shared" ref="CK25:CN25" si="29">CK15/CK7*100</f>
        <v>4.081200285048439</v>
      </c>
      <c r="CL25" s="68">
        <f t="shared" si="29"/>
        <v>3.5509999283205507</v>
      </c>
      <c r="CM25" s="68">
        <f t="shared" si="29"/>
        <v>10.698277258735216</v>
      </c>
      <c r="CN25" s="68">
        <f t="shared" si="29"/>
        <v>12.608510705339279</v>
      </c>
    </row>
    <row r="26" spans="1:92" s="25" customFormat="1" ht="8.1" customHeight="1">
      <c r="A26" s="71"/>
      <c r="B26" s="115"/>
      <c r="C26" s="72"/>
      <c r="D26" s="112"/>
      <c r="E26" s="113"/>
      <c r="F26" s="113"/>
      <c r="G26" s="113"/>
      <c r="H26" s="113"/>
      <c r="I26" s="113"/>
      <c r="J26" s="113"/>
      <c r="K26" s="113"/>
      <c r="L26" s="113"/>
      <c r="M26" s="68"/>
      <c r="N26" s="68"/>
      <c r="O26" s="68"/>
      <c r="P26" s="68"/>
      <c r="Q26" s="68"/>
      <c r="R26" s="68"/>
      <c r="S26" s="68"/>
      <c r="T26" s="68"/>
      <c r="U26" s="68"/>
      <c r="V26" s="68"/>
      <c r="W26" s="68"/>
      <c r="X26" s="68"/>
      <c r="Y26" s="68"/>
      <c r="Z26" s="68"/>
      <c r="AA26" s="68"/>
      <c r="AB26" s="68"/>
      <c r="AC26" s="68"/>
      <c r="AD26" s="68"/>
      <c r="AE26" s="68"/>
      <c r="AF26" s="68"/>
      <c r="AG26" s="68"/>
      <c r="AH26" s="68"/>
      <c r="AI26" s="68"/>
      <c r="AJ26" s="68"/>
      <c r="AK26" s="68"/>
      <c r="AL26" s="68"/>
      <c r="AM26" s="68"/>
      <c r="AN26" s="68"/>
      <c r="AO26" s="68"/>
      <c r="AP26" s="68"/>
      <c r="AQ26" s="68"/>
      <c r="AR26" s="68"/>
      <c r="AS26" s="68"/>
      <c r="AT26" s="68"/>
      <c r="AU26" s="68"/>
      <c r="AV26" s="68"/>
      <c r="AW26" s="68"/>
      <c r="AX26" s="68"/>
      <c r="AY26" s="68"/>
      <c r="AZ26" s="68"/>
      <c r="BA26" s="68"/>
      <c r="BB26" s="68"/>
      <c r="BC26" s="68"/>
      <c r="BD26" s="68"/>
      <c r="BE26" s="68"/>
      <c r="BF26" s="68"/>
      <c r="BG26" s="68"/>
      <c r="BH26" s="68"/>
      <c r="BI26" s="68"/>
      <c r="BJ26" s="68"/>
      <c r="BK26" s="68"/>
      <c r="BL26" s="68"/>
      <c r="BM26" s="68"/>
      <c r="BN26" s="68"/>
      <c r="BO26" s="68"/>
      <c r="BP26" s="68"/>
      <c r="BQ26" s="68"/>
      <c r="BR26" s="68"/>
      <c r="BS26" s="68"/>
      <c r="BT26" s="68"/>
      <c r="BU26" s="68"/>
      <c r="BV26" s="68"/>
      <c r="BW26" s="68"/>
      <c r="BX26" s="68"/>
      <c r="BY26" s="68"/>
      <c r="BZ26" s="68"/>
      <c r="CA26" s="68"/>
      <c r="CB26" s="68"/>
      <c r="CC26" s="68"/>
      <c r="CD26" s="68"/>
      <c r="CE26" s="68"/>
      <c r="CF26" s="68"/>
      <c r="CG26" s="68"/>
      <c r="CH26" s="68"/>
      <c r="CI26" s="68"/>
      <c r="CJ26" s="68"/>
      <c r="CK26" s="68"/>
      <c r="CL26" s="68"/>
      <c r="CM26" s="68"/>
      <c r="CN26" s="68"/>
    </row>
    <row r="27" spans="1:92" s="25" customFormat="1" ht="27" customHeight="1">
      <c r="A27" s="62" t="str">
        <f>IF('1'!$A$1=1,B27,C27)</f>
        <v>Index on values in % (y-o-y)</v>
      </c>
      <c r="B27" s="63" t="s">
        <v>16</v>
      </c>
      <c r="C27" s="656" t="s">
        <v>214</v>
      </c>
      <c r="D27" s="658"/>
      <c r="E27" s="343"/>
      <c r="F27" s="343"/>
      <c r="G27" s="343"/>
      <c r="H27" s="343"/>
      <c r="I27" s="343"/>
      <c r="J27" s="343"/>
      <c r="K27" s="343"/>
      <c r="L27" s="343"/>
      <c r="M27" s="74"/>
      <c r="N27" s="74"/>
      <c r="O27" s="74"/>
      <c r="P27" s="74"/>
      <c r="Q27" s="74"/>
      <c r="R27" s="74"/>
      <c r="S27" s="74"/>
      <c r="T27" s="74"/>
      <c r="U27" s="74"/>
      <c r="V27" s="74"/>
      <c r="W27" s="74"/>
      <c r="X27" s="74"/>
      <c r="Y27" s="74"/>
      <c r="Z27" s="74"/>
      <c r="AA27" s="74"/>
      <c r="AB27" s="74"/>
      <c r="AC27" s="74"/>
      <c r="AD27" s="74"/>
      <c r="AE27" s="74"/>
      <c r="AF27" s="74"/>
      <c r="AG27" s="74"/>
      <c r="AH27" s="74"/>
      <c r="AI27" s="74"/>
      <c r="AJ27" s="74"/>
      <c r="AK27" s="74"/>
      <c r="AL27" s="74"/>
      <c r="AM27" s="74"/>
      <c r="AN27" s="74"/>
      <c r="AO27" s="74"/>
      <c r="AP27" s="74"/>
      <c r="AQ27" s="74"/>
      <c r="AR27" s="74"/>
      <c r="AS27" s="74"/>
      <c r="AT27" s="74"/>
      <c r="AU27" s="74"/>
      <c r="AV27" s="74"/>
      <c r="AW27" s="74"/>
      <c r="AX27" s="74"/>
      <c r="AY27" s="74"/>
      <c r="AZ27" s="74"/>
      <c r="BA27" s="74"/>
      <c r="BB27" s="74"/>
      <c r="BC27" s="74"/>
      <c r="BD27" s="74"/>
      <c r="BE27" s="74"/>
      <c r="BF27" s="74"/>
      <c r="BG27" s="74"/>
      <c r="BH27" s="74"/>
      <c r="BI27" s="74"/>
      <c r="BJ27" s="74"/>
      <c r="BK27" s="74"/>
      <c r="BL27" s="74"/>
      <c r="BM27" s="74"/>
      <c r="BN27" s="74"/>
      <c r="BO27" s="74"/>
      <c r="BP27" s="74"/>
      <c r="BQ27" s="74"/>
      <c r="BR27" s="74"/>
      <c r="BS27" s="74"/>
      <c r="BT27" s="74"/>
      <c r="BU27" s="74"/>
      <c r="BV27" s="74"/>
      <c r="BW27" s="74"/>
      <c r="BX27" s="74"/>
      <c r="BY27" s="74"/>
      <c r="BZ27" s="74"/>
      <c r="CA27" s="74"/>
      <c r="CB27" s="74"/>
      <c r="CC27" s="74"/>
      <c r="CD27" s="74"/>
      <c r="CE27" s="74"/>
      <c r="CF27" s="74"/>
      <c r="CG27" s="74"/>
      <c r="CH27" s="74"/>
      <c r="CI27" s="74"/>
      <c r="CJ27" s="74"/>
      <c r="CK27" s="74"/>
      <c r="CL27" s="74"/>
      <c r="CM27" s="74"/>
      <c r="CN27" s="74"/>
    </row>
    <row r="28" spans="1:92" s="76" customFormat="1" ht="23.1" customHeight="1">
      <c r="A28" s="62" t="str">
        <f>IF('1'!$A$1=1,B28,C28)</f>
        <v>TOTAL</v>
      </c>
      <c r="B28" s="63" t="s">
        <v>14</v>
      </c>
      <c r="C28" s="651" t="s">
        <v>105</v>
      </c>
      <c r="D28" s="112"/>
      <c r="E28" s="113"/>
      <c r="F28" s="113"/>
      <c r="G28" s="113"/>
      <c r="H28" s="118">
        <v>129.97731140102098</v>
      </c>
      <c r="I28" s="118">
        <v>114.75523666242333</v>
      </c>
      <c r="J28" s="118">
        <v>120</v>
      </c>
      <c r="K28" s="118">
        <v>127.58219684956127</v>
      </c>
      <c r="L28" s="118">
        <v>131.55138555531312</v>
      </c>
      <c r="M28" s="75">
        <v>136.71843485276321</v>
      </c>
      <c r="N28" s="75">
        <v>133.0352303523035</v>
      </c>
      <c r="O28" s="75">
        <v>144.27411335764003</v>
      </c>
      <c r="P28" s="75">
        <v>147.13053574390446</v>
      </c>
      <c r="Q28" s="75">
        <v>163.19982296968357</v>
      </c>
      <c r="R28" s="75">
        <v>164.27649894751139</v>
      </c>
      <c r="S28" s="75">
        <v>95.232898742174484</v>
      </c>
      <c r="T28" s="75">
        <v>50.910320726001913</v>
      </c>
      <c r="U28" s="75">
        <v>42.051977401129939</v>
      </c>
      <c r="V28" s="75">
        <v>45.670235191997691</v>
      </c>
      <c r="W28" s="75">
        <v>78.95784331463723</v>
      </c>
      <c r="X28" s="75">
        <v>122.28742249778566</v>
      </c>
      <c r="Y28" s="75">
        <v>137.69346517626829</v>
      </c>
      <c r="Z28" s="75">
        <v>138.1120463390352</v>
      </c>
      <c r="AA28" s="75">
        <v>135.80812710051939</v>
      </c>
      <c r="AB28" s="75">
        <v>163.92937980986872</v>
      </c>
      <c r="AC28" s="75">
        <v>149.57458434158147</v>
      </c>
      <c r="AD28" s="75">
        <v>135.00655307994757</v>
      </c>
      <c r="AE28" s="75">
        <v>126.79415073115861</v>
      </c>
      <c r="AF28" s="75">
        <v>105.41257041864576</v>
      </c>
      <c r="AG28" s="75">
        <v>116.41269178582611</v>
      </c>
      <c r="AH28" s="75">
        <v>106.12076497427434</v>
      </c>
      <c r="AI28" s="75">
        <v>102.09811923349893</v>
      </c>
      <c r="AJ28" s="75">
        <v>99.497013517761715</v>
      </c>
      <c r="AK28" s="75">
        <v>81.391491460079791</v>
      </c>
      <c r="AL28" s="75">
        <v>102.65288386772171</v>
      </c>
      <c r="AM28" s="75">
        <v>94.039188425946037</v>
      </c>
      <c r="AN28" s="75">
        <f t="shared" ref="AN28:BQ36" si="30">AN7/AJ7*100</f>
        <v>80.315955766192744</v>
      </c>
      <c r="AO28" s="75">
        <f t="shared" si="30"/>
        <v>81.477197620621283</v>
      </c>
      <c r="AP28" s="75">
        <f t="shared" si="30"/>
        <v>62.371340729848946</v>
      </c>
      <c r="AQ28" s="75">
        <f t="shared" si="30"/>
        <v>63.003003003003002</v>
      </c>
      <c r="AR28" s="75">
        <f t="shared" si="30"/>
        <v>65.19800681877787</v>
      </c>
      <c r="AS28" s="75">
        <f t="shared" si="30"/>
        <v>60.8260663827486</v>
      </c>
      <c r="AT28" s="75">
        <f t="shared" si="30"/>
        <v>69.417059579939988</v>
      </c>
      <c r="AU28" s="75">
        <f t="shared" si="30"/>
        <v>74.913837354256799</v>
      </c>
      <c r="AV28" s="75">
        <f t="shared" si="30"/>
        <v>90.205148833467419</v>
      </c>
      <c r="AW28" s="75">
        <f t="shared" si="30"/>
        <v>98.377417203823072</v>
      </c>
      <c r="AX28" s="75">
        <f t="shared" si="30"/>
        <v>109.60172892868169</v>
      </c>
      <c r="AY28" s="75">
        <f t="shared" si="30"/>
        <v>117.75646045418951</v>
      </c>
      <c r="AZ28" s="75">
        <f t="shared" si="30"/>
        <v>123.89074693422519</v>
      </c>
      <c r="BA28" s="75">
        <f t="shared" si="30"/>
        <v>128.59240849525531</v>
      </c>
      <c r="BB28" s="75">
        <f t="shared" si="30"/>
        <v>118.4319248826291</v>
      </c>
      <c r="BC28" s="75">
        <f t="shared" si="30"/>
        <v>118.4954280964256</v>
      </c>
      <c r="BD28" s="75">
        <f t="shared" si="30"/>
        <v>112.66984612615856</v>
      </c>
      <c r="BE28" s="75">
        <f t="shared" si="30"/>
        <v>114.52165509971009</v>
      </c>
      <c r="BF28" s="75">
        <f t="shared" si="30"/>
        <v>117.85459446602711</v>
      </c>
      <c r="BG28" s="75">
        <f t="shared" si="30"/>
        <v>109.66678358470712</v>
      </c>
      <c r="BH28" s="75">
        <f t="shared" si="30"/>
        <v>107.92268988099991</v>
      </c>
      <c r="BI28" s="75">
        <f t="shared" si="30"/>
        <v>110.70113531758207</v>
      </c>
      <c r="BJ28" s="75">
        <f t="shared" si="30"/>
        <v>108.25428859737639</v>
      </c>
      <c r="BK28" s="75">
        <f t="shared" si="30"/>
        <v>104.36896309089747</v>
      </c>
      <c r="BL28" s="75">
        <f t="shared" si="30"/>
        <v>96.181454895286024</v>
      </c>
      <c r="BM28" s="75">
        <f t="shared" si="30"/>
        <v>72.164091192571547</v>
      </c>
      <c r="BN28" s="75">
        <f t="shared" si="30"/>
        <v>81.338553318419088</v>
      </c>
      <c r="BO28" s="75">
        <f t="shared" si="30"/>
        <v>94.514586908556026</v>
      </c>
      <c r="BP28" s="75">
        <f t="shared" si="30"/>
        <v>109.64838039547588</v>
      </c>
      <c r="BQ28" s="75">
        <f t="shared" si="30"/>
        <v>146.40868062223927</v>
      </c>
      <c r="BR28" s="75">
        <f t="shared" ref="BR28:BR35" si="31">BR7/BN7*100</f>
        <v>141.89777675911071</v>
      </c>
      <c r="BS28" s="75">
        <f t="shared" ref="BS28:BS36" si="32">BS7/BO7*100</f>
        <v>140.61344919265937</v>
      </c>
      <c r="BT28" s="75">
        <f t="shared" ref="BT28:BW36" si="33">BT7/BP7*100</f>
        <v>96.505508385376459</v>
      </c>
      <c r="BU28" s="75">
        <f t="shared" si="33"/>
        <v>75.083623007804817</v>
      </c>
      <c r="BV28" s="75">
        <f t="shared" si="33"/>
        <v>74.570613255801433</v>
      </c>
      <c r="BW28" s="75">
        <f t="shared" si="33"/>
        <v>76.092971776425017</v>
      </c>
      <c r="BX28" s="75">
        <f t="shared" ref="BX28:BX36" si="34">BX7/BT7*100</f>
        <v>114.57863738820622</v>
      </c>
      <c r="BY28" s="75">
        <f t="shared" ref="BY28:BZ36" si="35">BY7/BU7*100</f>
        <v>127.99615653389237</v>
      </c>
      <c r="BZ28" s="75">
        <f t="shared" si="35"/>
        <v>116.16606498194946</v>
      </c>
      <c r="CA28" s="75">
        <f t="shared" ref="CA28:CA36" si="36">CA7/BW7*100</f>
        <v>102.86666666666666</v>
      </c>
      <c r="CB28" s="75">
        <f t="shared" ref="CB28" si="37">CB7/BX7*100</f>
        <v>231.62837923594367</v>
      </c>
      <c r="CC28" s="75">
        <f t="shared" ref="CC28" si="38">CC7/BY7*100</f>
        <v>328.06251279601446</v>
      </c>
      <c r="CD28" s="75">
        <f t="shared" ref="CD28" si="39">CD7/BZ7*100</f>
        <v>242.71862763378707</v>
      </c>
      <c r="CE28" s="75">
        <f t="shared" ref="CE28" si="40">CE7/CA7*100</f>
        <v>273.9645319036116</v>
      </c>
      <c r="CF28" s="75"/>
      <c r="CG28" s="75">
        <f t="shared" ref="CG28:CL36" si="41">CG7/CF7*100</f>
        <v>104.18520900321543</v>
      </c>
      <c r="CH28" s="75">
        <f t="shared" si="41"/>
        <v>121.88040096785345</v>
      </c>
      <c r="CI28" s="75">
        <f t="shared" si="41"/>
        <v>113.55441212219431</v>
      </c>
      <c r="CJ28" s="75">
        <f t="shared" si="41"/>
        <v>107.66568548746767</v>
      </c>
      <c r="CK28" s="75">
        <f t="shared" si="41"/>
        <v>86.03028897136798</v>
      </c>
      <c r="CL28" s="75">
        <f>CL7/CK7*100</f>
        <v>134.34833689643881</v>
      </c>
      <c r="CM28" s="75">
        <f>CM7/CL7*100</f>
        <v>79.63730198552075</v>
      </c>
      <c r="CN28" s="75">
        <f t="shared" ref="CM28:CN31" si="42">CN7/CM7*100</f>
        <v>114.26076938308942</v>
      </c>
    </row>
    <row r="29" spans="1:92" s="25" customFormat="1" ht="25.35" customHeight="1">
      <c r="A29" s="69" t="str">
        <f>IF('1'!$A$1=1,B29,C29)</f>
        <v>Agricultural products</v>
      </c>
      <c r="B29" s="70" t="s">
        <v>5</v>
      </c>
      <c r="C29" s="652" t="s">
        <v>96</v>
      </c>
      <c r="D29" s="112"/>
      <c r="E29" s="113"/>
      <c r="F29" s="113"/>
      <c r="G29" s="113"/>
      <c r="H29" s="113">
        <v>131.55080213903742</v>
      </c>
      <c r="I29" s="113">
        <v>121.82130584192439</v>
      </c>
      <c r="J29" s="113">
        <v>100</v>
      </c>
      <c r="K29" s="113">
        <v>119.35081148564295</v>
      </c>
      <c r="L29" s="113">
        <v>117.34417344173443</v>
      </c>
      <c r="M29" s="68">
        <v>120.16925246826516</v>
      </c>
      <c r="N29" s="68">
        <v>137.33719247467437</v>
      </c>
      <c r="O29" s="68">
        <v>129.4979079497908</v>
      </c>
      <c r="P29" s="68">
        <v>147.69053117782911</v>
      </c>
      <c r="Q29" s="68">
        <v>181.2206572769953</v>
      </c>
      <c r="R29" s="68">
        <v>183.9831401475237</v>
      </c>
      <c r="S29" s="68">
        <v>131.98707592891762</v>
      </c>
      <c r="T29" s="68">
        <v>90.383111806098512</v>
      </c>
      <c r="U29" s="68">
        <v>72.797927461139906</v>
      </c>
      <c r="V29" s="68">
        <v>67.353951890034367</v>
      </c>
      <c r="W29" s="68">
        <v>90.575275397796815</v>
      </c>
      <c r="X29" s="68">
        <v>113.14878892733564</v>
      </c>
      <c r="Y29" s="68">
        <v>121.53024911032028</v>
      </c>
      <c r="Z29" s="68">
        <v>112.41496598639455</v>
      </c>
      <c r="AA29" s="68">
        <v>119.25675675675676</v>
      </c>
      <c r="AB29" s="68">
        <v>118.42507645259938</v>
      </c>
      <c r="AC29" s="68">
        <v>109.73645680819912</v>
      </c>
      <c r="AD29" s="68">
        <v>114.90166414523448</v>
      </c>
      <c r="AE29" s="68">
        <v>100.84985835694052</v>
      </c>
      <c r="AF29" s="68">
        <v>110.00645577792123</v>
      </c>
      <c r="AG29" s="68">
        <v>125.15010006671115</v>
      </c>
      <c r="AH29" s="68">
        <v>112.50822909809084</v>
      </c>
      <c r="AI29" s="68">
        <v>124.9438202247191</v>
      </c>
      <c r="AJ29" s="68">
        <v>125.46948356807512</v>
      </c>
      <c r="AK29" s="68">
        <v>100.53304904051173</v>
      </c>
      <c r="AL29" s="68">
        <v>102.10649502633117</v>
      </c>
      <c r="AM29" s="68">
        <v>108.45323741007194</v>
      </c>
      <c r="AN29" s="68">
        <f t="shared" si="30"/>
        <v>91.206735266604298</v>
      </c>
      <c r="AO29" s="68">
        <f t="shared" si="30"/>
        <v>71.420996818663838</v>
      </c>
      <c r="AP29" s="68">
        <f t="shared" si="30"/>
        <v>71.404011461318049</v>
      </c>
      <c r="AQ29" s="68">
        <f t="shared" si="30"/>
        <v>61.442786069651746</v>
      </c>
      <c r="AR29" s="68">
        <f t="shared" si="30"/>
        <v>53.692307692307693</v>
      </c>
      <c r="AS29" s="68">
        <f t="shared" si="30"/>
        <v>51.967334818114331</v>
      </c>
      <c r="AT29" s="68">
        <f t="shared" si="30"/>
        <v>57.945425361155699</v>
      </c>
      <c r="AU29" s="68">
        <f t="shared" si="30"/>
        <v>63.630229419703099</v>
      </c>
      <c r="AV29" s="68">
        <f t="shared" si="30"/>
        <v>106.49474689589302</v>
      </c>
      <c r="AW29" s="68">
        <f t="shared" si="30"/>
        <v>116.28571428571428</v>
      </c>
      <c r="AX29" s="68">
        <f t="shared" si="30"/>
        <v>115.23545706371192</v>
      </c>
      <c r="AY29" s="68">
        <f t="shared" si="30"/>
        <v>116.86108165429481</v>
      </c>
      <c r="AZ29" s="68">
        <f t="shared" si="30"/>
        <v>97.130044843049319</v>
      </c>
      <c r="BA29" s="68">
        <f t="shared" si="30"/>
        <v>107.86240786240786</v>
      </c>
      <c r="BB29" s="68">
        <f t="shared" si="30"/>
        <v>116.34615384615385</v>
      </c>
      <c r="BC29" s="68">
        <f t="shared" si="30"/>
        <v>121.41560798548095</v>
      </c>
      <c r="BD29" s="68">
        <f t="shared" si="30"/>
        <v>123.4533702677747</v>
      </c>
      <c r="BE29" s="68">
        <f t="shared" si="30"/>
        <v>123.80410022779043</v>
      </c>
      <c r="BF29" s="68">
        <f t="shared" si="30"/>
        <v>115.18595041322315</v>
      </c>
      <c r="BG29" s="68">
        <f t="shared" si="30"/>
        <v>110.68759342301944</v>
      </c>
      <c r="BH29" s="68">
        <f t="shared" si="30"/>
        <v>106.65669409124907</v>
      </c>
      <c r="BI29" s="68">
        <f t="shared" si="30"/>
        <v>111.40754369825207</v>
      </c>
      <c r="BJ29" s="68">
        <f t="shared" si="30"/>
        <v>110.85201793721973</v>
      </c>
      <c r="BK29" s="68">
        <f t="shared" si="30"/>
        <v>123.09250506414584</v>
      </c>
      <c r="BL29" s="68">
        <f t="shared" si="30"/>
        <v>117.81206171107993</v>
      </c>
      <c r="BM29" s="68">
        <f t="shared" si="30"/>
        <v>110.40462427745665</v>
      </c>
      <c r="BN29" s="68">
        <f t="shared" si="30"/>
        <v>116.9093851132686</v>
      </c>
      <c r="BO29" s="68">
        <f t="shared" si="30"/>
        <v>109.87383433900165</v>
      </c>
      <c r="BP29" s="68">
        <f t="shared" si="30"/>
        <v>111.60714285714286</v>
      </c>
      <c r="BQ29" s="68">
        <f t="shared" si="30"/>
        <v>129.31937172774869</v>
      </c>
      <c r="BR29" s="68">
        <f t="shared" si="31"/>
        <v>121.10726643598615</v>
      </c>
      <c r="BS29" s="68">
        <f t="shared" si="32"/>
        <v>115.42685971043434</v>
      </c>
      <c r="BT29" s="68">
        <f t="shared" si="33"/>
        <v>78.933333333333337</v>
      </c>
      <c r="BU29" s="68">
        <f t="shared" si="33"/>
        <v>75.708502024291505</v>
      </c>
      <c r="BV29" s="68">
        <f t="shared" ref="BV29:BV36" si="43">BV8/BR8*100</f>
        <v>85.771428571428572</v>
      </c>
      <c r="BW29" s="68">
        <f t="shared" ref="BW29:BW36" si="44">BW8/BS8*100</f>
        <v>74.826989619377159</v>
      </c>
      <c r="BX29" s="68">
        <f t="shared" si="34"/>
        <v>120.74324324324324</v>
      </c>
      <c r="BY29" s="68">
        <f t="shared" si="35"/>
        <v>127.65469824293353</v>
      </c>
      <c r="BZ29" s="68">
        <f t="shared" ref="BZ29:BZ36" si="45">BZ8/BV8*100</f>
        <v>104.46369087275149</v>
      </c>
      <c r="CA29" s="68">
        <f t="shared" si="36"/>
        <v>110.05780346820808</v>
      </c>
      <c r="CB29" s="68"/>
      <c r="CC29" s="68">
        <f t="shared" ref="CC29:CE29" si="46">CC8/CB8*100</f>
        <v>119.99103541012998</v>
      </c>
      <c r="CD29" s="68">
        <f t="shared" si="46"/>
        <v>80.127007844602176</v>
      </c>
      <c r="CE29" s="68">
        <f t="shared" si="46"/>
        <v>117.15617715617716</v>
      </c>
      <c r="CF29" s="68"/>
      <c r="CG29" s="68">
        <f t="shared" si="41"/>
        <v>113.21805392731537</v>
      </c>
      <c r="CH29" s="68">
        <f t="shared" si="41"/>
        <v>110.45819311415998</v>
      </c>
      <c r="CI29" s="68">
        <f t="shared" si="41"/>
        <v>117.64705882352942</v>
      </c>
      <c r="CJ29" s="68">
        <f t="shared" si="41"/>
        <v>113.46613545816733</v>
      </c>
      <c r="CK29" s="68">
        <f t="shared" si="41"/>
        <v>113.50070224719101</v>
      </c>
      <c r="CL29" s="68">
        <f t="shared" si="41"/>
        <v>118.57695282289249</v>
      </c>
      <c r="CM29" s="68">
        <f t="shared" si="42"/>
        <v>78.528567701539259</v>
      </c>
      <c r="CN29" s="68">
        <f t="shared" si="42"/>
        <v>115.11627906976744</v>
      </c>
    </row>
    <row r="30" spans="1:92" s="25" customFormat="1" ht="27.6" customHeight="1">
      <c r="A30" s="69" t="str">
        <f>IF('1'!$A$1=1,B30,C30)</f>
        <v>Mineral products</v>
      </c>
      <c r="B30" s="70" t="s">
        <v>6</v>
      </c>
      <c r="C30" s="652" t="s">
        <v>97</v>
      </c>
      <c r="D30" s="112"/>
      <c r="E30" s="113"/>
      <c r="F30" s="113"/>
      <c r="G30" s="113"/>
      <c r="H30" s="113">
        <v>124.95667244367417</v>
      </c>
      <c r="I30" s="113">
        <v>90.755064456721911</v>
      </c>
      <c r="J30" s="113">
        <v>111.75386882829773</v>
      </c>
      <c r="K30" s="113">
        <v>126.3254113345521</v>
      </c>
      <c r="L30" s="113">
        <v>131.72676837725382</v>
      </c>
      <c r="M30" s="68">
        <v>145.61688311688312</v>
      </c>
      <c r="N30" s="68">
        <v>110.15496208374546</v>
      </c>
      <c r="O30" s="68">
        <v>146.16497829232995</v>
      </c>
      <c r="P30" s="68">
        <v>136.53593050802843</v>
      </c>
      <c r="Q30" s="68">
        <v>174.91638795986623</v>
      </c>
      <c r="R30" s="68">
        <v>190.99072134091591</v>
      </c>
      <c r="S30" s="68">
        <v>106.75742574257426</v>
      </c>
      <c r="T30" s="68">
        <v>67.071524966261805</v>
      </c>
      <c r="U30" s="68">
        <v>44.821542383683877</v>
      </c>
      <c r="V30" s="68">
        <v>53.39288512772292</v>
      </c>
      <c r="W30" s="68">
        <v>106.81660097380015</v>
      </c>
      <c r="X30" s="68">
        <v>116.64271342339754</v>
      </c>
      <c r="Y30" s="68">
        <v>155.42125844294347</v>
      </c>
      <c r="Z30" s="68">
        <v>144.20311124156149</v>
      </c>
      <c r="AA30" s="68">
        <v>128.15281093987409</v>
      </c>
      <c r="AB30" s="68">
        <v>175.23410547067522</v>
      </c>
      <c r="AC30" s="68">
        <v>144.37328453796889</v>
      </c>
      <c r="AD30" s="68">
        <v>122.49134948096885</v>
      </c>
      <c r="AE30" s="68">
        <v>119.80013550135502</v>
      </c>
      <c r="AF30" s="68">
        <v>92.560821262832221</v>
      </c>
      <c r="AG30" s="68">
        <v>100.33269961977187</v>
      </c>
      <c r="AH30" s="68">
        <v>114.92190096377534</v>
      </c>
      <c r="AI30" s="68">
        <v>93.439841651350207</v>
      </c>
      <c r="AJ30" s="68">
        <v>77.818292312367063</v>
      </c>
      <c r="AK30" s="68">
        <v>55.55029212063792</v>
      </c>
      <c r="AL30" s="68">
        <v>96.486408328513591</v>
      </c>
      <c r="AM30" s="68">
        <v>88.772885459222266</v>
      </c>
      <c r="AN30" s="68">
        <f t="shared" si="30"/>
        <v>68.95743850058571</v>
      </c>
      <c r="AO30" s="68">
        <f t="shared" si="30"/>
        <v>130.50028425241615</v>
      </c>
      <c r="AP30" s="68">
        <f t="shared" si="30"/>
        <v>50.022478645286974</v>
      </c>
      <c r="AQ30" s="68">
        <f t="shared" si="30"/>
        <v>64.649735810465316</v>
      </c>
      <c r="AR30" s="68">
        <f t="shared" si="30"/>
        <v>92.525481313703281</v>
      </c>
      <c r="AS30" s="68">
        <f t="shared" si="30"/>
        <v>62.55717708560227</v>
      </c>
      <c r="AT30" s="68">
        <f t="shared" si="30"/>
        <v>74.026363091671655</v>
      </c>
      <c r="AU30" s="68">
        <f t="shared" si="30"/>
        <v>67.888215133139994</v>
      </c>
      <c r="AV30" s="68">
        <f t="shared" si="30"/>
        <v>49.571603427172583</v>
      </c>
      <c r="AW30" s="68">
        <f t="shared" si="30"/>
        <v>49.094707520891369</v>
      </c>
      <c r="AX30" s="68">
        <f t="shared" si="30"/>
        <v>88.182921893970061</v>
      </c>
      <c r="AY30" s="68">
        <f t="shared" si="30"/>
        <v>111.33980582524272</v>
      </c>
      <c r="AZ30" s="68">
        <f t="shared" si="30"/>
        <v>171.2962962962963</v>
      </c>
      <c r="BA30" s="68">
        <f t="shared" si="30"/>
        <v>184.89361702127661</v>
      </c>
      <c r="BB30" s="68">
        <f t="shared" si="30"/>
        <v>141.02799449288665</v>
      </c>
      <c r="BC30" s="68">
        <f t="shared" si="30"/>
        <v>122.70666201604466</v>
      </c>
      <c r="BD30" s="68">
        <f t="shared" si="30"/>
        <v>98.522522522522522</v>
      </c>
      <c r="BE30" s="68">
        <f t="shared" si="30"/>
        <v>121.17376294591485</v>
      </c>
      <c r="BF30" s="68">
        <f t="shared" si="30"/>
        <v>126.45623169541165</v>
      </c>
      <c r="BG30" s="68">
        <f t="shared" si="30"/>
        <v>108.24332006822057</v>
      </c>
      <c r="BH30" s="68">
        <f t="shared" si="30"/>
        <v>96.122896854425761</v>
      </c>
      <c r="BI30" s="68">
        <f t="shared" si="30"/>
        <v>104.46343779677112</v>
      </c>
      <c r="BJ30" s="68">
        <f t="shared" si="30"/>
        <v>91.327843540916106</v>
      </c>
      <c r="BK30" s="68">
        <f t="shared" si="30"/>
        <v>83.009453781512605</v>
      </c>
      <c r="BL30" s="68">
        <f t="shared" si="30"/>
        <v>90.867579908675793</v>
      </c>
      <c r="BM30" s="68">
        <f t="shared" si="30"/>
        <v>47.939393939393938</v>
      </c>
      <c r="BN30" s="68">
        <f t="shared" si="30"/>
        <v>48.210763595378978</v>
      </c>
      <c r="BO30" s="68">
        <f t="shared" si="30"/>
        <v>70.104397342613098</v>
      </c>
      <c r="BP30" s="68">
        <f t="shared" si="30"/>
        <v>106.19765494137354</v>
      </c>
      <c r="BQ30" s="68">
        <f t="shared" si="30"/>
        <v>149.17825537294564</v>
      </c>
      <c r="BR30" s="68">
        <f>BR9/BN9*100</f>
        <v>241.14552893045004</v>
      </c>
      <c r="BS30" s="68">
        <f t="shared" si="32"/>
        <v>224.59386281588448</v>
      </c>
      <c r="BT30" s="68">
        <f t="shared" si="33"/>
        <v>149.05362776025237</v>
      </c>
      <c r="BU30" s="68">
        <f t="shared" si="33"/>
        <v>103.60169491525424</v>
      </c>
      <c r="BV30" s="68">
        <f t="shared" si="43"/>
        <v>78.356761997091624</v>
      </c>
      <c r="BW30" s="68">
        <f t="shared" si="44"/>
        <v>65.441028732167979</v>
      </c>
      <c r="BX30" s="68">
        <f t="shared" si="34"/>
        <v>99.973544973544975</v>
      </c>
      <c r="BY30" s="68">
        <f t="shared" si="35"/>
        <v>84.376278118609406</v>
      </c>
      <c r="BZ30" s="68">
        <f t="shared" si="45"/>
        <v>65.295391277451287</v>
      </c>
      <c r="CA30" s="68">
        <f t="shared" si="36"/>
        <v>74.393613754989246</v>
      </c>
      <c r="CB30" s="68"/>
      <c r="CC30" s="68">
        <f t="shared" ref="CC30:CE36" si="47">CC9/CB9*100</f>
        <v>158.81006864988558</v>
      </c>
      <c r="CD30" s="68">
        <f t="shared" si="47"/>
        <v>104.83263134559964</v>
      </c>
      <c r="CE30" s="68">
        <f t="shared" si="47"/>
        <v>84.087544935504326</v>
      </c>
      <c r="CF30" s="68"/>
      <c r="CG30" s="68">
        <f t="shared" si="41"/>
        <v>72.197389594135529</v>
      </c>
      <c r="CH30" s="68">
        <f t="shared" si="41"/>
        <v>148.25408618127787</v>
      </c>
      <c r="CI30" s="68">
        <f t="shared" si="41"/>
        <v>113.48033074417438</v>
      </c>
      <c r="CJ30" s="68">
        <f t="shared" si="41"/>
        <v>93.015382350776477</v>
      </c>
      <c r="CK30" s="68">
        <f t="shared" si="41"/>
        <v>62.486152872289921</v>
      </c>
      <c r="CL30" s="68">
        <f t="shared" si="41"/>
        <v>177.26984930986453</v>
      </c>
      <c r="CM30" s="68">
        <f t="shared" si="42"/>
        <v>90.827916279734268</v>
      </c>
      <c r="CN30" s="68">
        <f t="shared" si="42"/>
        <v>81.604404246952427</v>
      </c>
    </row>
    <row r="31" spans="1:92" s="25" customFormat="1" ht="29.1" customHeight="1">
      <c r="A31" s="69" t="str">
        <f>IF('1'!$A$1=1,B31,C31)</f>
        <v>Chemicals</v>
      </c>
      <c r="B31" s="70" t="s">
        <v>7</v>
      </c>
      <c r="C31" s="652" t="s">
        <v>98</v>
      </c>
      <c r="D31" s="112"/>
      <c r="E31" s="113"/>
      <c r="F31" s="113"/>
      <c r="G31" s="113"/>
      <c r="H31" s="113">
        <v>132.15767634854771</v>
      </c>
      <c r="I31" s="113">
        <v>120.24353120243532</v>
      </c>
      <c r="J31" s="113">
        <v>127.16718266253871</v>
      </c>
      <c r="K31" s="113">
        <v>129.83498349834983</v>
      </c>
      <c r="L31" s="113">
        <v>134.14442700156985</v>
      </c>
      <c r="M31" s="68">
        <v>132.53164556962025</v>
      </c>
      <c r="N31" s="68">
        <v>136.03164942178941</v>
      </c>
      <c r="O31" s="68">
        <v>138.2308083375699</v>
      </c>
      <c r="P31" s="68">
        <v>139.84786424809829</v>
      </c>
      <c r="Q31" s="68">
        <v>150.09551098376312</v>
      </c>
      <c r="R31" s="68">
        <v>162.41610738255034</v>
      </c>
      <c r="S31" s="68">
        <v>89.775652813534393</v>
      </c>
      <c r="T31" s="68">
        <v>55.85774058577406</v>
      </c>
      <c r="U31" s="68">
        <v>62.360801781737194</v>
      </c>
      <c r="V31" s="68">
        <v>61.460055096418728</v>
      </c>
      <c r="W31" s="68">
        <v>100.08193363375666</v>
      </c>
      <c r="X31" s="68">
        <v>144.86891385767791</v>
      </c>
      <c r="Y31" s="68">
        <v>125.40816326530613</v>
      </c>
      <c r="Z31" s="68">
        <v>120.66337965038099</v>
      </c>
      <c r="AA31" s="68">
        <v>124.10970118706508</v>
      </c>
      <c r="AB31" s="68">
        <v>135.36711478800413</v>
      </c>
      <c r="AC31" s="68">
        <v>132.50610252237593</v>
      </c>
      <c r="AD31" s="68">
        <v>123.17979197622586</v>
      </c>
      <c r="AE31" s="68">
        <v>109.30079155672823</v>
      </c>
      <c r="AF31" s="68">
        <v>104.43086325439266</v>
      </c>
      <c r="AG31" s="68">
        <v>105.55726128338962</v>
      </c>
      <c r="AH31" s="68">
        <v>97.889022919179737</v>
      </c>
      <c r="AI31" s="68">
        <v>112.7640313820157</v>
      </c>
      <c r="AJ31" s="68">
        <v>103.21872713972202</v>
      </c>
      <c r="AK31" s="68">
        <v>94.851657940663188</v>
      </c>
      <c r="AL31" s="68">
        <v>106.59272951324708</v>
      </c>
      <c r="AM31" s="68">
        <v>93.631255017393627</v>
      </c>
      <c r="AN31" s="68">
        <f t="shared" si="30"/>
        <v>94.649184975194899</v>
      </c>
      <c r="AO31" s="68">
        <f t="shared" si="30"/>
        <v>76.295614842072979</v>
      </c>
      <c r="AP31" s="68">
        <f t="shared" si="30"/>
        <v>77.080924855491332</v>
      </c>
      <c r="AQ31" s="68">
        <f t="shared" si="30"/>
        <v>70.991711917690765</v>
      </c>
      <c r="AR31" s="68">
        <f t="shared" si="30"/>
        <v>68.888056907525268</v>
      </c>
      <c r="AS31" s="68">
        <f t="shared" si="30"/>
        <v>70.377813504823152</v>
      </c>
      <c r="AT31" s="68">
        <f t="shared" si="30"/>
        <v>74.690663667041619</v>
      </c>
      <c r="AU31" s="68">
        <f t="shared" si="30"/>
        <v>78.824476650563597</v>
      </c>
      <c r="AV31" s="68">
        <f t="shared" si="30"/>
        <v>113.53260869565219</v>
      </c>
      <c r="AW31" s="68">
        <f t="shared" si="30"/>
        <v>110.67961165048543</v>
      </c>
      <c r="AX31" s="68">
        <f t="shared" si="30"/>
        <v>104.91967871485943</v>
      </c>
      <c r="AY31" s="68">
        <f t="shared" si="30"/>
        <v>111.33810010214505</v>
      </c>
      <c r="AZ31" s="68">
        <f t="shared" si="30"/>
        <v>108.42508377213977</v>
      </c>
      <c r="BA31" s="68">
        <f t="shared" si="30"/>
        <v>117.85345717234262</v>
      </c>
      <c r="BB31" s="68">
        <f t="shared" si="30"/>
        <v>114.30622009569377</v>
      </c>
      <c r="BC31" s="68">
        <f t="shared" si="30"/>
        <v>121.00917431192661</v>
      </c>
      <c r="BD31" s="68">
        <f t="shared" si="30"/>
        <v>117.39514348785872</v>
      </c>
      <c r="BE31" s="68">
        <f t="shared" si="30"/>
        <v>107.79334500875657</v>
      </c>
      <c r="BF31" s="68">
        <f t="shared" si="30"/>
        <v>109.29259104227711</v>
      </c>
      <c r="BG31" s="68">
        <f t="shared" si="30"/>
        <v>102.57771038665655</v>
      </c>
      <c r="BH31" s="68">
        <f t="shared" si="30"/>
        <v>104.81383978939451</v>
      </c>
      <c r="BI31" s="68">
        <f t="shared" si="30"/>
        <v>111.12916328188464</v>
      </c>
      <c r="BJ31" s="68">
        <f t="shared" si="30"/>
        <v>104.25124473381845</v>
      </c>
      <c r="BK31" s="68">
        <f t="shared" si="30"/>
        <v>97.080561714708054</v>
      </c>
      <c r="BL31" s="68">
        <f t="shared" si="30"/>
        <v>99.641191245066381</v>
      </c>
      <c r="BM31" s="68">
        <f t="shared" si="30"/>
        <v>80.921052631578945</v>
      </c>
      <c r="BN31" s="68">
        <f t="shared" si="30"/>
        <v>97.354886113152091</v>
      </c>
      <c r="BO31" s="68">
        <f t="shared" si="30"/>
        <v>115.26456033498287</v>
      </c>
      <c r="BP31" s="68">
        <f t="shared" si="30"/>
        <v>109.32661145120635</v>
      </c>
      <c r="BQ31" s="68">
        <f t="shared" si="30"/>
        <v>146.07046070460706</v>
      </c>
      <c r="BR31" s="68">
        <f t="shared" si="31"/>
        <v>142.71698113207546</v>
      </c>
      <c r="BS31" s="68">
        <f t="shared" si="32"/>
        <v>143.32892998678997</v>
      </c>
      <c r="BT31" s="68">
        <f>BT10/BP10*100</f>
        <v>90.184453227931499</v>
      </c>
      <c r="BU31" s="68">
        <f>BU10/BQ10*100</f>
        <v>53.648732220160788</v>
      </c>
      <c r="BV31" s="68">
        <f t="shared" si="43"/>
        <v>64.595452141723953</v>
      </c>
      <c r="BW31" s="68">
        <f t="shared" si="44"/>
        <v>56.129032258064512</v>
      </c>
      <c r="BX31" s="68">
        <f t="shared" si="34"/>
        <v>102.88531775018261</v>
      </c>
      <c r="BY31" s="68">
        <f t="shared" si="35"/>
        <v>155.38904899135446</v>
      </c>
      <c r="BZ31" s="68">
        <f t="shared" si="45"/>
        <v>119.60704052394597</v>
      </c>
      <c r="CA31" s="68">
        <f t="shared" si="36"/>
        <v>111.49425287356323</v>
      </c>
      <c r="CB31" s="68"/>
      <c r="CC31" s="68">
        <f t="shared" si="47"/>
        <v>131.55346158879729</v>
      </c>
      <c r="CD31" s="68">
        <f t="shared" si="47"/>
        <v>68.80222841225627</v>
      </c>
      <c r="CE31" s="68">
        <f t="shared" si="47"/>
        <v>121.96356275303644</v>
      </c>
      <c r="CF31" s="68"/>
      <c r="CG31" s="68">
        <f t="shared" si="41"/>
        <v>110.02519559740087</v>
      </c>
      <c r="CH31" s="68">
        <f t="shared" si="41"/>
        <v>115.41521031698203</v>
      </c>
      <c r="CI31" s="68">
        <f t="shared" si="41"/>
        <v>109.0016708437761</v>
      </c>
      <c r="CJ31" s="68">
        <f t="shared" si="41"/>
        <v>104.15788465223224</v>
      </c>
      <c r="CK31" s="68">
        <f t="shared" si="41"/>
        <v>98.132818248712283</v>
      </c>
      <c r="CL31" s="68">
        <f t="shared" si="41"/>
        <v>134.89549161121005</v>
      </c>
      <c r="CM31" s="68">
        <f t="shared" si="42"/>
        <v>64.980544747081709</v>
      </c>
      <c r="CN31" s="68">
        <f t="shared" si="42"/>
        <v>119.23652694610777</v>
      </c>
    </row>
    <row r="32" spans="1:92" s="25" customFormat="1" ht="25.35" customHeight="1">
      <c r="A32" s="69" t="str">
        <f>IF('1'!$A$1=1,B32,C32)</f>
        <v>Timber and wood products</v>
      </c>
      <c r="B32" s="70" t="s">
        <v>8</v>
      </c>
      <c r="C32" s="652" t="s">
        <v>99</v>
      </c>
      <c r="D32" s="112"/>
      <c r="E32" s="113"/>
      <c r="F32" s="113"/>
      <c r="G32" s="113"/>
      <c r="H32" s="113">
        <v>132.44444444444446</v>
      </c>
      <c r="I32" s="113">
        <v>121.16788321167884</v>
      </c>
      <c r="J32" s="113">
        <v>117.34693877551021</v>
      </c>
      <c r="K32" s="113">
        <v>112.38938053097345</v>
      </c>
      <c r="L32" s="113">
        <v>120.13422818791946</v>
      </c>
      <c r="M32" s="68">
        <v>125.30120481927712</v>
      </c>
      <c r="N32" s="68">
        <v>133.33333333333331</v>
      </c>
      <c r="O32" s="68">
        <v>146.19422572178479</v>
      </c>
      <c r="P32" s="68">
        <v>141.06145251396649</v>
      </c>
      <c r="Q32" s="68">
        <v>143.99038461538461</v>
      </c>
      <c r="R32" s="68">
        <v>141.95652173913044</v>
      </c>
      <c r="S32" s="68">
        <v>91.02333931777379</v>
      </c>
      <c r="T32" s="68">
        <v>58.019801980198018</v>
      </c>
      <c r="U32" s="68">
        <v>57.262103505843079</v>
      </c>
      <c r="V32" s="68">
        <v>65.849923430321581</v>
      </c>
      <c r="W32" s="68">
        <v>94.477317554240642</v>
      </c>
      <c r="X32" s="68">
        <v>133.78839590443684</v>
      </c>
      <c r="Y32" s="68">
        <v>122.44897959183673</v>
      </c>
      <c r="Z32" s="68">
        <v>117.90697674418604</v>
      </c>
      <c r="AA32" s="68">
        <v>116.49269311064718</v>
      </c>
      <c r="AB32" s="68">
        <v>119.64285714285714</v>
      </c>
      <c r="AC32" s="68">
        <v>123.0952380952381</v>
      </c>
      <c r="AD32" s="68">
        <v>110.84812623274163</v>
      </c>
      <c r="AE32" s="68">
        <v>97.849462365591393</v>
      </c>
      <c r="AF32" s="68">
        <v>90.191897654584224</v>
      </c>
      <c r="AG32" s="68">
        <v>101.54738878143132</v>
      </c>
      <c r="AH32" s="68">
        <v>99.644128113879006</v>
      </c>
      <c r="AI32" s="68">
        <v>103.11355311355311</v>
      </c>
      <c r="AJ32" s="68">
        <v>112.29314420803782</v>
      </c>
      <c r="AK32" s="68">
        <v>105.33333333333333</v>
      </c>
      <c r="AL32" s="68">
        <v>105.89285714285714</v>
      </c>
      <c r="AM32" s="68">
        <v>102.66429840142095</v>
      </c>
      <c r="AN32" s="68">
        <f t="shared" si="30"/>
        <v>77.26315789473685</v>
      </c>
      <c r="AO32" s="68">
        <f t="shared" si="30"/>
        <v>64.376130198915007</v>
      </c>
      <c r="AP32" s="68">
        <f t="shared" si="30"/>
        <v>66.104553119730184</v>
      </c>
      <c r="AQ32" s="68">
        <f t="shared" si="30"/>
        <v>60.726643598615915</v>
      </c>
      <c r="AR32" s="68">
        <f t="shared" si="30"/>
        <v>58.583106267029969</v>
      </c>
      <c r="AS32" s="68">
        <f t="shared" si="30"/>
        <v>60.393258426966291</v>
      </c>
      <c r="AT32" s="68">
        <f t="shared" si="30"/>
        <v>64.285714285714292</v>
      </c>
      <c r="AU32" s="68">
        <f t="shared" si="30"/>
        <v>71.794871794871796</v>
      </c>
      <c r="AV32" s="68">
        <f t="shared" si="30"/>
        <v>106.04651162790697</v>
      </c>
      <c r="AW32" s="68">
        <f t="shared" si="30"/>
        <v>119.06976744186046</v>
      </c>
      <c r="AX32" s="68">
        <f t="shared" si="30"/>
        <v>108.33333333333333</v>
      </c>
      <c r="AY32" s="68">
        <f t="shared" si="30"/>
        <v>109.12698412698411</v>
      </c>
      <c r="AZ32" s="68">
        <f t="shared" si="30"/>
        <v>105.70175438596492</v>
      </c>
      <c r="BA32" s="68">
        <f t="shared" si="30"/>
        <v>109.375</v>
      </c>
      <c r="BB32" s="68">
        <f t="shared" si="30"/>
        <v>109.8901098901099</v>
      </c>
      <c r="BC32" s="68">
        <f t="shared" si="30"/>
        <v>118.54545454545456</v>
      </c>
      <c r="BD32" s="68">
        <f t="shared" si="30"/>
        <v>125.31120331950207</v>
      </c>
      <c r="BE32" s="68">
        <f t="shared" si="30"/>
        <v>117.5</v>
      </c>
      <c r="BF32" s="68">
        <f t="shared" si="30"/>
        <v>114.99999999999999</v>
      </c>
      <c r="BG32" s="68">
        <f t="shared" si="30"/>
        <v>106.13496932515338</v>
      </c>
      <c r="BH32" s="68">
        <f t="shared" si="30"/>
        <v>96.026490066225165</v>
      </c>
      <c r="BI32" s="68">
        <f t="shared" si="30"/>
        <v>97.264437689969611</v>
      </c>
      <c r="BJ32" s="68">
        <f t="shared" si="30"/>
        <v>92.463768115942031</v>
      </c>
      <c r="BK32" s="68">
        <f t="shared" si="30"/>
        <v>93.641618497109818</v>
      </c>
      <c r="BL32" s="68">
        <f t="shared" si="30"/>
        <v>97.586206896551715</v>
      </c>
      <c r="BM32" s="68">
        <f t="shared" si="30"/>
        <v>76.5625</v>
      </c>
      <c r="BN32" s="68">
        <f t="shared" si="30"/>
        <v>104.70219435736676</v>
      </c>
      <c r="BO32" s="68">
        <f t="shared" si="30"/>
        <v>149.69135802469137</v>
      </c>
      <c r="BP32" s="68">
        <f t="shared" si="30"/>
        <v>103.18021201413427</v>
      </c>
      <c r="BQ32" s="68">
        <f t="shared" si="30"/>
        <v>149.79591836734693</v>
      </c>
      <c r="BR32" s="68">
        <f t="shared" si="31"/>
        <v>115.2694610778443</v>
      </c>
      <c r="BS32" s="68">
        <f t="shared" si="32"/>
        <v>90.721649484536087</v>
      </c>
      <c r="BT32" s="68">
        <f>BT11/BP11*100</f>
        <v>90.410958904109577</v>
      </c>
      <c r="BU32" s="68">
        <f>BU11/BQ11*100</f>
        <v>35.14986376021799</v>
      </c>
      <c r="BV32" s="68">
        <f t="shared" si="43"/>
        <v>64.675324675324674</v>
      </c>
      <c r="BW32" s="68">
        <f t="shared" si="44"/>
        <v>60</v>
      </c>
      <c r="BX32" s="68">
        <f t="shared" si="34"/>
        <v>85.984848484848484</v>
      </c>
      <c r="BY32" s="68">
        <f t="shared" si="35"/>
        <v>186.04651162790697</v>
      </c>
      <c r="BZ32" s="68">
        <f t="shared" si="45"/>
        <v>104.01606425702812</v>
      </c>
      <c r="CA32" s="68">
        <f t="shared" si="36"/>
        <v>92.045454545454547</v>
      </c>
      <c r="CB32" s="68"/>
      <c r="CC32" s="68">
        <f t="shared" si="47"/>
        <v>121.11368909512761</v>
      </c>
      <c r="CD32" s="68">
        <f t="shared" si="47"/>
        <v>61.494252873563212</v>
      </c>
      <c r="CE32" s="68">
        <f t="shared" si="47"/>
        <v>113.08411214953271</v>
      </c>
      <c r="CF32" s="68"/>
      <c r="CG32" s="68">
        <f t="shared" si="41"/>
        <v>110.49250535331905</v>
      </c>
      <c r="CH32" s="68">
        <f t="shared" si="41"/>
        <v>111.14341085271317</v>
      </c>
      <c r="CI32" s="68">
        <f t="shared" si="41"/>
        <v>115.25719267654753</v>
      </c>
      <c r="CJ32" s="68">
        <f t="shared" si="41"/>
        <v>94.780635400907727</v>
      </c>
      <c r="CK32" s="68">
        <f>CK11/CJ11*100</f>
        <v>107.50199521149241</v>
      </c>
      <c r="CL32" s="68">
        <f>CL11/CK11*100</f>
        <v>110.17074981440238</v>
      </c>
      <c r="CM32" s="68">
        <f t="shared" ref="CM32:CN35" si="48">CM11/CL11*100</f>
        <v>61.051212938005392</v>
      </c>
      <c r="CN32" s="68">
        <f t="shared" si="48"/>
        <v>106.95364238410596</v>
      </c>
    </row>
    <row r="33" spans="1:92" s="25" customFormat="1" ht="21.6" customHeight="1">
      <c r="A33" s="69" t="str">
        <f>IF('1'!$A$1=1,B33,C33)</f>
        <v>Industrial goods</v>
      </c>
      <c r="B33" s="70" t="s">
        <v>9</v>
      </c>
      <c r="C33" s="652" t="s">
        <v>100</v>
      </c>
      <c r="D33" s="112"/>
      <c r="E33" s="113"/>
      <c r="F33" s="113"/>
      <c r="G33" s="113"/>
      <c r="H33" s="113">
        <v>106.8111455108359</v>
      </c>
      <c r="I33" s="113">
        <v>108.12807881773398</v>
      </c>
      <c r="J33" s="113">
        <v>107.75510204081633</v>
      </c>
      <c r="K33" s="113">
        <v>122.04176334106729</v>
      </c>
      <c r="L33" s="113">
        <v>124.92753623188406</v>
      </c>
      <c r="M33" s="68">
        <v>108.20045558086559</v>
      </c>
      <c r="N33" s="68">
        <v>113.82575757575756</v>
      </c>
      <c r="O33" s="68">
        <v>118.25095057034221</v>
      </c>
      <c r="P33" s="68">
        <v>169.14153132250581</v>
      </c>
      <c r="Q33" s="68">
        <v>181.47368421052633</v>
      </c>
      <c r="R33" s="68">
        <v>174.70881863560732</v>
      </c>
      <c r="S33" s="68">
        <v>117.20257234726688</v>
      </c>
      <c r="T33" s="68">
        <v>53.360768175582997</v>
      </c>
      <c r="U33" s="68">
        <v>49.303944315545245</v>
      </c>
      <c r="V33" s="68">
        <v>54.19047619047619</v>
      </c>
      <c r="W33" s="68">
        <v>70.096021947873794</v>
      </c>
      <c r="X33" s="68">
        <v>113.62467866323907</v>
      </c>
      <c r="Y33" s="68">
        <v>157.64705882352942</v>
      </c>
      <c r="Z33" s="68">
        <v>160.45694200351494</v>
      </c>
      <c r="AA33" s="68">
        <v>167.31898238747553</v>
      </c>
      <c r="AB33" s="68">
        <v>162.89592760180994</v>
      </c>
      <c r="AC33" s="68">
        <v>100.59701492537314</v>
      </c>
      <c r="AD33" s="68">
        <v>88.170865279299022</v>
      </c>
      <c r="AE33" s="68">
        <v>87.953216374269005</v>
      </c>
      <c r="AF33" s="68">
        <v>95.555555555555557</v>
      </c>
      <c r="AG33" s="68">
        <v>151.33531157270031</v>
      </c>
      <c r="AH33" s="68">
        <v>160</v>
      </c>
      <c r="AI33" s="68">
        <v>131.11702127659575</v>
      </c>
      <c r="AJ33" s="68">
        <v>138.37209302325581</v>
      </c>
      <c r="AK33" s="68">
        <v>82.941176470588246</v>
      </c>
      <c r="AL33" s="68">
        <v>91.847826086956516</v>
      </c>
      <c r="AM33" s="68">
        <v>91.277890466531446</v>
      </c>
      <c r="AN33" s="68">
        <f t="shared" si="30"/>
        <v>72.584033613445371</v>
      </c>
      <c r="AO33" s="68">
        <f t="shared" si="30"/>
        <v>66.075650118203313</v>
      </c>
      <c r="AP33" s="68">
        <f t="shared" si="30"/>
        <v>63.31360946745562</v>
      </c>
      <c r="AQ33" s="68">
        <f t="shared" si="30"/>
        <v>68.444444444444443</v>
      </c>
      <c r="AR33" s="68">
        <f t="shared" si="30"/>
        <v>63.24167872648335</v>
      </c>
      <c r="AS33" s="68">
        <f t="shared" si="30"/>
        <v>61.53846153846154</v>
      </c>
      <c r="AT33" s="68">
        <f t="shared" si="30"/>
        <v>66.355140186915889</v>
      </c>
      <c r="AU33" s="68">
        <f t="shared" si="30"/>
        <v>76.461038961038966</v>
      </c>
      <c r="AV33" s="68">
        <f t="shared" si="30"/>
        <v>99.313501144164761</v>
      </c>
      <c r="AW33" s="68">
        <f t="shared" si="30"/>
        <v>122.09302325581395</v>
      </c>
      <c r="AX33" s="68">
        <f t="shared" si="30"/>
        <v>114.08450704225352</v>
      </c>
      <c r="AY33" s="68">
        <f t="shared" si="30"/>
        <v>113.8004246284501</v>
      </c>
      <c r="AZ33" s="68">
        <f t="shared" si="30"/>
        <v>113.82488479262673</v>
      </c>
      <c r="BA33" s="68">
        <f t="shared" si="30"/>
        <v>112.85714285714286</v>
      </c>
      <c r="BB33" s="68">
        <f t="shared" si="30"/>
        <v>104.76190476190477</v>
      </c>
      <c r="BC33" s="68">
        <f t="shared" si="30"/>
        <v>105.41044776119404</v>
      </c>
      <c r="BD33" s="68">
        <f t="shared" si="30"/>
        <v>112.14574898785426</v>
      </c>
      <c r="BE33" s="68">
        <f t="shared" si="30"/>
        <v>111.18143459915612</v>
      </c>
      <c r="BF33" s="68">
        <f t="shared" si="30"/>
        <v>133.67003367003366</v>
      </c>
      <c r="BG33" s="68">
        <f t="shared" si="30"/>
        <v>123.8938053097345</v>
      </c>
      <c r="BH33" s="68">
        <f t="shared" si="30"/>
        <v>117.14801444043322</v>
      </c>
      <c r="BI33" s="68">
        <f t="shared" si="30"/>
        <v>119.54459203036055</v>
      </c>
      <c r="BJ33" s="68">
        <f t="shared" si="30"/>
        <v>123.29974811083125</v>
      </c>
      <c r="BK33" s="68">
        <f t="shared" si="30"/>
        <v>121.42857142857142</v>
      </c>
      <c r="BL33" s="68">
        <f t="shared" si="30"/>
        <v>121.57164869029276</v>
      </c>
      <c r="BM33" s="68">
        <f t="shared" si="30"/>
        <v>85.396825396825392</v>
      </c>
      <c r="BN33" s="68">
        <f t="shared" si="30"/>
        <v>88.355464759959148</v>
      </c>
      <c r="BO33" s="68">
        <f t="shared" si="30"/>
        <v>96</v>
      </c>
      <c r="BP33" s="68">
        <f t="shared" si="30"/>
        <v>102.78833967046894</v>
      </c>
      <c r="BQ33" s="68">
        <f t="shared" si="30"/>
        <v>144.23791821561338</v>
      </c>
      <c r="BR33" s="68">
        <f t="shared" si="31"/>
        <v>122.65895953757226</v>
      </c>
      <c r="BS33" s="68">
        <f t="shared" si="32"/>
        <v>125.36764705882352</v>
      </c>
      <c r="BT33" s="68">
        <f t="shared" si="33"/>
        <v>76.572133168927252</v>
      </c>
      <c r="BU33" s="68">
        <f t="shared" si="33"/>
        <v>79.123711340206185</v>
      </c>
      <c r="BV33" s="68">
        <f t="shared" si="43"/>
        <v>80.678605089538166</v>
      </c>
      <c r="BW33" s="68">
        <f>BW12/BS12*100</f>
        <v>118.27956989247312</v>
      </c>
      <c r="BX33" s="68">
        <f t="shared" si="34"/>
        <v>118.84057971014492</v>
      </c>
      <c r="BY33" s="68">
        <f t="shared" si="35"/>
        <v>119.86970684039089</v>
      </c>
      <c r="BZ33" s="68">
        <f t="shared" si="45"/>
        <v>110.63084112149532</v>
      </c>
      <c r="CA33" s="68">
        <f t="shared" si="36"/>
        <v>63.553719008264466</v>
      </c>
      <c r="CB33" s="68"/>
      <c r="CC33" s="68">
        <f t="shared" si="47"/>
        <v>120.80291970802919</v>
      </c>
      <c r="CD33" s="68">
        <f t="shared" si="47"/>
        <v>78.965256797583081</v>
      </c>
      <c r="CE33" s="68">
        <f t="shared" si="47"/>
        <v>115.78192252510759</v>
      </c>
      <c r="CF33" s="68"/>
      <c r="CG33" s="68">
        <f t="shared" si="41"/>
        <v>111.89251000571755</v>
      </c>
      <c r="CH33" s="68">
        <f t="shared" si="41"/>
        <v>108.68676545733264</v>
      </c>
      <c r="CI33" s="68">
        <f t="shared" si="41"/>
        <v>121.06252938410907</v>
      </c>
      <c r="CJ33" s="68">
        <f t="shared" si="41"/>
        <v>120.6990291262136</v>
      </c>
      <c r="CK33" s="68">
        <f t="shared" si="41"/>
        <v>96.782496782496779</v>
      </c>
      <c r="CL33" s="68">
        <f t="shared" si="41"/>
        <v>122.04122340425532</v>
      </c>
      <c r="CM33" s="68">
        <f t="shared" si="48"/>
        <v>89.921002451648064</v>
      </c>
      <c r="CN33" s="68">
        <f t="shared" si="48"/>
        <v>96.637382611329897</v>
      </c>
    </row>
    <row r="34" spans="1:92" s="25" customFormat="1" ht="32.700000000000003" customHeight="1">
      <c r="A34" s="69" t="str">
        <f>IF('1'!$A$1=1,B34,C34)</f>
        <v>Ferrrous and nonferrous metals</v>
      </c>
      <c r="B34" s="70" t="s">
        <v>10</v>
      </c>
      <c r="C34" s="652" t="s">
        <v>101</v>
      </c>
      <c r="D34" s="112"/>
      <c r="E34" s="113"/>
      <c r="F34" s="113"/>
      <c r="G34" s="113"/>
      <c r="H34" s="113">
        <v>136.50793650793651</v>
      </c>
      <c r="I34" s="113">
        <v>119.81132075471699</v>
      </c>
      <c r="J34" s="113">
        <v>137.26708074534162</v>
      </c>
      <c r="K34" s="113">
        <v>147.52186588921285</v>
      </c>
      <c r="L34" s="113">
        <v>148.17275747508305</v>
      </c>
      <c r="M34" s="68">
        <v>146.98162729658793</v>
      </c>
      <c r="N34" s="68">
        <v>143.55203619909503</v>
      </c>
      <c r="O34" s="68">
        <v>136.46245059288538</v>
      </c>
      <c r="P34" s="68">
        <v>144.95515695067266</v>
      </c>
      <c r="Q34" s="68">
        <v>155.98214285714283</v>
      </c>
      <c r="R34" s="68">
        <v>166.43026004728131</v>
      </c>
      <c r="S34" s="68">
        <v>81.679942070963079</v>
      </c>
      <c r="T34" s="68">
        <v>37.354988399071928</v>
      </c>
      <c r="U34" s="68">
        <v>35.031482541499713</v>
      </c>
      <c r="V34" s="68">
        <v>35.606060606060609</v>
      </c>
      <c r="W34" s="68">
        <v>65.60283687943263</v>
      </c>
      <c r="X34" s="68">
        <v>145.54865424430642</v>
      </c>
      <c r="Y34" s="68">
        <v>148.20261437908496</v>
      </c>
      <c r="Z34" s="68">
        <v>150.13297872340425</v>
      </c>
      <c r="AA34" s="68">
        <v>168.78378378378378</v>
      </c>
      <c r="AB34" s="68">
        <v>157.61024182076812</v>
      </c>
      <c r="AC34" s="68">
        <v>148.51157662624036</v>
      </c>
      <c r="AD34" s="68">
        <v>143.57838795394153</v>
      </c>
      <c r="AE34" s="68">
        <v>115.77261809447559</v>
      </c>
      <c r="AF34" s="68">
        <v>98.646209386281598</v>
      </c>
      <c r="AG34" s="68">
        <v>101.48478099480327</v>
      </c>
      <c r="AH34" s="68">
        <v>84.947563232572492</v>
      </c>
      <c r="AI34" s="68">
        <v>85.892116182572607</v>
      </c>
      <c r="AJ34" s="68">
        <v>84.903934126258008</v>
      </c>
      <c r="AK34" s="68">
        <v>86.539868324798832</v>
      </c>
      <c r="AL34" s="68">
        <v>93.464052287581694</v>
      </c>
      <c r="AM34" s="68">
        <v>92.914653784218999</v>
      </c>
      <c r="AN34" s="68">
        <f t="shared" si="30"/>
        <v>85.883620689655174</v>
      </c>
      <c r="AO34" s="68">
        <f t="shared" si="30"/>
        <v>67.032967032967022</v>
      </c>
      <c r="AP34" s="68">
        <f t="shared" si="30"/>
        <v>67.754467754467754</v>
      </c>
      <c r="AQ34" s="68">
        <f t="shared" si="30"/>
        <v>64.644714038128242</v>
      </c>
      <c r="AR34" s="68">
        <f t="shared" si="30"/>
        <v>51.066499372647421</v>
      </c>
      <c r="AS34" s="68">
        <f t="shared" si="30"/>
        <v>58.13366960907944</v>
      </c>
      <c r="AT34" s="68">
        <f t="shared" si="30"/>
        <v>61.811926605504588</v>
      </c>
      <c r="AU34" s="68">
        <f t="shared" si="30"/>
        <v>65.683646112600542</v>
      </c>
      <c r="AV34" s="68">
        <f t="shared" si="30"/>
        <v>109.82800982800983</v>
      </c>
      <c r="AW34" s="68">
        <f t="shared" si="30"/>
        <v>115.18438177874187</v>
      </c>
      <c r="AX34" s="68">
        <f t="shared" si="30"/>
        <v>114.28571428571428</v>
      </c>
      <c r="AY34" s="68">
        <f t="shared" si="30"/>
        <v>122.0408163265306</v>
      </c>
      <c r="AZ34" s="68">
        <f t="shared" si="30"/>
        <v>127.74049217002236</v>
      </c>
      <c r="BA34" s="68">
        <f t="shared" si="30"/>
        <v>135.96986817325799</v>
      </c>
      <c r="BB34" s="68">
        <f t="shared" si="30"/>
        <v>126.46103896103895</v>
      </c>
      <c r="BC34" s="68">
        <f t="shared" si="30"/>
        <v>134.78260869565219</v>
      </c>
      <c r="BD34" s="68">
        <f t="shared" si="30"/>
        <v>125.21891418563922</v>
      </c>
      <c r="BE34" s="68">
        <f t="shared" si="30"/>
        <v>112.18836565096953</v>
      </c>
      <c r="BF34" s="68">
        <f t="shared" si="30"/>
        <v>122.84980744544288</v>
      </c>
      <c r="BG34" s="68">
        <f t="shared" si="30"/>
        <v>117.74193548387098</v>
      </c>
      <c r="BH34" s="68">
        <f t="shared" si="30"/>
        <v>104.47552447552448</v>
      </c>
      <c r="BI34" s="68">
        <f t="shared" si="30"/>
        <v>112.34567901234568</v>
      </c>
      <c r="BJ34" s="68">
        <f t="shared" si="30"/>
        <v>102.92580982236154</v>
      </c>
      <c r="BK34" s="68">
        <f t="shared" si="30"/>
        <v>92.096944151738668</v>
      </c>
      <c r="BL34" s="68">
        <f t="shared" si="30"/>
        <v>91.432396251673367</v>
      </c>
      <c r="BM34" s="68">
        <f t="shared" si="30"/>
        <v>72.087912087912088</v>
      </c>
      <c r="BN34" s="68">
        <f t="shared" si="30"/>
        <v>84.060913705583758</v>
      </c>
      <c r="BO34" s="68">
        <f t="shared" si="30"/>
        <v>96.224256292906176</v>
      </c>
      <c r="BP34" s="68">
        <f t="shared" si="30"/>
        <v>107.90629575402635</v>
      </c>
      <c r="BQ34" s="68">
        <f t="shared" si="30"/>
        <v>148.78048780487805</v>
      </c>
      <c r="BR34" s="68">
        <f t="shared" si="31"/>
        <v>148.18840579710144</v>
      </c>
      <c r="BS34" s="68">
        <f t="shared" si="32"/>
        <v>152.31866825208084</v>
      </c>
      <c r="BT34" s="68">
        <f t="shared" si="33"/>
        <v>91.044776119402982</v>
      </c>
      <c r="BU34" s="68">
        <f t="shared" si="33"/>
        <v>39.651639344262293</v>
      </c>
      <c r="BV34" s="68">
        <f>BV13/BR13*100</f>
        <v>57.049714751426237</v>
      </c>
      <c r="BW34" s="68">
        <f t="shared" si="44"/>
        <v>56.908665105386412</v>
      </c>
      <c r="BX34" s="68">
        <f t="shared" si="34"/>
        <v>98.211624441132642</v>
      </c>
      <c r="BY34" s="68">
        <f t="shared" si="35"/>
        <v>198.96640826873383</v>
      </c>
      <c r="BZ34" s="68">
        <f t="shared" si="45"/>
        <v>130.85714285714286</v>
      </c>
      <c r="CA34" s="68">
        <f t="shared" si="36"/>
        <v>127.0233196159122</v>
      </c>
      <c r="CB34" s="68"/>
      <c r="CC34" s="68">
        <f>CC13/CB13*100</f>
        <v>135.67143516382095</v>
      </c>
      <c r="CD34" s="68">
        <f t="shared" si="47"/>
        <v>59.795918367346935</v>
      </c>
      <c r="CE34" s="68">
        <f t="shared" si="47"/>
        <v>133.39021615472126</v>
      </c>
      <c r="CF34" s="68"/>
      <c r="CG34" s="68">
        <f t="shared" si="41"/>
        <v>115.55086979441222</v>
      </c>
      <c r="CH34" s="68">
        <f t="shared" si="41"/>
        <v>131.29562043795619</v>
      </c>
      <c r="CI34" s="68">
        <f t="shared" si="41"/>
        <v>119.21473245309242</v>
      </c>
      <c r="CJ34" s="68">
        <f t="shared" si="41"/>
        <v>102.47741183328476</v>
      </c>
      <c r="CK34" s="68">
        <f t="shared" si="41"/>
        <v>85.551763367463025</v>
      </c>
      <c r="CL34" s="68">
        <f t="shared" si="41"/>
        <v>140.32579787234042</v>
      </c>
      <c r="CM34" s="68">
        <f t="shared" si="48"/>
        <v>58.919687277896237</v>
      </c>
      <c r="CN34" s="68">
        <f t="shared" si="48"/>
        <v>131.52392440691597</v>
      </c>
    </row>
    <row r="35" spans="1:92" s="25" customFormat="1" ht="31.35" customHeight="1">
      <c r="A35" s="69" t="str">
        <f>IF('1'!$A$1=1,B35,C35)</f>
        <v>Machinery and equipment</v>
      </c>
      <c r="B35" s="70" t="s">
        <v>15</v>
      </c>
      <c r="C35" s="652" t="s">
        <v>102</v>
      </c>
      <c r="D35" s="112"/>
      <c r="E35" s="113"/>
      <c r="F35" s="113"/>
      <c r="G35" s="113"/>
      <c r="H35" s="113">
        <v>145.53472987872104</v>
      </c>
      <c r="I35" s="113">
        <v>136.66384419983063</v>
      </c>
      <c r="J35" s="113">
        <v>131.71096967427928</v>
      </c>
      <c r="K35" s="113">
        <v>131.41361256544505</v>
      </c>
      <c r="L35" s="113">
        <v>138.21969696969697</v>
      </c>
      <c r="M35" s="68">
        <v>134.94423791821561</v>
      </c>
      <c r="N35" s="68">
        <v>142.21148379761229</v>
      </c>
      <c r="O35" s="68">
        <v>151.17031872509961</v>
      </c>
      <c r="P35" s="68">
        <v>154.48067963825704</v>
      </c>
      <c r="Q35" s="68">
        <v>164.85307621671259</v>
      </c>
      <c r="R35" s="68">
        <v>156.30621627023785</v>
      </c>
      <c r="S35" s="68">
        <v>86.064898698731668</v>
      </c>
      <c r="T35" s="68">
        <v>30.619123647330138</v>
      </c>
      <c r="U35" s="68">
        <v>25.553544074641415</v>
      </c>
      <c r="V35" s="68">
        <v>29.015345268542198</v>
      </c>
      <c r="W35" s="68">
        <v>50.200956937799049</v>
      </c>
      <c r="X35" s="68">
        <v>114.13673232908459</v>
      </c>
      <c r="Y35" s="68">
        <v>133.78746594005452</v>
      </c>
      <c r="Z35" s="68">
        <v>148.788012340238</v>
      </c>
      <c r="AA35" s="68">
        <v>152.42089210827297</v>
      </c>
      <c r="AB35" s="68">
        <v>178.62944162436548</v>
      </c>
      <c r="AC35" s="68">
        <v>177.75967413441956</v>
      </c>
      <c r="AD35" s="68">
        <v>155.50947867298578</v>
      </c>
      <c r="AE35" s="68">
        <v>151.95097548774388</v>
      </c>
      <c r="AF35" s="68">
        <v>124.12617220801363</v>
      </c>
      <c r="AG35" s="68">
        <v>132.79101741521541</v>
      </c>
      <c r="AH35" s="68">
        <v>96.895238095238085</v>
      </c>
      <c r="AI35" s="68">
        <v>94.847736625514401</v>
      </c>
      <c r="AJ35" s="68">
        <v>97.664835164835168</v>
      </c>
      <c r="AK35" s="68">
        <v>77.135461604831761</v>
      </c>
      <c r="AL35" s="68">
        <v>94.063298604285421</v>
      </c>
      <c r="AM35" s="68">
        <v>80.406108989934054</v>
      </c>
      <c r="AN35" s="68">
        <f t="shared" si="30"/>
        <v>65.096108766994845</v>
      </c>
      <c r="AO35" s="68">
        <f t="shared" si="30"/>
        <v>58.076062639821025</v>
      </c>
      <c r="AP35" s="68">
        <f t="shared" si="30"/>
        <v>56.948798328108673</v>
      </c>
      <c r="AQ35" s="68">
        <f t="shared" si="30"/>
        <v>56.680336714871572</v>
      </c>
      <c r="AR35" s="68">
        <f t="shared" si="30"/>
        <v>56.211739287000363</v>
      </c>
      <c r="AS35" s="68">
        <f t="shared" si="30"/>
        <v>60.477657935285059</v>
      </c>
      <c r="AT35" s="68">
        <f t="shared" si="30"/>
        <v>77.064220183486242</v>
      </c>
      <c r="AU35" s="68">
        <f t="shared" si="30"/>
        <v>86.557501904036556</v>
      </c>
      <c r="AV35" s="68">
        <f t="shared" si="30"/>
        <v>127.22613709160795</v>
      </c>
      <c r="AW35" s="68">
        <f t="shared" si="30"/>
        <v>152.29299363057325</v>
      </c>
      <c r="AX35" s="68">
        <f t="shared" si="30"/>
        <v>135.85714285714286</v>
      </c>
      <c r="AY35" s="68">
        <f t="shared" si="30"/>
        <v>137.39551253849538</v>
      </c>
      <c r="AZ35" s="68">
        <f t="shared" si="30"/>
        <v>143.10171198388721</v>
      </c>
      <c r="BA35" s="68">
        <f>BA14/AW14*100</f>
        <v>136.01003764115433</v>
      </c>
      <c r="BB35" s="68">
        <f t="shared" si="30"/>
        <v>123.79950928846827</v>
      </c>
      <c r="BC35" s="68">
        <f t="shared" si="30"/>
        <v>126.25680435478705</v>
      </c>
      <c r="BD35" s="68">
        <f t="shared" si="30"/>
        <v>115.30612244897959</v>
      </c>
      <c r="BE35" s="68">
        <f t="shared" si="30"/>
        <v>112.79212792127922</v>
      </c>
      <c r="BF35" s="68">
        <f t="shared" si="30"/>
        <v>119.70554926387315</v>
      </c>
      <c r="BG35" s="68">
        <f t="shared" si="30"/>
        <v>122.21658635556682</v>
      </c>
      <c r="BH35" s="68">
        <f t="shared" si="30"/>
        <v>124.74824534635339</v>
      </c>
      <c r="BI35" s="68">
        <f t="shared" si="30"/>
        <v>117.8844056706652</v>
      </c>
      <c r="BJ35" s="68">
        <f t="shared" si="30"/>
        <v>126.01702932828761</v>
      </c>
      <c r="BK35" s="68">
        <f t="shared" si="30"/>
        <v>116.64245694127413</v>
      </c>
      <c r="BL35" s="68">
        <f t="shared" si="30"/>
        <v>94.569471624266143</v>
      </c>
      <c r="BM35" s="68">
        <f t="shared" si="30"/>
        <v>80.272895467160026</v>
      </c>
      <c r="BN35" s="68">
        <f t="shared" si="30"/>
        <v>87.87537537537537</v>
      </c>
      <c r="BO35" s="68">
        <f t="shared" si="30"/>
        <v>95.872620530154776</v>
      </c>
      <c r="BP35" s="68">
        <f t="shared" si="30"/>
        <v>114.7956544231764</v>
      </c>
      <c r="BQ35" s="68">
        <f t="shared" si="30"/>
        <v>153.26995102276001</v>
      </c>
      <c r="BR35" s="68">
        <f t="shared" si="31"/>
        <v>120.07689021785562</v>
      </c>
      <c r="BS35" s="68">
        <f t="shared" si="32"/>
        <v>119.96659862683244</v>
      </c>
      <c r="BT35" s="68">
        <f t="shared" si="33"/>
        <v>75.980171248310043</v>
      </c>
      <c r="BU35" s="68">
        <f t="shared" si="33"/>
        <v>57.011278195488721</v>
      </c>
      <c r="BV35" s="68">
        <f t="shared" si="43"/>
        <v>64.710067591604414</v>
      </c>
      <c r="BW35" s="68">
        <f t="shared" si="44"/>
        <v>73.998453209590096</v>
      </c>
      <c r="BX35" s="68">
        <f t="shared" si="34"/>
        <v>126.067615658363</v>
      </c>
      <c r="BY35" s="68">
        <f t="shared" si="35"/>
        <v>144.41147378832838</v>
      </c>
      <c r="BZ35" s="68">
        <f t="shared" si="45"/>
        <v>141.89114898295767</v>
      </c>
      <c r="CA35" s="68">
        <f t="shared" si="36"/>
        <v>121.02842809364549</v>
      </c>
      <c r="CB35" s="68"/>
      <c r="CC35" s="68">
        <f t="shared" si="47"/>
        <v>127.96405690989268</v>
      </c>
      <c r="CD35" s="68">
        <f t="shared" si="47"/>
        <v>65.299089726918083</v>
      </c>
      <c r="CE35" s="68">
        <f t="shared" si="47"/>
        <v>137.33944040625312</v>
      </c>
      <c r="CF35" s="68"/>
      <c r="CG35" s="68">
        <f t="shared" si="41"/>
        <v>137.96641791044777</v>
      </c>
      <c r="CH35" s="68">
        <f t="shared" ref="CH35:CL35" si="49">CH14/CG14*100</f>
        <v>131.0634598667053</v>
      </c>
      <c r="CI35" s="68">
        <f t="shared" si="49"/>
        <v>117.85687965214828</v>
      </c>
      <c r="CJ35" s="68">
        <f t="shared" si="49"/>
        <v>121.06678339169585</v>
      </c>
      <c r="CK35" s="68">
        <f t="shared" si="49"/>
        <v>89.91271112029338</v>
      </c>
      <c r="CL35" s="68">
        <f t="shared" si="49"/>
        <v>125.48828125</v>
      </c>
      <c r="CM35" s="68">
        <f t="shared" si="48"/>
        <v>67.873655298695354</v>
      </c>
      <c r="CN35" s="68">
        <f t="shared" si="48"/>
        <v>132.07661698253185</v>
      </c>
    </row>
    <row r="36" spans="1:92" s="25" customFormat="1" ht="25.35" customHeight="1">
      <c r="A36" s="69" t="str">
        <f>IF('1'!$A$1=1,B36,C36)</f>
        <v>Other*</v>
      </c>
      <c r="B36" s="70" t="s">
        <v>12</v>
      </c>
      <c r="C36" s="653" t="s">
        <v>103</v>
      </c>
      <c r="D36" s="112"/>
      <c r="E36" s="113"/>
      <c r="F36" s="113"/>
      <c r="G36" s="113"/>
      <c r="H36" s="113">
        <v>92.548076923076934</v>
      </c>
      <c r="I36" s="113">
        <v>114.20454545454545</v>
      </c>
      <c r="J36" s="113">
        <v>99.766899766899769</v>
      </c>
      <c r="K36" s="113">
        <v>100.67720090293453</v>
      </c>
      <c r="L36" s="113">
        <v>91.94805194805194</v>
      </c>
      <c r="M36" s="68">
        <v>163.18407960199005</v>
      </c>
      <c r="N36" s="68">
        <v>203.03738317757006</v>
      </c>
      <c r="O36" s="68">
        <v>175.56053811659194</v>
      </c>
      <c r="P36" s="68">
        <v>203.67231638418079</v>
      </c>
      <c r="Q36" s="68">
        <v>117.83536585365854</v>
      </c>
      <c r="R36" s="68">
        <v>92.174913693901033</v>
      </c>
      <c r="S36" s="68">
        <v>77.139208173690932</v>
      </c>
      <c r="T36" s="68">
        <v>23.717059639389738</v>
      </c>
      <c r="U36" s="68">
        <v>24.838292367399742</v>
      </c>
      <c r="V36" s="68">
        <v>26.841448189762794</v>
      </c>
      <c r="W36" s="68">
        <v>34.602649006622514</v>
      </c>
      <c r="X36" s="68">
        <v>139.18128654970761</v>
      </c>
      <c r="Y36" s="68">
        <v>84.895833333333343</v>
      </c>
      <c r="Z36" s="68">
        <v>189.76744186046511</v>
      </c>
      <c r="AA36" s="68">
        <v>200.47846889952154</v>
      </c>
      <c r="AB36" s="68">
        <v>425.21008403361344</v>
      </c>
      <c r="AC36" s="68">
        <v>731.28834355828224</v>
      </c>
      <c r="AD36" s="68">
        <v>370.34313725490199</v>
      </c>
      <c r="AE36" s="68">
        <v>371.83770883054893</v>
      </c>
      <c r="AF36" s="68">
        <v>147.62845849802372</v>
      </c>
      <c r="AG36" s="68">
        <v>163.84228187919462</v>
      </c>
      <c r="AH36" s="68">
        <v>111.18464592984778</v>
      </c>
      <c r="AI36" s="68">
        <v>121.56611039794609</v>
      </c>
      <c r="AJ36" s="68">
        <v>153.07898259705487</v>
      </c>
      <c r="AK36" s="68">
        <v>124.88479262672811</v>
      </c>
      <c r="AL36" s="68">
        <v>161.72619047619048</v>
      </c>
      <c r="AM36" s="68">
        <v>137.38120380147799</v>
      </c>
      <c r="AN36" s="68">
        <f t="shared" si="30"/>
        <v>107.87057280279843</v>
      </c>
      <c r="AO36" s="68">
        <f t="shared" si="30"/>
        <v>84.583845838458387</v>
      </c>
      <c r="AP36" s="68">
        <f t="shared" si="30"/>
        <v>73.941847626058149</v>
      </c>
      <c r="AQ36" s="68">
        <f t="shared" si="30"/>
        <v>59.146810146041503</v>
      </c>
      <c r="AR36" s="68">
        <f t="shared" si="30"/>
        <v>47.385488447507093</v>
      </c>
      <c r="AS36" s="68">
        <f t="shared" si="30"/>
        <v>52.593310712554533</v>
      </c>
      <c r="AT36" s="68">
        <f t="shared" si="30"/>
        <v>56.943753111000497</v>
      </c>
      <c r="AU36" s="68">
        <f t="shared" si="30"/>
        <v>81.481481481481481</v>
      </c>
      <c r="AV36" s="68">
        <f t="shared" si="30"/>
        <v>89.905902480752772</v>
      </c>
      <c r="AW36" s="68">
        <f t="shared" si="30"/>
        <v>100.64516129032258</v>
      </c>
      <c r="AX36" s="68">
        <f t="shared" si="30"/>
        <v>108.3916083916084</v>
      </c>
      <c r="AY36" s="68">
        <f>AY15/AU15*100</f>
        <v>107.57575757575756</v>
      </c>
      <c r="AZ36" s="68">
        <f>AZ15/AV15*100</f>
        <v>80.114176974310183</v>
      </c>
      <c r="BA36" s="68">
        <f>BA15/AW15*100</f>
        <v>81.135531135531139</v>
      </c>
      <c r="BB36" s="68">
        <f>BB15/AX15*100</f>
        <v>78.870967741935488</v>
      </c>
      <c r="BC36" s="68">
        <f>BC15/AY15*100</f>
        <v>83.098591549295776</v>
      </c>
      <c r="BD36" s="68">
        <f>BD15/AZ15*100</f>
        <v>111.99524940617577</v>
      </c>
      <c r="BE36" s="68">
        <f>BE15/BA15*100</f>
        <v>112.18961625282166</v>
      </c>
      <c r="BF36" s="68">
        <f>BF15/BB15*100</f>
        <v>94.989775051124752</v>
      </c>
      <c r="BG36" s="68">
        <f t="shared" si="30"/>
        <v>73.505798394290807</v>
      </c>
      <c r="BH36" s="68">
        <f t="shared" si="30"/>
        <v>95.227995758218455</v>
      </c>
      <c r="BI36" s="68">
        <f t="shared" si="30"/>
        <v>100.60362173038229</v>
      </c>
      <c r="BJ36" s="68">
        <f t="shared" si="30"/>
        <v>104.84391819160388</v>
      </c>
      <c r="BK36" s="68">
        <f t="shared" si="30"/>
        <v>125.72815533980584</v>
      </c>
      <c r="BL36" s="68">
        <f t="shared" ref="BL36:BQ36" si="50">BL15/BH15*100</f>
        <v>59.13140311804009</v>
      </c>
      <c r="BM36" s="68">
        <f t="shared" si="50"/>
        <v>37.1</v>
      </c>
      <c r="BN36" s="68">
        <f t="shared" si="50"/>
        <v>58.932238193018485</v>
      </c>
      <c r="BO36" s="68">
        <f t="shared" si="50"/>
        <v>62.06563706563707</v>
      </c>
      <c r="BP36" s="68">
        <f t="shared" si="50"/>
        <v>99.058380414312623</v>
      </c>
      <c r="BQ36" s="68">
        <f t="shared" si="50"/>
        <v>130.7277628032345</v>
      </c>
      <c r="BR36" s="68">
        <f>BR15/BN15*100</f>
        <v>108.01393728222996</v>
      </c>
      <c r="BS36" s="68">
        <f t="shared" si="32"/>
        <v>131.57076205287714</v>
      </c>
      <c r="BT36" s="68">
        <f t="shared" si="33"/>
        <v>157.22433460076047</v>
      </c>
      <c r="BU36" s="68">
        <f t="shared" si="33"/>
        <v>370.30927835051546</v>
      </c>
      <c r="BV36" s="68">
        <f t="shared" si="43"/>
        <v>198.38709677419354</v>
      </c>
      <c r="BW36" s="68">
        <f t="shared" si="44"/>
        <v>247.04491725768324</v>
      </c>
      <c r="BX36" s="68">
        <f t="shared" si="34"/>
        <v>181.37847642079808</v>
      </c>
      <c r="BY36" s="68">
        <f t="shared" si="35"/>
        <v>116.75946547884186</v>
      </c>
      <c r="BZ36" s="68">
        <f t="shared" si="45"/>
        <v>179.1869918699187</v>
      </c>
      <c r="CA36" s="68">
        <f t="shared" si="36"/>
        <v>105.35885167464114</v>
      </c>
      <c r="CB36" s="68"/>
      <c r="CC36" s="68">
        <f t="shared" si="47"/>
        <v>110.50135501355014</v>
      </c>
      <c r="CD36" s="68">
        <f t="shared" si="47"/>
        <v>236.23543838136115</v>
      </c>
      <c r="CE36" s="68">
        <f t="shared" si="47"/>
        <v>150.55800674798857</v>
      </c>
      <c r="CF36" s="68"/>
      <c r="CG36" s="68">
        <f t="shared" si="41"/>
        <v>101.71969045571798</v>
      </c>
      <c r="CH36" s="68">
        <f t="shared" si="41"/>
        <v>80.874894336432803</v>
      </c>
      <c r="CI36" s="68">
        <f t="shared" si="41"/>
        <v>96.420172458845045</v>
      </c>
      <c r="CJ36" s="68">
        <f>CJ15/CI15*100</f>
        <v>105.90785907859079</v>
      </c>
      <c r="CK36" s="68">
        <f>CK15/CJ15*100</f>
        <v>54.22210849539406</v>
      </c>
      <c r="CL36" s="68">
        <f>CL15/CK15*100</f>
        <v>116.89476168003776</v>
      </c>
      <c r="CM36" s="68">
        <f t="shared" ref="CM36:CN36" si="51">CM15/CL15*100</f>
        <v>239.92733144933391</v>
      </c>
      <c r="CN36" s="68">
        <f t="shared" si="51"/>
        <v>134.66262830220427</v>
      </c>
    </row>
    <row r="37" spans="1:92" ht="6" customHeight="1">
      <c r="A37" s="119"/>
      <c r="B37" s="120"/>
      <c r="C37" s="657"/>
      <c r="D37" s="121"/>
      <c r="E37" s="122"/>
      <c r="F37" s="122"/>
      <c r="G37" s="122"/>
      <c r="H37" s="122"/>
      <c r="I37" s="122"/>
      <c r="J37" s="122"/>
      <c r="K37" s="122"/>
      <c r="L37" s="122"/>
      <c r="M37" s="80"/>
      <c r="N37" s="80"/>
      <c r="O37" s="80"/>
      <c r="P37" s="80"/>
      <c r="Q37" s="80"/>
      <c r="R37" s="80"/>
      <c r="S37" s="80"/>
      <c r="T37" s="80"/>
      <c r="U37" s="80"/>
      <c r="V37" s="80"/>
      <c r="W37" s="80"/>
      <c r="X37" s="80"/>
      <c r="Y37" s="80"/>
      <c r="Z37" s="80"/>
      <c r="AA37" s="80"/>
      <c r="AB37" s="80"/>
      <c r="AC37" s="80"/>
      <c r="AD37" s="80"/>
      <c r="AE37" s="80"/>
      <c r="AF37" s="80"/>
      <c r="AG37" s="80"/>
      <c r="AH37" s="80"/>
      <c r="AI37" s="80"/>
      <c r="AJ37" s="80"/>
      <c r="AK37" s="80"/>
      <c r="AL37" s="80"/>
      <c r="AM37" s="80"/>
      <c r="AN37" s="80"/>
      <c r="AO37" s="80"/>
      <c r="AP37" s="80"/>
      <c r="AQ37" s="80"/>
      <c r="AR37" s="80"/>
      <c r="AS37" s="80"/>
      <c r="AT37" s="80"/>
      <c r="AU37" s="80"/>
      <c r="AV37" s="80"/>
      <c r="AW37" s="80"/>
      <c r="AX37" s="80"/>
      <c r="AY37" s="80"/>
      <c r="AZ37" s="80"/>
      <c r="BA37" s="80"/>
      <c r="BB37" s="80"/>
      <c r="BC37" s="80"/>
      <c r="BD37" s="80"/>
      <c r="BE37" s="80"/>
      <c r="BF37" s="80"/>
      <c r="BG37" s="80"/>
      <c r="BH37" s="80"/>
      <c r="BI37" s="80"/>
      <c r="BJ37" s="80"/>
      <c r="BK37" s="80"/>
      <c r="BL37" s="80"/>
      <c r="BM37" s="80"/>
      <c r="BN37" s="80"/>
      <c r="BO37" s="80"/>
      <c r="BP37" s="80"/>
      <c r="BQ37" s="80"/>
      <c r="BR37" s="80"/>
      <c r="BS37" s="80"/>
      <c r="BT37" s="80"/>
      <c r="BU37" s="80"/>
      <c r="BV37" s="80"/>
      <c r="BW37" s="80"/>
      <c r="BX37" s="80"/>
      <c r="BY37" s="80"/>
      <c r="BZ37" s="80"/>
      <c r="CA37" s="80"/>
      <c r="CB37" s="80"/>
      <c r="CC37" s="80"/>
      <c r="CD37" s="80"/>
      <c r="CE37" s="80"/>
      <c r="CF37" s="80"/>
      <c r="CG37" s="80"/>
      <c r="CH37" s="80"/>
      <c r="CI37" s="80"/>
      <c r="CJ37" s="80"/>
      <c r="CK37" s="80"/>
      <c r="CL37" s="80"/>
      <c r="CM37" s="80"/>
      <c r="CN37" s="80"/>
    </row>
    <row r="38" spans="1:92">
      <c r="A38" s="81" t="str">
        <f>IF('1'!$A$1=1,B38,C38)</f>
        <v>*Including informal trade</v>
      </c>
      <c r="B38" s="82" t="s">
        <v>18</v>
      </c>
      <c r="C38" s="82" t="s">
        <v>250</v>
      </c>
    </row>
    <row r="39" spans="1:92" s="86" customFormat="1" ht="11.7" customHeight="1">
      <c r="A39" s="83" t="str">
        <f>IF('1'!$A$1=1,B39,C39)</f>
        <v>Note:</v>
      </c>
      <c r="B39" s="84" t="s">
        <v>416</v>
      </c>
      <c r="C39" s="85" t="s">
        <v>417</v>
      </c>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6"/>
      <c r="AG39" s="26"/>
      <c r="AH39" s="26"/>
      <c r="AI39" s="26"/>
      <c r="AJ39" s="26"/>
      <c r="AK39" s="26"/>
      <c r="AL39" s="26"/>
      <c r="AM39" s="26"/>
    </row>
    <row r="40" spans="1:92" s="86" customFormat="1" ht="16.8" customHeight="1">
      <c r="A40" s="87" t="str">
        <f>IF('1'!$A$1=1,B40,C40)</f>
        <v>Since 2014, data exclude the temporarily occupied by the russian federation territories of Ukraine.</v>
      </c>
      <c r="B40" s="1090" t="s">
        <v>617</v>
      </c>
      <c r="C40" s="88" t="s">
        <v>618</v>
      </c>
      <c r="D40" s="26"/>
      <c r="E40" s="26"/>
      <c r="F40" s="26"/>
      <c r="G40" s="26"/>
      <c r="H40" s="26"/>
      <c r="I40" s="26"/>
      <c r="J40" s="26"/>
      <c r="K40" s="26"/>
      <c r="L40" s="26"/>
      <c r="M40" s="26"/>
      <c r="N40" s="26"/>
      <c r="O40" s="26"/>
      <c r="P40" s="26"/>
      <c r="Q40" s="26"/>
      <c r="R40" s="26"/>
      <c r="S40" s="26"/>
      <c r="T40" s="26"/>
      <c r="U40" s="26"/>
      <c r="V40" s="26"/>
      <c r="W40" s="26"/>
      <c r="X40" s="26"/>
      <c r="Y40" s="26"/>
      <c r="Z40" s="26"/>
      <c r="AA40" s="26"/>
      <c r="AB40" s="26"/>
      <c r="AC40" s="26"/>
      <c r="AD40" s="26"/>
      <c r="AE40" s="26"/>
      <c r="AF40" s="26"/>
      <c r="AG40" s="26"/>
      <c r="AH40" s="26"/>
      <c r="AI40" s="26"/>
      <c r="AJ40" s="26"/>
      <c r="AK40" s="26"/>
      <c r="AL40" s="26"/>
      <c r="AM40" s="26"/>
    </row>
    <row r="41" spans="1:92">
      <c r="A41" s="22"/>
      <c r="B41" s="22"/>
      <c r="C41" s="22"/>
    </row>
    <row r="42" spans="1:92">
      <c r="A42" s="22"/>
      <c r="B42" s="22"/>
      <c r="C42" s="22"/>
    </row>
    <row r="43" spans="1:92">
      <c r="A43" s="22"/>
      <c r="B43" s="22"/>
      <c r="C43" s="22"/>
    </row>
    <row r="44" spans="1:92">
      <c r="A44" s="22"/>
      <c r="B44" s="22"/>
      <c r="C44" s="22"/>
    </row>
    <row r="45" spans="1:92">
      <c r="A45" s="22"/>
      <c r="B45" s="22"/>
      <c r="C45" s="22"/>
    </row>
    <row r="46" spans="1:92">
      <c r="A46" s="22"/>
      <c r="B46" s="22"/>
      <c r="C46" s="22"/>
    </row>
    <row r="47" spans="1:92">
      <c r="A47" s="22"/>
      <c r="B47" s="22"/>
      <c r="C47" s="22"/>
    </row>
    <row r="48" spans="1:92">
      <c r="A48" s="22"/>
      <c r="B48" s="22"/>
      <c r="C48" s="22"/>
    </row>
    <row r="49" spans="1:3">
      <c r="A49" s="22"/>
      <c r="B49" s="22"/>
      <c r="C49" s="22"/>
    </row>
    <row r="50" spans="1:3">
      <c r="A50" s="22"/>
      <c r="B50" s="22"/>
      <c r="C50" s="22"/>
    </row>
    <row r="51" spans="1:3">
      <c r="A51" s="22"/>
      <c r="B51" s="22"/>
      <c r="C51" s="22"/>
    </row>
    <row r="52" spans="1:3">
      <c r="A52" s="22"/>
      <c r="B52" s="22"/>
      <c r="C52" s="22"/>
    </row>
    <row r="53" spans="1:3">
      <c r="A53" s="22"/>
      <c r="B53" s="22"/>
      <c r="C53" s="22"/>
    </row>
    <row r="55" spans="1:3">
      <c r="A55" s="22"/>
      <c r="B55" s="22"/>
      <c r="C55" s="22"/>
    </row>
    <row r="56" spans="1:3">
      <c r="A56" s="22"/>
      <c r="B56" s="22"/>
      <c r="C56" s="22"/>
    </row>
    <row r="57" spans="1:3">
      <c r="A57" s="22"/>
      <c r="B57" s="22"/>
      <c r="C57" s="22"/>
    </row>
    <row r="58" spans="1:3">
      <c r="A58" s="22"/>
      <c r="B58" s="22"/>
      <c r="C58" s="22"/>
    </row>
    <row r="59" spans="1:3">
      <c r="A59" s="22"/>
      <c r="B59" s="22"/>
      <c r="C59" s="22"/>
    </row>
    <row r="60" spans="1:3">
      <c r="A60" s="22"/>
      <c r="B60" s="22"/>
      <c r="C60" s="22"/>
    </row>
    <row r="61" spans="1:3">
      <c r="A61" s="22"/>
      <c r="B61" s="22"/>
      <c r="C61" s="22"/>
    </row>
    <row r="63" spans="1:3">
      <c r="A63" s="22"/>
      <c r="B63" s="22"/>
      <c r="C63" s="22"/>
    </row>
    <row r="64" spans="1:3">
      <c r="A64" s="22"/>
      <c r="B64" s="22"/>
      <c r="C64" s="22"/>
    </row>
    <row r="65" spans="1:3">
      <c r="A65" s="22"/>
      <c r="B65" s="22"/>
      <c r="C65" s="22"/>
    </row>
    <row r="66" spans="1:3">
      <c r="A66" s="22"/>
      <c r="B66" s="22"/>
      <c r="C66" s="22"/>
    </row>
    <row r="67" spans="1:3">
      <c r="A67" s="22"/>
      <c r="B67" s="22"/>
      <c r="C67" s="22"/>
    </row>
    <row r="68" spans="1:3">
      <c r="A68" s="22"/>
      <c r="B68" s="22"/>
      <c r="C68" s="22"/>
    </row>
    <row r="69" spans="1:3">
      <c r="A69" s="22"/>
      <c r="B69" s="22"/>
      <c r="C69" s="22"/>
    </row>
    <row r="70" spans="1:3">
      <c r="A70" s="22"/>
      <c r="B70" s="22"/>
      <c r="C70" s="22"/>
    </row>
    <row r="71" spans="1:3">
      <c r="A71" s="22"/>
      <c r="B71" s="22"/>
      <c r="C71" s="22"/>
    </row>
    <row r="72" spans="1:3">
      <c r="A72" s="22"/>
      <c r="B72" s="22"/>
      <c r="C72" s="22"/>
    </row>
    <row r="73" spans="1:3">
      <c r="A73" s="22"/>
      <c r="B73" s="22"/>
      <c r="C73" s="22"/>
    </row>
    <row r="74" spans="1:3">
      <c r="A74" s="22"/>
      <c r="B74" s="22"/>
      <c r="C74" s="22"/>
    </row>
    <row r="75" spans="1:3">
      <c r="A75" s="22"/>
      <c r="B75" s="22"/>
      <c r="C75" s="22"/>
    </row>
    <row r="76" spans="1:3">
      <c r="A76" s="22"/>
      <c r="B76" s="22"/>
      <c r="C76" s="22"/>
    </row>
    <row r="77" spans="1:3">
      <c r="A77" s="22"/>
      <c r="B77" s="22"/>
      <c r="C77" s="22"/>
    </row>
    <row r="78" spans="1:3">
      <c r="A78" s="22"/>
      <c r="B78" s="22"/>
      <c r="C78" s="22"/>
    </row>
    <row r="79" spans="1:3">
      <c r="A79" s="22"/>
      <c r="B79" s="22"/>
      <c r="C79" s="22"/>
    </row>
    <row r="80" spans="1:3">
      <c r="A80" s="22"/>
      <c r="B80" s="22"/>
      <c r="C80" s="22"/>
    </row>
    <row r="81" spans="1:3">
      <c r="A81" s="22"/>
      <c r="B81" s="22"/>
      <c r="C81" s="22"/>
    </row>
    <row r="82" spans="1:3">
      <c r="A82" s="22"/>
      <c r="B82" s="22"/>
      <c r="C82" s="22"/>
    </row>
    <row r="83" spans="1:3">
      <c r="A83" s="22"/>
      <c r="B83" s="22"/>
      <c r="C83" s="22"/>
    </row>
    <row r="84" spans="1:3">
      <c r="A84" s="22"/>
      <c r="B84" s="22"/>
      <c r="C84" s="22"/>
    </row>
    <row r="86" spans="1:3">
      <c r="A86" s="22"/>
      <c r="B86" s="22"/>
      <c r="C86" s="22"/>
    </row>
    <row r="87" spans="1:3">
      <c r="A87" s="22"/>
      <c r="B87" s="22"/>
      <c r="C87" s="22"/>
    </row>
    <row r="88" spans="1:3">
      <c r="A88" s="22"/>
      <c r="B88" s="22"/>
      <c r="C88" s="22"/>
    </row>
    <row r="89" spans="1:3">
      <c r="A89" s="22"/>
      <c r="B89" s="22"/>
      <c r="C89" s="22"/>
    </row>
    <row r="90" spans="1:3">
      <c r="A90" s="22"/>
      <c r="B90" s="22"/>
      <c r="C90" s="22"/>
    </row>
    <row r="91" spans="1:3">
      <c r="A91" s="22"/>
      <c r="B91" s="22"/>
      <c r="C91" s="22"/>
    </row>
    <row r="92" spans="1:3">
      <c r="A92" s="22"/>
      <c r="B92" s="22"/>
      <c r="C92" s="22"/>
    </row>
    <row r="93" spans="1:3">
      <c r="A93" s="22"/>
      <c r="B93" s="22"/>
      <c r="C93" s="22"/>
    </row>
    <row r="94" spans="1:3">
      <c r="A94" s="22"/>
      <c r="B94" s="22"/>
      <c r="C94" s="22"/>
    </row>
    <row r="95" spans="1:3">
      <c r="A95" s="22"/>
      <c r="B95" s="22"/>
      <c r="C95" s="22"/>
    </row>
    <row r="96" spans="1:3">
      <c r="A96" s="22"/>
      <c r="B96" s="22"/>
      <c r="C96" s="22"/>
    </row>
    <row r="97" spans="1:3">
      <c r="A97" s="22"/>
      <c r="B97" s="22"/>
      <c r="C97" s="22"/>
    </row>
    <row r="99" spans="1:3">
      <c r="A99" s="22"/>
      <c r="B99" s="22"/>
      <c r="C99" s="22"/>
    </row>
    <row r="100" spans="1:3">
      <c r="A100" s="22"/>
      <c r="B100" s="22"/>
      <c r="C100" s="22"/>
    </row>
    <row r="101" spans="1:3">
      <c r="A101" s="22"/>
      <c r="B101" s="22"/>
      <c r="C101" s="22"/>
    </row>
    <row r="102" spans="1:3">
      <c r="A102" s="22"/>
      <c r="B102" s="22"/>
      <c r="C102" s="22"/>
    </row>
    <row r="103" spans="1:3">
      <c r="A103" s="22"/>
      <c r="B103" s="22"/>
      <c r="C103" s="22"/>
    </row>
    <row r="104" spans="1:3">
      <c r="A104" s="22"/>
      <c r="B104" s="22"/>
      <c r="C104" s="22"/>
    </row>
    <row r="105" spans="1:3">
      <c r="A105" s="22"/>
      <c r="B105" s="22"/>
      <c r="C105" s="22"/>
    </row>
    <row r="106" spans="1:3">
      <c r="A106" s="22"/>
      <c r="B106" s="22"/>
      <c r="C106" s="22"/>
    </row>
    <row r="108" spans="1:3">
      <c r="A108" s="22"/>
      <c r="B108" s="22"/>
      <c r="C108" s="22"/>
    </row>
    <row r="109" spans="1:3">
      <c r="A109" s="22"/>
      <c r="B109" s="22"/>
      <c r="C109" s="22"/>
    </row>
    <row r="110" spans="1:3">
      <c r="A110" s="22"/>
      <c r="B110" s="22"/>
      <c r="C110" s="22"/>
    </row>
    <row r="111" spans="1:3">
      <c r="A111" s="22"/>
      <c r="B111" s="22"/>
      <c r="C111" s="22"/>
    </row>
    <row r="112" spans="1:3">
      <c r="A112" s="22"/>
      <c r="B112" s="22"/>
      <c r="C112" s="22"/>
    </row>
    <row r="113" spans="1:3">
      <c r="A113" s="22"/>
      <c r="B113" s="22"/>
      <c r="C113" s="22"/>
    </row>
    <row r="114" spans="1:3">
      <c r="A114" s="22"/>
      <c r="B114" s="22"/>
      <c r="C114" s="22"/>
    </row>
    <row r="115" spans="1:3">
      <c r="A115" s="22"/>
      <c r="B115" s="22"/>
      <c r="C115" s="22"/>
    </row>
    <row r="116" spans="1:3">
      <c r="A116" s="22"/>
      <c r="B116" s="22"/>
      <c r="C116" s="22"/>
    </row>
    <row r="117" spans="1:3">
      <c r="A117" s="22"/>
      <c r="B117" s="22"/>
      <c r="C117" s="22"/>
    </row>
    <row r="118" spans="1:3">
      <c r="A118" s="22"/>
      <c r="B118" s="22"/>
      <c r="C118" s="22"/>
    </row>
    <row r="120" spans="1:3">
      <c r="A120" s="22"/>
      <c r="B120" s="22"/>
      <c r="C120" s="22"/>
    </row>
    <row r="121" spans="1:3">
      <c r="A121" s="22"/>
      <c r="B121" s="22"/>
      <c r="C121" s="22"/>
    </row>
  </sheetData>
  <mergeCells count="6">
    <mergeCell ref="CI5:CI6"/>
    <mergeCell ref="A5:A6"/>
    <mergeCell ref="B5:B6"/>
    <mergeCell ref="C5:C6"/>
    <mergeCell ref="BD5:BG5"/>
    <mergeCell ref="CF5:CF6"/>
  </mergeCells>
  <hyperlinks>
    <hyperlink ref="A1" location="'1'!A1" display="to title"/>
  </hyperlinks>
  <printOptions horizontalCentered="1" verticalCentered="1"/>
  <pageMargins left="0.15748031496062992" right="0.15748031496062992" top="0.47244094488188981" bottom="0.23622047244094491" header="0.27559055118110237" footer="0.15748031496062992"/>
  <pageSetup paperSize="9" scale="57" orientation="landscape" r:id="rId1"/>
  <headerFooter alignWithMargins="0">
    <oddHeader xml:space="preserve">&amp;L&amp;9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
  <dimension ref="A1:CN30"/>
  <sheetViews>
    <sheetView zoomScale="66" zoomScaleNormal="66" workbookViewId="0">
      <selection activeCell="O14" sqref="O14"/>
    </sheetView>
  </sheetViews>
  <sheetFormatPr defaultColWidth="8.5546875" defaultRowHeight="13.2" outlineLevelCol="2"/>
  <cols>
    <col min="1" max="1" width="33.44140625" style="124" customWidth="1"/>
    <col min="2" max="3" width="30.44140625" style="124" hidden="1" customWidth="1" outlineLevel="2"/>
    <col min="4" max="4" width="6" style="124" hidden="1" customWidth="1" outlineLevel="1" collapsed="1"/>
    <col min="5" max="11" width="6" style="124" hidden="1" customWidth="1" outlineLevel="1"/>
    <col min="12" max="12" width="6" style="168" hidden="1" customWidth="1" outlineLevel="1"/>
    <col min="13" max="19" width="7.44140625" style="168" hidden="1" customWidth="1" outlineLevel="1"/>
    <col min="20" max="22" width="6.33203125" style="168" hidden="1" customWidth="1" outlineLevel="1"/>
    <col min="23" max="35" width="7.44140625" style="168" hidden="1" customWidth="1" outlineLevel="1"/>
    <col min="36" max="43" width="7.5546875" style="168" hidden="1" customWidth="1" outlineLevel="1"/>
    <col min="44" max="44" width="5.6640625" style="168" hidden="1" customWidth="1" collapsed="1"/>
    <col min="45" max="47" width="5.6640625" style="124" hidden="1" customWidth="1"/>
    <col min="48" max="48" width="7.44140625" style="124" hidden="1" customWidth="1"/>
    <col min="49" max="54" width="6.5546875" style="124" hidden="1" customWidth="1"/>
    <col min="55" max="57" width="6.6640625" style="124" hidden="1" customWidth="1"/>
    <col min="58" max="58" width="7.33203125" style="124" hidden="1" customWidth="1"/>
    <col min="59" max="59" width="6.6640625" style="124" hidden="1" customWidth="1"/>
    <col min="60" max="60" width="7.33203125" style="124" customWidth="1"/>
    <col min="61" max="61" width="7.44140625" style="124" customWidth="1"/>
    <col min="62" max="62" width="6.6640625" style="124" customWidth="1"/>
    <col min="63" max="63" width="7.33203125" style="124" customWidth="1"/>
    <col min="64" max="64" width="6.6640625" style="124" customWidth="1"/>
    <col min="65" max="65" width="6.5546875" style="124" customWidth="1"/>
    <col min="66" max="66" width="7.33203125" style="124" customWidth="1"/>
    <col min="67" max="79" width="7.5546875" style="124" customWidth="1"/>
    <col min="80" max="81" width="7.5546875" style="124" hidden="1" customWidth="1"/>
    <col min="82" max="83" width="7.44140625" style="124" hidden="1" customWidth="1"/>
    <col min="84" max="84" width="7" style="124" hidden="1" customWidth="1"/>
    <col min="85" max="85" width="7.44140625" style="124" hidden="1" customWidth="1"/>
    <col min="86" max="90" width="7" style="124" hidden="1" customWidth="1"/>
    <col min="91" max="91" width="7.77734375" style="124" customWidth="1"/>
    <col min="92" max="92" width="7" style="124" customWidth="1"/>
    <col min="93" max="16384" width="8.5546875" style="124"/>
  </cols>
  <sheetData>
    <row r="1" spans="1:92">
      <c r="A1" s="93" t="str">
        <f>IF('1'!$A$1=1,"до змісту","to title")</f>
        <v>to title</v>
      </c>
      <c r="B1" s="93"/>
      <c r="C1" s="93"/>
      <c r="D1" s="93"/>
      <c r="E1" s="93"/>
      <c r="F1" s="93"/>
      <c r="G1" s="93"/>
      <c r="H1" s="93"/>
      <c r="I1" s="93"/>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170"/>
      <c r="AN1" s="170"/>
      <c r="AO1" s="170"/>
      <c r="AP1" s="170"/>
      <c r="AQ1" s="170"/>
      <c r="AR1" s="170"/>
      <c r="AS1" s="170"/>
      <c r="AT1" s="170"/>
      <c r="AU1" s="170"/>
      <c r="AV1" s="170"/>
      <c r="AW1" s="170"/>
      <c r="AX1" s="170"/>
      <c r="AY1" s="170"/>
      <c r="AZ1" s="170"/>
      <c r="BA1" s="170"/>
      <c r="BB1" s="170"/>
      <c r="BC1" s="170"/>
      <c r="BD1" s="170"/>
      <c r="BE1" s="170"/>
      <c r="BF1" s="170"/>
      <c r="BG1" s="170"/>
      <c r="BH1" s="170"/>
      <c r="BI1" s="170"/>
      <c r="BJ1" s="170"/>
      <c r="BK1" s="170"/>
      <c r="BL1" s="170"/>
      <c r="BM1" s="170"/>
      <c r="BN1" s="170"/>
      <c r="BO1" s="170"/>
      <c r="BP1" s="170"/>
      <c r="BQ1" s="170"/>
      <c r="BR1" s="170"/>
      <c r="BS1" s="170"/>
      <c r="BT1" s="170"/>
      <c r="BU1" s="170"/>
      <c r="BV1" s="170"/>
      <c r="BW1" s="170"/>
      <c r="BX1" s="170"/>
      <c r="BY1" s="170"/>
      <c r="BZ1" s="170"/>
      <c r="CA1" s="170"/>
      <c r="CB1" s="170"/>
      <c r="CC1" s="170"/>
      <c r="CD1" s="170"/>
      <c r="CE1" s="170"/>
      <c r="CF1" s="93"/>
      <c r="CG1" s="170"/>
      <c r="CH1" s="170"/>
      <c r="CI1" s="170"/>
      <c r="CL1" s="170"/>
    </row>
    <row r="2" spans="1:92" s="132" customFormat="1" ht="18.600000000000001" customHeight="1">
      <c r="A2" s="171" t="str">
        <f>IF('1'!$A$1=1,"1.3 Динаміка експорту товарів за широкими економічними категоріями","1.3 Dynamics of Goods Exports by Broad Economic Categories")</f>
        <v>1.3 Dynamics of Goods Exports by Broad Economic Categories</v>
      </c>
      <c r="B2" s="96"/>
      <c r="C2" s="171"/>
      <c r="D2" s="124"/>
      <c r="E2" s="124"/>
      <c r="F2" s="124"/>
      <c r="G2" s="124"/>
      <c r="H2" s="124"/>
      <c r="I2" s="124"/>
      <c r="J2" s="124"/>
      <c r="K2" s="124"/>
      <c r="L2" s="124"/>
      <c r="M2" s="168"/>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70"/>
      <c r="AM2" s="170"/>
      <c r="AN2" s="170"/>
      <c r="AO2" s="170"/>
      <c r="AP2" s="170"/>
      <c r="AQ2" s="170"/>
      <c r="AR2" s="170"/>
      <c r="AS2" s="170"/>
      <c r="AT2" s="170"/>
      <c r="AU2" s="170"/>
      <c r="AV2" s="170"/>
      <c r="AW2" s="170"/>
      <c r="AX2" s="170"/>
      <c r="AY2" s="170"/>
      <c r="AZ2" s="170"/>
      <c r="BA2" s="170"/>
      <c r="BB2" s="170"/>
      <c r="BC2" s="170"/>
      <c r="BD2" s="170"/>
      <c r="BE2" s="170"/>
      <c r="BF2" s="170"/>
      <c r="BG2" s="170"/>
      <c r="BH2" s="170"/>
      <c r="BI2" s="170"/>
      <c r="BJ2" s="170"/>
      <c r="BK2" s="170"/>
      <c r="BL2" s="170"/>
      <c r="BM2" s="170"/>
      <c r="BN2" s="170"/>
      <c r="BO2" s="170"/>
      <c r="BP2" s="170"/>
      <c r="BQ2" s="170"/>
      <c r="BR2" s="170"/>
      <c r="BS2" s="170"/>
      <c r="BT2" s="170"/>
      <c r="BU2" s="170"/>
      <c r="BV2" s="170"/>
      <c r="BW2" s="170"/>
      <c r="BX2" s="170"/>
      <c r="BY2" s="170"/>
      <c r="BZ2" s="170"/>
      <c r="CA2" s="170"/>
      <c r="CB2" s="170"/>
      <c r="CC2" s="170"/>
      <c r="CD2" s="170"/>
      <c r="CE2" s="170"/>
      <c r="CF2" s="170"/>
      <c r="CG2" s="170"/>
      <c r="CH2" s="170"/>
      <c r="CI2" s="170"/>
      <c r="CL2" s="170"/>
    </row>
    <row r="3" spans="1:92" ht="18" customHeight="1">
      <c r="A3" s="96" t="str">
        <f>IF('1'!$A$1=1,"(відповідно до КПБ6)","(according to BPM6 methodology)")</f>
        <v>(according to BPM6 methodology)</v>
      </c>
      <c r="B3" s="96"/>
      <c r="C3" s="96"/>
      <c r="D3" s="172"/>
      <c r="E3" s="172"/>
      <c r="F3" s="172"/>
      <c r="G3" s="172"/>
      <c r="H3" s="172"/>
      <c r="I3" s="172"/>
      <c r="J3" s="172"/>
      <c r="K3" s="172"/>
    </row>
    <row r="4" spans="1:92" ht="20.100000000000001" customHeight="1">
      <c r="A4" s="1717" t="str">
        <f>IF('1'!A1=1,B4,C4)</f>
        <v>Categories</v>
      </c>
      <c r="B4" s="622" t="s">
        <v>31</v>
      </c>
      <c r="C4" s="622" t="s">
        <v>111</v>
      </c>
      <c r="D4" s="173">
        <v>2005</v>
      </c>
      <c r="E4" s="174"/>
      <c r="F4" s="174"/>
      <c r="G4" s="175"/>
      <c r="H4" s="173">
        <v>2006</v>
      </c>
      <c r="I4" s="174"/>
      <c r="J4" s="174"/>
      <c r="K4" s="175"/>
      <c r="L4" s="173">
        <v>2007</v>
      </c>
      <c r="M4" s="174"/>
      <c r="N4" s="174"/>
      <c r="O4" s="175"/>
      <c r="P4" s="173">
        <v>2008</v>
      </c>
      <c r="Q4" s="174"/>
      <c r="R4" s="174"/>
      <c r="S4" s="175"/>
      <c r="T4" s="173">
        <v>2009</v>
      </c>
      <c r="U4" s="174"/>
      <c r="V4" s="174"/>
      <c r="W4" s="175"/>
      <c r="X4" s="173">
        <v>2010</v>
      </c>
      <c r="Y4" s="174"/>
      <c r="Z4" s="174"/>
      <c r="AA4" s="175"/>
      <c r="AB4" s="173">
        <v>2011</v>
      </c>
      <c r="AC4" s="174"/>
      <c r="AD4" s="174"/>
      <c r="AE4" s="175"/>
      <c r="AF4" s="173">
        <v>2012</v>
      </c>
      <c r="AG4" s="174"/>
      <c r="AH4" s="174"/>
      <c r="AI4" s="175"/>
      <c r="AJ4" s="173">
        <v>2013</v>
      </c>
      <c r="AK4" s="174"/>
      <c r="AL4" s="174"/>
      <c r="AM4" s="175"/>
      <c r="AN4" s="173">
        <v>2014</v>
      </c>
      <c r="AO4" s="174"/>
      <c r="AP4" s="174"/>
      <c r="AQ4" s="174"/>
      <c r="AR4" s="173">
        <v>2015</v>
      </c>
      <c r="AS4" s="176"/>
      <c r="AT4" s="177"/>
      <c r="AU4" s="178"/>
      <c r="AV4" s="98">
        <v>2016</v>
      </c>
      <c r="AW4" s="99"/>
      <c r="AX4" s="99"/>
      <c r="AY4" s="99"/>
      <c r="AZ4" s="98">
        <v>2017</v>
      </c>
      <c r="BA4" s="101"/>
      <c r="BB4" s="101"/>
      <c r="BC4" s="101"/>
      <c r="BD4" s="98">
        <v>2018</v>
      </c>
      <c r="BE4" s="98"/>
      <c r="BF4" s="98"/>
      <c r="BG4" s="98"/>
      <c r="BH4" s="101">
        <v>2019</v>
      </c>
      <c r="BI4" s="102"/>
      <c r="BJ4" s="604"/>
      <c r="BK4" s="604"/>
      <c r="BL4" s="604">
        <v>2020</v>
      </c>
      <c r="BM4" s="604"/>
      <c r="BN4" s="604"/>
      <c r="BO4" s="604"/>
      <c r="BP4" s="102">
        <v>2021</v>
      </c>
      <c r="BQ4" s="604"/>
      <c r="BR4" s="604"/>
      <c r="BS4" s="604"/>
      <c r="BT4" s="747">
        <v>2022</v>
      </c>
      <c r="BU4" s="747"/>
      <c r="BV4" s="747"/>
      <c r="BW4" s="747"/>
      <c r="BX4" s="101">
        <v>2023</v>
      </c>
      <c r="BY4" s="101"/>
      <c r="BZ4" s="101"/>
      <c r="CA4" s="101"/>
      <c r="CB4" s="747">
        <v>2020</v>
      </c>
      <c r="CC4" s="747">
        <v>2021</v>
      </c>
      <c r="CD4" s="98">
        <v>2022</v>
      </c>
      <c r="CE4" s="98">
        <v>2023</v>
      </c>
      <c r="CF4" s="1719">
        <v>2015</v>
      </c>
      <c r="CG4" s="1719">
        <v>2016</v>
      </c>
      <c r="CH4" s="1719">
        <v>2017</v>
      </c>
      <c r="CI4" s="1719">
        <v>2018</v>
      </c>
      <c r="CJ4" s="1719">
        <v>2019</v>
      </c>
      <c r="CK4" s="1719">
        <v>2020</v>
      </c>
      <c r="CL4" s="1722">
        <v>2021</v>
      </c>
      <c r="CM4" s="1722">
        <v>2022</v>
      </c>
      <c r="CN4" s="1722">
        <v>2023</v>
      </c>
    </row>
    <row r="5" spans="1:92" ht="18" customHeight="1">
      <c r="A5" s="1718"/>
      <c r="B5" s="623"/>
      <c r="C5" s="125"/>
      <c r="D5" s="41" t="s">
        <v>110</v>
      </c>
      <c r="E5" s="42" t="s">
        <v>107</v>
      </c>
      <c r="F5" s="42" t="s">
        <v>108</v>
      </c>
      <c r="G5" s="41" t="s">
        <v>109</v>
      </c>
      <c r="H5" s="41" t="s">
        <v>110</v>
      </c>
      <c r="I5" s="42" t="s">
        <v>107</v>
      </c>
      <c r="J5" s="42" t="s">
        <v>108</v>
      </c>
      <c r="K5" s="41" t="s">
        <v>109</v>
      </c>
      <c r="L5" s="41" t="s">
        <v>110</v>
      </c>
      <c r="M5" s="42" t="s">
        <v>107</v>
      </c>
      <c r="N5" s="42" t="s">
        <v>108</v>
      </c>
      <c r="O5" s="41" t="s">
        <v>109</v>
      </c>
      <c r="P5" s="41" t="s">
        <v>110</v>
      </c>
      <c r="Q5" s="42" t="s">
        <v>107</v>
      </c>
      <c r="R5" s="42" t="s">
        <v>108</v>
      </c>
      <c r="S5" s="41" t="s">
        <v>109</v>
      </c>
      <c r="T5" s="41" t="s">
        <v>110</v>
      </c>
      <c r="U5" s="42" t="s">
        <v>107</v>
      </c>
      <c r="V5" s="42" t="s">
        <v>108</v>
      </c>
      <c r="W5" s="41" t="s">
        <v>109</v>
      </c>
      <c r="X5" s="41" t="s">
        <v>110</v>
      </c>
      <c r="Y5" s="42" t="s">
        <v>107</v>
      </c>
      <c r="Z5" s="42" t="s">
        <v>108</v>
      </c>
      <c r="AA5" s="41" t="s">
        <v>109</v>
      </c>
      <c r="AB5" s="41" t="s">
        <v>110</v>
      </c>
      <c r="AC5" s="42" t="s">
        <v>107</v>
      </c>
      <c r="AD5" s="42" t="s">
        <v>108</v>
      </c>
      <c r="AE5" s="41" t="s">
        <v>109</v>
      </c>
      <c r="AF5" s="41" t="s">
        <v>110</v>
      </c>
      <c r="AG5" s="42" t="s">
        <v>107</v>
      </c>
      <c r="AH5" s="42" t="s">
        <v>108</v>
      </c>
      <c r="AI5" s="41" t="s">
        <v>109</v>
      </c>
      <c r="AJ5" s="41" t="s">
        <v>110</v>
      </c>
      <c r="AK5" s="42" t="s">
        <v>107</v>
      </c>
      <c r="AL5" s="42" t="s">
        <v>108</v>
      </c>
      <c r="AM5" s="41" t="s">
        <v>109</v>
      </c>
      <c r="AN5" s="41" t="s">
        <v>110</v>
      </c>
      <c r="AO5" s="42" t="s">
        <v>107</v>
      </c>
      <c r="AP5" s="42" t="s">
        <v>108</v>
      </c>
      <c r="AQ5" s="41" t="s">
        <v>109</v>
      </c>
      <c r="AR5" s="41" t="s">
        <v>110</v>
      </c>
      <c r="AS5" s="42" t="s">
        <v>107</v>
      </c>
      <c r="AT5" s="42" t="s">
        <v>108</v>
      </c>
      <c r="AU5" s="41" t="s">
        <v>109</v>
      </c>
      <c r="AV5" s="43" t="s">
        <v>110</v>
      </c>
      <c r="AW5" s="44" t="s">
        <v>107</v>
      </c>
      <c r="AX5" s="42" t="s">
        <v>108</v>
      </c>
      <c r="AY5" s="41" t="s">
        <v>109</v>
      </c>
      <c r="AZ5" s="41" t="s">
        <v>110</v>
      </c>
      <c r="BA5" s="42" t="s">
        <v>107</v>
      </c>
      <c r="BB5" s="42" t="s">
        <v>108</v>
      </c>
      <c r="BC5" s="41" t="s">
        <v>109</v>
      </c>
      <c r="BD5" s="41" t="s">
        <v>110</v>
      </c>
      <c r="BE5" s="42" t="s">
        <v>107</v>
      </c>
      <c r="BF5" s="42" t="s">
        <v>108</v>
      </c>
      <c r="BG5" s="45" t="s">
        <v>109</v>
      </c>
      <c r="BH5" s="41" t="s">
        <v>110</v>
      </c>
      <c r="BI5" s="42" t="s">
        <v>107</v>
      </c>
      <c r="BJ5" s="42" t="s">
        <v>108</v>
      </c>
      <c r="BK5" s="41" t="s">
        <v>109</v>
      </c>
      <c r="BL5" s="41" t="s">
        <v>110</v>
      </c>
      <c r="BM5" s="42" t="s">
        <v>107</v>
      </c>
      <c r="BN5" s="42" t="s">
        <v>108</v>
      </c>
      <c r="BO5" s="659" t="s">
        <v>109</v>
      </c>
      <c r="BP5" s="41" t="s">
        <v>110</v>
      </c>
      <c r="BQ5" s="42" t="s">
        <v>107</v>
      </c>
      <c r="BR5" s="42" t="s">
        <v>108</v>
      </c>
      <c r="BS5" s="659" t="s">
        <v>109</v>
      </c>
      <c r="BT5" s="43" t="s">
        <v>110</v>
      </c>
      <c r="BU5" s="43" t="s">
        <v>420</v>
      </c>
      <c r="BV5" s="42" t="s">
        <v>108</v>
      </c>
      <c r="BW5" s="40" t="s">
        <v>109</v>
      </c>
      <c r="BX5" s="39" t="s">
        <v>110</v>
      </c>
      <c r="BY5" s="39" t="s">
        <v>420</v>
      </c>
      <c r="BZ5" s="42" t="s">
        <v>108</v>
      </c>
      <c r="CA5" s="40" t="s">
        <v>109</v>
      </c>
      <c r="CB5" s="43" t="s">
        <v>632</v>
      </c>
      <c r="CC5" s="43" t="s">
        <v>632</v>
      </c>
      <c r="CD5" s="1058" t="s">
        <v>632</v>
      </c>
      <c r="CE5" s="1058" t="s">
        <v>632</v>
      </c>
      <c r="CF5" s="1720"/>
      <c r="CG5" s="1721"/>
      <c r="CH5" s="1721"/>
      <c r="CI5" s="1721"/>
      <c r="CJ5" s="1721"/>
      <c r="CK5" s="1721"/>
      <c r="CL5" s="1724"/>
      <c r="CM5" s="1723"/>
      <c r="CN5" s="1723"/>
    </row>
    <row r="6" spans="1:92" s="132" customFormat="1" ht="24.6" customHeight="1">
      <c r="A6" s="126" t="str">
        <f>IF('1'!A1=1,B6,C6)</f>
        <v>TOTAL,  mln USD*</v>
      </c>
      <c r="B6" s="127" t="s">
        <v>249</v>
      </c>
      <c r="C6" s="660" t="s">
        <v>112</v>
      </c>
      <c r="D6" s="664">
        <v>7685</v>
      </c>
      <c r="E6" s="665">
        <v>8006</v>
      </c>
      <c r="F6" s="665">
        <v>7646</v>
      </c>
      <c r="G6" s="665">
        <v>8384</v>
      </c>
      <c r="H6" s="665">
        <v>7527</v>
      </c>
      <c r="I6" s="665">
        <v>8744</v>
      </c>
      <c r="J6" s="665">
        <v>9872</v>
      </c>
      <c r="K6" s="665">
        <v>9728</v>
      </c>
      <c r="L6" s="130">
        <v>9989</v>
      </c>
      <c r="M6" s="130">
        <v>11593</v>
      </c>
      <c r="N6" s="130">
        <v>11696</v>
      </c>
      <c r="O6" s="130">
        <v>12673</v>
      </c>
      <c r="P6" s="130">
        <v>12881</v>
      </c>
      <c r="Q6" s="130">
        <v>17620</v>
      </c>
      <c r="R6" s="130">
        <v>19727</v>
      </c>
      <c r="S6" s="130">
        <v>12623</v>
      </c>
      <c r="T6" s="130">
        <v>7816</v>
      </c>
      <c r="U6" s="130">
        <v>8431</v>
      </c>
      <c r="V6" s="130">
        <v>9373</v>
      </c>
      <c r="W6" s="130">
        <v>11247</v>
      </c>
      <c r="X6" s="130">
        <v>9632</v>
      </c>
      <c r="Y6" s="130">
        <v>11897</v>
      </c>
      <c r="Z6" s="130">
        <v>12057</v>
      </c>
      <c r="AA6" s="130">
        <v>13928</v>
      </c>
      <c r="AB6" s="130">
        <v>14065</v>
      </c>
      <c r="AC6" s="130">
        <v>15852</v>
      </c>
      <c r="AD6" s="130">
        <v>15400</v>
      </c>
      <c r="AE6" s="130">
        <v>16658</v>
      </c>
      <c r="AF6" s="130">
        <v>14585</v>
      </c>
      <c r="AG6" s="130">
        <v>16310</v>
      </c>
      <c r="AH6" s="130">
        <v>16157</v>
      </c>
      <c r="AI6" s="130">
        <v>16579</v>
      </c>
      <c r="AJ6" s="130">
        <v>14044</v>
      </c>
      <c r="AK6" s="130">
        <v>14134</v>
      </c>
      <c r="AL6" s="130">
        <v>14232</v>
      </c>
      <c r="AM6" s="130">
        <v>15720</v>
      </c>
      <c r="AN6" s="130">
        <v>12797</v>
      </c>
      <c r="AO6" s="130">
        <v>13338</v>
      </c>
      <c r="AP6" s="130">
        <v>12316</v>
      </c>
      <c r="AQ6" s="130">
        <v>11091</v>
      </c>
      <c r="AR6" s="130">
        <v>8614</v>
      </c>
      <c r="AS6" s="130">
        <v>8326</v>
      </c>
      <c r="AT6" s="130">
        <v>8834</v>
      </c>
      <c r="AU6" s="130">
        <v>8892</v>
      </c>
      <c r="AV6" s="130">
        <v>6896</v>
      </c>
      <c r="AW6" s="130">
        <v>8022</v>
      </c>
      <c r="AX6" s="130">
        <v>8346</v>
      </c>
      <c r="AY6" s="130">
        <v>9595</v>
      </c>
      <c r="AZ6" s="130">
        <v>9407</v>
      </c>
      <c r="BA6" s="130">
        <v>9198</v>
      </c>
      <c r="BB6" s="130">
        <v>9511</v>
      </c>
      <c r="BC6" s="130">
        <v>10812</v>
      </c>
      <c r="BD6" s="130">
        <v>10240</v>
      </c>
      <c r="BE6" s="130">
        <v>10591</v>
      </c>
      <c r="BF6" s="131">
        <v>10145</v>
      </c>
      <c r="BG6" s="130">
        <v>11622</v>
      </c>
      <c r="BH6" s="130">
        <v>11097</v>
      </c>
      <c r="BI6" s="130">
        <v>11021</v>
      </c>
      <c r="BJ6" s="130">
        <v>11466</v>
      </c>
      <c r="BK6" s="130">
        <v>11831</v>
      </c>
      <c r="BL6" s="130">
        <v>11132</v>
      </c>
      <c r="BM6" s="130">
        <v>9812</v>
      </c>
      <c r="BN6" s="130">
        <v>10943</v>
      </c>
      <c r="BO6" s="130">
        <v>12982</v>
      </c>
      <c r="BP6" s="130">
        <v>12437</v>
      </c>
      <c r="BQ6" s="130">
        <v>14890</v>
      </c>
      <c r="BR6" s="130">
        <v>17056</v>
      </c>
      <c r="BS6" s="130">
        <v>18449</v>
      </c>
      <c r="BT6" s="131">
        <v>12711</v>
      </c>
      <c r="BU6" s="131">
        <v>7861</v>
      </c>
      <c r="BV6" s="131">
        <v>9677</v>
      </c>
      <c r="BW6" s="131">
        <v>10475</v>
      </c>
      <c r="BX6" s="131">
        <v>9846</v>
      </c>
      <c r="BY6" s="131">
        <v>8714</v>
      </c>
      <c r="BZ6" s="131">
        <v>7401</v>
      </c>
      <c r="CA6" s="131">
        <v>8697</v>
      </c>
      <c r="CB6" s="130">
        <f>SUM(BL6:BN6)</f>
        <v>31887</v>
      </c>
      <c r="CC6" s="130">
        <f>SUM(BP6:BR6)</f>
        <v>44383</v>
      </c>
      <c r="CD6" s="129">
        <f>SUM(BT6:BV6)</f>
        <v>30249</v>
      </c>
      <c r="CE6" s="129">
        <f>SUM(BX6:BZ6)</f>
        <v>25961</v>
      </c>
      <c r="CF6" s="131">
        <f>SUM(AR6:AU6)</f>
        <v>34666</v>
      </c>
      <c r="CG6" s="131">
        <f>SUM(AV6:AY6)</f>
        <v>32859</v>
      </c>
      <c r="CH6" s="131">
        <f>SUM(AZ6:BC6)</f>
        <v>38928</v>
      </c>
      <c r="CI6" s="131">
        <f>SUM(BD6:BG6)</f>
        <v>42598</v>
      </c>
      <c r="CJ6" s="130">
        <f>SUM(BH6:BK6)</f>
        <v>45415</v>
      </c>
      <c r="CK6" s="130">
        <f>SUM(BL6:BO6)</f>
        <v>44869</v>
      </c>
      <c r="CL6" s="131">
        <f>SUM(BP6:BS6)</f>
        <v>62832</v>
      </c>
      <c r="CM6" s="129">
        <f>SUM(BT6:BW6)</f>
        <v>40724</v>
      </c>
      <c r="CN6" s="1565">
        <f>SUM(BX6:CA6)</f>
        <v>34658</v>
      </c>
    </row>
    <row r="7" spans="1:92" ht="9.6" customHeight="1">
      <c r="A7" s="133"/>
      <c r="B7" s="134"/>
      <c r="C7" s="661"/>
      <c r="D7" s="143"/>
      <c r="E7" s="135"/>
      <c r="F7" s="135"/>
      <c r="G7" s="135"/>
      <c r="H7" s="135"/>
      <c r="I7" s="135"/>
      <c r="J7" s="135"/>
      <c r="K7" s="135"/>
      <c r="L7" s="136"/>
      <c r="M7" s="136"/>
      <c r="N7" s="136"/>
      <c r="O7" s="136"/>
      <c r="P7" s="136"/>
      <c r="Q7" s="136"/>
      <c r="R7" s="136"/>
      <c r="S7" s="136"/>
      <c r="T7" s="136"/>
      <c r="U7" s="136"/>
      <c r="V7" s="129"/>
      <c r="W7" s="129"/>
      <c r="X7" s="129"/>
      <c r="Y7" s="129"/>
      <c r="Z7" s="129"/>
      <c r="AA7" s="129"/>
      <c r="AB7" s="129"/>
      <c r="AC7" s="129"/>
      <c r="AD7" s="129"/>
      <c r="AE7" s="129"/>
      <c r="AF7" s="129"/>
      <c r="AG7" s="129"/>
      <c r="AH7" s="129"/>
      <c r="AI7" s="129"/>
      <c r="AJ7" s="129"/>
      <c r="AK7" s="129"/>
      <c r="AL7" s="129"/>
      <c r="AM7" s="129"/>
      <c r="AN7" s="129"/>
      <c r="AO7" s="129"/>
      <c r="AP7" s="129"/>
      <c r="AQ7" s="129"/>
      <c r="AR7" s="129"/>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137"/>
      <c r="BU7" s="137"/>
      <c r="BV7" s="137"/>
      <c r="BW7" s="137"/>
      <c r="BX7" s="137"/>
      <c r="BY7" s="137"/>
      <c r="BZ7" s="137"/>
      <c r="CA7" s="137"/>
      <c r="CB7" s="24"/>
      <c r="CC7" s="24"/>
      <c r="CD7" s="129"/>
      <c r="CE7" s="129"/>
      <c r="CF7" s="137"/>
      <c r="CG7" s="137"/>
      <c r="CH7" s="137"/>
      <c r="CI7" s="137"/>
      <c r="CJ7" s="24"/>
      <c r="CK7" s="24"/>
      <c r="CL7" s="137"/>
      <c r="CM7" s="24"/>
    </row>
    <row r="8" spans="1:92" s="132" customFormat="1" ht="16.350000000000001" customHeight="1">
      <c r="A8" s="138" t="str">
        <f>IF('1'!A1=1,B8,C8)</f>
        <v xml:space="preserve"> Investment goods </v>
      </c>
      <c r="B8" s="139" t="s">
        <v>32</v>
      </c>
      <c r="C8" s="662" t="s">
        <v>113</v>
      </c>
      <c r="D8" s="666">
        <v>461</v>
      </c>
      <c r="E8" s="128">
        <v>574</v>
      </c>
      <c r="F8" s="128">
        <v>669</v>
      </c>
      <c r="G8" s="128">
        <v>656</v>
      </c>
      <c r="H8" s="128">
        <v>528</v>
      </c>
      <c r="I8" s="128">
        <v>640</v>
      </c>
      <c r="J8" s="128">
        <v>728</v>
      </c>
      <c r="K8" s="128">
        <v>854</v>
      </c>
      <c r="L8" s="129">
        <v>846</v>
      </c>
      <c r="M8" s="129">
        <v>1012</v>
      </c>
      <c r="N8" s="129">
        <v>1232</v>
      </c>
      <c r="O8" s="129">
        <v>1325</v>
      </c>
      <c r="P8" s="129">
        <v>1278</v>
      </c>
      <c r="Q8" s="129">
        <v>1508</v>
      </c>
      <c r="R8" s="129">
        <v>1842</v>
      </c>
      <c r="S8" s="129">
        <v>1216</v>
      </c>
      <c r="T8" s="129">
        <v>663</v>
      </c>
      <c r="U8" s="129">
        <v>806</v>
      </c>
      <c r="V8" s="129">
        <v>766</v>
      </c>
      <c r="W8" s="129">
        <v>1014</v>
      </c>
      <c r="X8" s="129">
        <v>870</v>
      </c>
      <c r="Y8" s="129">
        <v>1209</v>
      </c>
      <c r="Z8" s="129">
        <v>1230</v>
      </c>
      <c r="AA8" s="129">
        <v>1378</v>
      </c>
      <c r="AB8" s="129">
        <v>1393</v>
      </c>
      <c r="AC8" s="129">
        <v>1624</v>
      </c>
      <c r="AD8" s="129">
        <v>1772</v>
      </c>
      <c r="AE8" s="129">
        <v>1649</v>
      </c>
      <c r="AF8" s="129">
        <v>1454</v>
      </c>
      <c r="AG8" s="129">
        <v>1785</v>
      </c>
      <c r="AH8" s="129">
        <v>2070</v>
      </c>
      <c r="AI8" s="129">
        <v>1704</v>
      </c>
      <c r="AJ8" s="129">
        <v>1194</v>
      </c>
      <c r="AK8" s="129">
        <v>1193</v>
      </c>
      <c r="AL8" s="129">
        <v>1214</v>
      </c>
      <c r="AM8" s="129">
        <v>1079</v>
      </c>
      <c r="AN8" s="129">
        <v>628</v>
      </c>
      <c r="AO8" s="129">
        <v>767</v>
      </c>
      <c r="AP8" s="129">
        <v>607</v>
      </c>
      <c r="AQ8" s="129">
        <v>493</v>
      </c>
      <c r="AR8" s="129">
        <v>327</v>
      </c>
      <c r="AS8" s="5">
        <v>339</v>
      </c>
      <c r="AT8" s="5">
        <v>326</v>
      </c>
      <c r="AU8" s="5">
        <v>437</v>
      </c>
      <c r="AV8" s="5">
        <v>249</v>
      </c>
      <c r="AW8" s="129">
        <v>321</v>
      </c>
      <c r="AX8" s="129">
        <v>309</v>
      </c>
      <c r="AY8" s="129">
        <v>335</v>
      </c>
      <c r="AZ8" s="129">
        <v>241</v>
      </c>
      <c r="BA8" s="129">
        <v>303</v>
      </c>
      <c r="BB8" s="129">
        <v>292</v>
      </c>
      <c r="BC8" s="129">
        <v>316</v>
      </c>
      <c r="BD8" s="129">
        <v>265</v>
      </c>
      <c r="BE8" s="129">
        <v>336</v>
      </c>
      <c r="BF8" s="129">
        <v>299</v>
      </c>
      <c r="BG8" s="129">
        <v>345</v>
      </c>
      <c r="BH8" s="129">
        <v>287</v>
      </c>
      <c r="BI8" s="129">
        <v>326</v>
      </c>
      <c r="BJ8" s="129">
        <v>351</v>
      </c>
      <c r="BK8" s="129">
        <v>361</v>
      </c>
      <c r="BL8" s="129">
        <v>292</v>
      </c>
      <c r="BM8" s="129">
        <v>288</v>
      </c>
      <c r="BN8" s="129">
        <v>360</v>
      </c>
      <c r="BO8" s="129">
        <v>358</v>
      </c>
      <c r="BP8" s="129">
        <v>309</v>
      </c>
      <c r="BQ8" s="129">
        <v>356</v>
      </c>
      <c r="BR8" s="129">
        <v>367</v>
      </c>
      <c r="BS8" s="129">
        <v>410</v>
      </c>
      <c r="BT8" s="140">
        <v>263</v>
      </c>
      <c r="BU8" s="140">
        <v>232</v>
      </c>
      <c r="BV8" s="140">
        <v>222</v>
      </c>
      <c r="BW8" s="140">
        <v>194</v>
      </c>
      <c r="BX8" s="140">
        <v>193</v>
      </c>
      <c r="BY8" s="140">
        <v>190</v>
      </c>
      <c r="BZ8" s="140">
        <v>176</v>
      </c>
      <c r="CA8" s="140">
        <v>176</v>
      </c>
      <c r="CB8" s="129">
        <f>SUM(BL8:BN8)</f>
        <v>940</v>
      </c>
      <c r="CC8" s="129">
        <f>SUM(BP8:BR8)</f>
        <v>1032</v>
      </c>
      <c r="CD8" s="129">
        <f>SUM(BT8:BV8)</f>
        <v>717</v>
      </c>
      <c r="CE8" s="129">
        <f>SUM(BX8:BZ8)</f>
        <v>559</v>
      </c>
      <c r="CF8" s="140">
        <f>SUM(AR8:AU8)</f>
        <v>1429</v>
      </c>
      <c r="CG8" s="140">
        <f>SUM(AV8:AY8)</f>
        <v>1214</v>
      </c>
      <c r="CH8" s="140">
        <f>SUM(AZ8:BC8)</f>
        <v>1152</v>
      </c>
      <c r="CI8" s="140">
        <f>SUM(BD8:BG8)</f>
        <v>1245</v>
      </c>
      <c r="CJ8" s="129">
        <f>SUM(BH8:BK8)</f>
        <v>1325</v>
      </c>
      <c r="CK8" s="129">
        <f>SUM(BL8:BO8)</f>
        <v>1298</v>
      </c>
      <c r="CL8" s="140">
        <f>SUM(BP8:BS8)</f>
        <v>1442</v>
      </c>
      <c r="CM8" s="129">
        <f>SUM(BT8:BW8)</f>
        <v>911</v>
      </c>
      <c r="CN8" s="1565">
        <f>SUM(BX8:CA8)</f>
        <v>735</v>
      </c>
    </row>
    <row r="9" spans="1:92" s="132" customFormat="1" ht="23.85" customHeight="1">
      <c r="A9" s="138" t="str">
        <f>IF('1'!A1=1,B9,C9)</f>
        <v xml:space="preserve"> Intermediate goods</v>
      </c>
      <c r="B9" s="139" t="s">
        <v>33</v>
      </c>
      <c r="C9" s="662" t="s">
        <v>114</v>
      </c>
      <c r="D9" s="666">
        <v>6571</v>
      </c>
      <c r="E9" s="128">
        <v>6710</v>
      </c>
      <c r="F9" s="128">
        <v>6101</v>
      </c>
      <c r="G9" s="128">
        <v>6750</v>
      </c>
      <c r="H9" s="128">
        <v>6240</v>
      </c>
      <c r="I9" s="128">
        <v>7250</v>
      </c>
      <c r="J9" s="128">
        <v>7962</v>
      </c>
      <c r="K9" s="128">
        <v>7712</v>
      </c>
      <c r="L9" s="129">
        <v>8140</v>
      </c>
      <c r="M9" s="129">
        <v>9434</v>
      </c>
      <c r="N9" s="129">
        <v>8870</v>
      </c>
      <c r="O9" s="129">
        <v>9623</v>
      </c>
      <c r="P9" s="129">
        <v>10420</v>
      </c>
      <c r="Q9" s="129">
        <v>14703</v>
      </c>
      <c r="R9" s="129">
        <v>16408</v>
      </c>
      <c r="S9" s="129">
        <v>10077</v>
      </c>
      <c r="T9" s="129">
        <v>6301</v>
      </c>
      <c r="U9" s="129">
        <v>6653</v>
      </c>
      <c r="V9" s="129">
        <v>7489</v>
      </c>
      <c r="W9" s="129">
        <v>8908</v>
      </c>
      <c r="X9" s="129">
        <v>7638</v>
      </c>
      <c r="Y9" s="129">
        <v>9418</v>
      </c>
      <c r="Z9" s="129">
        <v>9405</v>
      </c>
      <c r="AA9" s="129">
        <v>10825</v>
      </c>
      <c r="AB9" s="129">
        <v>11313</v>
      </c>
      <c r="AC9" s="129">
        <v>12743</v>
      </c>
      <c r="AD9" s="129">
        <v>11920</v>
      </c>
      <c r="AE9" s="129">
        <v>13222</v>
      </c>
      <c r="AF9" s="129">
        <v>11813</v>
      </c>
      <c r="AG9" s="129">
        <v>13025</v>
      </c>
      <c r="AH9" s="129">
        <v>12326</v>
      </c>
      <c r="AI9" s="129">
        <v>13010</v>
      </c>
      <c r="AJ9" s="129">
        <v>11409</v>
      </c>
      <c r="AK9" s="129">
        <v>11320</v>
      </c>
      <c r="AL9" s="129">
        <v>11342</v>
      </c>
      <c r="AM9" s="129">
        <v>12821</v>
      </c>
      <c r="AN9" s="129">
        <v>10677</v>
      </c>
      <c r="AO9" s="129">
        <v>10895</v>
      </c>
      <c r="AP9" s="129">
        <v>9527</v>
      </c>
      <c r="AQ9" s="129">
        <v>8726</v>
      </c>
      <c r="AR9" s="129">
        <v>7137</v>
      </c>
      <c r="AS9" s="129">
        <v>6903</v>
      </c>
      <c r="AT9" s="129">
        <v>6727</v>
      </c>
      <c r="AU9" s="129">
        <v>6706</v>
      </c>
      <c r="AV9" s="129">
        <v>5574</v>
      </c>
      <c r="AW9" s="129">
        <v>6209</v>
      </c>
      <c r="AX9" s="129">
        <v>6062</v>
      </c>
      <c r="AY9" s="129">
        <v>7345</v>
      </c>
      <c r="AZ9" s="129">
        <v>8087</v>
      </c>
      <c r="BA9" s="129">
        <v>7802</v>
      </c>
      <c r="BB9" s="129">
        <v>8064</v>
      </c>
      <c r="BC9" s="129">
        <v>9090</v>
      </c>
      <c r="BD9" s="129">
        <v>8768</v>
      </c>
      <c r="BE9" s="129">
        <v>9006</v>
      </c>
      <c r="BF9" s="129">
        <v>8630</v>
      </c>
      <c r="BG9" s="129">
        <v>9840</v>
      </c>
      <c r="BH9" s="129">
        <v>9524</v>
      </c>
      <c r="BI9" s="129">
        <v>9363</v>
      </c>
      <c r="BJ9" s="129">
        <v>9870</v>
      </c>
      <c r="BK9" s="129">
        <v>10026</v>
      </c>
      <c r="BL9" s="129">
        <v>9580</v>
      </c>
      <c r="BM9" s="129">
        <v>8381</v>
      </c>
      <c r="BN9" s="129">
        <v>9228</v>
      </c>
      <c r="BO9" s="129">
        <v>11114</v>
      </c>
      <c r="BP9" s="129">
        <v>10775</v>
      </c>
      <c r="BQ9" s="129">
        <v>13007</v>
      </c>
      <c r="BR9" s="129">
        <v>15005</v>
      </c>
      <c r="BS9" s="129">
        <v>16032</v>
      </c>
      <c r="BT9" s="140">
        <v>11193</v>
      </c>
      <c r="BU9" s="140">
        <v>6385</v>
      </c>
      <c r="BV9" s="140">
        <v>8096</v>
      </c>
      <c r="BW9" s="140">
        <v>8864</v>
      </c>
      <c r="BX9" s="140">
        <v>8343</v>
      </c>
      <c r="BY9" s="140">
        <v>7257</v>
      </c>
      <c r="BZ9" s="140">
        <v>5936</v>
      </c>
      <c r="CA9" s="140">
        <v>6985</v>
      </c>
      <c r="CB9" s="129">
        <f t="shared" ref="CB9:CB10" si="0">SUM(BL9:BN9)</f>
        <v>27189</v>
      </c>
      <c r="CC9" s="129">
        <f t="shared" ref="CC9:CC10" si="1">SUM(BP9:BR9)</f>
        <v>38787</v>
      </c>
      <c r="CD9" s="129">
        <f t="shared" ref="CD9:CD10" si="2">SUM(BT9:BV9)</f>
        <v>25674</v>
      </c>
      <c r="CE9" s="129">
        <f t="shared" ref="CE9:CE10" si="3">SUM(BX9:BZ9)</f>
        <v>21536</v>
      </c>
      <c r="CF9" s="140">
        <f t="shared" ref="CF9:CF10" si="4">SUM(AR9:AU9)</f>
        <v>27473</v>
      </c>
      <c r="CG9" s="140">
        <f t="shared" ref="CG9:CG10" si="5">SUM(AV9:AY9)</f>
        <v>25190</v>
      </c>
      <c r="CH9" s="140">
        <f t="shared" ref="CH9:CH10" si="6">SUM(AZ9:BC9)</f>
        <v>33043</v>
      </c>
      <c r="CI9" s="140">
        <f t="shared" ref="CI9:CI10" si="7">SUM(BD9:BG9)</f>
        <v>36244</v>
      </c>
      <c r="CJ9" s="129">
        <f t="shared" ref="CJ9:CJ10" si="8">SUM(BH9:BK9)</f>
        <v>38783</v>
      </c>
      <c r="CK9" s="129">
        <f t="shared" ref="CK9:CK10" si="9">SUM(BL9:BO9)</f>
        <v>38303</v>
      </c>
      <c r="CL9" s="140">
        <f t="shared" ref="CL9:CL10" si="10">SUM(BP9:BS9)</f>
        <v>54819</v>
      </c>
      <c r="CM9" s="129">
        <f t="shared" ref="CM9:CM10" si="11">SUM(BT9:BW9)</f>
        <v>34538</v>
      </c>
      <c r="CN9" s="1565">
        <f t="shared" ref="CN9:CN10" si="12">SUM(BX9:CA9)</f>
        <v>28521</v>
      </c>
    </row>
    <row r="10" spans="1:92" s="132" customFormat="1" ht="22.35" customHeight="1">
      <c r="A10" s="138" t="str">
        <f>IF('1'!A1=1,B10,C10)</f>
        <v xml:space="preserve"> Consumer goods</v>
      </c>
      <c r="B10" s="139" t="s">
        <v>34</v>
      </c>
      <c r="C10" s="662" t="s">
        <v>115</v>
      </c>
      <c r="D10" s="666">
        <v>462</v>
      </c>
      <c r="E10" s="128">
        <v>546</v>
      </c>
      <c r="F10" s="128">
        <v>624</v>
      </c>
      <c r="G10" s="128">
        <v>701</v>
      </c>
      <c r="H10" s="128">
        <v>516</v>
      </c>
      <c r="I10" s="128">
        <v>596</v>
      </c>
      <c r="J10" s="128">
        <v>758</v>
      </c>
      <c r="K10" s="128">
        <v>793</v>
      </c>
      <c r="L10" s="129">
        <v>732</v>
      </c>
      <c r="M10" s="129">
        <v>802</v>
      </c>
      <c r="N10" s="129">
        <v>982</v>
      </c>
      <c r="O10" s="129">
        <v>1160</v>
      </c>
      <c r="P10" s="129">
        <v>1124</v>
      </c>
      <c r="Q10" s="129">
        <v>1316</v>
      </c>
      <c r="R10" s="129">
        <v>1375</v>
      </c>
      <c r="S10" s="129">
        <v>1267</v>
      </c>
      <c r="T10" s="129">
        <v>791</v>
      </c>
      <c r="U10" s="129">
        <v>871</v>
      </c>
      <c r="V10" s="129">
        <v>1031</v>
      </c>
      <c r="W10" s="129">
        <v>1234</v>
      </c>
      <c r="X10" s="129">
        <v>1066</v>
      </c>
      <c r="Y10" s="129">
        <v>1188</v>
      </c>
      <c r="Z10" s="129">
        <v>1348</v>
      </c>
      <c r="AA10" s="129">
        <v>1599</v>
      </c>
      <c r="AB10" s="129">
        <v>1286</v>
      </c>
      <c r="AC10" s="129">
        <v>1377</v>
      </c>
      <c r="AD10" s="129">
        <v>1579</v>
      </c>
      <c r="AE10" s="129">
        <v>1684</v>
      </c>
      <c r="AF10" s="129">
        <v>1263</v>
      </c>
      <c r="AG10" s="129">
        <v>1398</v>
      </c>
      <c r="AH10" s="129">
        <v>1556</v>
      </c>
      <c r="AI10" s="129">
        <v>1776</v>
      </c>
      <c r="AJ10" s="129">
        <v>1328</v>
      </c>
      <c r="AK10" s="129">
        <v>1439</v>
      </c>
      <c r="AL10" s="129">
        <v>1484</v>
      </c>
      <c r="AM10" s="129">
        <v>1671</v>
      </c>
      <c r="AN10" s="129">
        <v>1388</v>
      </c>
      <c r="AO10" s="129">
        <v>1644</v>
      </c>
      <c r="AP10" s="129">
        <v>2108</v>
      </c>
      <c r="AQ10" s="129">
        <v>1821</v>
      </c>
      <c r="AR10" s="129">
        <v>1101</v>
      </c>
      <c r="AS10" s="129">
        <v>1061</v>
      </c>
      <c r="AT10" s="129">
        <v>1714</v>
      </c>
      <c r="AU10" s="129">
        <v>1700</v>
      </c>
      <c r="AV10" s="129">
        <v>1027</v>
      </c>
      <c r="AW10" s="129">
        <v>1394</v>
      </c>
      <c r="AX10" s="129">
        <v>1914</v>
      </c>
      <c r="AY10" s="129">
        <v>1847</v>
      </c>
      <c r="AZ10" s="129">
        <v>1024</v>
      </c>
      <c r="BA10" s="129">
        <v>1041</v>
      </c>
      <c r="BB10" s="129">
        <v>1136</v>
      </c>
      <c r="BC10" s="129">
        <v>1375</v>
      </c>
      <c r="BD10" s="129">
        <v>1152</v>
      </c>
      <c r="BE10" s="129">
        <v>1193</v>
      </c>
      <c r="BF10" s="129">
        <v>1183</v>
      </c>
      <c r="BG10" s="129">
        <v>1422</v>
      </c>
      <c r="BH10" s="129">
        <v>1216</v>
      </c>
      <c r="BI10" s="129">
        <v>1256</v>
      </c>
      <c r="BJ10" s="129">
        <v>1210</v>
      </c>
      <c r="BK10" s="129">
        <v>1415</v>
      </c>
      <c r="BL10" s="129">
        <v>1250</v>
      </c>
      <c r="BM10" s="129">
        <v>1129</v>
      </c>
      <c r="BN10" s="129">
        <v>1307</v>
      </c>
      <c r="BO10" s="129">
        <v>1489</v>
      </c>
      <c r="BP10" s="129">
        <v>1311</v>
      </c>
      <c r="BQ10" s="129">
        <v>1462</v>
      </c>
      <c r="BR10" s="129">
        <v>1648</v>
      </c>
      <c r="BS10" s="129">
        <v>1940</v>
      </c>
      <c r="BT10" s="140">
        <v>1228</v>
      </c>
      <c r="BU10" s="140">
        <v>1236</v>
      </c>
      <c r="BV10" s="140">
        <v>1352</v>
      </c>
      <c r="BW10" s="140">
        <v>1408</v>
      </c>
      <c r="BX10" s="140">
        <v>1300</v>
      </c>
      <c r="BY10" s="140">
        <v>1254</v>
      </c>
      <c r="BZ10" s="140">
        <v>1272</v>
      </c>
      <c r="CA10" s="140">
        <v>1512</v>
      </c>
      <c r="CB10" s="129">
        <f t="shared" si="0"/>
        <v>3686</v>
      </c>
      <c r="CC10" s="129">
        <f t="shared" si="1"/>
        <v>4421</v>
      </c>
      <c r="CD10" s="129">
        <f t="shared" si="2"/>
        <v>3816</v>
      </c>
      <c r="CE10" s="129">
        <f t="shared" si="3"/>
        <v>3826</v>
      </c>
      <c r="CF10" s="140">
        <f t="shared" si="4"/>
        <v>5576</v>
      </c>
      <c r="CG10" s="140">
        <f t="shared" si="5"/>
        <v>6182</v>
      </c>
      <c r="CH10" s="140">
        <f t="shared" si="6"/>
        <v>4576</v>
      </c>
      <c r="CI10" s="140">
        <f t="shared" si="7"/>
        <v>4950</v>
      </c>
      <c r="CJ10" s="129">
        <f t="shared" si="8"/>
        <v>5097</v>
      </c>
      <c r="CK10" s="129">
        <f t="shared" si="9"/>
        <v>5175</v>
      </c>
      <c r="CL10" s="140">
        <f t="shared" si="10"/>
        <v>6361</v>
      </c>
      <c r="CM10" s="129">
        <f t="shared" si="11"/>
        <v>5224</v>
      </c>
      <c r="CN10" s="1565">
        <f t="shared" si="12"/>
        <v>5338</v>
      </c>
    </row>
    <row r="11" spans="1:92" s="132" customFormat="1" ht="20.7" customHeight="1">
      <c r="A11" s="141" t="str">
        <f>IF('1'!A1=1,B11,C11)</f>
        <v xml:space="preserve"> Other goods categories</v>
      </c>
      <c r="B11" s="142" t="s">
        <v>35</v>
      </c>
      <c r="C11" s="663" t="s">
        <v>116</v>
      </c>
      <c r="D11" s="666">
        <f>D6-D8-D9-D10</f>
        <v>191</v>
      </c>
      <c r="E11" s="128">
        <f>E6-E8-E9-E10</f>
        <v>176</v>
      </c>
      <c r="F11" s="128">
        <f>F6-F8-F9-F10</f>
        <v>252</v>
      </c>
      <c r="G11" s="128">
        <f t="shared" ref="G11:AD11" si="13">G6-G8-G9-G10</f>
        <v>277</v>
      </c>
      <c r="H11" s="128">
        <f t="shared" si="13"/>
        <v>243</v>
      </c>
      <c r="I11" s="128">
        <f t="shared" si="13"/>
        <v>258</v>
      </c>
      <c r="J11" s="128">
        <f t="shared" si="13"/>
        <v>424</v>
      </c>
      <c r="K11" s="128">
        <f t="shared" si="13"/>
        <v>369</v>
      </c>
      <c r="L11" s="128">
        <f t="shared" si="13"/>
        <v>271</v>
      </c>
      <c r="M11" s="128">
        <f t="shared" si="13"/>
        <v>345</v>
      </c>
      <c r="N11" s="128">
        <f t="shared" si="13"/>
        <v>612</v>
      </c>
      <c r="O11" s="128">
        <f t="shared" si="13"/>
        <v>565</v>
      </c>
      <c r="P11" s="128">
        <f t="shared" si="13"/>
        <v>59</v>
      </c>
      <c r="Q11" s="128">
        <f t="shared" si="13"/>
        <v>93</v>
      </c>
      <c r="R11" s="128">
        <f t="shared" si="13"/>
        <v>102</v>
      </c>
      <c r="S11" s="128">
        <f t="shared" si="13"/>
        <v>63</v>
      </c>
      <c r="T11" s="128">
        <f t="shared" si="13"/>
        <v>61</v>
      </c>
      <c r="U11" s="128">
        <f t="shared" si="13"/>
        <v>101</v>
      </c>
      <c r="V11" s="128">
        <f t="shared" si="13"/>
        <v>87</v>
      </c>
      <c r="W11" s="128">
        <f t="shared" si="13"/>
        <v>91</v>
      </c>
      <c r="X11" s="128">
        <f t="shared" si="13"/>
        <v>58</v>
      </c>
      <c r="Y11" s="128">
        <f t="shared" si="13"/>
        <v>82</v>
      </c>
      <c r="Z11" s="128">
        <f t="shared" si="13"/>
        <v>74</v>
      </c>
      <c r="AA11" s="128">
        <f t="shared" si="13"/>
        <v>126</v>
      </c>
      <c r="AB11" s="128">
        <f t="shared" si="13"/>
        <v>73</v>
      </c>
      <c r="AC11" s="128">
        <f t="shared" si="13"/>
        <v>108</v>
      </c>
      <c r="AD11" s="128">
        <f t="shared" si="13"/>
        <v>129</v>
      </c>
      <c r="AE11" s="128">
        <f t="shared" ref="AE11" si="14">AE6-AE8-AE9-AE10</f>
        <v>103</v>
      </c>
      <c r="AF11" s="128">
        <f t="shared" ref="AF11" si="15">AF6-AF8-AF9-AF10</f>
        <v>55</v>
      </c>
      <c r="AG11" s="128">
        <f t="shared" ref="AG11" si="16">AG6-AG8-AG9-AG10</f>
        <v>102</v>
      </c>
      <c r="AH11" s="128">
        <f t="shared" ref="AH11" si="17">AH6-AH8-AH9-AH10</f>
        <v>205</v>
      </c>
      <c r="AI11" s="128">
        <f t="shared" ref="AI11:AJ11" si="18">AI6-AI8-AI9-AI10</f>
        <v>89</v>
      </c>
      <c r="AJ11" s="128">
        <f t="shared" si="18"/>
        <v>113</v>
      </c>
      <c r="AK11" s="129">
        <f t="shared" ref="AK11:CN11" si="19">AK6-AK8-AK9-AK10</f>
        <v>182</v>
      </c>
      <c r="AL11" s="129">
        <f t="shared" si="19"/>
        <v>192</v>
      </c>
      <c r="AM11" s="129">
        <f t="shared" si="19"/>
        <v>149</v>
      </c>
      <c r="AN11" s="129">
        <f t="shared" si="19"/>
        <v>104</v>
      </c>
      <c r="AO11" s="129">
        <f t="shared" si="19"/>
        <v>32</v>
      </c>
      <c r="AP11" s="129">
        <f t="shared" si="19"/>
        <v>74</v>
      </c>
      <c r="AQ11" s="129">
        <f t="shared" si="19"/>
        <v>51</v>
      </c>
      <c r="AR11" s="129">
        <f t="shared" si="19"/>
        <v>49</v>
      </c>
      <c r="AS11" s="129">
        <f t="shared" si="19"/>
        <v>23</v>
      </c>
      <c r="AT11" s="129">
        <f t="shared" si="19"/>
        <v>67</v>
      </c>
      <c r="AU11" s="129">
        <f t="shared" si="19"/>
        <v>49</v>
      </c>
      <c r="AV11" s="129">
        <f t="shared" si="19"/>
        <v>46</v>
      </c>
      <c r="AW11" s="129">
        <f t="shared" si="19"/>
        <v>98</v>
      </c>
      <c r="AX11" s="129">
        <f t="shared" si="19"/>
        <v>61</v>
      </c>
      <c r="AY11" s="129">
        <f t="shared" si="19"/>
        <v>68</v>
      </c>
      <c r="AZ11" s="129">
        <f t="shared" si="19"/>
        <v>55</v>
      </c>
      <c r="BA11" s="129">
        <f t="shared" si="19"/>
        <v>52</v>
      </c>
      <c r="BB11" s="129">
        <f t="shared" si="19"/>
        <v>19</v>
      </c>
      <c r="BC11" s="129">
        <f t="shared" si="19"/>
        <v>31</v>
      </c>
      <c r="BD11" s="129">
        <f t="shared" si="19"/>
        <v>55</v>
      </c>
      <c r="BE11" s="129">
        <f t="shared" si="19"/>
        <v>56</v>
      </c>
      <c r="BF11" s="129">
        <f t="shared" si="19"/>
        <v>33</v>
      </c>
      <c r="BG11" s="129">
        <f t="shared" si="19"/>
        <v>15</v>
      </c>
      <c r="BH11" s="129">
        <f t="shared" si="19"/>
        <v>70</v>
      </c>
      <c r="BI11" s="129">
        <f t="shared" si="19"/>
        <v>76</v>
      </c>
      <c r="BJ11" s="129">
        <f t="shared" si="19"/>
        <v>35</v>
      </c>
      <c r="BK11" s="129">
        <f t="shared" si="19"/>
        <v>29</v>
      </c>
      <c r="BL11" s="129">
        <f t="shared" si="19"/>
        <v>10</v>
      </c>
      <c r="BM11" s="129">
        <f t="shared" si="19"/>
        <v>14</v>
      </c>
      <c r="BN11" s="129">
        <f t="shared" si="19"/>
        <v>48</v>
      </c>
      <c r="BO11" s="129">
        <f t="shared" si="19"/>
        <v>21</v>
      </c>
      <c r="BP11" s="129">
        <f t="shared" si="19"/>
        <v>42</v>
      </c>
      <c r="BQ11" s="129">
        <f t="shared" si="19"/>
        <v>65</v>
      </c>
      <c r="BR11" s="129">
        <f t="shared" si="19"/>
        <v>36</v>
      </c>
      <c r="BS11" s="129">
        <f t="shared" si="19"/>
        <v>67</v>
      </c>
      <c r="BT11" s="140">
        <f t="shared" si="19"/>
        <v>27</v>
      </c>
      <c r="BU11" s="140">
        <f t="shared" si="19"/>
        <v>8</v>
      </c>
      <c r="BV11" s="140">
        <f t="shared" si="19"/>
        <v>7</v>
      </c>
      <c r="BW11" s="140">
        <f t="shared" si="19"/>
        <v>9</v>
      </c>
      <c r="BX11" s="140">
        <f t="shared" si="19"/>
        <v>10</v>
      </c>
      <c r="BY11" s="140">
        <f>BY6-BY8-BY9-BY10</f>
        <v>13</v>
      </c>
      <c r="BZ11" s="140">
        <f>BZ6-BZ8-BZ9-BZ10</f>
        <v>17</v>
      </c>
      <c r="CA11" s="140">
        <f>CA6-CA8-CA9-CA10</f>
        <v>24</v>
      </c>
      <c r="CB11" s="140">
        <f t="shared" si="19"/>
        <v>72</v>
      </c>
      <c r="CC11" s="140">
        <f t="shared" si="19"/>
        <v>143</v>
      </c>
      <c r="CD11" s="140">
        <f t="shared" si="19"/>
        <v>42</v>
      </c>
      <c r="CE11" s="140">
        <f t="shared" si="19"/>
        <v>40</v>
      </c>
      <c r="CF11" s="129">
        <f>CF6-CF8-CF9-CF10</f>
        <v>188</v>
      </c>
      <c r="CG11" s="140">
        <f t="shared" si="19"/>
        <v>273</v>
      </c>
      <c r="CH11" s="140">
        <f t="shared" si="19"/>
        <v>157</v>
      </c>
      <c r="CI11" s="140">
        <f t="shared" si="19"/>
        <v>159</v>
      </c>
      <c r="CJ11" s="140">
        <f t="shared" si="19"/>
        <v>210</v>
      </c>
      <c r="CK11" s="140">
        <f t="shared" si="19"/>
        <v>93</v>
      </c>
      <c r="CL11" s="140">
        <f t="shared" si="19"/>
        <v>210</v>
      </c>
      <c r="CM11" s="1082">
        <f t="shared" si="19"/>
        <v>51</v>
      </c>
      <c r="CN11" s="1082">
        <f t="shared" si="19"/>
        <v>64</v>
      </c>
    </row>
    <row r="12" spans="1:92" ht="12.6" customHeight="1">
      <c r="A12" s="126" t="str">
        <f>IF('1'!A1=1,B12,C12)</f>
        <v>% of total</v>
      </c>
      <c r="B12" s="127" t="s">
        <v>36</v>
      </c>
      <c r="C12" s="667" t="s">
        <v>104</v>
      </c>
      <c r="D12" s="605"/>
      <c r="E12" s="145"/>
      <c r="F12" s="145"/>
      <c r="G12" s="145"/>
      <c r="H12" s="145"/>
      <c r="I12" s="145"/>
      <c r="J12" s="145"/>
      <c r="K12" s="145"/>
      <c r="L12" s="144"/>
      <c r="M12" s="144"/>
      <c r="N12" s="144"/>
      <c r="O12" s="144"/>
      <c r="P12" s="144"/>
      <c r="Q12" s="144"/>
      <c r="R12" s="144"/>
      <c r="S12" s="144"/>
      <c r="T12" s="144"/>
      <c r="U12" s="144"/>
      <c r="V12" s="144"/>
      <c r="W12" s="144"/>
      <c r="X12" s="144"/>
      <c r="Y12" s="144"/>
      <c r="Z12" s="144"/>
      <c r="AA12" s="144"/>
      <c r="AB12" s="144"/>
      <c r="AC12" s="144"/>
      <c r="AD12" s="144"/>
      <c r="AE12" s="144"/>
      <c r="AF12" s="144"/>
      <c r="AG12" s="144"/>
      <c r="AH12" s="144"/>
      <c r="AI12" s="144"/>
      <c r="AJ12" s="144"/>
      <c r="AK12" s="144"/>
      <c r="AL12" s="144"/>
      <c r="AM12" s="144"/>
      <c r="AN12" s="144"/>
      <c r="AO12" s="144"/>
      <c r="AP12" s="144"/>
      <c r="AQ12" s="144"/>
      <c r="AR12" s="144"/>
      <c r="AS12" s="145"/>
      <c r="AT12" s="145"/>
      <c r="AU12" s="145"/>
      <c r="AV12" s="145"/>
      <c r="AW12" s="145"/>
      <c r="AX12" s="145"/>
      <c r="AY12" s="145"/>
      <c r="AZ12" s="145"/>
      <c r="BA12" s="145"/>
      <c r="BB12" s="145"/>
      <c r="BC12" s="145"/>
      <c r="BD12" s="145"/>
      <c r="BE12" s="145"/>
      <c r="BF12" s="145"/>
      <c r="BG12" s="145"/>
      <c r="BH12" s="145"/>
      <c r="BI12" s="145"/>
      <c r="BJ12" s="145"/>
      <c r="BK12" s="145"/>
      <c r="BL12" s="145"/>
      <c r="BM12" s="145"/>
      <c r="BN12" s="145"/>
      <c r="BO12" s="145"/>
      <c r="BP12" s="145"/>
      <c r="BQ12" s="145"/>
      <c r="BR12" s="145"/>
      <c r="BS12" s="145"/>
      <c r="BT12" s="145"/>
      <c r="BU12" s="145"/>
      <c r="BV12" s="145"/>
      <c r="BW12" s="145"/>
      <c r="BX12" s="145"/>
      <c r="BY12" s="145"/>
      <c r="BZ12" s="145"/>
      <c r="CA12" s="145"/>
      <c r="CB12" s="145"/>
      <c r="CC12" s="145"/>
      <c r="CD12" s="145"/>
      <c r="CE12" s="145"/>
      <c r="CF12" s="773"/>
      <c r="CG12" s="145"/>
      <c r="CH12" s="145"/>
      <c r="CI12" s="145"/>
      <c r="CJ12" s="145"/>
      <c r="CK12" s="145"/>
      <c r="CL12" s="145"/>
    </row>
    <row r="13" spans="1:92" ht="12" customHeight="1">
      <c r="A13" s="146" t="str">
        <f>IF('1'!A1=1,B13,C13)</f>
        <v xml:space="preserve">  TOTAL</v>
      </c>
      <c r="B13" s="147" t="s">
        <v>37</v>
      </c>
      <c r="C13" s="668" t="s">
        <v>117</v>
      </c>
      <c r="D13" s="149">
        <f t="shared" ref="D13:CN13" si="20">D15+D16+D17+D18</f>
        <v>100</v>
      </c>
      <c r="E13" s="148">
        <f t="shared" si="20"/>
        <v>100.00000000000001</v>
      </c>
      <c r="F13" s="148">
        <f t="shared" si="20"/>
        <v>100</v>
      </c>
      <c r="G13" s="148">
        <f t="shared" si="20"/>
        <v>100</v>
      </c>
      <c r="H13" s="148">
        <f t="shared" si="20"/>
        <v>99.999999999999986</v>
      </c>
      <c r="I13" s="148">
        <f t="shared" si="20"/>
        <v>99.999999999999986</v>
      </c>
      <c r="J13" s="148">
        <f t="shared" si="20"/>
        <v>100</v>
      </c>
      <c r="K13" s="148">
        <f t="shared" si="20"/>
        <v>99.999999999999986</v>
      </c>
      <c r="L13" s="148">
        <f t="shared" si="20"/>
        <v>99.999999999999986</v>
      </c>
      <c r="M13" s="148">
        <f t="shared" si="20"/>
        <v>99.999999999999986</v>
      </c>
      <c r="N13" s="148">
        <f t="shared" si="20"/>
        <v>100</v>
      </c>
      <c r="O13" s="148">
        <f t="shared" si="20"/>
        <v>100</v>
      </c>
      <c r="P13" s="148">
        <f t="shared" si="20"/>
        <v>100</v>
      </c>
      <c r="Q13" s="148">
        <f t="shared" si="20"/>
        <v>100</v>
      </c>
      <c r="R13" s="148">
        <f t="shared" si="20"/>
        <v>100.00000000000001</v>
      </c>
      <c r="S13" s="148">
        <f t="shared" si="20"/>
        <v>100</v>
      </c>
      <c r="T13" s="148">
        <f t="shared" si="20"/>
        <v>100</v>
      </c>
      <c r="U13" s="148">
        <f t="shared" si="20"/>
        <v>100</v>
      </c>
      <c r="V13" s="148">
        <f t="shared" si="20"/>
        <v>99.999999999999986</v>
      </c>
      <c r="W13" s="148">
        <f t="shared" si="20"/>
        <v>100</v>
      </c>
      <c r="X13" s="148">
        <f t="shared" si="20"/>
        <v>100.00000000000001</v>
      </c>
      <c r="Y13" s="148">
        <f t="shared" si="20"/>
        <v>100</v>
      </c>
      <c r="Z13" s="148">
        <f t="shared" si="20"/>
        <v>100</v>
      </c>
      <c r="AA13" s="148">
        <f t="shared" si="20"/>
        <v>100</v>
      </c>
      <c r="AB13" s="148">
        <f t="shared" si="20"/>
        <v>100.00000000000001</v>
      </c>
      <c r="AC13" s="148">
        <f t="shared" si="20"/>
        <v>100</v>
      </c>
      <c r="AD13" s="148">
        <f t="shared" si="20"/>
        <v>100</v>
      </c>
      <c r="AE13" s="148">
        <f t="shared" si="20"/>
        <v>100</v>
      </c>
      <c r="AF13" s="148">
        <f t="shared" si="20"/>
        <v>99.999999999999986</v>
      </c>
      <c r="AG13" s="148">
        <f t="shared" si="20"/>
        <v>100.00000000000001</v>
      </c>
      <c r="AH13" s="148">
        <f t="shared" si="20"/>
        <v>100</v>
      </c>
      <c r="AI13" s="148">
        <f t="shared" si="20"/>
        <v>100</v>
      </c>
      <c r="AJ13" s="148">
        <f t="shared" si="20"/>
        <v>100.00000000000001</v>
      </c>
      <c r="AK13" s="148">
        <f t="shared" si="20"/>
        <v>99.999999999999986</v>
      </c>
      <c r="AL13" s="148">
        <f t="shared" si="20"/>
        <v>100</v>
      </c>
      <c r="AM13" s="148">
        <f t="shared" si="20"/>
        <v>100</v>
      </c>
      <c r="AN13" s="148">
        <f t="shared" si="20"/>
        <v>100</v>
      </c>
      <c r="AO13" s="148">
        <f t="shared" si="20"/>
        <v>100.00000000000003</v>
      </c>
      <c r="AP13" s="148">
        <f t="shared" si="20"/>
        <v>100</v>
      </c>
      <c r="AQ13" s="148">
        <f t="shared" si="20"/>
        <v>99.999999999999986</v>
      </c>
      <c r="AR13" s="148">
        <f t="shared" si="20"/>
        <v>100</v>
      </c>
      <c r="AS13" s="148">
        <f t="shared" si="20"/>
        <v>100</v>
      </c>
      <c r="AT13" s="148">
        <f t="shared" si="20"/>
        <v>100</v>
      </c>
      <c r="AU13" s="148">
        <f t="shared" si="20"/>
        <v>99.999999999999986</v>
      </c>
      <c r="AV13" s="148">
        <f t="shared" si="20"/>
        <v>100</v>
      </c>
      <c r="AW13" s="148">
        <f t="shared" si="20"/>
        <v>100</v>
      </c>
      <c r="AX13" s="148">
        <f t="shared" si="20"/>
        <v>100.00000000000001</v>
      </c>
      <c r="AY13" s="148">
        <f t="shared" si="20"/>
        <v>100</v>
      </c>
      <c r="AZ13" s="148">
        <f t="shared" si="20"/>
        <v>100</v>
      </c>
      <c r="BA13" s="148">
        <f t="shared" si="20"/>
        <v>100</v>
      </c>
      <c r="BB13" s="148">
        <f t="shared" si="20"/>
        <v>100.00000000000001</v>
      </c>
      <c r="BC13" s="148">
        <f t="shared" si="20"/>
        <v>100</v>
      </c>
      <c r="BD13" s="148">
        <f t="shared" si="20"/>
        <v>100</v>
      </c>
      <c r="BE13" s="148">
        <f t="shared" si="20"/>
        <v>100</v>
      </c>
      <c r="BF13" s="148">
        <f t="shared" si="20"/>
        <v>99.999999999999986</v>
      </c>
      <c r="BG13" s="148">
        <f t="shared" si="20"/>
        <v>100</v>
      </c>
      <c r="BH13" s="148">
        <f t="shared" si="20"/>
        <v>100</v>
      </c>
      <c r="BI13" s="148">
        <f t="shared" si="20"/>
        <v>100</v>
      </c>
      <c r="BJ13" s="148">
        <f t="shared" si="20"/>
        <v>100.00000000000001</v>
      </c>
      <c r="BK13" s="148">
        <f t="shared" si="20"/>
        <v>100</v>
      </c>
      <c r="BL13" s="148">
        <f t="shared" si="20"/>
        <v>99.999999999999986</v>
      </c>
      <c r="BM13" s="148">
        <f t="shared" si="20"/>
        <v>99.999999999999986</v>
      </c>
      <c r="BN13" s="148">
        <f t="shared" si="20"/>
        <v>100</v>
      </c>
      <c r="BO13" s="148">
        <f t="shared" si="20"/>
        <v>100</v>
      </c>
      <c r="BP13" s="148">
        <f t="shared" si="20"/>
        <v>100</v>
      </c>
      <c r="BQ13" s="148">
        <f t="shared" si="20"/>
        <v>100</v>
      </c>
      <c r="BR13" s="148">
        <f t="shared" si="20"/>
        <v>100</v>
      </c>
      <c r="BS13" s="148">
        <f t="shared" si="20"/>
        <v>100.00000000000001</v>
      </c>
      <c r="BT13" s="148">
        <f t="shared" si="20"/>
        <v>100</v>
      </c>
      <c r="BU13" s="148">
        <f t="shared" si="20"/>
        <v>100</v>
      </c>
      <c r="BV13" s="148">
        <f t="shared" si="20"/>
        <v>100.00000000000001</v>
      </c>
      <c r="BW13" s="148">
        <f t="shared" si="20"/>
        <v>100</v>
      </c>
      <c r="BX13" s="148">
        <f t="shared" si="20"/>
        <v>100</v>
      </c>
      <c r="BY13" s="148">
        <f t="shared" si="20"/>
        <v>100.00000000000001</v>
      </c>
      <c r="BZ13" s="148">
        <f t="shared" si="20"/>
        <v>100</v>
      </c>
      <c r="CA13" s="148">
        <f t="shared" si="20"/>
        <v>99.999999999999986</v>
      </c>
      <c r="CB13" s="148">
        <f t="shared" si="20"/>
        <v>100</v>
      </c>
      <c r="CC13" s="148">
        <f t="shared" si="20"/>
        <v>99.999999999999986</v>
      </c>
      <c r="CD13" s="148">
        <f t="shared" si="20"/>
        <v>100</v>
      </c>
      <c r="CE13" s="148">
        <f t="shared" si="20"/>
        <v>100</v>
      </c>
      <c r="CF13" s="148">
        <f t="shared" si="20"/>
        <v>100</v>
      </c>
      <c r="CG13" s="148">
        <f t="shared" si="20"/>
        <v>100</v>
      </c>
      <c r="CH13" s="148">
        <f t="shared" si="20"/>
        <v>100</v>
      </c>
      <c r="CI13" s="148">
        <f t="shared" si="20"/>
        <v>99.999999999999986</v>
      </c>
      <c r="CJ13" s="148">
        <f t="shared" si="20"/>
        <v>100</v>
      </c>
      <c r="CK13" s="148">
        <f t="shared" si="20"/>
        <v>100.00000000000001</v>
      </c>
      <c r="CL13" s="148">
        <f t="shared" si="20"/>
        <v>100</v>
      </c>
      <c r="CM13" s="148">
        <f t="shared" si="20"/>
        <v>99.999999999999986</v>
      </c>
      <c r="CN13" s="148">
        <f t="shared" si="20"/>
        <v>100.00000000000001</v>
      </c>
    </row>
    <row r="14" spans="1:92" ht="6.6" customHeight="1">
      <c r="A14" s="146"/>
      <c r="B14" s="147"/>
      <c r="C14" s="668"/>
      <c r="D14" s="149"/>
      <c r="E14" s="148"/>
      <c r="F14" s="148"/>
      <c r="G14" s="148"/>
      <c r="H14" s="148"/>
      <c r="I14" s="148"/>
      <c r="J14" s="148"/>
      <c r="K14" s="148"/>
      <c r="L14" s="148"/>
      <c r="M14" s="148"/>
      <c r="N14" s="148"/>
      <c r="O14" s="148"/>
      <c r="P14" s="148"/>
      <c r="Q14" s="148"/>
      <c r="R14" s="148"/>
      <c r="S14" s="148"/>
      <c r="T14" s="148"/>
      <c r="U14" s="148"/>
      <c r="V14" s="148"/>
      <c r="W14" s="148"/>
      <c r="X14" s="148"/>
      <c r="Y14" s="148"/>
      <c r="Z14" s="148"/>
      <c r="AA14" s="148"/>
      <c r="AB14" s="148"/>
      <c r="AC14" s="148"/>
      <c r="AD14" s="148"/>
      <c r="AE14" s="148"/>
      <c r="AF14" s="148"/>
      <c r="AG14" s="148"/>
      <c r="AH14" s="148"/>
      <c r="AI14" s="148"/>
      <c r="AJ14" s="148"/>
      <c r="AK14" s="148"/>
      <c r="AL14" s="148"/>
      <c r="AM14" s="148"/>
      <c r="AN14" s="148"/>
      <c r="AO14" s="148"/>
      <c r="AP14" s="148"/>
      <c r="AQ14" s="148"/>
      <c r="AR14" s="148"/>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row>
    <row r="15" spans="1:92" ht="14.85" customHeight="1">
      <c r="A15" s="133" t="str">
        <f>IF('1'!A1=1,B15,C15)</f>
        <v xml:space="preserve"> Investment goods </v>
      </c>
      <c r="B15" s="134" t="s">
        <v>32</v>
      </c>
      <c r="C15" s="661" t="s">
        <v>113</v>
      </c>
      <c r="D15" s="149">
        <f t="shared" ref="D15:CM15" si="21">D8/D6*100</f>
        <v>5.9986987638256339</v>
      </c>
      <c r="E15" s="148">
        <f t="shared" si="21"/>
        <v>7.1696227829128159</v>
      </c>
      <c r="F15" s="148">
        <f t="shared" si="21"/>
        <v>8.749673031650536</v>
      </c>
      <c r="G15" s="148">
        <f t="shared" si="21"/>
        <v>7.8244274809160315</v>
      </c>
      <c r="H15" s="148">
        <f t="shared" si="21"/>
        <v>7.0147469111199676</v>
      </c>
      <c r="I15" s="148">
        <f t="shared" si="21"/>
        <v>7.3193046660567251</v>
      </c>
      <c r="J15" s="148">
        <f t="shared" si="21"/>
        <v>7.3743922204213943</v>
      </c>
      <c r="K15" s="148">
        <f t="shared" si="21"/>
        <v>8.7787828947368425</v>
      </c>
      <c r="L15" s="148">
        <f t="shared" si="21"/>
        <v>8.4693162478726602</v>
      </c>
      <c r="M15" s="148">
        <f t="shared" si="21"/>
        <v>8.7294056758388674</v>
      </c>
      <c r="N15" s="148">
        <f t="shared" si="21"/>
        <v>10.533515731874145</v>
      </c>
      <c r="O15" s="148">
        <f t="shared" si="21"/>
        <v>10.455298666456246</v>
      </c>
      <c r="P15" s="148">
        <f t="shared" si="21"/>
        <v>9.9215899386693582</v>
      </c>
      <c r="Q15" s="148">
        <f t="shared" si="21"/>
        <v>8.5584562996594791</v>
      </c>
      <c r="R15" s="148">
        <f t="shared" si="21"/>
        <v>9.3374562781973935</v>
      </c>
      <c r="S15" s="148">
        <f t="shared" si="21"/>
        <v>9.6332092212627742</v>
      </c>
      <c r="T15" s="148">
        <f t="shared" si="21"/>
        <v>8.4825997952917085</v>
      </c>
      <c r="U15" s="148">
        <f t="shared" si="21"/>
        <v>9.5599573004388567</v>
      </c>
      <c r="V15" s="148">
        <f t="shared" si="21"/>
        <v>8.172410114157687</v>
      </c>
      <c r="W15" s="148">
        <f t="shared" si="21"/>
        <v>9.0157375300080034</v>
      </c>
      <c r="X15" s="148">
        <f t="shared" si="21"/>
        <v>9.0323920265780728</v>
      </c>
      <c r="Y15" s="148">
        <f t="shared" si="21"/>
        <v>10.162225771202824</v>
      </c>
      <c r="Z15" s="148">
        <f t="shared" si="21"/>
        <v>10.201542672306543</v>
      </c>
      <c r="AA15" s="148">
        <f t="shared" si="21"/>
        <v>9.8937392303273981</v>
      </c>
      <c r="AB15" s="148">
        <f t="shared" si="21"/>
        <v>9.9040170636331322</v>
      </c>
      <c r="AC15" s="148">
        <f t="shared" si="21"/>
        <v>10.244764067625537</v>
      </c>
      <c r="AD15" s="148">
        <f t="shared" si="21"/>
        <v>11.506493506493506</v>
      </c>
      <c r="AE15" s="148">
        <f t="shared" si="21"/>
        <v>9.8991475567294991</v>
      </c>
      <c r="AF15" s="148">
        <f t="shared" si="21"/>
        <v>9.9691463832704823</v>
      </c>
      <c r="AG15" s="148">
        <f t="shared" si="21"/>
        <v>10.944206008583691</v>
      </c>
      <c r="AH15" s="148">
        <f t="shared" si="21"/>
        <v>12.811784365909512</v>
      </c>
      <c r="AI15" s="148">
        <f t="shared" si="21"/>
        <v>10.278062609325051</v>
      </c>
      <c r="AJ15" s="148">
        <f t="shared" si="21"/>
        <v>8.5018513244089995</v>
      </c>
      <c r="AK15" s="148">
        <f t="shared" si="21"/>
        <v>8.4406395924720528</v>
      </c>
      <c r="AL15" s="148">
        <f t="shared" si="21"/>
        <v>8.530073074761102</v>
      </c>
      <c r="AM15" s="148">
        <f t="shared" si="21"/>
        <v>6.8638676844783708</v>
      </c>
      <c r="AN15" s="148">
        <f t="shared" si="21"/>
        <v>4.9074001719152927</v>
      </c>
      <c r="AO15" s="148">
        <f t="shared" si="21"/>
        <v>5.7504873294346979</v>
      </c>
      <c r="AP15" s="148">
        <f t="shared" si="21"/>
        <v>4.9285482299447878</v>
      </c>
      <c r="AQ15" s="148">
        <f t="shared" si="21"/>
        <v>4.4450455324136691</v>
      </c>
      <c r="AR15" s="148">
        <f t="shared" si="21"/>
        <v>3.7961458091478986</v>
      </c>
      <c r="AS15" s="148">
        <f t="shared" si="21"/>
        <v>4.0715829930338696</v>
      </c>
      <c r="AT15" s="148">
        <f t="shared" si="21"/>
        <v>3.6902875254697758</v>
      </c>
      <c r="AU15" s="148">
        <f t="shared" si="21"/>
        <v>4.9145299145299148</v>
      </c>
      <c r="AV15" s="148">
        <f t="shared" si="21"/>
        <v>3.610788863109049</v>
      </c>
      <c r="AW15" s="148">
        <f t="shared" si="21"/>
        <v>4.0014958863126404</v>
      </c>
      <c r="AX15" s="148">
        <f t="shared" si="21"/>
        <v>3.7023723939611792</v>
      </c>
      <c r="AY15" s="148">
        <f t="shared" si="21"/>
        <v>3.4914017717561232</v>
      </c>
      <c r="AZ15" s="148">
        <f t="shared" si="21"/>
        <v>2.5619219729988307</v>
      </c>
      <c r="BA15" s="148">
        <f t="shared" si="21"/>
        <v>3.294194390084801</v>
      </c>
      <c r="BB15" s="148">
        <f t="shared" si="21"/>
        <v>3.0701293239407002</v>
      </c>
      <c r="BC15" s="148">
        <f t="shared" si="21"/>
        <v>2.9226785053644098</v>
      </c>
      <c r="BD15" s="148">
        <f>BD8/BD6*100</f>
        <v>2.587890625</v>
      </c>
      <c r="BE15" s="148">
        <f>BE8/BE6*100</f>
        <v>3.1725049570389956</v>
      </c>
      <c r="BF15" s="148">
        <f t="shared" ref="BF15:CF15" si="22">BF8/BF6*100</f>
        <v>2.9472646623952685</v>
      </c>
      <c r="BG15" s="148">
        <f>BG8/BG6*100</f>
        <v>2.9685080020650489</v>
      </c>
      <c r="BH15" s="148">
        <f t="shared" si="22"/>
        <v>2.5862845814184015</v>
      </c>
      <c r="BI15" s="148">
        <f t="shared" si="22"/>
        <v>2.9579892931675893</v>
      </c>
      <c r="BJ15" s="148">
        <f t="shared" si="22"/>
        <v>3.0612244897959182</v>
      </c>
      <c r="BK15" s="148">
        <f t="shared" si="22"/>
        <v>3.0513058913025102</v>
      </c>
      <c r="BL15" s="148">
        <f t="shared" si="22"/>
        <v>2.6230686309737692</v>
      </c>
      <c r="BM15" s="148">
        <f t="shared" si="22"/>
        <v>2.9351814105177332</v>
      </c>
      <c r="BN15" s="148">
        <f t="shared" si="22"/>
        <v>3.2897742849310059</v>
      </c>
      <c r="BO15" s="148">
        <f t="shared" ref="BO15:CE15" si="23">BO8/BO6*100</f>
        <v>2.7576644584809737</v>
      </c>
      <c r="BP15" s="148">
        <f t="shared" si="23"/>
        <v>2.4845219908338025</v>
      </c>
      <c r="BQ15" s="148">
        <f t="shared" si="23"/>
        <v>2.3908663532572194</v>
      </c>
      <c r="BR15" s="148">
        <f t="shared" si="23"/>
        <v>2.1517354596622891</v>
      </c>
      <c r="BS15" s="148">
        <f t="shared" si="23"/>
        <v>2.2223426743996963</v>
      </c>
      <c r="BT15" s="148">
        <f t="shared" si="23"/>
        <v>2.0690740303673985</v>
      </c>
      <c r="BU15" s="148">
        <f t="shared" si="23"/>
        <v>2.9512784632998343</v>
      </c>
      <c r="BV15" s="148">
        <f t="shared" si="23"/>
        <v>2.2940994109744755</v>
      </c>
      <c r="BW15" s="148">
        <f t="shared" si="23"/>
        <v>1.8520286396181382</v>
      </c>
      <c r="BX15" s="148">
        <f t="shared" si="23"/>
        <v>1.9601868779199676</v>
      </c>
      <c r="BY15" s="148">
        <f t="shared" si="23"/>
        <v>2.1803993573559786</v>
      </c>
      <c r="BZ15" s="148">
        <f t="shared" si="23"/>
        <v>2.3780570193217132</v>
      </c>
      <c r="CA15" s="148">
        <f t="shared" si="23"/>
        <v>2.0236863286190641</v>
      </c>
      <c r="CB15" s="148">
        <f t="shared" si="23"/>
        <v>2.9479098065042177</v>
      </c>
      <c r="CC15" s="148">
        <f t="shared" si="23"/>
        <v>2.3252146091972148</v>
      </c>
      <c r="CD15" s="148">
        <f t="shared" si="23"/>
        <v>2.3703262917782406</v>
      </c>
      <c r="CE15" s="148">
        <f t="shared" si="23"/>
        <v>2.1532298447671505</v>
      </c>
      <c r="CF15" s="148">
        <f t="shared" si="22"/>
        <v>4.1221946575895689</v>
      </c>
      <c r="CG15" s="148">
        <f t="shared" si="21"/>
        <v>3.6945737849599807</v>
      </c>
      <c r="CH15" s="148">
        <f t="shared" si="21"/>
        <v>2.9593094944512948</v>
      </c>
      <c r="CI15" s="148">
        <f t="shared" si="21"/>
        <v>2.9226724259354899</v>
      </c>
      <c r="CJ15" s="148">
        <f t="shared" si="21"/>
        <v>2.9175382582847078</v>
      </c>
      <c r="CK15" s="148">
        <f t="shared" si="21"/>
        <v>2.8928658985045352</v>
      </c>
      <c r="CL15" s="148">
        <f t="shared" si="21"/>
        <v>2.2950089126559714</v>
      </c>
      <c r="CM15" s="148">
        <f t="shared" si="21"/>
        <v>2.2370101168843926</v>
      </c>
      <c r="CN15" s="148">
        <f t="shared" ref="CN15" si="24">CN8/CN6*100</f>
        <v>2.1207224883143865</v>
      </c>
    </row>
    <row r="16" spans="1:92" ht="23.1" customHeight="1">
      <c r="A16" s="133" t="str">
        <f>IF('1'!A1=1,B16,C16)</f>
        <v xml:space="preserve"> Intermediate goods</v>
      </c>
      <c r="B16" s="134" t="s">
        <v>33</v>
      </c>
      <c r="C16" s="661" t="s">
        <v>114</v>
      </c>
      <c r="D16" s="149">
        <f t="shared" ref="D16:CM16" si="25">D9/D6*100</f>
        <v>85.504229017566686</v>
      </c>
      <c r="E16" s="148">
        <f t="shared" si="25"/>
        <v>83.812140894329261</v>
      </c>
      <c r="F16" s="148">
        <f t="shared" si="25"/>
        <v>79.793356003138896</v>
      </c>
      <c r="G16" s="148">
        <f t="shared" si="25"/>
        <v>80.510496183206101</v>
      </c>
      <c r="H16" s="148">
        <f t="shared" si="25"/>
        <v>82.901554404145074</v>
      </c>
      <c r="I16" s="148">
        <f t="shared" si="25"/>
        <v>82.913998170173826</v>
      </c>
      <c r="J16" s="148">
        <f t="shared" si="25"/>
        <v>80.65235008103727</v>
      </c>
      <c r="K16" s="148">
        <f t="shared" si="25"/>
        <v>79.276315789473685</v>
      </c>
      <c r="L16" s="148">
        <f t="shared" si="25"/>
        <v>81.489638602462705</v>
      </c>
      <c r="M16" s="148">
        <f t="shared" si="25"/>
        <v>81.3766928318813</v>
      </c>
      <c r="N16" s="148">
        <f t="shared" si="25"/>
        <v>75.837893296853622</v>
      </c>
      <c r="O16" s="148">
        <f t="shared" si="25"/>
        <v>75.933086088534679</v>
      </c>
      <c r="P16" s="148">
        <f t="shared" si="25"/>
        <v>80.894340501513867</v>
      </c>
      <c r="Q16" s="148">
        <f t="shared" si="25"/>
        <v>83.444948921679909</v>
      </c>
      <c r="R16" s="148">
        <f t="shared" si="25"/>
        <v>83.175343437927722</v>
      </c>
      <c r="S16" s="148">
        <f t="shared" si="25"/>
        <v>79.830468192981058</v>
      </c>
      <c r="T16" s="148">
        <f t="shared" si="25"/>
        <v>80.616683725690891</v>
      </c>
      <c r="U16" s="148">
        <f t="shared" si="25"/>
        <v>78.911161190843316</v>
      </c>
      <c r="V16" s="148">
        <f t="shared" si="25"/>
        <v>79.899711938546886</v>
      </c>
      <c r="W16" s="148">
        <f t="shared" si="25"/>
        <v>79.203343113719214</v>
      </c>
      <c r="X16" s="148">
        <f t="shared" si="25"/>
        <v>79.298172757475086</v>
      </c>
      <c r="Y16" s="148">
        <f t="shared" si="25"/>
        <v>79.162814154828951</v>
      </c>
      <c r="Z16" s="148">
        <f t="shared" si="25"/>
        <v>78.004478726051246</v>
      </c>
      <c r="AA16" s="148">
        <f t="shared" si="25"/>
        <v>77.721137277426763</v>
      </c>
      <c r="AB16" s="148">
        <f t="shared" si="25"/>
        <v>80.433700675435489</v>
      </c>
      <c r="AC16" s="148">
        <f t="shared" si="25"/>
        <v>80.387332828665151</v>
      </c>
      <c r="AD16" s="148">
        <f t="shared" si="25"/>
        <v>77.402597402597408</v>
      </c>
      <c r="AE16" s="148">
        <f t="shared" si="25"/>
        <v>79.373274102533315</v>
      </c>
      <c r="AF16" s="148">
        <f t="shared" si="25"/>
        <v>80.994172094617753</v>
      </c>
      <c r="AG16" s="148">
        <f t="shared" si="25"/>
        <v>79.85898221949725</v>
      </c>
      <c r="AH16" s="148">
        <f t="shared" si="25"/>
        <v>76.288915021352977</v>
      </c>
      <c r="AI16" s="148">
        <f t="shared" si="25"/>
        <v>78.472766753121419</v>
      </c>
      <c r="AJ16" s="148">
        <f t="shared" si="25"/>
        <v>81.237539162631734</v>
      </c>
      <c r="AK16" s="148">
        <f t="shared" si="25"/>
        <v>80.090561765954433</v>
      </c>
      <c r="AL16" s="148">
        <f t="shared" si="25"/>
        <v>79.693648116919618</v>
      </c>
      <c r="AM16" s="148">
        <f t="shared" si="25"/>
        <v>81.55852417302799</v>
      </c>
      <c r="AN16" s="148">
        <f t="shared" si="25"/>
        <v>83.433617254043909</v>
      </c>
      <c r="AO16" s="148">
        <f t="shared" si="25"/>
        <v>81.683910631279062</v>
      </c>
      <c r="AP16" s="148">
        <f t="shared" si="25"/>
        <v>77.354660604092246</v>
      </c>
      <c r="AQ16" s="148">
        <f t="shared" si="25"/>
        <v>78.676404291768094</v>
      </c>
      <c r="AR16" s="148">
        <f t="shared" si="25"/>
        <v>82.853494311585791</v>
      </c>
      <c r="AS16" s="148">
        <f t="shared" si="25"/>
        <v>82.908959884698533</v>
      </c>
      <c r="AT16" s="148">
        <f t="shared" si="25"/>
        <v>76.148969889064972</v>
      </c>
      <c r="AU16" s="148">
        <f t="shared" si="25"/>
        <v>75.416104363472783</v>
      </c>
      <c r="AV16" s="148">
        <f>AV9/AV6*100</f>
        <v>80.82946635730859</v>
      </c>
      <c r="AW16" s="148">
        <f t="shared" si="25"/>
        <v>77.399650959860395</v>
      </c>
      <c r="AX16" s="148">
        <f t="shared" si="25"/>
        <v>72.633596932662357</v>
      </c>
      <c r="AY16" s="148">
        <f t="shared" si="25"/>
        <v>76.550286607608129</v>
      </c>
      <c r="AZ16" s="148">
        <f t="shared" si="25"/>
        <v>85.967896247475281</v>
      </c>
      <c r="BA16" s="148">
        <f t="shared" si="25"/>
        <v>84.822787562513597</v>
      </c>
      <c r="BB16" s="148">
        <f t="shared" si="25"/>
        <v>84.78603722006099</v>
      </c>
      <c r="BC16" s="148">
        <f t="shared" si="25"/>
        <v>84.073251942286348</v>
      </c>
      <c r="BD16" s="148">
        <f>BD9/BD6*100</f>
        <v>85.625</v>
      </c>
      <c r="BE16" s="148">
        <f>BE9/BE6*100</f>
        <v>85.034463223491642</v>
      </c>
      <c r="BF16" s="148">
        <f t="shared" ref="BF16:CF16" si="26">BF9/BF6*100</f>
        <v>85.066535239033996</v>
      </c>
      <c r="BG16" s="148">
        <f t="shared" si="26"/>
        <v>84.667010841507491</v>
      </c>
      <c r="BH16" s="148">
        <f t="shared" si="26"/>
        <v>85.824997747138866</v>
      </c>
      <c r="BI16" s="148">
        <f t="shared" si="26"/>
        <v>84.955993104074039</v>
      </c>
      <c r="BJ16" s="148">
        <f t="shared" si="26"/>
        <v>86.080586080586087</v>
      </c>
      <c r="BK16" s="148">
        <f t="shared" si="26"/>
        <v>84.743470543487447</v>
      </c>
      <c r="BL16" s="148">
        <f t="shared" si="26"/>
        <v>86.058210564139415</v>
      </c>
      <c r="BM16" s="148">
        <f t="shared" si="26"/>
        <v>85.415817366490003</v>
      </c>
      <c r="BN16" s="148">
        <f>BN9/BN6*100</f>
        <v>84.327880837064797</v>
      </c>
      <c r="BO16" s="148">
        <f t="shared" si="26"/>
        <v>85.610845786473575</v>
      </c>
      <c r="BP16" s="148">
        <f t="shared" si="26"/>
        <v>86.636648709495859</v>
      </c>
      <c r="BQ16" s="148">
        <f t="shared" si="26"/>
        <v>87.353928811282742</v>
      </c>
      <c r="BR16" s="148">
        <f t="shared" si="26"/>
        <v>87.974906191369612</v>
      </c>
      <c r="BS16" s="148">
        <f t="shared" si="26"/>
        <v>86.899018917014473</v>
      </c>
      <c r="BT16" s="148">
        <f t="shared" si="26"/>
        <v>88.057587915978289</v>
      </c>
      <c r="BU16" s="148">
        <f t="shared" si="26"/>
        <v>81.223762880040709</v>
      </c>
      <c r="BV16" s="148">
        <f t="shared" si="26"/>
        <v>83.662292032654747</v>
      </c>
      <c r="BW16" s="148">
        <f t="shared" si="26"/>
        <v>84.62052505966588</v>
      </c>
      <c r="BX16" s="148">
        <f t="shared" si="26"/>
        <v>84.734917733089574</v>
      </c>
      <c r="BY16" s="148">
        <f t="shared" si="26"/>
        <v>83.279779664907053</v>
      </c>
      <c r="BZ16" s="148">
        <f t="shared" si="26"/>
        <v>80.205377651668698</v>
      </c>
      <c r="CA16" s="148">
        <f t="shared" si="26"/>
        <v>80.3150511670691</v>
      </c>
      <c r="CB16" s="148">
        <f t="shared" si="26"/>
        <v>85.266723116003391</v>
      </c>
      <c r="CC16" s="148">
        <f t="shared" si="26"/>
        <v>87.39156884392672</v>
      </c>
      <c r="CD16" s="148">
        <f t="shared" si="26"/>
        <v>84.87553307547357</v>
      </c>
      <c r="CE16" s="148">
        <f t="shared" si="26"/>
        <v>82.955202033819958</v>
      </c>
      <c r="CF16" s="148">
        <f t="shared" si="26"/>
        <v>79.250562510817517</v>
      </c>
      <c r="CG16" s="148">
        <f t="shared" si="25"/>
        <v>76.660884384795651</v>
      </c>
      <c r="CH16" s="148">
        <f t="shared" si="25"/>
        <v>84.882346896835188</v>
      </c>
      <c r="CI16" s="148">
        <f t="shared" si="25"/>
        <v>85.08380675149067</v>
      </c>
      <c r="CJ16" s="148">
        <f t="shared" si="25"/>
        <v>85.396895298910053</v>
      </c>
      <c r="CK16" s="148">
        <f t="shared" si="25"/>
        <v>85.366288528828377</v>
      </c>
      <c r="CL16" s="148">
        <f t="shared" si="25"/>
        <v>87.246944232238349</v>
      </c>
      <c r="CM16" s="148">
        <f t="shared" si="25"/>
        <v>84.809940084471066</v>
      </c>
      <c r="CN16" s="148">
        <f t="shared" ref="CN16" si="27">CN9/CN6*100</f>
        <v>82.292688556754584</v>
      </c>
    </row>
    <row r="17" spans="1:92" ht="18.600000000000001" customHeight="1">
      <c r="A17" s="133" t="str">
        <f>IF('1'!A1=1,B17,C17)</f>
        <v xml:space="preserve"> Consumer goods</v>
      </c>
      <c r="B17" s="134" t="s">
        <v>34</v>
      </c>
      <c r="C17" s="661" t="s">
        <v>115</v>
      </c>
      <c r="D17" s="149">
        <f t="shared" ref="D17:CM17" si="28">D10/D6*100</f>
        <v>6.0117111255692901</v>
      </c>
      <c r="E17" s="148">
        <f t="shared" si="28"/>
        <v>6.8198850861853604</v>
      </c>
      <c r="F17" s="148">
        <f t="shared" si="28"/>
        <v>8.1611300026157458</v>
      </c>
      <c r="G17" s="148">
        <f t="shared" si="28"/>
        <v>8.3611641221374047</v>
      </c>
      <c r="H17" s="148">
        <f t="shared" si="28"/>
        <v>6.8553208449581504</v>
      </c>
      <c r="I17" s="148">
        <f t="shared" si="28"/>
        <v>6.8161024702653243</v>
      </c>
      <c r="J17" s="148">
        <f t="shared" si="28"/>
        <v>7.6782820097244731</v>
      </c>
      <c r="K17" s="148">
        <f t="shared" si="28"/>
        <v>8.1517269736842106</v>
      </c>
      <c r="L17" s="148">
        <f t="shared" si="28"/>
        <v>7.3280608669536491</v>
      </c>
      <c r="M17" s="148">
        <f t="shared" si="28"/>
        <v>6.9179677391529371</v>
      </c>
      <c r="N17" s="148">
        <f t="shared" si="28"/>
        <v>8.3960328317373456</v>
      </c>
      <c r="O17" s="148">
        <f t="shared" si="28"/>
        <v>9.1533180778032026</v>
      </c>
      <c r="P17" s="148">
        <f t="shared" si="28"/>
        <v>8.7260305876872923</v>
      </c>
      <c r="Q17" s="148">
        <f t="shared" si="28"/>
        <v>7.4687854710556181</v>
      </c>
      <c r="R17" s="148">
        <f t="shared" si="28"/>
        <v>6.9701424443655906</v>
      </c>
      <c r="S17" s="148">
        <f t="shared" si="28"/>
        <v>10.03723362116771</v>
      </c>
      <c r="T17" s="148">
        <f t="shared" si="28"/>
        <v>10.120266120777892</v>
      </c>
      <c r="U17" s="148">
        <f t="shared" si="28"/>
        <v>10.330921598861345</v>
      </c>
      <c r="V17" s="148">
        <f t="shared" si="28"/>
        <v>10.999679931718767</v>
      </c>
      <c r="W17" s="148">
        <f t="shared" si="28"/>
        <v>10.97181470614386</v>
      </c>
      <c r="X17" s="148">
        <f t="shared" si="28"/>
        <v>11.067275747508305</v>
      </c>
      <c r="Y17" s="148">
        <f t="shared" si="28"/>
        <v>9.9857106833655553</v>
      </c>
      <c r="Z17" s="148">
        <f t="shared" si="28"/>
        <v>11.180227253877415</v>
      </c>
      <c r="AA17" s="148">
        <f t="shared" si="28"/>
        <v>11.480470993681791</v>
      </c>
      <c r="AB17" s="148">
        <f t="shared" si="28"/>
        <v>9.1432634198364742</v>
      </c>
      <c r="AC17" s="148">
        <f t="shared" si="28"/>
        <v>8.6866010598031806</v>
      </c>
      <c r="AD17" s="148">
        <f t="shared" si="28"/>
        <v>10.253246753246753</v>
      </c>
      <c r="AE17" s="148">
        <f t="shared" si="28"/>
        <v>10.109256813543043</v>
      </c>
      <c r="AF17" s="148">
        <f t="shared" si="28"/>
        <v>8.6595817620843327</v>
      </c>
      <c r="AG17" s="148">
        <f t="shared" si="28"/>
        <v>8.5714285714285712</v>
      </c>
      <c r="AH17" s="148">
        <f t="shared" si="28"/>
        <v>9.6305007117657979</v>
      </c>
      <c r="AI17" s="148">
        <f t="shared" si="28"/>
        <v>10.712346944930333</v>
      </c>
      <c r="AJ17" s="148">
        <f t="shared" si="28"/>
        <v>9.4559954428937623</v>
      </c>
      <c r="AK17" s="148">
        <f t="shared" si="28"/>
        <v>10.181123531908872</v>
      </c>
      <c r="AL17" s="148">
        <f t="shared" si="28"/>
        <v>10.427206295671725</v>
      </c>
      <c r="AM17" s="148">
        <f t="shared" si="28"/>
        <v>10.629770992366412</v>
      </c>
      <c r="AN17" s="148">
        <f t="shared" si="28"/>
        <v>10.846292099710869</v>
      </c>
      <c r="AO17" s="148">
        <f t="shared" si="28"/>
        <v>12.325686009896536</v>
      </c>
      <c r="AP17" s="148">
        <f t="shared" si="28"/>
        <v>17.11594673595323</v>
      </c>
      <c r="AQ17" s="148">
        <f t="shared" si="28"/>
        <v>16.418717879361644</v>
      </c>
      <c r="AR17" s="148">
        <f t="shared" si="28"/>
        <v>12.78151845832366</v>
      </c>
      <c r="AS17" s="148">
        <f t="shared" si="28"/>
        <v>12.743214028344942</v>
      </c>
      <c r="AT17" s="148">
        <f t="shared" si="28"/>
        <v>19.402309259678514</v>
      </c>
      <c r="AU17" s="148">
        <f t="shared" si="28"/>
        <v>19.118308591992804</v>
      </c>
      <c r="AV17" s="148">
        <f t="shared" si="28"/>
        <v>14.892691415313225</v>
      </c>
      <c r="AW17" s="148">
        <f t="shared" si="28"/>
        <v>17.377212665170781</v>
      </c>
      <c r="AX17" s="148">
        <f t="shared" si="28"/>
        <v>22.933141624730411</v>
      </c>
      <c r="AY17" s="148">
        <f t="shared" si="28"/>
        <v>19.24960917144346</v>
      </c>
      <c r="AZ17" s="148">
        <f t="shared" si="28"/>
        <v>10.885510789837355</v>
      </c>
      <c r="BA17" s="148">
        <f t="shared" si="28"/>
        <v>11.31767775603392</v>
      </c>
      <c r="BB17" s="148">
        <f t="shared" si="28"/>
        <v>11.944064767111765</v>
      </c>
      <c r="BC17" s="148">
        <f t="shared" si="28"/>
        <v>12.717351091379946</v>
      </c>
      <c r="BD17" s="148">
        <f>BD10/BD6*100</f>
        <v>11.25</v>
      </c>
      <c r="BE17" s="148">
        <f>BE10/BE6*100</f>
        <v>11.264280993296195</v>
      </c>
      <c r="BF17" s="148">
        <f t="shared" ref="BF17:CF17" si="29">BF10/BF6*100</f>
        <v>11.660916707737803</v>
      </c>
      <c r="BG17" s="148">
        <f t="shared" si="29"/>
        <v>12.23541559112029</v>
      </c>
      <c r="BH17" s="148">
        <f t="shared" si="29"/>
        <v>10.95791655402361</v>
      </c>
      <c r="BI17" s="148">
        <f t="shared" si="29"/>
        <v>11.39642500680519</v>
      </c>
      <c r="BJ17" s="148">
        <f t="shared" si="29"/>
        <v>10.552939124367695</v>
      </c>
      <c r="BK17" s="148">
        <f t="shared" si="29"/>
        <v>11.960104809399036</v>
      </c>
      <c r="BL17" s="148">
        <f t="shared" si="29"/>
        <v>11.22888968738771</v>
      </c>
      <c r="BM17" s="148">
        <f t="shared" si="29"/>
        <v>11.506318793314309</v>
      </c>
      <c r="BN17" s="148">
        <f>BN10/BN6*100</f>
        <v>11.943708306680069</v>
      </c>
      <c r="BO17" s="148">
        <f t="shared" si="29"/>
        <v>11.469727314743491</v>
      </c>
      <c r="BP17" s="148">
        <f t="shared" si="29"/>
        <v>10.541127281498754</v>
      </c>
      <c r="BQ17" s="148">
        <f t="shared" si="29"/>
        <v>9.8186702484889192</v>
      </c>
      <c r="BR17" s="148">
        <f t="shared" si="29"/>
        <v>9.6622889305816138</v>
      </c>
      <c r="BS17" s="148">
        <f t="shared" si="29"/>
        <v>10.515475093501003</v>
      </c>
      <c r="BT17" s="148">
        <f t="shared" si="29"/>
        <v>9.6609236094721105</v>
      </c>
      <c r="BU17" s="148">
        <f t="shared" si="29"/>
        <v>15.72319043378705</v>
      </c>
      <c r="BV17" s="148">
        <f t="shared" si="29"/>
        <v>13.971272088457168</v>
      </c>
      <c r="BW17" s="148">
        <f t="shared" si="29"/>
        <v>13.441527446300716</v>
      </c>
      <c r="BX17" s="148">
        <f t="shared" si="29"/>
        <v>13.203331302051593</v>
      </c>
      <c r="BY17" s="148">
        <f t="shared" si="29"/>
        <v>14.390635758549461</v>
      </c>
      <c r="BZ17" s="148">
        <f t="shared" si="29"/>
        <v>17.186866639643291</v>
      </c>
      <c r="CA17" s="148">
        <f t="shared" si="29"/>
        <v>17.385305277681958</v>
      </c>
      <c r="CB17" s="148">
        <f t="shared" si="29"/>
        <v>11.559569730611221</v>
      </c>
      <c r="CC17" s="148">
        <f t="shared" si="29"/>
        <v>9.9610211116869074</v>
      </c>
      <c r="CD17" s="148">
        <f t="shared" si="29"/>
        <v>12.615293067539424</v>
      </c>
      <c r="CE17" s="148">
        <f t="shared" si="29"/>
        <v>14.737490851662107</v>
      </c>
      <c r="CF17" s="148">
        <f t="shared" si="29"/>
        <v>16.084924710090579</v>
      </c>
      <c r="CG17" s="148">
        <f t="shared" si="28"/>
        <v>18.813719224565567</v>
      </c>
      <c r="CH17" s="148">
        <f t="shared" si="28"/>
        <v>11.755034936292642</v>
      </c>
      <c r="CI17" s="148">
        <f t="shared" si="28"/>
        <v>11.620263862153154</v>
      </c>
      <c r="CJ17" s="148">
        <f t="shared" si="28"/>
        <v>11.223164152812949</v>
      </c>
      <c r="CK17" s="148">
        <f t="shared" si="28"/>
        <v>11.533575519846664</v>
      </c>
      <c r="CL17" s="148">
        <f t="shared" si="28"/>
        <v>10.123822256175197</v>
      </c>
      <c r="CM17" s="148">
        <f t="shared" si="28"/>
        <v>12.827816520970437</v>
      </c>
      <c r="CN17" s="148">
        <f t="shared" ref="CN17" si="30">CN10/CN6*100</f>
        <v>15.401927404928156</v>
      </c>
    </row>
    <row r="18" spans="1:92" ht="21" customHeight="1">
      <c r="A18" s="150" t="str">
        <f>IF('1'!A1=1,B18,C18)</f>
        <v xml:space="preserve"> Other goods categories</v>
      </c>
      <c r="B18" s="151" t="s">
        <v>35</v>
      </c>
      <c r="C18" s="669" t="s">
        <v>116</v>
      </c>
      <c r="D18" s="149">
        <f t="shared" ref="D18:CM18" si="31">D11/D6*100</f>
        <v>2.4853610930383865</v>
      </c>
      <c r="E18" s="148">
        <f t="shared" si="31"/>
        <v>2.1983512365725706</v>
      </c>
      <c r="F18" s="148">
        <f t="shared" si="31"/>
        <v>3.2958409625948213</v>
      </c>
      <c r="G18" s="148">
        <f t="shared" si="31"/>
        <v>3.3039122137404577</v>
      </c>
      <c r="H18" s="148">
        <f t="shared" si="31"/>
        <v>3.2283778397768033</v>
      </c>
      <c r="I18" s="148">
        <f t="shared" si="31"/>
        <v>2.950594693504117</v>
      </c>
      <c r="J18" s="148">
        <f t="shared" si="31"/>
        <v>4.294975688816856</v>
      </c>
      <c r="K18" s="148">
        <f t="shared" si="31"/>
        <v>3.7931743421052633</v>
      </c>
      <c r="L18" s="148">
        <f t="shared" si="31"/>
        <v>2.7129842827109818</v>
      </c>
      <c r="M18" s="148">
        <f t="shared" si="31"/>
        <v>2.975933753126887</v>
      </c>
      <c r="N18" s="148">
        <f t="shared" si="31"/>
        <v>5.2325581395348841</v>
      </c>
      <c r="O18" s="148">
        <f t="shared" si="31"/>
        <v>4.4582971672058704</v>
      </c>
      <c r="P18" s="148">
        <f t="shared" si="31"/>
        <v>0.45803897212949307</v>
      </c>
      <c r="Q18" s="148">
        <f t="shared" si="31"/>
        <v>0.52780930760499434</v>
      </c>
      <c r="R18" s="148">
        <f t="shared" si="31"/>
        <v>0.51705783950930195</v>
      </c>
      <c r="S18" s="148">
        <f t="shared" si="31"/>
        <v>0.49908896458844959</v>
      </c>
      <c r="T18" s="148">
        <f t="shared" si="31"/>
        <v>0.7804503582395087</v>
      </c>
      <c r="U18" s="148">
        <f t="shared" si="31"/>
        <v>1.1979599098564819</v>
      </c>
      <c r="V18" s="148">
        <f t="shared" si="31"/>
        <v>0.92819801557665638</v>
      </c>
      <c r="W18" s="148">
        <f t="shared" si="31"/>
        <v>0.8091046501289233</v>
      </c>
      <c r="X18" s="148">
        <f t="shared" si="31"/>
        <v>0.60215946843853829</v>
      </c>
      <c r="Y18" s="148">
        <f t="shared" si="31"/>
        <v>0.68924939060267298</v>
      </c>
      <c r="Z18" s="148">
        <f t="shared" si="31"/>
        <v>0.61375134776478391</v>
      </c>
      <c r="AA18" s="148">
        <f t="shared" si="31"/>
        <v>0.90465249856404362</v>
      </c>
      <c r="AB18" s="148">
        <f t="shared" si="31"/>
        <v>0.51901884109491647</v>
      </c>
      <c r="AC18" s="148">
        <f t="shared" si="31"/>
        <v>0.68130204390613169</v>
      </c>
      <c r="AD18" s="148">
        <f t="shared" si="31"/>
        <v>0.83766233766233766</v>
      </c>
      <c r="AE18" s="148">
        <f t="shared" si="31"/>
        <v>0.61832152719414091</v>
      </c>
      <c r="AF18" s="148">
        <f t="shared" si="31"/>
        <v>0.3770997600274254</v>
      </c>
      <c r="AG18" s="148">
        <f t="shared" si="31"/>
        <v>0.62538320049049667</v>
      </c>
      <c r="AH18" s="148">
        <f t="shared" si="31"/>
        <v>1.268799900971715</v>
      </c>
      <c r="AI18" s="148">
        <f t="shared" si="31"/>
        <v>0.53682369262319807</v>
      </c>
      <c r="AJ18" s="148">
        <f t="shared" si="31"/>
        <v>0.80461407006550845</v>
      </c>
      <c r="AK18" s="148">
        <f t="shared" si="31"/>
        <v>1.2876751096646384</v>
      </c>
      <c r="AL18" s="148">
        <f t="shared" si="31"/>
        <v>1.3490725126475547</v>
      </c>
      <c r="AM18" s="148">
        <f t="shared" si="31"/>
        <v>0.94783715012722647</v>
      </c>
      <c r="AN18" s="148">
        <f t="shared" si="31"/>
        <v>0.81269047432992114</v>
      </c>
      <c r="AO18" s="148">
        <f t="shared" si="31"/>
        <v>0.23991602938971357</v>
      </c>
      <c r="AP18" s="148">
        <f t="shared" si="31"/>
        <v>0.60084443000974341</v>
      </c>
      <c r="AQ18" s="148">
        <f t="shared" si="31"/>
        <v>0.45983229645658641</v>
      </c>
      <c r="AR18" s="148">
        <f t="shared" si="31"/>
        <v>0.56884142094265155</v>
      </c>
      <c r="AS18" s="148">
        <f t="shared" si="31"/>
        <v>0.27624309392265189</v>
      </c>
      <c r="AT18" s="148">
        <f t="shared" si="31"/>
        <v>0.75843332578673317</v>
      </c>
      <c r="AU18" s="148">
        <f t="shared" si="31"/>
        <v>0.55105713000449841</v>
      </c>
      <c r="AV18" s="148">
        <f t="shared" si="31"/>
        <v>0.66705336426914152</v>
      </c>
      <c r="AW18" s="148">
        <f t="shared" si="31"/>
        <v>1.2216404886561953</v>
      </c>
      <c r="AX18" s="148">
        <f t="shared" si="31"/>
        <v>0.73088904864605808</v>
      </c>
      <c r="AY18" s="148">
        <f t="shared" si="31"/>
        <v>0.70870244919228764</v>
      </c>
      <c r="AZ18" s="148">
        <f t="shared" si="31"/>
        <v>0.58467098968852982</v>
      </c>
      <c r="BA18" s="148">
        <f t="shared" si="31"/>
        <v>0.5653402913676886</v>
      </c>
      <c r="BB18" s="148">
        <f t="shared" si="31"/>
        <v>0.19976868888655239</v>
      </c>
      <c r="BC18" s="148">
        <f t="shared" si="31"/>
        <v>0.28671846096929338</v>
      </c>
      <c r="BD18" s="148">
        <f>BD11/BD6*100</f>
        <v>0.537109375</v>
      </c>
      <c r="BE18" s="148">
        <f>BE11/BE6*100</f>
        <v>0.52875082617316582</v>
      </c>
      <c r="BF18" s="148">
        <f t="shared" ref="BF18:CF18" si="32">BF11/BF6*100</f>
        <v>0.32528339083292263</v>
      </c>
      <c r="BG18" s="148">
        <f t="shared" si="32"/>
        <v>0.12906556530717606</v>
      </c>
      <c r="BH18" s="148">
        <f t="shared" si="32"/>
        <v>0.63080111741912226</v>
      </c>
      <c r="BI18" s="148">
        <f t="shared" si="32"/>
        <v>0.68959259595318023</v>
      </c>
      <c r="BJ18" s="148">
        <f t="shared" si="32"/>
        <v>0.30525030525030528</v>
      </c>
      <c r="BK18" s="148">
        <f t="shared" si="32"/>
        <v>0.24511875581100501</v>
      </c>
      <c r="BL18" s="148">
        <f t="shared" si="32"/>
        <v>8.9831117499101679E-2</v>
      </c>
      <c r="BM18" s="148">
        <f t="shared" si="32"/>
        <v>0.14268242967794539</v>
      </c>
      <c r="BN18" s="148">
        <f t="shared" si="32"/>
        <v>0.43863657132413414</v>
      </c>
      <c r="BO18" s="148">
        <f t="shared" si="32"/>
        <v>0.16176244030195658</v>
      </c>
      <c r="BP18" s="148">
        <f t="shared" si="32"/>
        <v>0.33770201817158479</v>
      </c>
      <c r="BQ18" s="148">
        <f t="shared" si="32"/>
        <v>0.43653458697112157</v>
      </c>
      <c r="BR18" s="148">
        <f t="shared" si="32"/>
        <v>0.21106941838649157</v>
      </c>
      <c r="BS18" s="148">
        <f t="shared" si="32"/>
        <v>0.36316331508482846</v>
      </c>
      <c r="BT18" s="148">
        <f t="shared" si="32"/>
        <v>0.2124144441822044</v>
      </c>
      <c r="BU18" s="148">
        <f t="shared" si="32"/>
        <v>0.1017682228724081</v>
      </c>
      <c r="BV18" s="148">
        <f t="shared" si="32"/>
        <v>7.2336467913609592E-2</v>
      </c>
      <c r="BW18" s="148">
        <f t="shared" si="32"/>
        <v>8.591885441527447E-2</v>
      </c>
      <c r="BX18" s="148">
        <f t="shared" si="32"/>
        <v>0.10156408693885843</v>
      </c>
      <c r="BY18" s="148">
        <f t="shared" si="32"/>
        <v>0.14918521918751435</v>
      </c>
      <c r="BZ18" s="148">
        <f t="shared" si="32"/>
        <v>0.22969868936630186</v>
      </c>
      <c r="CA18" s="148">
        <f t="shared" si="32"/>
        <v>0.27595722662987238</v>
      </c>
      <c r="CB18" s="148">
        <f t="shared" si="32"/>
        <v>0.22579734688117414</v>
      </c>
      <c r="CC18" s="148">
        <f t="shared" si="32"/>
        <v>0.322195435189149</v>
      </c>
      <c r="CD18" s="148">
        <f t="shared" si="32"/>
        <v>0.13884756520876723</v>
      </c>
      <c r="CE18" s="148">
        <f t="shared" si="32"/>
        <v>0.15407726975078001</v>
      </c>
      <c r="CF18" s="148">
        <f t="shared" si="32"/>
        <v>0.54231812150233649</v>
      </c>
      <c r="CG18" s="148">
        <f t="shared" si="31"/>
        <v>0.8308226056788095</v>
      </c>
      <c r="CH18" s="148">
        <f t="shared" si="31"/>
        <v>0.40330867242087953</v>
      </c>
      <c r="CI18" s="148">
        <f t="shared" si="31"/>
        <v>0.37325696042067702</v>
      </c>
      <c r="CJ18" s="148">
        <f t="shared" si="31"/>
        <v>0.46240228999229332</v>
      </c>
      <c r="CK18" s="148">
        <f t="shared" si="31"/>
        <v>0.20727005282043282</v>
      </c>
      <c r="CL18" s="148">
        <f t="shared" si="31"/>
        <v>0.33422459893048129</v>
      </c>
      <c r="CM18" s="152">
        <f t="shared" si="31"/>
        <v>0.12523327767409881</v>
      </c>
      <c r="CN18" s="152">
        <f t="shared" ref="CN18" si="33">CN11/CN6*100</f>
        <v>0.18466155000288534</v>
      </c>
    </row>
    <row r="19" spans="1:92" s="161" customFormat="1" ht="33.6" customHeight="1">
      <c r="A19" s="154" t="str">
        <f>IF('1'!A1=1,B19,C19)</f>
        <v>Index on values in % (y-o-y)</v>
      </c>
      <c r="B19" s="155" t="s">
        <v>38</v>
      </c>
      <c r="C19" s="656" t="s">
        <v>214</v>
      </c>
      <c r="D19" s="158"/>
      <c r="E19" s="159"/>
      <c r="F19" s="159"/>
      <c r="G19" s="159"/>
      <c r="H19" s="159"/>
      <c r="I19" s="159"/>
      <c r="J19" s="159"/>
      <c r="K19" s="159"/>
      <c r="L19" s="159"/>
      <c r="M19" s="159"/>
      <c r="N19" s="159"/>
      <c r="O19" s="159"/>
      <c r="P19" s="159"/>
      <c r="Q19" s="159"/>
      <c r="R19" s="159"/>
      <c r="S19" s="159"/>
      <c r="T19" s="159"/>
      <c r="U19" s="159"/>
      <c r="V19" s="159"/>
      <c r="W19" s="159"/>
      <c r="X19" s="159"/>
      <c r="Y19" s="159"/>
      <c r="Z19" s="159"/>
      <c r="AA19" s="159"/>
      <c r="AB19" s="159"/>
      <c r="AC19" s="159"/>
      <c r="AD19" s="159"/>
      <c r="AE19" s="159"/>
      <c r="AF19" s="159"/>
      <c r="AG19" s="159"/>
      <c r="AH19" s="159"/>
      <c r="AI19" s="159"/>
      <c r="AJ19" s="159"/>
      <c r="AK19" s="159"/>
      <c r="AL19" s="159"/>
      <c r="AM19" s="159"/>
      <c r="AN19" s="159"/>
      <c r="AO19" s="159"/>
      <c r="AP19" s="159"/>
      <c r="AQ19" s="159"/>
      <c r="AR19" s="159"/>
      <c r="AS19" s="160"/>
      <c r="AT19" s="160"/>
      <c r="AU19" s="160"/>
      <c r="AV19" s="160"/>
      <c r="AW19" s="160"/>
      <c r="AX19" s="160"/>
      <c r="AY19" s="160"/>
      <c r="AZ19" s="160"/>
      <c r="BA19" s="160"/>
      <c r="BB19" s="160"/>
      <c r="BC19" s="160"/>
      <c r="BD19" s="160"/>
      <c r="BE19" s="160"/>
      <c r="BF19" s="160"/>
      <c r="BG19" s="160"/>
      <c r="BH19" s="160"/>
      <c r="BI19" s="160"/>
      <c r="BJ19" s="160"/>
      <c r="BK19" s="160"/>
      <c r="BL19" s="160"/>
      <c r="BM19" s="160"/>
      <c r="BN19" s="160"/>
      <c r="BO19" s="160"/>
      <c r="BP19" s="160"/>
      <c r="BQ19" s="160"/>
      <c r="BR19" s="160"/>
      <c r="BS19" s="160"/>
      <c r="BT19" s="160"/>
      <c r="BU19" s="160"/>
      <c r="BV19" s="160"/>
      <c r="BW19" s="160"/>
      <c r="BX19" s="160"/>
      <c r="BY19" s="160"/>
      <c r="BZ19" s="160"/>
      <c r="CA19" s="160"/>
      <c r="CB19" s="160"/>
      <c r="CC19" s="160"/>
      <c r="CD19" s="160"/>
      <c r="CE19" s="160"/>
      <c r="CF19" s="160"/>
      <c r="CG19" s="160"/>
      <c r="CH19" s="160"/>
      <c r="CI19" s="160"/>
      <c r="CJ19" s="160"/>
      <c r="CK19" s="160"/>
      <c r="CL19" s="160"/>
    </row>
    <row r="20" spans="1:92" s="161" customFormat="1" ht="15" customHeight="1">
      <c r="A20" s="162" t="str">
        <f>IF('1'!A1=1,B20,C20)</f>
        <v xml:space="preserve">  TOTAL</v>
      </c>
      <c r="B20" s="163" t="s">
        <v>39</v>
      </c>
      <c r="C20" s="670" t="s">
        <v>117</v>
      </c>
      <c r="D20" s="157"/>
      <c r="E20" s="156"/>
      <c r="F20" s="156"/>
      <c r="G20" s="156"/>
      <c r="H20" s="156">
        <f t="shared" ref="H20:BC20" si="34">H6/D6*100</f>
        <v>97.944046844502282</v>
      </c>
      <c r="I20" s="156">
        <f t="shared" si="34"/>
        <v>109.21808643517362</v>
      </c>
      <c r="J20" s="156">
        <f t="shared" si="34"/>
        <v>129.11326183625425</v>
      </c>
      <c r="K20" s="156">
        <f t="shared" si="34"/>
        <v>116.03053435114504</v>
      </c>
      <c r="L20" s="156">
        <f t="shared" si="34"/>
        <v>132.70891457419955</v>
      </c>
      <c r="M20" s="156">
        <f t="shared" si="34"/>
        <v>132.58234217749313</v>
      </c>
      <c r="N20" s="156">
        <f t="shared" si="34"/>
        <v>118.47649918962723</v>
      </c>
      <c r="O20" s="156">
        <f t="shared" si="34"/>
        <v>130.2734375</v>
      </c>
      <c r="P20" s="156">
        <f t="shared" si="34"/>
        <v>128.9518470317349</v>
      </c>
      <c r="Q20" s="156">
        <f t="shared" si="34"/>
        <v>151.98826878288622</v>
      </c>
      <c r="R20" s="156">
        <f t="shared" si="34"/>
        <v>168.66450068399453</v>
      </c>
      <c r="S20" s="156">
        <f t="shared" si="34"/>
        <v>99.605460427680896</v>
      </c>
      <c r="T20" s="156">
        <f t="shared" si="34"/>
        <v>60.678518748544363</v>
      </c>
      <c r="U20" s="156">
        <f t="shared" si="34"/>
        <v>47.849035187287178</v>
      </c>
      <c r="V20" s="156">
        <f t="shared" si="34"/>
        <v>47.513560095300853</v>
      </c>
      <c r="W20" s="156">
        <f t="shared" si="34"/>
        <v>89.099263249623704</v>
      </c>
      <c r="X20" s="156">
        <f t="shared" si="34"/>
        <v>123.23439099283522</v>
      </c>
      <c r="Y20" s="156">
        <f t="shared" si="34"/>
        <v>141.11018858972838</v>
      </c>
      <c r="Z20" s="156">
        <f t="shared" si="34"/>
        <v>128.63544222767524</v>
      </c>
      <c r="AA20" s="156">
        <f t="shared" si="34"/>
        <v>123.83746776918289</v>
      </c>
      <c r="AB20" s="156">
        <f t="shared" si="34"/>
        <v>146.02367109634551</v>
      </c>
      <c r="AC20" s="156">
        <f t="shared" si="34"/>
        <v>133.24367487601916</v>
      </c>
      <c r="AD20" s="156">
        <f t="shared" si="34"/>
        <v>127.72663183213071</v>
      </c>
      <c r="AE20" s="156">
        <f t="shared" si="34"/>
        <v>119.60080413555427</v>
      </c>
      <c r="AF20" s="156">
        <f t="shared" si="34"/>
        <v>103.69712051190901</v>
      </c>
      <c r="AG20" s="156">
        <f t="shared" si="34"/>
        <v>102.88922533434265</v>
      </c>
      <c r="AH20" s="156">
        <f t="shared" si="34"/>
        <v>104.91558441558442</v>
      </c>
      <c r="AI20" s="156">
        <f t="shared" si="34"/>
        <v>99.525753391763715</v>
      </c>
      <c r="AJ20" s="156">
        <f t="shared" si="34"/>
        <v>96.290709633184775</v>
      </c>
      <c r="AK20" s="156">
        <f t="shared" si="34"/>
        <v>86.6584917228694</v>
      </c>
      <c r="AL20" s="156">
        <f t="shared" si="34"/>
        <v>88.085659466485112</v>
      </c>
      <c r="AM20" s="156">
        <f t="shared" si="34"/>
        <v>94.818746607153628</v>
      </c>
      <c r="AN20" s="156">
        <f t="shared" si="34"/>
        <v>91.120763315294781</v>
      </c>
      <c r="AO20" s="156">
        <f t="shared" si="34"/>
        <v>94.368190179708506</v>
      </c>
      <c r="AP20" s="156">
        <f t="shared" si="34"/>
        <v>86.537380550871276</v>
      </c>
      <c r="AQ20" s="156">
        <f t="shared" si="34"/>
        <v>70.553435114503813</v>
      </c>
      <c r="AR20" s="156">
        <f t="shared" si="34"/>
        <v>67.3126514026725</v>
      </c>
      <c r="AS20" s="156">
        <f t="shared" si="34"/>
        <v>62.423151896836103</v>
      </c>
      <c r="AT20" s="156">
        <f t="shared" si="34"/>
        <v>71.727833712244234</v>
      </c>
      <c r="AU20" s="156">
        <f t="shared" si="34"/>
        <v>80.173113335136591</v>
      </c>
      <c r="AV20" s="156">
        <f t="shared" si="34"/>
        <v>80.055723241235199</v>
      </c>
      <c r="AW20" s="156">
        <f t="shared" si="34"/>
        <v>96.348786932500602</v>
      </c>
      <c r="AX20" s="156">
        <f t="shared" si="34"/>
        <v>94.475888612180213</v>
      </c>
      <c r="AY20" s="156">
        <f t="shared" si="34"/>
        <v>107.9059829059829</v>
      </c>
      <c r="AZ20" s="156">
        <f t="shared" si="34"/>
        <v>136.41241299303942</v>
      </c>
      <c r="BA20" s="156">
        <f t="shared" si="34"/>
        <v>114.65968586387434</v>
      </c>
      <c r="BB20" s="156">
        <f t="shared" si="34"/>
        <v>113.95878265037143</v>
      </c>
      <c r="BC20" s="156">
        <f t="shared" si="34"/>
        <v>112.68368942157375</v>
      </c>
      <c r="BD20" s="156">
        <f t="shared" ref="BD20:BT20" si="35">BD6/AZ6*100</f>
        <v>108.85510789837356</v>
      </c>
      <c r="BE20" s="156">
        <f t="shared" si="35"/>
        <v>115.14459665144597</v>
      </c>
      <c r="BF20" s="156">
        <f t="shared" si="35"/>
        <v>106.66596572389864</v>
      </c>
      <c r="BG20" s="156">
        <f t="shared" si="35"/>
        <v>107.49167591564928</v>
      </c>
      <c r="BH20" s="156">
        <f t="shared" si="35"/>
        <v>108.369140625</v>
      </c>
      <c r="BI20" s="156">
        <f t="shared" si="35"/>
        <v>104.0600509866868</v>
      </c>
      <c r="BJ20" s="156">
        <f t="shared" si="35"/>
        <v>113.02119270576638</v>
      </c>
      <c r="BK20" s="156">
        <f t="shared" si="35"/>
        <v>101.79831354327999</v>
      </c>
      <c r="BL20" s="156">
        <f t="shared" si="35"/>
        <v>100.31540055870956</v>
      </c>
      <c r="BM20" s="156">
        <f t="shared" si="35"/>
        <v>89.030033572271122</v>
      </c>
      <c r="BN20" s="156">
        <f t="shared" si="35"/>
        <v>95.438688295831156</v>
      </c>
      <c r="BO20" s="156">
        <f t="shared" si="35"/>
        <v>109.7286788944299</v>
      </c>
      <c r="BP20" s="156">
        <f t="shared" si="35"/>
        <v>111.72296083363278</v>
      </c>
      <c r="BQ20" s="156">
        <f t="shared" si="35"/>
        <v>151.75295556461478</v>
      </c>
      <c r="BR20" s="156">
        <f t="shared" si="35"/>
        <v>155.862195010509</v>
      </c>
      <c r="BS20" s="156">
        <f t="shared" si="35"/>
        <v>142.11215529194271</v>
      </c>
      <c r="BT20" s="156">
        <f t="shared" si="35"/>
        <v>102.20310364235748</v>
      </c>
      <c r="BU20" s="156">
        <f t="shared" ref="BU20:BV20" si="36">BU6/BQ6*100</f>
        <v>52.793821356615176</v>
      </c>
      <c r="BV20" s="156">
        <f t="shared" si="36"/>
        <v>56.736632270168855</v>
      </c>
      <c r="BW20" s="156">
        <f t="shared" ref="BW20" si="37">BW6/BS6*100</f>
        <v>56.778145156919066</v>
      </c>
      <c r="BX20" s="156">
        <f t="shared" ref="BX20:BY20" si="38">BX6/BT6*100</f>
        <v>77.460467311777208</v>
      </c>
      <c r="BY20" s="156">
        <f t="shared" si="38"/>
        <v>110.85103676377051</v>
      </c>
      <c r="BZ20" s="156">
        <f t="shared" ref="BZ20" si="39">BZ6/BV6*100</f>
        <v>76.48031414694637</v>
      </c>
      <c r="CA20" s="156">
        <f t="shared" ref="CA20" si="40">CA6/BW6*100</f>
        <v>83.02625298329356</v>
      </c>
      <c r="CB20" s="156"/>
      <c r="CC20" s="156">
        <f>CC6/CB6*100</f>
        <v>139.18838398093268</v>
      </c>
      <c r="CD20" s="156">
        <f>CD6/CC6*100</f>
        <v>68.154473559696285</v>
      </c>
      <c r="CE20" s="156">
        <f>CE6/CD6*100</f>
        <v>85.824324771066813</v>
      </c>
      <c r="CF20" s="156"/>
      <c r="CG20" s="156">
        <f t="shared" ref="CG20:CL20" si="41">CG6/CF6*100</f>
        <v>94.787399757687652</v>
      </c>
      <c r="CH20" s="156">
        <f t="shared" si="41"/>
        <v>118.46982561855199</v>
      </c>
      <c r="CI20" s="156">
        <f t="shared" si="41"/>
        <v>109.42766132346897</v>
      </c>
      <c r="CJ20" s="156">
        <f t="shared" si="41"/>
        <v>106.61298652518897</v>
      </c>
      <c r="CK20" s="156">
        <f t="shared" si="41"/>
        <v>98.797754046020032</v>
      </c>
      <c r="CL20" s="156">
        <f t="shared" si="41"/>
        <v>140.03432213777887</v>
      </c>
      <c r="CM20" s="156">
        <f t="shared" ref="CM20" si="42">CM6/CL6*100</f>
        <v>64.814107461166287</v>
      </c>
      <c r="CN20" s="156">
        <f t="shared" ref="CN20" si="43">CN6/CM6*100</f>
        <v>85.104606620174835</v>
      </c>
    </row>
    <row r="21" spans="1:92" s="161" customFormat="1" ht="7.35" customHeight="1">
      <c r="A21" s="162"/>
      <c r="B21" s="163"/>
      <c r="C21" s="671"/>
      <c r="D21" s="157"/>
      <c r="E21" s="156"/>
      <c r="F21" s="156"/>
      <c r="G21" s="156"/>
      <c r="H21" s="156"/>
      <c r="I21" s="156"/>
      <c r="J21" s="156"/>
      <c r="K21" s="156"/>
      <c r="L21" s="156"/>
      <c r="M21" s="156"/>
      <c r="N21" s="156"/>
      <c r="O21" s="156"/>
      <c r="P21" s="156"/>
      <c r="Q21" s="156"/>
      <c r="R21" s="156"/>
      <c r="S21" s="156"/>
      <c r="T21" s="156"/>
      <c r="U21" s="156"/>
      <c r="V21" s="156"/>
      <c r="W21" s="156"/>
      <c r="X21" s="156"/>
      <c r="Y21" s="156"/>
      <c r="Z21" s="156"/>
      <c r="AA21" s="156"/>
      <c r="AB21" s="156"/>
      <c r="AC21" s="156"/>
      <c r="AD21" s="156"/>
      <c r="AE21" s="156"/>
      <c r="AF21" s="156"/>
      <c r="AG21" s="156"/>
      <c r="AH21" s="156"/>
      <c r="AI21" s="156"/>
      <c r="AJ21" s="156"/>
      <c r="AK21" s="156"/>
      <c r="AL21" s="156"/>
      <c r="AM21" s="156"/>
      <c r="AN21" s="156"/>
      <c r="AO21" s="156"/>
      <c r="AP21" s="156"/>
      <c r="AQ21" s="156"/>
      <c r="AR21" s="156"/>
      <c r="AS21" s="164"/>
      <c r="AT21" s="164"/>
      <c r="AU21" s="164"/>
      <c r="AV21" s="164"/>
      <c r="AW21" s="164"/>
      <c r="AX21" s="164"/>
      <c r="AY21" s="164"/>
      <c r="AZ21" s="164"/>
      <c r="BA21" s="164"/>
      <c r="BB21" s="164"/>
      <c r="BC21" s="164"/>
      <c r="BD21" s="164"/>
      <c r="BE21" s="164"/>
      <c r="BF21" s="164"/>
      <c r="BG21" s="164"/>
      <c r="BH21" s="164"/>
      <c r="BI21" s="164"/>
      <c r="BJ21" s="164"/>
      <c r="BK21" s="164"/>
      <c r="BL21" s="164"/>
      <c r="BM21" s="164"/>
      <c r="BN21" s="164"/>
      <c r="BO21" s="164"/>
      <c r="BP21" s="164"/>
      <c r="BQ21" s="164"/>
      <c r="BR21" s="164"/>
      <c r="BS21" s="164"/>
      <c r="BT21" s="164"/>
      <c r="BU21" s="164"/>
      <c r="BV21" s="164"/>
      <c r="BW21" s="164"/>
      <c r="BX21" s="164"/>
      <c r="BY21" s="164"/>
      <c r="BZ21" s="164"/>
      <c r="CA21" s="164"/>
      <c r="CB21" s="164"/>
      <c r="CC21" s="164"/>
      <c r="CD21" s="164"/>
      <c r="CE21" s="164"/>
      <c r="CF21" s="164"/>
      <c r="CG21" s="164"/>
      <c r="CH21" s="164"/>
      <c r="CI21" s="164"/>
      <c r="CJ21" s="164"/>
      <c r="CK21" s="164"/>
      <c r="CL21" s="164"/>
    </row>
    <row r="22" spans="1:92" s="161" customFormat="1" ht="12" customHeight="1">
      <c r="A22" s="165" t="str">
        <f>IF('1'!A1=1,B22,C22)</f>
        <v xml:space="preserve"> Investment goods </v>
      </c>
      <c r="B22" s="166" t="s">
        <v>32</v>
      </c>
      <c r="C22" s="672" t="s">
        <v>113</v>
      </c>
      <c r="D22" s="157"/>
      <c r="E22" s="156"/>
      <c r="F22" s="156"/>
      <c r="G22" s="156"/>
      <c r="H22" s="156">
        <f t="shared" ref="H22:BF24" si="44">H8/D8*100</f>
        <v>114.53362255965294</v>
      </c>
      <c r="I22" s="156">
        <f t="shared" si="44"/>
        <v>111.49825783972125</v>
      </c>
      <c r="J22" s="156">
        <f t="shared" si="44"/>
        <v>108.81913303437966</v>
      </c>
      <c r="K22" s="156">
        <f t="shared" si="44"/>
        <v>130.1829268292683</v>
      </c>
      <c r="L22" s="156">
        <f t="shared" si="44"/>
        <v>160.22727272727272</v>
      </c>
      <c r="M22" s="156">
        <f t="shared" si="44"/>
        <v>158.125</v>
      </c>
      <c r="N22" s="156">
        <f t="shared" si="44"/>
        <v>169.23076923076923</v>
      </c>
      <c r="O22" s="156">
        <f t="shared" si="44"/>
        <v>155.15222482435598</v>
      </c>
      <c r="P22" s="156">
        <f t="shared" si="44"/>
        <v>151.06382978723406</v>
      </c>
      <c r="Q22" s="156">
        <f t="shared" si="44"/>
        <v>149.01185770750988</v>
      </c>
      <c r="R22" s="156">
        <f t="shared" si="44"/>
        <v>149.512987012987</v>
      </c>
      <c r="S22" s="156">
        <f t="shared" si="44"/>
        <v>91.773584905660371</v>
      </c>
      <c r="T22" s="156">
        <f t="shared" si="44"/>
        <v>51.877934272300472</v>
      </c>
      <c r="U22" s="156">
        <f t="shared" si="44"/>
        <v>53.448275862068961</v>
      </c>
      <c r="V22" s="156">
        <f t="shared" si="44"/>
        <v>41.585233441910965</v>
      </c>
      <c r="W22" s="156">
        <f t="shared" si="44"/>
        <v>83.38815789473685</v>
      </c>
      <c r="X22" s="156">
        <f t="shared" si="44"/>
        <v>131.22171945701356</v>
      </c>
      <c r="Y22" s="156">
        <f t="shared" si="44"/>
        <v>150</v>
      </c>
      <c r="Z22" s="156">
        <f t="shared" si="44"/>
        <v>160.57441253263707</v>
      </c>
      <c r="AA22" s="156">
        <f t="shared" si="44"/>
        <v>135.89743589743591</v>
      </c>
      <c r="AB22" s="156">
        <f t="shared" si="44"/>
        <v>160.11494252873564</v>
      </c>
      <c r="AC22" s="156">
        <f t="shared" si="44"/>
        <v>134.32588916459883</v>
      </c>
      <c r="AD22" s="156">
        <f t="shared" si="44"/>
        <v>144.0650406504065</v>
      </c>
      <c r="AE22" s="156">
        <f t="shared" si="44"/>
        <v>119.66618287373005</v>
      </c>
      <c r="AF22" s="156">
        <f t="shared" si="44"/>
        <v>104.37903804737975</v>
      </c>
      <c r="AG22" s="156">
        <f t="shared" si="44"/>
        <v>109.91379310344827</v>
      </c>
      <c r="AH22" s="156">
        <f t="shared" si="44"/>
        <v>116.81715575620768</v>
      </c>
      <c r="AI22" s="156">
        <f t="shared" si="44"/>
        <v>103.3353547604609</v>
      </c>
      <c r="AJ22" s="156">
        <f t="shared" si="44"/>
        <v>82.11829436038515</v>
      </c>
      <c r="AK22" s="156">
        <f t="shared" si="44"/>
        <v>66.834733893557413</v>
      </c>
      <c r="AL22" s="156">
        <f t="shared" si="44"/>
        <v>58.647342995169083</v>
      </c>
      <c r="AM22" s="156">
        <f t="shared" si="44"/>
        <v>63.321596244131449</v>
      </c>
      <c r="AN22" s="156">
        <f t="shared" si="44"/>
        <v>52.596314907872696</v>
      </c>
      <c r="AO22" s="156">
        <f t="shared" si="44"/>
        <v>64.291701592623639</v>
      </c>
      <c r="AP22" s="156">
        <f t="shared" si="44"/>
        <v>50</v>
      </c>
      <c r="AQ22" s="156">
        <f t="shared" si="44"/>
        <v>45.69045412418906</v>
      </c>
      <c r="AR22" s="156">
        <f t="shared" si="44"/>
        <v>52.070063694267517</v>
      </c>
      <c r="AS22" s="156">
        <f t="shared" si="44"/>
        <v>44.198174706649283</v>
      </c>
      <c r="AT22" s="156">
        <f t="shared" si="44"/>
        <v>53.70675453047776</v>
      </c>
      <c r="AU22" s="156">
        <f t="shared" si="44"/>
        <v>88.640973630831638</v>
      </c>
      <c r="AV22" s="156">
        <f>AV8/AR8*100</f>
        <v>76.146788990825684</v>
      </c>
      <c r="AW22" s="156">
        <f t="shared" si="44"/>
        <v>94.690265486725664</v>
      </c>
      <c r="AX22" s="156">
        <f t="shared" si="44"/>
        <v>94.785276073619627</v>
      </c>
      <c r="AY22" s="156">
        <f t="shared" si="44"/>
        <v>76.659038901601832</v>
      </c>
      <c r="AZ22" s="156">
        <f t="shared" si="44"/>
        <v>96.787148594377513</v>
      </c>
      <c r="BA22" s="156">
        <f t="shared" si="44"/>
        <v>94.392523364485982</v>
      </c>
      <c r="BB22" s="156">
        <f t="shared" si="44"/>
        <v>94.498381877022652</v>
      </c>
      <c r="BC22" s="156">
        <f t="shared" si="44"/>
        <v>94.328358208955223</v>
      </c>
      <c r="BD22" s="156">
        <f t="shared" si="44"/>
        <v>109.9585062240664</v>
      </c>
      <c r="BE22" s="156">
        <f t="shared" si="44"/>
        <v>110.8910891089109</v>
      </c>
      <c r="BF22" s="156">
        <f t="shared" si="44"/>
        <v>102.39726027397261</v>
      </c>
      <c r="BG22" s="156">
        <f t="shared" ref="BG22:BT24" si="45">BG8/BC8*100</f>
        <v>109.17721518987342</v>
      </c>
      <c r="BH22" s="156">
        <f t="shared" si="45"/>
        <v>108.30188679245283</v>
      </c>
      <c r="BI22" s="156">
        <f t="shared" si="45"/>
        <v>97.023809523809518</v>
      </c>
      <c r="BJ22" s="156">
        <f t="shared" si="45"/>
        <v>117.39130434782609</v>
      </c>
      <c r="BK22" s="156">
        <f t="shared" si="45"/>
        <v>104.6376811594203</v>
      </c>
      <c r="BL22" s="156">
        <f t="shared" si="45"/>
        <v>101.74216027874566</v>
      </c>
      <c r="BM22" s="156">
        <f t="shared" si="45"/>
        <v>88.343558282208591</v>
      </c>
      <c r="BN22" s="156">
        <f t="shared" si="45"/>
        <v>102.56410256410255</v>
      </c>
      <c r="BO22" s="156">
        <f t="shared" si="45"/>
        <v>99.16897506925207</v>
      </c>
      <c r="BP22" s="156">
        <f t="shared" si="45"/>
        <v>105.82191780821917</v>
      </c>
      <c r="BQ22" s="156">
        <f t="shared" si="45"/>
        <v>123.61111111111111</v>
      </c>
      <c r="BR22" s="156">
        <f t="shared" si="45"/>
        <v>101.94444444444444</v>
      </c>
      <c r="BS22" s="156">
        <f t="shared" si="45"/>
        <v>114.52513966480447</v>
      </c>
      <c r="BT22" s="156">
        <f t="shared" si="45"/>
        <v>85.113268608414245</v>
      </c>
      <c r="BU22" s="156">
        <f t="shared" ref="BU22:BU24" si="46">BU8/BQ8*100</f>
        <v>65.168539325842701</v>
      </c>
      <c r="BV22" s="156">
        <f t="shared" ref="BV22:BV24" si="47">BV8/BR8*100</f>
        <v>60.490463215258863</v>
      </c>
      <c r="BW22" s="156">
        <f t="shared" ref="BW22:BW24" si="48">BW8/BS8*100</f>
        <v>47.317073170731703</v>
      </c>
      <c r="BX22" s="156">
        <f t="shared" ref="BX22:BX24" si="49">BX8/BT8*100</f>
        <v>73.384030418250944</v>
      </c>
      <c r="BY22" s="156">
        <f t="shared" ref="BY22:BY24" si="50">BY8/BU8*100</f>
        <v>81.896551724137936</v>
      </c>
      <c r="BZ22" s="156">
        <f t="shared" ref="BZ22:BZ24" si="51">BZ8/BV8*100</f>
        <v>79.27927927927928</v>
      </c>
      <c r="CA22" s="156">
        <f t="shared" ref="CA22:CA24" si="52">CA8/BW8*100</f>
        <v>90.721649484536087</v>
      </c>
      <c r="CB22" s="156"/>
      <c r="CC22" s="156">
        <f t="shared" ref="CC22:CE24" si="53">CC8/CB8*100</f>
        <v>109.78723404255319</v>
      </c>
      <c r="CD22" s="156">
        <f t="shared" si="53"/>
        <v>69.476744186046517</v>
      </c>
      <c r="CE22" s="156">
        <f t="shared" si="53"/>
        <v>77.963737796373778</v>
      </c>
      <c r="CF22" s="156"/>
      <c r="CG22" s="156">
        <f>CG8/CF8*100</f>
        <v>84.954513645906232</v>
      </c>
      <c r="CH22" s="156">
        <f t="shared" ref="CH22:CL24" si="54">CH8/CG8*100</f>
        <v>94.89291598023064</v>
      </c>
      <c r="CI22" s="156">
        <f t="shared" si="54"/>
        <v>108.07291666666667</v>
      </c>
      <c r="CJ22" s="156">
        <f t="shared" ref="CJ22:CL23" si="55">CJ8/CI8*100</f>
        <v>106.42570281124497</v>
      </c>
      <c r="CK22" s="156">
        <f t="shared" si="55"/>
        <v>97.962264150943398</v>
      </c>
      <c r="CL22" s="156">
        <f t="shared" si="55"/>
        <v>111.0939907550077</v>
      </c>
      <c r="CM22" s="156">
        <f t="shared" ref="CM22:CM24" si="56">CM8/CL8*100</f>
        <v>63.176144244105416</v>
      </c>
      <c r="CN22" s="156">
        <f t="shared" ref="CN22:CN24" si="57">CN8/CM8*100</f>
        <v>80.680570801317231</v>
      </c>
    </row>
    <row r="23" spans="1:92" s="161" customFormat="1" ht="20.100000000000001" customHeight="1">
      <c r="A23" s="165" t="str">
        <f>IF('1'!A1=1,B23,C23)</f>
        <v xml:space="preserve"> Intermediate goods</v>
      </c>
      <c r="B23" s="166" t="s">
        <v>33</v>
      </c>
      <c r="C23" s="672" t="s">
        <v>114</v>
      </c>
      <c r="D23" s="157"/>
      <c r="E23" s="156"/>
      <c r="F23" s="156"/>
      <c r="G23" s="156"/>
      <c r="H23" s="156">
        <f t="shared" si="44"/>
        <v>94.962714959671274</v>
      </c>
      <c r="I23" s="156">
        <f t="shared" si="44"/>
        <v>108.04769001490313</v>
      </c>
      <c r="J23" s="156">
        <f t="shared" si="44"/>
        <v>130.50319619734469</v>
      </c>
      <c r="K23" s="156">
        <f t="shared" si="44"/>
        <v>114.25185185185185</v>
      </c>
      <c r="L23" s="156">
        <f t="shared" si="44"/>
        <v>130.44871794871796</v>
      </c>
      <c r="M23" s="156">
        <f t="shared" si="44"/>
        <v>130.12413793103448</v>
      </c>
      <c r="N23" s="156">
        <f t="shared" si="44"/>
        <v>111.40416980658125</v>
      </c>
      <c r="O23" s="156">
        <f t="shared" si="44"/>
        <v>124.77956431535269</v>
      </c>
      <c r="P23" s="156">
        <f t="shared" si="44"/>
        <v>128.009828009828</v>
      </c>
      <c r="Q23" s="156">
        <f t="shared" si="44"/>
        <v>155.85117659529362</v>
      </c>
      <c r="R23" s="156">
        <f t="shared" si="44"/>
        <v>184.98308906426155</v>
      </c>
      <c r="S23" s="156">
        <f t="shared" si="44"/>
        <v>104.71786345214591</v>
      </c>
      <c r="T23" s="156">
        <f t="shared" si="44"/>
        <v>60.470249520153551</v>
      </c>
      <c r="U23" s="156">
        <f t="shared" si="44"/>
        <v>45.249268856695913</v>
      </c>
      <c r="V23" s="156">
        <f t="shared" si="44"/>
        <v>45.64236957581668</v>
      </c>
      <c r="W23" s="156">
        <f t="shared" si="44"/>
        <v>88.399325195990869</v>
      </c>
      <c r="X23" s="156">
        <f t="shared" si="44"/>
        <v>121.21885415013489</v>
      </c>
      <c r="Y23" s="156">
        <f t="shared" si="44"/>
        <v>141.5601984067338</v>
      </c>
      <c r="Z23" s="156">
        <f t="shared" si="44"/>
        <v>125.5841901455468</v>
      </c>
      <c r="AA23" s="156">
        <f t="shared" si="44"/>
        <v>121.51998203861697</v>
      </c>
      <c r="AB23" s="156">
        <f t="shared" si="44"/>
        <v>148.114689709348</v>
      </c>
      <c r="AC23" s="156">
        <f t="shared" si="44"/>
        <v>135.3047356126566</v>
      </c>
      <c r="AD23" s="156">
        <f t="shared" si="44"/>
        <v>126.7410951621478</v>
      </c>
      <c r="AE23" s="156">
        <f t="shared" si="44"/>
        <v>122.1431870669746</v>
      </c>
      <c r="AF23" s="156">
        <f t="shared" si="44"/>
        <v>104.41969415716432</v>
      </c>
      <c r="AG23" s="156">
        <f t="shared" si="44"/>
        <v>102.21297967511576</v>
      </c>
      <c r="AH23" s="156">
        <f t="shared" si="44"/>
        <v>103.40604026845637</v>
      </c>
      <c r="AI23" s="156">
        <f t="shared" si="44"/>
        <v>98.396611707759803</v>
      </c>
      <c r="AJ23" s="156">
        <f t="shared" si="44"/>
        <v>96.580038940150686</v>
      </c>
      <c r="AK23" s="156">
        <f t="shared" si="44"/>
        <v>86.909788867562384</v>
      </c>
      <c r="AL23" s="156">
        <f t="shared" si="44"/>
        <v>92.016874898588355</v>
      </c>
      <c r="AM23" s="156">
        <f t="shared" si="44"/>
        <v>98.547271329746337</v>
      </c>
      <c r="AN23" s="156">
        <f t="shared" si="44"/>
        <v>93.584012621614505</v>
      </c>
      <c r="AO23" s="156">
        <f t="shared" si="44"/>
        <v>96.245583038869256</v>
      </c>
      <c r="AP23" s="156">
        <f t="shared" si="44"/>
        <v>83.997531299594428</v>
      </c>
      <c r="AQ23" s="156">
        <f t="shared" si="44"/>
        <v>68.060213711878944</v>
      </c>
      <c r="AR23" s="156">
        <f t="shared" si="44"/>
        <v>66.844619275077264</v>
      </c>
      <c r="AS23" s="156">
        <f t="shared" si="44"/>
        <v>63.359339146397431</v>
      </c>
      <c r="AT23" s="156">
        <f t="shared" si="44"/>
        <v>70.609845701689935</v>
      </c>
      <c r="AU23" s="156">
        <f t="shared" si="44"/>
        <v>76.850790740316299</v>
      </c>
      <c r="AV23" s="156">
        <f t="shared" si="44"/>
        <v>78.10004203446826</v>
      </c>
      <c r="AW23" s="156">
        <f t="shared" si="44"/>
        <v>89.946400115891649</v>
      </c>
      <c r="AX23" s="156">
        <f t="shared" si="44"/>
        <v>90.11446409989594</v>
      </c>
      <c r="AY23" s="156">
        <f t="shared" si="44"/>
        <v>109.52878019683865</v>
      </c>
      <c r="AZ23" s="156">
        <f t="shared" si="44"/>
        <v>145.0843200574094</v>
      </c>
      <c r="BA23" s="156">
        <f t="shared" si="44"/>
        <v>125.65630536318248</v>
      </c>
      <c r="BB23" s="156">
        <f t="shared" si="44"/>
        <v>133.02540415704388</v>
      </c>
      <c r="BC23" s="156">
        <f t="shared" si="44"/>
        <v>123.75765827093261</v>
      </c>
      <c r="BD23" s="156">
        <f t="shared" si="44"/>
        <v>108.42092246815878</v>
      </c>
      <c r="BE23" s="156">
        <f t="shared" si="44"/>
        <v>115.43194052806973</v>
      </c>
      <c r="BF23" s="156">
        <f t="shared" si="44"/>
        <v>107.01884920634922</v>
      </c>
      <c r="BG23" s="156">
        <f t="shared" si="45"/>
        <v>108.25082508250826</v>
      </c>
      <c r="BH23" s="156">
        <f t="shared" si="45"/>
        <v>108.62226277372262</v>
      </c>
      <c r="BI23" s="156">
        <f t="shared" si="45"/>
        <v>103.96402398401065</v>
      </c>
      <c r="BJ23" s="156">
        <f t="shared" si="45"/>
        <v>114.36848203939745</v>
      </c>
      <c r="BK23" s="156">
        <f t="shared" si="45"/>
        <v>101.89024390243901</v>
      </c>
      <c r="BL23" s="156">
        <f t="shared" si="45"/>
        <v>100.58798824023521</v>
      </c>
      <c r="BM23" s="156">
        <f t="shared" si="45"/>
        <v>89.511908576311015</v>
      </c>
      <c r="BN23" s="156">
        <f t="shared" si="45"/>
        <v>93.495440729483278</v>
      </c>
      <c r="BO23" s="156">
        <f t="shared" si="45"/>
        <v>110.85178535806901</v>
      </c>
      <c r="BP23" s="156">
        <f t="shared" si="45"/>
        <v>112.47390396659706</v>
      </c>
      <c r="BQ23" s="156">
        <f t="shared" si="45"/>
        <v>155.19627729387901</v>
      </c>
      <c r="BR23" s="156">
        <f t="shared" si="45"/>
        <v>162.60294755093193</v>
      </c>
      <c r="BS23" s="156">
        <f t="shared" si="45"/>
        <v>144.25049487133344</v>
      </c>
      <c r="BT23" s="156">
        <f t="shared" si="45"/>
        <v>103.87935034802784</v>
      </c>
      <c r="BU23" s="156">
        <f t="shared" si="46"/>
        <v>49.088952102713925</v>
      </c>
      <c r="BV23" s="156">
        <f t="shared" si="47"/>
        <v>53.955348217260912</v>
      </c>
      <c r="BW23" s="156">
        <f t="shared" si="48"/>
        <v>55.289421157684629</v>
      </c>
      <c r="BX23" s="156">
        <f t="shared" si="49"/>
        <v>74.537657464486728</v>
      </c>
      <c r="BY23" s="156">
        <f t="shared" si="50"/>
        <v>113.65700861393893</v>
      </c>
      <c r="BZ23" s="156">
        <f t="shared" si="51"/>
        <v>73.320158102766797</v>
      </c>
      <c r="CA23" s="156">
        <f t="shared" si="52"/>
        <v>78.801895306859208</v>
      </c>
      <c r="CB23" s="156"/>
      <c r="CC23" s="156">
        <f t="shared" si="53"/>
        <v>142.6569568575527</v>
      </c>
      <c r="CD23" s="156">
        <f t="shared" si="53"/>
        <v>66.192280918864569</v>
      </c>
      <c r="CE23" s="156">
        <f t="shared" si="53"/>
        <v>83.882527070187734</v>
      </c>
      <c r="CF23" s="156"/>
      <c r="CG23" s="156">
        <f>CG9/CF9*100</f>
        <v>91.690022931605569</v>
      </c>
      <c r="CH23" s="156">
        <f t="shared" si="54"/>
        <v>131.17506947201269</v>
      </c>
      <c r="CI23" s="156">
        <f t="shared" si="54"/>
        <v>109.68737705414158</v>
      </c>
      <c r="CJ23" s="156">
        <f t="shared" si="55"/>
        <v>107.0052974285399</v>
      </c>
      <c r="CK23" s="156">
        <f t="shared" si="55"/>
        <v>98.762344326122275</v>
      </c>
      <c r="CL23" s="156">
        <f t="shared" si="55"/>
        <v>143.11933791086858</v>
      </c>
      <c r="CM23" s="156">
        <f t="shared" si="56"/>
        <v>63.003703095642024</v>
      </c>
      <c r="CN23" s="156">
        <f t="shared" si="57"/>
        <v>82.578609068272627</v>
      </c>
    </row>
    <row r="24" spans="1:92" s="161" customFormat="1" ht="20.100000000000001" customHeight="1">
      <c r="A24" s="165" t="str">
        <f>IF('1'!A1=1,B24,C24)</f>
        <v xml:space="preserve"> Consumer goods</v>
      </c>
      <c r="B24" s="166" t="s">
        <v>34</v>
      </c>
      <c r="C24" s="672" t="s">
        <v>115</v>
      </c>
      <c r="D24" s="157"/>
      <c r="E24" s="156"/>
      <c r="F24" s="156"/>
      <c r="G24" s="156"/>
      <c r="H24" s="156">
        <f t="shared" si="44"/>
        <v>111.68831168831169</v>
      </c>
      <c r="I24" s="156">
        <f t="shared" si="44"/>
        <v>109.15750915750915</v>
      </c>
      <c r="J24" s="156">
        <f t="shared" si="44"/>
        <v>121.47435897435896</v>
      </c>
      <c r="K24" s="156">
        <f t="shared" si="44"/>
        <v>113.12410841654778</v>
      </c>
      <c r="L24" s="156">
        <f t="shared" si="44"/>
        <v>141.86046511627907</v>
      </c>
      <c r="M24" s="156">
        <f t="shared" si="44"/>
        <v>134.56375838926172</v>
      </c>
      <c r="N24" s="156">
        <f t="shared" si="44"/>
        <v>129.55145118733509</v>
      </c>
      <c r="O24" s="156">
        <f t="shared" si="44"/>
        <v>146.27994955863807</v>
      </c>
      <c r="P24" s="156">
        <f t="shared" si="44"/>
        <v>153.55191256830599</v>
      </c>
      <c r="Q24" s="156">
        <f t="shared" si="44"/>
        <v>164.08977556109724</v>
      </c>
      <c r="R24" s="156">
        <f t="shared" si="44"/>
        <v>140.02036659877803</v>
      </c>
      <c r="S24" s="156">
        <f t="shared" si="44"/>
        <v>109.22413793103449</v>
      </c>
      <c r="T24" s="156">
        <f t="shared" si="44"/>
        <v>70.37366548042705</v>
      </c>
      <c r="U24" s="156">
        <f t="shared" si="44"/>
        <v>66.1854103343465</v>
      </c>
      <c r="V24" s="156">
        <f t="shared" si="44"/>
        <v>74.981818181818184</v>
      </c>
      <c r="W24" s="156">
        <f t="shared" si="44"/>
        <v>97.395422257300709</v>
      </c>
      <c r="X24" s="156">
        <f t="shared" si="44"/>
        <v>134.7661188369153</v>
      </c>
      <c r="Y24" s="156">
        <f t="shared" si="44"/>
        <v>136.39494833524682</v>
      </c>
      <c r="Z24" s="156">
        <f t="shared" si="44"/>
        <v>130.74684772065956</v>
      </c>
      <c r="AA24" s="156">
        <f t="shared" si="44"/>
        <v>129.57860615883305</v>
      </c>
      <c r="AB24" s="156">
        <f t="shared" si="44"/>
        <v>120.63789868667918</v>
      </c>
      <c r="AC24" s="156">
        <f t="shared" si="44"/>
        <v>115.90909090909092</v>
      </c>
      <c r="AD24" s="156">
        <f t="shared" si="44"/>
        <v>117.13649851632046</v>
      </c>
      <c r="AE24" s="156">
        <f t="shared" si="44"/>
        <v>105.31582238899313</v>
      </c>
      <c r="AF24" s="156">
        <f t="shared" si="44"/>
        <v>98.211508553654753</v>
      </c>
      <c r="AG24" s="156">
        <f t="shared" si="44"/>
        <v>101.52505446623094</v>
      </c>
      <c r="AH24" s="156">
        <f t="shared" si="44"/>
        <v>98.543381887270414</v>
      </c>
      <c r="AI24" s="156">
        <f t="shared" si="44"/>
        <v>105.46318289786223</v>
      </c>
      <c r="AJ24" s="156">
        <f t="shared" si="44"/>
        <v>105.1464766429137</v>
      </c>
      <c r="AK24" s="156">
        <f t="shared" si="44"/>
        <v>102.93276108726752</v>
      </c>
      <c r="AL24" s="156">
        <f t="shared" si="44"/>
        <v>95.372750642673523</v>
      </c>
      <c r="AM24" s="156">
        <f t="shared" si="44"/>
        <v>94.087837837837839</v>
      </c>
      <c r="AN24" s="156">
        <f t="shared" si="44"/>
        <v>104.51807228915662</v>
      </c>
      <c r="AO24" s="156">
        <f t="shared" si="44"/>
        <v>114.24600416956218</v>
      </c>
      <c r="AP24" s="156">
        <f t="shared" si="44"/>
        <v>142.04851752021563</v>
      </c>
      <c r="AQ24" s="156">
        <f t="shared" si="44"/>
        <v>108.97666068222622</v>
      </c>
      <c r="AR24" s="156">
        <f t="shared" si="44"/>
        <v>79.322766570605182</v>
      </c>
      <c r="AS24" s="156">
        <f t="shared" si="44"/>
        <v>64.537712895377126</v>
      </c>
      <c r="AT24" s="156">
        <f t="shared" si="44"/>
        <v>81.309297912713475</v>
      </c>
      <c r="AU24" s="156">
        <f t="shared" si="44"/>
        <v>93.355299286106529</v>
      </c>
      <c r="AV24" s="156">
        <f t="shared" si="44"/>
        <v>93.278837420526798</v>
      </c>
      <c r="AW24" s="156">
        <f t="shared" si="44"/>
        <v>131.38548539114043</v>
      </c>
      <c r="AX24" s="156">
        <f t="shared" si="44"/>
        <v>111.6686114352392</v>
      </c>
      <c r="AY24" s="156">
        <f t="shared" si="44"/>
        <v>108.64705882352941</v>
      </c>
      <c r="AZ24" s="156">
        <f t="shared" si="44"/>
        <v>99.707887049659206</v>
      </c>
      <c r="BA24" s="156">
        <f t="shared" si="44"/>
        <v>74.677187948350081</v>
      </c>
      <c r="BB24" s="156">
        <f t="shared" si="44"/>
        <v>59.352142110762799</v>
      </c>
      <c r="BC24" s="156">
        <f t="shared" si="44"/>
        <v>74.445046020573898</v>
      </c>
      <c r="BD24" s="156">
        <f t="shared" si="44"/>
        <v>112.5</v>
      </c>
      <c r="BE24" s="156">
        <f t="shared" si="44"/>
        <v>114.60134486071085</v>
      </c>
      <c r="BF24" s="156">
        <f t="shared" si="44"/>
        <v>104.13732394366197</v>
      </c>
      <c r="BG24" s="156">
        <f t="shared" si="45"/>
        <v>103.41818181818181</v>
      </c>
      <c r="BH24" s="156">
        <f t="shared" si="45"/>
        <v>105.55555555555556</v>
      </c>
      <c r="BI24" s="156">
        <f t="shared" si="45"/>
        <v>105.28080469404861</v>
      </c>
      <c r="BJ24" s="156">
        <f t="shared" si="45"/>
        <v>102.28233305156382</v>
      </c>
      <c r="BK24" s="156">
        <f t="shared" si="45"/>
        <v>99.507735583684948</v>
      </c>
      <c r="BL24" s="156">
        <f t="shared" si="45"/>
        <v>102.79605263157893</v>
      </c>
      <c r="BM24" s="156">
        <f t="shared" si="45"/>
        <v>89.888535031847141</v>
      </c>
      <c r="BN24" s="156">
        <f t="shared" si="45"/>
        <v>108.01652892561984</v>
      </c>
      <c r="BO24" s="156">
        <f t="shared" si="45"/>
        <v>105.22968197879858</v>
      </c>
      <c r="BP24" s="156">
        <f t="shared" si="45"/>
        <v>104.88</v>
      </c>
      <c r="BQ24" s="156">
        <f t="shared" si="45"/>
        <v>129.4951284322409</v>
      </c>
      <c r="BR24" s="156">
        <f t="shared" si="45"/>
        <v>126.09028309104819</v>
      </c>
      <c r="BS24" s="156">
        <f t="shared" si="45"/>
        <v>130.28878441907321</v>
      </c>
      <c r="BT24" s="156">
        <f t="shared" si="45"/>
        <v>93.668954996186116</v>
      </c>
      <c r="BU24" s="156">
        <f t="shared" si="46"/>
        <v>84.541723666210672</v>
      </c>
      <c r="BV24" s="156">
        <f t="shared" si="47"/>
        <v>82.038834951456309</v>
      </c>
      <c r="BW24" s="156">
        <f t="shared" si="48"/>
        <v>72.577319587628864</v>
      </c>
      <c r="BX24" s="156">
        <f t="shared" si="49"/>
        <v>105.86319218241043</v>
      </c>
      <c r="BY24" s="156">
        <f t="shared" si="50"/>
        <v>101.45631067961165</v>
      </c>
      <c r="BZ24" s="156">
        <f t="shared" si="51"/>
        <v>94.082840236686394</v>
      </c>
      <c r="CA24" s="156">
        <f t="shared" si="52"/>
        <v>107.38636363636364</v>
      </c>
      <c r="CB24" s="156"/>
      <c r="CC24" s="156">
        <f t="shared" si="53"/>
        <v>119.94031470428649</v>
      </c>
      <c r="CD24" s="156">
        <f t="shared" si="53"/>
        <v>86.315313277539019</v>
      </c>
      <c r="CE24" s="156">
        <f t="shared" si="53"/>
        <v>100.26205450733752</v>
      </c>
      <c r="CF24" s="156"/>
      <c r="CG24" s="156">
        <f>CG10/CF10*100</f>
        <v>110.86800573888091</v>
      </c>
      <c r="CH24" s="156">
        <f t="shared" si="54"/>
        <v>74.021352313167256</v>
      </c>
      <c r="CI24" s="156">
        <f t="shared" si="54"/>
        <v>108.17307692307692</v>
      </c>
      <c r="CJ24" s="156">
        <f t="shared" si="54"/>
        <v>102.96969696969698</v>
      </c>
      <c r="CK24" s="156">
        <f t="shared" si="54"/>
        <v>101.53031194820483</v>
      </c>
      <c r="CL24" s="156">
        <f t="shared" si="54"/>
        <v>122.91787439613526</v>
      </c>
      <c r="CM24" s="156">
        <f t="shared" si="56"/>
        <v>82.125451972960235</v>
      </c>
      <c r="CN24" s="156">
        <f t="shared" si="57"/>
        <v>102.1822358346095</v>
      </c>
    </row>
    <row r="25" spans="1:92" ht="12" customHeight="1">
      <c r="A25" s="150"/>
      <c r="B25" s="151"/>
      <c r="C25" s="669"/>
      <c r="D25" s="153"/>
      <c r="E25" s="152"/>
      <c r="F25" s="152"/>
      <c r="G25" s="152"/>
      <c r="H25" s="152"/>
      <c r="I25" s="152"/>
      <c r="J25" s="152"/>
      <c r="K25" s="152"/>
      <c r="L25" s="152"/>
      <c r="M25" s="152"/>
      <c r="N25" s="152"/>
      <c r="O25" s="152"/>
      <c r="P25" s="152"/>
      <c r="Q25" s="152"/>
      <c r="R25" s="152"/>
      <c r="S25" s="152"/>
      <c r="T25" s="152"/>
      <c r="U25" s="152"/>
      <c r="V25" s="152"/>
      <c r="W25" s="152"/>
      <c r="X25" s="152"/>
      <c r="Y25" s="152"/>
      <c r="Z25" s="152"/>
      <c r="AA25" s="152"/>
      <c r="AB25" s="152"/>
      <c r="AC25" s="152"/>
      <c r="AD25" s="152"/>
      <c r="AE25" s="152"/>
      <c r="AF25" s="152"/>
      <c r="AG25" s="152"/>
      <c r="AH25" s="152"/>
      <c r="AI25" s="152"/>
      <c r="AJ25" s="152"/>
      <c r="AK25" s="152"/>
      <c r="AL25" s="152"/>
      <c r="AM25" s="152"/>
      <c r="AN25" s="152"/>
      <c r="AO25" s="152"/>
      <c r="AP25" s="152"/>
      <c r="AQ25" s="152"/>
      <c r="AR25" s="152"/>
      <c r="AS25" s="167"/>
      <c r="AT25" s="167"/>
      <c r="AU25" s="167"/>
      <c r="AV25" s="167"/>
      <c r="AW25" s="167"/>
      <c r="AX25" s="167"/>
      <c r="AY25" s="167"/>
      <c r="AZ25" s="167"/>
      <c r="BA25" s="167"/>
      <c r="BB25" s="167"/>
      <c r="BC25" s="167"/>
      <c r="BD25" s="167"/>
      <c r="BE25" s="167"/>
      <c r="BF25" s="167"/>
      <c r="BG25" s="167"/>
      <c r="BH25" s="167"/>
      <c r="BI25" s="167"/>
      <c r="BJ25" s="167"/>
      <c r="BK25" s="167"/>
      <c r="BL25" s="167"/>
      <c r="BM25" s="167"/>
      <c r="BN25" s="167"/>
      <c r="BO25" s="167"/>
      <c r="BP25" s="167"/>
      <c r="BQ25" s="167"/>
      <c r="BR25" s="167"/>
      <c r="BS25" s="167"/>
      <c r="BT25" s="167"/>
      <c r="BU25" s="167"/>
      <c r="BV25" s="167"/>
      <c r="BW25" s="167"/>
      <c r="BX25" s="167"/>
      <c r="BY25" s="167"/>
      <c r="BZ25" s="167"/>
      <c r="CA25" s="167"/>
      <c r="CB25" s="167"/>
      <c r="CC25" s="167"/>
      <c r="CD25" s="167"/>
      <c r="CE25" s="167"/>
      <c r="CF25" s="167"/>
      <c r="CG25" s="167"/>
      <c r="CH25" s="167"/>
      <c r="CI25" s="167"/>
      <c r="CJ25" s="167"/>
      <c r="CK25" s="167"/>
      <c r="CL25" s="167"/>
      <c r="CM25" s="167"/>
      <c r="CN25" s="167"/>
    </row>
    <row r="26" spans="1:92" ht="15.6" customHeight="1">
      <c r="A26" s="124" t="str">
        <f>IF('1'!A1=1,B26,C26)</f>
        <v>*According to State Statistics Service of Ukraine data</v>
      </c>
      <c r="B26" s="124" t="s">
        <v>240</v>
      </c>
      <c r="C26" s="124" t="s">
        <v>118</v>
      </c>
    </row>
    <row r="27" spans="1:92" ht="17.7" customHeight="1">
      <c r="A27" s="164" t="str">
        <f>IF('1'!$A$1=1,B27,C27)</f>
        <v>Notes:</v>
      </c>
      <c r="B27" s="169" t="s">
        <v>305</v>
      </c>
      <c r="C27" s="169" t="s">
        <v>306</v>
      </c>
      <c r="D27" s="148"/>
      <c r="E27" s="148"/>
      <c r="F27" s="148"/>
      <c r="G27" s="148"/>
      <c r="H27" s="148"/>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c r="CA27" s="24"/>
      <c r="CB27" s="24"/>
      <c r="CC27" s="24"/>
      <c r="CD27" s="24"/>
      <c r="CE27" s="24"/>
      <c r="CF27" s="24"/>
      <c r="CG27" s="24"/>
      <c r="CH27" s="24"/>
      <c r="CI27" s="24"/>
      <c r="CL27" s="24"/>
    </row>
    <row r="28" spans="1:92" ht="19.2" customHeight="1">
      <c r="A28" s="124" t="str">
        <f>IF('1'!$A$1=1,B28,C28)</f>
        <v>1. Since 2014, data exclude the temporarily occupied by the russian federation territories of Ukraine.</v>
      </c>
      <c r="B28" s="1468" t="s">
        <v>620</v>
      </c>
      <c r="C28" s="124" t="s">
        <v>619</v>
      </c>
    </row>
    <row r="29" spans="1:92" ht="18" customHeight="1">
      <c r="A29" s="124" t="str">
        <f>IF('1'!$A$1=1,B29,C29)</f>
        <v xml:space="preserve">2. Starting from 01.01.2017 data were revised regarding changes being made in UKTZED due to transition to Harmonized </v>
      </c>
      <c r="B29" s="124" t="s">
        <v>327</v>
      </c>
      <c r="C29" s="124" t="s">
        <v>326</v>
      </c>
    </row>
    <row r="30" spans="1:92" ht="15" customHeight="1">
      <c r="A30" s="124" t="str">
        <f>IF('1'!$A$1=1,B30,C30)</f>
        <v xml:space="preserve">    commodity description and coding system (2017) and latest version of Classification by Broad Economic Categories (Rev.5) </v>
      </c>
      <c r="B30" s="124" t="s">
        <v>328</v>
      </c>
      <c r="C30" s="124" t="s">
        <v>329</v>
      </c>
    </row>
  </sheetData>
  <mergeCells count="10">
    <mergeCell ref="CN4:CN5"/>
    <mergeCell ref="CM4:CM5"/>
    <mergeCell ref="CJ4:CJ5"/>
    <mergeCell ref="CK4:CK5"/>
    <mergeCell ref="CL4:CL5"/>
    <mergeCell ref="A4:A5"/>
    <mergeCell ref="CF4:CF5"/>
    <mergeCell ref="CI4:CI5"/>
    <mergeCell ref="CG4:CG5"/>
    <mergeCell ref="CH4:CH5"/>
  </mergeCells>
  <hyperlinks>
    <hyperlink ref="A1" location="'1'!A1" display="to title"/>
  </hyperlinks>
  <printOptions horizontalCentered="1" verticalCentered="1"/>
  <pageMargins left="0.19685039370078741" right="0.19685039370078741" top="0.59055118110236227" bottom="0.78740157480314965" header="0.27559055118110237" footer="0.51181102362204722"/>
  <pageSetup paperSize="9" scale="62"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
  <dimension ref="A1:IP66"/>
  <sheetViews>
    <sheetView zoomScale="63" zoomScaleNormal="63" workbookViewId="0">
      <selection activeCell="O14" sqref="O14"/>
    </sheetView>
  </sheetViews>
  <sheetFormatPr defaultColWidth="8.5546875" defaultRowHeight="13.2" outlineLevelCol="2"/>
  <cols>
    <col min="1" max="1" width="43.33203125" style="19" customWidth="1"/>
    <col min="2" max="2" width="50.109375" style="19" hidden="1" customWidth="1" outlineLevel="2"/>
    <col min="3" max="3" width="31" style="19" hidden="1" customWidth="1" outlineLevel="2"/>
    <col min="4" max="4" width="6.44140625" style="19" hidden="1" customWidth="1" outlineLevel="1" collapsed="1"/>
    <col min="5" max="8" width="6.44140625" style="19" hidden="1" customWidth="1" outlineLevel="1"/>
    <col min="9" max="9" width="7" style="19" hidden="1" customWidth="1" outlineLevel="1"/>
    <col min="10" max="12" width="6.44140625" style="19" hidden="1" customWidth="1" outlineLevel="1"/>
    <col min="13" max="18" width="7.33203125" style="19" hidden="1" customWidth="1" outlineLevel="1"/>
    <col min="19" max="19" width="6.5546875" style="19" hidden="1" customWidth="1" outlineLevel="1"/>
    <col min="20" max="43" width="7.44140625" style="19" hidden="1" customWidth="1" outlineLevel="1"/>
    <col min="44" max="44" width="7.44140625" style="19" hidden="1" customWidth="1" collapsed="1"/>
    <col min="45" max="47" width="7.44140625" style="19" hidden="1" customWidth="1"/>
    <col min="48" max="53" width="6.5546875" style="19" hidden="1" customWidth="1"/>
    <col min="54" max="55" width="7.44140625" style="19" hidden="1" customWidth="1"/>
    <col min="56" max="59" width="6.5546875" style="19" hidden="1" customWidth="1"/>
    <col min="60" max="79" width="6.5546875" style="19" customWidth="1"/>
    <col min="80" max="83" width="8.21875" style="19" hidden="1" customWidth="1"/>
    <col min="84" max="86" width="8.44140625" style="19" hidden="1" customWidth="1"/>
    <col min="87" max="89" width="7.5546875" style="19" hidden="1" customWidth="1"/>
    <col min="90" max="90" width="7.5546875" style="18" hidden="1" customWidth="1"/>
    <col min="91" max="92" width="7.77734375" style="19" customWidth="1"/>
    <col min="93" max="16384" width="8.5546875" style="19"/>
  </cols>
  <sheetData>
    <row r="1" spans="1:250">
      <c r="A1" s="93" t="str">
        <f>IF('1'!$A$1=1,"до змісту","to title")</f>
        <v>to title</v>
      </c>
      <c r="B1" s="93"/>
      <c r="C1" s="93"/>
      <c r="D1" s="93"/>
      <c r="E1" s="93"/>
      <c r="F1" s="93"/>
      <c r="G1" s="93"/>
      <c r="H1" s="93"/>
      <c r="I1" s="93"/>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212"/>
      <c r="AL1" s="212"/>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c r="BV1" s="93"/>
      <c r="BW1" s="93"/>
      <c r="BX1" s="93"/>
      <c r="BY1" s="93"/>
      <c r="BZ1" s="93"/>
      <c r="CA1" s="93"/>
      <c r="CB1" s="93"/>
      <c r="CC1" s="93"/>
      <c r="CD1" s="93"/>
      <c r="CE1" s="93"/>
      <c r="CF1" s="93"/>
      <c r="CG1" s="93"/>
      <c r="CH1" s="93"/>
      <c r="CI1" s="93"/>
      <c r="CJ1" s="93"/>
      <c r="CK1" s="93"/>
      <c r="CL1" s="744"/>
      <c r="CM1" s="93"/>
      <c r="CN1" s="93"/>
      <c r="CO1" s="93"/>
      <c r="CP1" s="93"/>
      <c r="CQ1" s="93"/>
      <c r="CR1" s="93"/>
      <c r="CS1" s="93"/>
      <c r="CT1" s="93"/>
      <c r="CU1" s="93"/>
      <c r="CV1" s="93"/>
      <c r="CW1" s="93"/>
      <c r="CX1" s="93"/>
      <c r="CY1" s="93"/>
      <c r="CZ1" s="93"/>
      <c r="DA1" s="93"/>
      <c r="DB1" s="93"/>
      <c r="DC1" s="93"/>
      <c r="DD1" s="93"/>
      <c r="DE1" s="93"/>
      <c r="DF1" s="93"/>
      <c r="DG1" s="93"/>
      <c r="DH1" s="93"/>
      <c r="DI1" s="93"/>
      <c r="DJ1" s="93"/>
      <c r="DK1" s="93"/>
      <c r="DL1" s="93"/>
      <c r="DM1" s="93"/>
      <c r="DN1" s="93"/>
      <c r="DO1" s="93"/>
      <c r="DP1" s="93"/>
      <c r="DQ1" s="93"/>
      <c r="DR1" s="93"/>
      <c r="DS1" s="93"/>
      <c r="DT1" s="93"/>
      <c r="DU1" s="93"/>
      <c r="DV1" s="93"/>
      <c r="DW1" s="93"/>
      <c r="DX1" s="93"/>
      <c r="DY1" s="93"/>
      <c r="DZ1" s="93"/>
      <c r="EA1" s="93"/>
      <c r="EB1" s="93"/>
      <c r="EC1" s="93"/>
      <c r="ED1" s="93"/>
      <c r="EE1" s="93"/>
      <c r="EF1" s="93"/>
      <c r="EG1" s="93"/>
      <c r="EH1" s="93"/>
      <c r="EI1" s="93"/>
      <c r="EJ1" s="93"/>
      <c r="EK1" s="93"/>
      <c r="EL1" s="93"/>
      <c r="EM1" s="93"/>
      <c r="EN1" s="93"/>
      <c r="EO1" s="93"/>
      <c r="EP1" s="93"/>
      <c r="EQ1" s="93"/>
      <c r="ER1" s="93"/>
      <c r="ES1" s="93"/>
      <c r="ET1" s="93"/>
      <c r="EU1" s="93"/>
      <c r="EV1" s="93"/>
      <c r="EW1" s="93"/>
      <c r="EX1" s="93"/>
      <c r="EY1" s="93"/>
      <c r="EZ1" s="93"/>
      <c r="FA1" s="93"/>
      <c r="FB1" s="93"/>
      <c r="FC1" s="93"/>
      <c r="FD1" s="93"/>
      <c r="FE1" s="93"/>
      <c r="FF1" s="93"/>
      <c r="FG1" s="93"/>
      <c r="FH1" s="93"/>
      <c r="FI1" s="93"/>
      <c r="FJ1" s="93"/>
      <c r="FK1" s="93"/>
      <c r="FL1" s="93"/>
      <c r="FM1" s="93"/>
      <c r="FN1" s="93"/>
      <c r="FO1" s="93"/>
      <c r="FP1" s="93"/>
      <c r="FQ1" s="93"/>
      <c r="FR1" s="93"/>
      <c r="FS1" s="93"/>
      <c r="FT1" s="93"/>
      <c r="FU1" s="93"/>
      <c r="FV1" s="93"/>
      <c r="FW1" s="93"/>
      <c r="FX1" s="93"/>
      <c r="FY1" s="93"/>
      <c r="FZ1" s="93"/>
      <c r="GA1" s="93"/>
      <c r="GB1" s="93"/>
      <c r="GC1" s="93"/>
      <c r="GD1" s="93"/>
      <c r="GE1" s="93"/>
      <c r="GF1" s="93"/>
      <c r="GG1" s="93"/>
      <c r="GH1" s="93"/>
      <c r="GI1" s="93"/>
      <c r="GJ1" s="93"/>
      <c r="GK1" s="93"/>
      <c r="GL1" s="93"/>
      <c r="GM1" s="93"/>
      <c r="GN1" s="93"/>
      <c r="GO1" s="93"/>
      <c r="GP1" s="93"/>
      <c r="GQ1" s="93"/>
      <c r="GR1" s="93"/>
      <c r="GS1" s="93"/>
      <c r="GT1" s="93"/>
      <c r="GU1" s="93"/>
      <c r="GV1" s="93"/>
      <c r="GW1" s="93"/>
      <c r="GX1" s="93"/>
      <c r="GY1" s="93"/>
      <c r="GZ1" s="93"/>
      <c r="HA1" s="93"/>
      <c r="HB1" s="93"/>
      <c r="HC1" s="93"/>
      <c r="HD1" s="93"/>
      <c r="HE1" s="93"/>
      <c r="HF1" s="93"/>
      <c r="HG1" s="93"/>
      <c r="HH1" s="93"/>
      <c r="HI1" s="93"/>
      <c r="HJ1" s="93"/>
      <c r="HK1" s="93"/>
      <c r="HL1" s="93"/>
      <c r="HM1" s="93"/>
      <c r="HN1" s="93"/>
      <c r="HO1" s="93"/>
      <c r="HP1" s="93"/>
      <c r="HQ1" s="93"/>
      <c r="HR1" s="93"/>
      <c r="HS1" s="93"/>
      <c r="HT1" s="93"/>
      <c r="HU1" s="93"/>
      <c r="HV1" s="93"/>
      <c r="HW1" s="93"/>
      <c r="HX1" s="93"/>
      <c r="HY1" s="93"/>
      <c r="HZ1" s="93"/>
      <c r="IA1" s="93"/>
      <c r="IB1" s="93"/>
      <c r="IC1" s="93"/>
      <c r="ID1" s="93"/>
      <c r="IE1" s="93"/>
      <c r="IF1" s="93"/>
      <c r="IG1" s="93"/>
      <c r="IH1" s="93"/>
      <c r="II1" s="93"/>
      <c r="IJ1" s="93"/>
      <c r="IK1" s="93"/>
      <c r="IL1" s="93"/>
      <c r="IM1" s="93"/>
      <c r="IN1" s="93"/>
      <c r="IO1" s="93"/>
      <c r="IP1" s="93"/>
    </row>
    <row r="2" spans="1:250" s="124" customFormat="1" ht="20.25" customHeight="1">
      <c r="A2" s="1517" t="str">
        <f>IF('1'!$A$1=1,"1.4 Структура експорту за широкими економічними категоріями у розрізі товарних груп","1.4 Composition of Exports by Broad Economic Categories within Commodity Groups")</f>
        <v>1.4 Composition of Exports by Broad Economic Categories within Commodity Groups</v>
      </c>
      <c r="B2" s="96"/>
      <c r="C2" s="1517"/>
      <c r="D2" s="1518"/>
      <c r="E2" s="1518"/>
      <c r="F2" s="1519"/>
      <c r="G2" s="1519"/>
      <c r="H2" s="1519"/>
      <c r="I2" s="1519"/>
      <c r="J2" s="1519"/>
      <c r="K2" s="1519"/>
      <c r="L2" s="1519"/>
      <c r="M2" s="1519"/>
      <c r="N2" s="1519"/>
      <c r="O2" s="1519"/>
      <c r="P2" s="1519"/>
      <c r="Q2" s="1519"/>
      <c r="R2" s="1519"/>
      <c r="S2" s="1519"/>
      <c r="T2" s="1519"/>
      <c r="U2" s="1516"/>
      <c r="V2" s="755"/>
      <c r="W2" s="755"/>
      <c r="X2" s="755"/>
      <c r="Y2" s="755"/>
      <c r="Z2" s="755"/>
      <c r="AA2" s="755"/>
      <c r="AB2" s="755"/>
      <c r="AC2" s="755"/>
      <c r="AD2" s="755"/>
      <c r="AE2" s="755"/>
      <c r="AF2" s="755"/>
      <c r="AG2" s="755"/>
      <c r="AH2" s="755"/>
      <c r="AI2" s="755"/>
      <c r="AJ2" s="1516"/>
      <c r="AK2" s="755"/>
      <c r="AL2" s="755"/>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c r="BV2" s="93"/>
      <c r="BW2" s="93"/>
      <c r="BX2" s="93"/>
      <c r="BY2" s="93"/>
      <c r="BZ2" s="93"/>
      <c r="CA2" s="93"/>
      <c r="CB2" s="93"/>
      <c r="CC2" s="93"/>
      <c r="CD2" s="93"/>
      <c r="CE2" s="93"/>
      <c r="CF2" s="93"/>
      <c r="CG2" s="93"/>
      <c r="CH2" s="93"/>
      <c r="CI2" s="93"/>
      <c r="CJ2" s="93"/>
      <c r="CK2" s="93"/>
      <c r="CL2" s="744"/>
    </row>
    <row r="3" spans="1:250" ht="14.1" customHeight="1">
      <c r="A3" s="96" t="str">
        <f>IF('1'!$A$1=1,"(відповідно до КПБ6)","(according to BPM6 methodology)")</f>
        <v>(according to BPM6 methodology)</v>
      </c>
      <c r="B3" s="96"/>
      <c r="C3" s="96"/>
      <c r="E3" s="213"/>
      <c r="AP3" s="214"/>
      <c r="AQ3" s="214"/>
      <c r="AR3" s="214"/>
      <c r="AS3" s="214"/>
      <c r="AT3" s="214"/>
      <c r="AU3" s="214"/>
      <c r="AV3" s="214"/>
      <c r="AW3" s="214"/>
      <c r="AX3" s="214"/>
      <c r="AY3" s="214"/>
      <c r="AZ3" s="214"/>
      <c r="BA3" s="214"/>
      <c r="BB3" s="214"/>
      <c r="BC3" s="214"/>
      <c r="BD3" s="214"/>
      <c r="BE3" s="214"/>
      <c r="BF3" s="214"/>
      <c r="BG3" s="214"/>
      <c r="BH3" s="214"/>
      <c r="BI3" s="214"/>
      <c r="BJ3" s="214"/>
      <c r="BK3" s="214"/>
      <c r="BL3" s="214"/>
      <c r="BM3" s="214"/>
      <c r="BN3" s="214"/>
      <c r="BO3" s="214"/>
      <c r="BP3" s="214"/>
      <c r="BQ3" s="214"/>
      <c r="BR3" s="214"/>
      <c r="BS3" s="214"/>
      <c r="BT3" s="214"/>
      <c r="BU3" s="214"/>
      <c r="BV3" s="214"/>
      <c r="BW3" s="214"/>
      <c r="BX3" s="214"/>
      <c r="BY3" s="214"/>
      <c r="BZ3" s="214"/>
      <c r="CA3" s="214"/>
      <c r="CB3" s="214"/>
      <c r="CC3" s="214"/>
      <c r="CD3" s="214"/>
      <c r="CE3" s="214"/>
      <c r="CF3" s="214"/>
      <c r="CG3" s="214"/>
      <c r="CH3" s="214"/>
      <c r="CI3" s="214"/>
      <c r="CJ3" s="214"/>
      <c r="CK3" s="214"/>
    </row>
    <row r="4" spans="1:250" ht="14.1" customHeight="1">
      <c r="A4" s="96" t="str">
        <f>IF('1'!$A$1=1,"Млн дол. США","Million USD")</f>
        <v>Million USD</v>
      </c>
      <c r="B4" s="96"/>
      <c r="C4" s="96"/>
      <c r="E4" s="213"/>
      <c r="I4" s="748"/>
      <c r="AP4" s="214"/>
      <c r="AQ4" s="214"/>
      <c r="AR4" s="214"/>
      <c r="AS4" s="214"/>
      <c r="AT4" s="214"/>
      <c r="AU4" s="214"/>
      <c r="AV4" s="214"/>
      <c r="AW4" s="214"/>
      <c r="AX4" s="214"/>
      <c r="AY4" s="214"/>
      <c r="AZ4" s="214"/>
      <c r="BA4" s="214"/>
      <c r="BB4" s="214"/>
      <c r="BC4" s="214"/>
      <c r="BD4" s="214"/>
      <c r="BE4" s="214"/>
      <c r="BF4" s="214"/>
      <c r="BG4" s="214"/>
      <c r="BH4" s="214"/>
      <c r="BI4" s="214"/>
      <c r="BJ4" s="214"/>
      <c r="BK4" s="214"/>
      <c r="BL4" s="214"/>
      <c r="BM4" s="214"/>
      <c r="BN4" s="214"/>
      <c r="BO4" s="214"/>
      <c r="BP4" s="214"/>
      <c r="BQ4" s="214"/>
      <c r="BR4" s="214"/>
      <c r="BS4" s="214"/>
      <c r="BT4" s="214"/>
      <c r="BU4" s="214"/>
      <c r="BV4" s="214"/>
      <c r="BW4" s="214"/>
      <c r="BX4" s="214"/>
      <c r="BY4" s="214"/>
      <c r="BZ4" s="214"/>
      <c r="CA4" s="214"/>
      <c r="CB4" s="214"/>
      <c r="CC4" s="214"/>
      <c r="CD4" s="214"/>
      <c r="CE4" s="214"/>
      <c r="CF4" s="214"/>
      <c r="CG4" s="214"/>
      <c r="CH4" s="214"/>
      <c r="CI4" s="214"/>
      <c r="CJ4" s="214"/>
      <c r="CK4" s="214"/>
    </row>
    <row r="5" spans="1:250" ht="18" customHeight="1">
      <c r="A5" s="1709" t="str">
        <f>IF('1'!A1=1,B5,C5)</f>
        <v>Description</v>
      </c>
      <c r="B5" s="1711" t="s">
        <v>0</v>
      </c>
      <c r="C5" s="1725" t="s">
        <v>119</v>
      </c>
      <c r="D5" s="179">
        <v>2005</v>
      </c>
      <c r="E5" s="180"/>
      <c r="F5" s="181"/>
      <c r="G5" s="182"/>
      <c r="H5" s="179">
        <v>2006</v>
      </c>
      <c r="I5" s="180"/>
      <c r="J5" s="181"/>
      <c r="K5" s="182"/>
      <c r="L5" s="179">
        <v>2007</v>
      </c>
      <c r="M5" s="180"/>
      <c r="N5" s="181"/>
      <c r="O5" s="182"/>
      <c r="P5" s="179">
        <v>2008</v>
      </c>
      <c r="Q5" s="180"/>
      <c r="R5" s="181"/>
      <c r="S5" s="182"/>
      <c r="T5" s="179">
        <v>2009</v>
      </c>
      <c r="U5" s="180"/>
      <c r="V5" s="181"/>
      <c r="W5" s="182"/>
      <c r="X5" s="179">
        <v>2010</v>
      </c>
      <c r="Y5" s="180"/>
      <c r="Z5" s="181"/>
      <c r="AA5" s="182"/>
      <c r="AB5" s="179">
        <v>2011</v>
      </c>
      <c r="AC5" s="180"/>
      <c r="AD5" s="181"/>
      <c r="AE5" s="182"/>
      <c r="AF5" s="98">
        <v>2012</v>
      </c>
      <c r="AG5" s="180"/>
      <c r="AH5" s="181"/>
      <c r="AI5" s="182"/>
      <c r="AJ5" s="98">
        <v>2013</v>
      </c>
      <c r="AK5" s="180"/>
      <c r="AL5" s="181"/>
      <c r="AM5" s="182"/>
      <c r="AN5" s="98">
        <v>2014</v>
      </c>
      <c r="AO5" s="180"/>
      <c r="AP5" s="181"/>
      <c r="AQ5" s="182"/>
      <c r="AR5" s="98">
        <v>2015</v>
      </c>
      <c r="AS5" s="35"/>
      <c r="AT5" s="36"/>
      <c r="AU5" s="37"/>
      <c r="AV5" s="98">
        <v>2016</v>
      </c>
      <c r="AW5" s="98"/>
      <c r="AX5" s="98"/>
      <c r="AY5" s="98"/>
      <c r="AZ5" s="98">
        <v>2017</v>
      </c>
      <c r="BA5" s="101"/>
      <c r="BB5" s="101"/>
      <c r="BC5" s="101"/>
      <c r="BD5" s="98">
        <v>2018</v>
      </c>
      <c r="BE5" s="98"/>
      <c r="BF5" s="98"/>
      <c r="BG5" s="98"/>
      <c r="BH5" s="101">
        <v>2019</v>
      </c>
      <c r="BI5" s="101"/>
      <c r="BJ5" s="101"/>
      <c r="BK5" s="604"/>
      <c r="BL5" s="604">
        <v>2020</v>
      </c>
      <c r="BM5" s="604"/>
      <c r="BN5" s="604"/>
      <c r="BO5" s="604"/>
      <c r="BP5" s="102">
        <v>2021</v>
      </c>
      <c r="BQ5" s="604"/>
      <c r="BR5" s="604"/>
      <c r="BS5" s="604"/>
      <c r="BT5" s="747">
        <v>2022</v>
      </c>
      <c r="BU5" s="102"/>
      <c r="BV5" s="102"/>
      <c r="BW5" s="604"/>
      <c r="BX5" s="101">
        <v>2023</v>
      </c>
      <c r="BY5" s="101"/>
      <c r="BZ5" s="101"/>
      <c r="CA5" s="101"/>
      <c r="CB5" s="747">
        <v>2020</v>
      </c>
      <c r="CC5" s="747">
        <v>2021</v>
      </c>
      <c r="CD5" s="98">
        <v>2022</v>
      </c>
      <c r="CE5" s="98">
        <v>2023</v>
      </c>
      <c r="CF5" s="1719">
        <v>2015</v>
      </c>
      <c r="CG5" s="1719">
        <v>2016</v>
      </c>
      <c r="CH5" s="1719">
        <v>2017</v>
      </c>
      <c r="CI5" s="1719">
        <v>2018</v>
      </c>
      <c r="CJ5" s="1719">
        <v>2019</v>
      </c>
      <c r="CK5" s="1719">
        <v>2020</v>
      </c>
      <c r="CL5" s="1719">
        <v>2021</v>
      </c>
      <c r="CM5" s="1722">
        <v>2022</v>
      </c>
      <c r="CN5" s="1722">
        <v>2023</v>
      </c>
    </row>
    <row r="6" spans="1:250" ht="16.350000000000001" customHeight="1">
      <c r="A6" s="1710"/>
      <c r="B6" s="1712"/>
      <c r="C6" s="1726"/>
      <c r="D6" s="41" t="s">
        <v>110</v>
      </c>
      <c r="E6" s="42" t="s">
        <v>107</v>
      </c>
      <c r="F6" s="42" t="s">
        <v>108</v>
      </c>
      <c r="G6" s="41" t="s">
        <v>109</v>
      </c>
      <c r="H6" s="41" t="s">
        <v>110</v>
      </c>
      <c r="I6" s="42" t="s">
        <v>107</v>
      </c>
      <c r="J6" s="42" t="s">
        <v>108</v>
      </c>
      <c r="K6" s="41" t="s">
        <v>109</v>
      </c>
      <c r="L6" s="41" t="s">
        <v>110</v>
      </c>
      <c r="M6" s="42" t="s">
        <v>107</v>
      </c>
      <c r="N6" s="42" t="s">
        <v>108</v>
      </c>
      <c r="O6" s="41" t="s">
        <v>109</v>
      </c>
      <c r="P6" s="41" t="s">
        <v>110</v>
      </c>
      <c r="Q6" s="42" t="s">
        <v>107</v>
      </c>
      <c r="R6" s="42" t="s">
        <v>108</v>
      </c>
      <c r="S6" s="41" t="s">
        <v>109</v>
      </c>
      <c r="T6" s="41" t="s">
        <v>110</v>
      </c>
      <c r="U6" s="42" t="s">
        <v>107</v>
      </c>
      <c r="V6" s="42" t="s">
        <v>108</v>
      </c>
      <c r="W6" s="41" t="s">
        <v>109</v>
      </c>
      <c r="X6" s="41" t="s">
        <v>110</v>
      </c>
      <c r="Y6" s="42" t="s">
        <v>107</v>
      </c>
      <c r="Z6" s="42" t="s">
        <v>108</v>
      </c>
      <c r="AA6" s="41" t="s">
        <v>109</v>
      </c>
      <c r="AB6" s="41" t="s">
        <v>110</v>
      </c>
      <c r="AC6" s="42" t="s">
        <v>107</v>
      </c>
      <c r="AD6" s="42" t="s">
        <v>108</v>
      </c>
      <c r="AE6" s="41" t="s">
        <v>109</v>
      </c>
      <c r="AF6" s="41" t="s">
        <v>110</v>
      </c>
      <c r="AG6" s="42" t="s">
        <v>107</v>
      </c>
      <c r="AH6" s="42" t="s">
        <v>108</v>
      </c>
      <c r="AI6" s="41" t="s">
        <v>109</v>
      </c>
      <c r="AJ6" s="41" t="s">
        <v>110</v>
      </c>
      <c r="AK6" s="42" t="s">
        <v>107</v>
      </c>
      <c r="AL6" s="42" t="s">
        <v>108</v>
      </c>
      <c r="AM6" s="41" t="s">
        <v>109</v>
      </c>
      <c r="AN6" s="41" t="s">
        <v>110</v>
      </c>
      <c r="AO6" s="42" t="s">
        <v>107</v>
      </c>
      <c r="AP6" s="42" t="s">
        <v>108</v>
      </c>
      <c r="AQ6" s="41" t="s">
        <v>109</v>
      </c>
      <c r="AR6" s="41" t="s">
        <v>110</v>
      </c>
      <c r="AS6" s="42" t="s">
        <v>107</v>
      </c>
      <c r="AT6" s="42" t="s">
        <v>108</v>
      </c>
      <c r="AU6" s="41" t="s">
        <v>109</v>
      </c>
      <c r="AV6" s="43" t="s">
        <v>110</v>
      </c>
      <c r="AW6" s="43" t="s">
        <v>107</v>
      </c>
      <c r="AX6" s="42" t="s">
        <v>108</v>
      </c>
      <c r="AY6" s="41" t="s">
        <v>109</v>
      </c>
      <c r="AZ6" s="41" t="s">
        <v>110</v>
      </c>
      <c r="BA6" s="42" t="s">
        <v>107</v>
      </c>
      <c r="BB6" s="42" t="s">
        <v>108</v>
      </c>
      <c r="BC6" s="41" t="s">
        <v>109</v>
      </c>
      <c r="BD6" s="41" t="s">
        <v>110</v>
      </c>
      <c r="BE6" s="42" t="s">
        <v>107</v>
      </c>
      <c r="BF6" s="42" t="s">
        <v>108</v>
      </c>
      <c r="BG6" s="41" t="s">
        <v>109</v>
      </c>
      <c r="BH6" s="41" t="s">
        <v>110</v>
      </c>
      <c r="BI6" s="659" t="s">
        <v>107</v>
      </c>
      <c r="BJ6" s="42" t="s">
        <v>108</v>
      </c>
      <c r="BK6" s="41" t="s">
        <v>109</v>
      </c>
      <c r="BL6" s="41" t="s">
        <v>110</v>
      </c>
      <c r="BM6" s="774" t="s">
        <v>107</v>
      </c>
      <c r="BN6" s="42" t="s">
        <v>108</v>
      </c>
      <c r="BO6" s="41" t="s">
        <v>109</v>
      </c>
      <c r="BP6" s="41" t="s">
        <v>110</v>
      </c>
      <c r="BQ6" s="42" t="s">
        <v>107</v>
      </c>
      <c r="BR6" s="42" t="s">
        <v>108</v>
      </c>
      <c r="BS6" s="659" t="s">
        <v>109</v>
      </c>
      <c r="BT6" s="41" t="s">
        <v>110</v>
      </c>
      <c r="BU6" s="42" t="s">
        <v>107</v>
      </c>
      <c r="BV6" s="42" t="s">
        <v>108</v>
      </c>
      <c r="BW6" s="40" t="s">
        <v>109</v>
      </c>
      <c r="BX6" s="39" t="s">
        <v>110</v>
      </c>
      <c r="BY6" s="39" t="s">
        <v>420</v>
      </c>
      <c r="BZ6" s="42" t="s">
        <v>108</v>
      </c>
      <c r="CA6" s="40" t="s">
        <v>109</v>
      </c>
      <c r="CB6" s="39" t="s">
        <v>628</v>
      </c>
      <c r="CC6" s="39" t="s">
        <v>628</v>
      </c>
      <c r="CD6" s="1058" t="s">
        <v>628</v>
      </c>
      <c r="CE6" s="1058" t="s">
        <v>628</v>
      </c>
      <c r="CF6" s="1720"/>
      <c r="CG6" s="1721"/>
      <c r="CH6" s="1721"/>
      <c r="CI6" s="1720"/>
      <c r="CJ6" s="1720"/>
      <c r="CK6" s="1720"/>
      <c r="CL6" s="1720"/>
      <c r="CM6" s="1723"/>
      <c r="CN6" s="1723"/>
    </row>
    <row r="7" spans="1:250" s="216" customFormat="1" ht="17.100000000000001" customHeight="1">
      <c r="A7" s="183" t="str">
        <f>IF('1'!A1=1,B7,C7)</f>
        <v xml:space="preserve">TOTAL* </v>
      </c>
      <c r="B7" s="184" t="s">
        <v>49</v>
      </c>
      <c r="C7" s="185" t="s">
        <v>120</v>
      </c>
      <c r="D7" s="215">
        <v>7685</v>
      </c>
      <c r="E7" s="186">
        <v>8006</v>
      </c>
      <c r="F7" s="186">
        <v>7646</v>
      </c>
      <c r="G7" s="186">
        <v>8384</v>
      </c>
      <c r="H7" s="186">
        <v>7527</v>
      </c>
      <c r="I7" s="186">
        <v>8744</v>
      </c>
      <c r="J7" s="186">
        <v>9872</v>
      </c>
      <c r="K7" s="186">
        <v>9728</v>
      </c>
      <c r="L7" s="186">
        <v>9989</v>
      </c>
      <c r="M7" s="186">
        <v>11593</v>
      </c>
      <c r="N7" s="186">
        <v>11696</v>
      </c>
      <c r="O7" s="186">
        <v>12673</v>
      </c>
      <c r="P7" s="186">
        <v>12881</v>
      </c>
      <c r="Q7" s="186">
        <v>17620</v>
      </c>
      <c r="R7" s="186">
        <v>19727</v>
      </c>
      <c r="S7" s="186">
        <v>12623</v>
      </c>
      <c r="T7" s="186">
        <v>7816</v>
      </c>
      <c r="U7" s="186">
        <v>8431</v>
      </c>
      <c r="V7" s="186">
        <v>9373</v>
      </c>
      <c r="W7" s="186">
        <v>11247</v>
      </c>
      <c r="X7" s="186">
        <v>9632</v>
      </c>
      <c r="Y7" s="186">
        <v>11897</v>
      </c>
      <c r="Z7" s="186">
        <v>12057</v>
      </c>
      <c r="AA7" s="186">
        <v>13928</v>
      </c>
      <c r="AB7" s="186">
        <v>14065</v>
      </c>
      <c r="AC7" s="186">
        <v>15852</v>
      </c>
      <c r="AD7" s="186">
        <v>15400</v>
      </c>
      <c r="AE7" s="186">
        <v>16658</v>
      </c>
      <c r="AF7" s="186">
        <v>14585</v>
      </c>
      <c r="AG7" s="186">
        <v>16310</v>
      </c>
      <c r="AH7" s="186">
        <v>16157</v>
      </c>
      <c r="AI7" s="186">
        <v>16579</v>
      </c>
      <c r="AJ7" s="186">
        <v>14044</v>
      </c>
      <c r="AK7" s="186">
        <v>14134</v>
      </c>
      <c r="AL7" s="186">
        <v>14232</v>
      </c>
      <c r="AM7" s="186">
        <v>15720</v>
      </c>
      <c r="AN7" s="186">
        <v>12797</v>
      </c>
      <c r="AO7" s="186">
        <v>13338</v>
      </c>
      <c r="AP7" s="186">
        <v>12316</v>
      </c>
      <c r="AQ7" s="186">
        <v>11091</v>
      </c>
      <c r="AR7" s="186">
        <v>8614</v>
      </c>
      <c r="AS7" s="186">
        <v>8326</v>
      </c>
      <c r="AT7" s="186">
        <v>8834</v>
      </c>
      <c r="AU7" s="186">
        <v>8892</v>
      </c>
      <c r="AV7" s="186">
        <v>6896</v>
      </c>
      <c r="AW7" s="186">
        <v>8022</v>
      </c>
      <c r="AX7" s="186">
        <v>8346</v>
      </c>
      <c r="AY7" s="186">
        <v>9595</v>
      </c>
      <c r="AZ7" s="186">
        <v>9407</v>
      </c>
      <c r="BA7" s="186">
        <v>9198</v>
      </c>
      <c r="BB7" s="186">
        <v>9511</v>
      </c>
      <c r="BC7" s="186">
        <v>10812</v>
      </c>
      <c r="BD7" s="186">
        <v>10240</v>
      </c>
      <c r="BE7" s="186">
        <v>10591</v>
      </c>
      <c r="BF7" s="186">
        <v>10145</v>
      </c>
      <c r="BG7" s="186">
        <v>11622</v>
      </c>
      <c r="BH7" s="186">
        <v>11097</v>
      </c>
      <c r="BI7" s="186">
        <v>11021</v>
      </c>
      <c r="BJ7" s="186">
        <v>11466</v>
      </c>
      <c r="BK7" s="186">
        <v>11831</v>
      </c>
      <c r="BL7" s="186">
        <v>11132</v>
      </c>
      <c r="BM7" s="224">
        <v>9812</v>
      </c>
      <c r="BN7" s="224">
        <v>10943</v>
      </c>
      <c r="BO7" s="224">
        <v>12982</v>
      </c>
      <c r="BP7" s="224">
        <v>12437</v>
      </c>
      <c r="BQ7" s="224">
        <v>14890</v>
      </c>
      <c r="BR7" s="224">
        <v>17056</v>
      </c>
      <c r="BS7" s="224">
        <v>18449</v>
      </c>
      <c r="BT7" s="224">
        <v>12711</v>
      </c>
      <c r="BU7" s="224">
        <v>7861</v>
      </c>
      <c r="BV7" s="224">
        <v>9677</v>
      </c>
      <c r="BW7" s="224">
        <v>10475</v>
      </c>
      <c r="BX7" s="224">
        <v>9846</v>
      </c>
      <c r="BY7" s="224">
        <v>8714</v>
      </c>
      <c r="BZ7" s="224">
        <v>7401</v>
      </c>
      <c r="CA7" s="224">
        <v>8697</v>
      </c>
      <c r="CB7" s="224">
        <f>SUM(BL7:BN7)</f>
        <v>31887</v>
      </c>
      <c r="CC7" s="224">
        <f>SUM(BP7:BR7)</f>
        <v>44383</v>
      </c>
      <c r="CD7" s="224">
        <f>SUM(BT7:BV7)</f>
        <v>30249</v>
      </c>
      <c r="CE7" s="224">
        <f>SUM(BX7:BZ7)</f>
        <v>25961</v>
      </c>
      <c r="CF7" s="186">
        <f>SUM(AR7:AU7)</f>
        <v>34666</v>
      </c>
      <c r="CG7" s="186">
        <f>SUM(AV7:AY7)</f>
        <v>32859</v>
      </c>
      <c r="CH7" s="186">
        <f>SUM(AZ7:BC7)</f>
        <v>38928</v>
      </c>
      <c r="CI7" s="186">
        <f>SUM(BD7:BG7)</f>
        <v>42598</v>
      </c>
      <c r="CJ7" s="186">
        <f>SUM(BH7:BK7)</f>
        <v>45415</v>
      </c>
      <c r="CK7" s="775">
        <f>SUM(BL7:BO7)</f>
        <v>44869</v>
      </c>
      <c r="CL7" s="1084">
        <f>SUM(BP7:BS7)</f>
        <v>62832</v>
      </c>
      <c r="CM7" s="188">
        <f>SUM(BT7:BW7)</f>
        <v>40724</v>
      </c>
      <c r="CN7" s="188">
        <f>SUM(BX7:CA7)</f>
        <v>34658</v>
      </c>
    </row>
    <row r="8" spans="1:250" s="216" customFormat="1" ht="23.85" customHeight="1">
      <c r="A8" s="183" t="str">
        <f>IF('1'!A1=1,B8,C8)</f>
        <v>1. Investment goods</v>
      </c>
      <c r="B8" s="184" t="s">
        <v>50</v>
      </c>
      <c r="C8" s="187" t="s">
        <v>121</v>
      </c>
      <c r="D8" s="217">
        <v>461</v>
      </c>
      <c r="E8" s="188">
        <v>574</v>
      </c>
      <c r="F8" s="188">
        <v>669</v>
      </c>
      <c r="G8" s="188">
        <v>656</v>
      </c>
      <c r="H8" s="188">
        <v>528</v>
      </c>
      <c r="I8" s="188">
        <v>640</v>
      </c>
      <c r="J8" s="188">
        <v>728</v>
      </c>
      <c r="K8" s="188">
        <v>854</v>
      </c>
      <c r="L8" s="188">
        <v>846</v>
      </c>
      <c r="M8" s="188">
        <v>1012</v>
      </c>
      <c r="N8" s="188">
        <v>1232</v>
      </c>
      <c r="O8" s="188">
        <v>1325</v>
      </c>
      <c r="P8" s="188">
        <v>1278</v>
      </c>
      <c r="Q8" s="188">
        <v>1508</v>
      </c>
      <c r="R8" s="188">
        <v>1842</v>
      </c>
      <c r="S8" s="188">
        <v>1216</v>
      </c>
      <c r="T8" s="188">
        <v>663</v>
      </c>
      <c r="U8" s="188">
        <v>806</v>
      </c>
      <c r="V8" s="188">
        <v>766</v>
      </c>
      <c r="W8" s="188">
        <v>1014</v>
      </c>
      <c r="X8" s="188">
        <v>870</v>
      </c>
      <c r="Y8" s="188">
        <v>1209</v>
      </c>
      <c r="Z8" s="188">
        <v>1230</v>
      </c>
      <c r="AA8" s="188">
        <v>1378</v>
      </c>
      <c r="AB8" s="188">
        <v>1393</v>
      </c>
      <c r="AC8" s="188">
        <v>1624</v>
      </c>
      <c r="AD8" s="188">
        <v>1772</v>
      </c>
      <c r="AE8" s="188">
        <v>1649</v>
      </c>
      <c r="AF8" s="188">
        <v>1454</v>
      </c>
      <c r="AG8" s="188">
        <v>1785</v>
      </c>
      <c r="AH8" s="188">
        <v>2070</v>
      </c>
      <c r="AI8" s="188">
        <v>1704</v>
      </c>
      <c r="AJ8" s="188">
        <v>1194</v>
      </c>
      <c r="AK8" s="188">
        <v>1193</v>
      </c>
      <c r="AL8" s="188">
        <v>1214</v>
      </c>
      <c r="AM8" s="188">
        <v>1079</v>
      </c>
      <c r="AN8" s="188">
        <v>628</v>
      </c>
      <c r="AO8" s="188">
        <v>767</v>
      </c>
      <c r="AP8" s="188">
        <v>607</v>
      </c>
      <c r="AQ8" s="188">
        <v>493</v>
      </c>
      <c r="AR8" s="188">
        <v>327</v>
      </c>
      <c r="AS8" s="188">
        <v>339</v>
      </c>
      <c r="AT8" s="188">
        <v>326</v>
      </c>
      <c r="AU8" s="188">
        <v>437</v>
      </c>
      <c r="AV8" s="188">
        <v>249</v>
      </c>
      <c r="AW8" s="188">
        <v>321</v>
      </c>
      <c r="AX8" s="188">
        <v>309</v>
      </c>
      <c r="AY8" s="188">
        <v>335</v>
      </c>
      <c r="AZ8" s="188">
        <v>241</v>
      </c>
      <c r="BA8" s="188">
        <v>303</v>
      </c>
      <c r="BB8" s="188">
        <v>292</v>
      </c>
      <c r="BC8" s="188">
        <v>316</v>
      </c>
      <c r="BD8" s="188">
        <v>265</v>
      </c>
      <c r="BE8" s="188">
        <v>336</v>
      </c>
      <c r="BF8" s="188">
        <v>299</v>
      </c>
      <c r="BG8" s="188">
        <v>345</v>
      </c>
      <c r="BH8" s="188">
        <v>287</v>
      </c>
      <c r="BI8" s="188">
        <v>326</v>
      </c>
      <c r="BJ8" s="188">
        <v>351</v>
      </c>
      <c r="BK8" s="188">
        <v>361</v>
      </c>
      <c r="BL8" s="188">
        <v>292</v>
      </c>
      <c r="BM8" s="228">
        <v>288</v>
      </c>
      <c r="BN8" s="228">
        <v>360</v>
      </c>
      <c r="BO8" s="228">
        <v>358</v>
      </c>
      <c r="BP8" s="228">
        <v>309</v>
      </c>
      <c r="BQ8" s="228">
        <v>356</v>
      </c>
      <c r="BR8" s="228">
        <v>367</v>
      </c>
      <c r="BS8" s="228">
        <v>410</v>
      </c>
      <c r="BT8" s="228">
        <v>263</v>
      </c>
      <c r="BU8" s="228">
        <v>232</v>
      </c>
      <c r="BV8" s="228">
        <v>222</v>
      </c>
      <c r="BW8" s="228">
        <v>194</v>
      </c>
      <c r="BX8" s="228">
        <v>193</v>
      </c>
      <c r="BY8" s="228">
        <v>190</v>
      </c>
      <c r="BZ8" s="228">
        <v>176</v>
      </c>
      <c r="CA8" s="228">
        <v>176</v>
      </c>
      <c r="CB8" s="228">
        <f>SUM(BL8:BN8)</f>
        <v>940</v>
      </c>
      <c r="CC8" s="228">
        <f>SUM(BP8:BR8)</f>
        <v>1032</v>
      </c>
      <c r="CD8" s="228">
        <f>SUM(BT8:BV8)</f>
        <v>717</v>
      </c>
      <c r="CE8" s="228">
        <f>SUM(BX8:BZ8)</f>
        <v>559</v>
      </c>
      <c r="CF8" s="188">
        <f>SUM(AR8:AU8)</f>
        <v>1429</v>
      </c>
      <c r="CG8" s="188">
        <f>SUM(AV8:AY8)</f>
        <v>1214</v>
      </c>
      <c r="CH8" s="188">
        <f>SUM(AZ8:BC8)</f>
        <v>1152</v>
      </c>
      <c r="CI8" s="188">
        <f>SUM(BD8:BG8)</f>
        <v>1245</v>
      </c>
      <c r="CJ8" s="188">
        <f>SUM(BH8:BK8)</f>
        <v>1325</v>
      </c>
      <c r="CK8" s="188">
        <f>SUM(BL8:BO8)</f>
        <v>1298</v>
      </c>
      <c r="CL8" s="1073">
        <f>SUM(BP8:BS8)</f>
        <v>1442</v>
      </c>
      <c r="CM8" s="188">
        <f t="shared" ref="CM8:CM35" si="0">SUM(BT8:BW8)</f>
        <v>911</v>
      </c>
      <c r="CN8" s="188">
        <f>SUM(BX8:CA8)</f>
        <v>735</v>
      </c>
    </row>
    <row r="9" spans="1:250" ht="13.5" customHeight="1">
      <c r="A9" s="189" t="str">
        <f>IF('1'!A1=1,B9,C9)</f>
        <v>of which:</v>
      </c>
      <c r="B9" s="190" t="s">
        <v>51</v>
      </c>
      <c r="C9" s="191" t="s">
        <v>122</v>
      </c>
      <c r="D9" s="192"/>
      <c r="E9" s="193"/>
      <c r="F9" s="193"/>
      <c r="G9" s="193"/>
      <c r="H9" s="193"/>
      <c r="I9" s="193"/>
      <c r="J9" s="193"/>
      <c r="K9" s="193"/>
      <c r="L9" s="193"/>
      <c r="M9" s="193"/>
      <c r="N9" s="193"/>
      <c r="O9" s="193"/>
      <c r="P9" s="193"/>
      <c r="Q9" s="193"/>
      <c r="R9" s="193"/>
      <c r="S9" s="193"/>
      <c r="T9" s="193"/>
      <c r="U9" s="193"/>
      <c r="V9" s="193"/>
      <c r="W9" s="193"/>
      <c r="X9" s="193"/>
      <c r="Y9" s="193"/>
      <c r="Z9" s="193"/>
      <c r="AA9" s="193"/>
      <c r="AB9" s="193"/>
      <c r="AC9" s="193"/>
      <c r="AD9" s="193"/>
      <c r="AE9" s="193"/>
      <c r="AF9" s="193"/>
      <c r="AG9" s="193"/>
      <c r="AH9" s="193"/>
      <c r="AI9" s="193"/>
      <c r="AJ9" s="193"/>
      <c r="AK9" s="193"/>
      <c r="AL9" s="193"/>
      <c r="AM9" s="193"/>
      <c r="AN9" s="193"/>
      <c r="AO9" s="193"/>
      <c r="AP9" s="193"/>
      <c r="AQ9" s="193"/>
      <c r="AR9" s="193"/>
      <c r="AS9" s="193"/>
      <c r="AT9" s="193"/>
      <c r="AU9" s="193"/>
      <c r="AV9" s="193"/>
      <c r="AW9" s="193"/>
      <c r="AX9" s="193"/>
      <c r="AY9" s="193"/>
      <c r="AZ9" s="193"/>
      <c r="BA9" s="193"/>
      <c r="BB9" s="193"/>
      <c r="BC9" s="193"/>
      <c r="BD9" s="193"/>
      <c r="BE9" s="193"/>
      <c r="BF9" s="193"/>
      <c r="BG9" s="193"/>
      <c r="BH9" s="193"/>
      <c r="BI9" s="193"/>
      <c r="BJ9" s="193"/>
      <c r="BK9" s="193"/>
      <c r="BL9" s="193"/>
      <c r="BM9" s="193"/>
      <c r="BN9" s="193"/>
      <c r="BO9" s="193"/>
      <c r="BP9" s="703"/>
      <c r="BQ9" s="703"/>
      <c r="BR9" s="703"/>
      <c r="BS9" s="703"/>
      <c r="BT9" s="703"/>
      <c r="BU9" s="703"/>
      <c r="BV9" s="703"/>
      <c r="BW9" s="703"/>
      <c r="BX9" s="703"/>
      <c r="BY9" s="703"/>
      <c r="BZ9" s="703"/>
      <c r="CA9" s="703"/>
      <c r="CB9" s="228"/>
      <c r="CC9" s="228"/>
      <c r="CD9" s="228"/>
      <c r="CE9" s="228"/>
      <c r="CF9" s="188"/>
      <c r="CG9" s="188"/>
      <c r="CH9" s="188"/>
      <c r="CI9" s="188"/>
      <c r="CJ9" s="188"/>
      <c r="CK9" s="188"/>
      <c r="CL9" s="1083"/>
      <c r="CM9" s="188"/>
      <c r="CN9" s="188"/>
    </row>
    <row r="10" spans="1:250" s="196" customFormat="1" ht="24" hidden="1" customHeight="1">
      <c r="A10" s="194" t="str">
        <f>IF('1'!A1=1,B10,C10)</f>
        <v>Agricultural products</v>
      </c>
      <c r="B10" s="56" t="s">
        <v>5</v>
      </c>
      <c r="C10" s="195" t="s">
        <v>96</v>
      </c>
      <c r="D10" s="192">
        <v>2.4495699999999999E-3</v>
      </c>
      <c r="E10" s="193">
        <v>0</v>
      </c>
      <c r="F10" s="193">
        <v>0</v>
      </c>
      <c r="G10" s="193">
        <v>0</v>
      </c>
      <c r="H10" s="193">
        <v>0</v>
      </c>
      <c r="I10" s="193">
        <v>0</v>
      </c>
      <c r="J10" s="193">
        <v>0</v>
      </c>
      <c r="K10" s="193">
        <v>0</v>
      </c>
      <c r="L10" s="193">
        <v>0</v>
      </c>
      <c r="M10" s="193">
        <v>0</v>
      </c>
      <c r="N10" s="193">
        <v>0</v>
      </c>
      <c r="O10" s="193">
        <v>1</v>
      </c>
      <c r="P10" s="193">
        <v>0</v>
      </c>
      <c r="Q10" s="193">
        <v>0</v>
      </c>
      <c r="R10" s="193">
        <v>2</v>
      </c>
      <c r="S10" s="193">
        <v>3</v>
      </c>
      <c r="T10" s="193">
        <v>2</v>
      </c>
      <c r="U10" s="193">
        <v>2</v>
      </c>
      <c r="V10" s="193">
        <v>0</v>
      </c>
      <c r="W10" s="193">
        <v>3</v>
      </c>
      <c r="X10" s="193">
        <v>0</v>
      </c>
      <c r="Y10" s="193">
        <v>0</v>
      </c>
      <c r="Z10" s="193">
        <v>0</v>
      </c>
      <c r="AA10" s="193">
        <v>1</v>
      </c>
      <c r="AB10" s="193">
        <v>0</v>
      </c>
      <c r="AC10" s="193">
        <v>1</v>
      </c>
      <c r="AD10" s="193">
        <v>2</v>
      </c>
      <c r="AE10" s="193">
        <v>4</v>
      </c>
      <c r="AF10" s="193">
        <v>1</v>
      </c>
      <c r="AG10" s="193">
        <v>1</v>
      </c>
      <c r="AH10" s="193">
        <v>1</v>
      </c>
      <c r="AI10" s="193">
        <v>2</v>
      </c>
      <c r="AJ10" s="193">
        <v>0</v>
      </c>
      <c r="AK10" s="193">
        <v>1</v>
      </c>
      <c r="AL10" s="193">
        <v>2</v>
      </c>
      <c r="AM10" s="193">
        <v>4</v>
      </c>
      <c r="AN10" s="193">
        <v>0</v>
      </c>
      <c r="AO10" s="193">
        <v>0</v>
      </c>
      <c r="AP10" s="193">
        <v>0</v>
      </c>
      <c r="AQ10" s="193">
        <v>0</v>
      </c>
      <c r="AR10" s="193">
        <v>0</v>
      </c>
      <c r="AS10" s="193">
        <v>0</v>
      </c>
      <c r="AT10" s="193">
        <v>0</v>
      </c>
      <c r="AU10" s="193">
        <v>0</v>
      </c>
      <c r="AV10" s="193">
        <v>0</v>
      </c>
      <c r="AW10" s="193">
        <v>1</v>
      </c>
      <c r="AX10" s="193">
        <v>1</v>
      </c>
      <c r="AY10" s="193">
        <v>1</v>
      </c>
      <c r="AZ10" s="193">
        <v>1</v>
      </c>
      <c r="BA10" s="193">
        <v>0</v>
      </c>
      <c r="BB10" s="193">
        <v>1</v>
      </c>
      <c r="BC10" s="193">
        <v>2</v>
      </c>
      <c r="BD10" s="193">
        <v>1</v>
      </c>
      <c r="BE10" s="193">
        <v>1</v>
      </c>
      <c r="BF10" s="193">
        <v>1</v>
      </c>
      <c r="BG10" s="193">
        <v>3</v>
      </c>
      <c r="BH10" s="193">
        <v>1</v>
      </c>
      <c r="BI10" s="193">
        <v>3</v>
      </c>
      <c r="BJ10" s="193">
        <v>3</v>
      </c>
      <c r="BK10" s="193">
        <v>3</v>
      </c>
      <c r="BL10" s="193">
        <v>1</v>
      </c>
      <c r="BM10" s="193">
        <v>3</v>
      </c>
      <c r="BN10" s="193">
        <v>4</v>
      </c>
      <c r="BO10" s="193">
        <v>3</v>
      </c>
      <c r="BP10" s="703">
        <v>1</v>
      </c>
      <c r="BQ10" s="703">
        <v>2</v>
      </c>
      <c r="BR10" s="703">
        <v>1</v>
      </c>
      <c r="BS10" s="703">
        <v>2</v>
      </c>
      <c r="BT10" s="703">
        <v>0</v>
      </c>
      <c r="BU10" s="703">
        <v>0</v>
      </c>
      <c r="BV10" s="703">
        <v>0</v>
      </c>
      <c r="BW10" s="703">
        <v>0</v>
      </c>
      <c r="BX10" s="703">
        <v>0</v>
      </c>
      <c r="BY10" s="703">
        <v>0</v>
      </c>
      <c r="BZ10" s="703">
        <v>0</v>
      </c>
      <c r="CA10" s="703">
        <v>0</v>
      </c>
      <c r="CB10" s="228">
        <f t="shared" ref="CB10" si="1">SUM(BL10:BM10)</f>
        <v>4</v>
      </c>
      <c r="CC10" s="228">
        <f t="shared" ref="CC10" si="2">SUM(BP10:BQ10)</f>
        <v>3</v>
      </c>
      <c r="CD10" s="228">
        <f t="shared" ref="CD10" si="3">SUM(BT10:BU10)</f>
        <v>0</v>
      </c>
      <c r="CE10" s="228">
        <f t="shared" ref="CE10" si="4">SUM(BX10:BY10)</f>
        <v>0</v>
      </c>
      <c r="CF10" s="188">
        <f>SUM(AR10:AU10)</f>
        <v>0</v>
      </c>
      <c r="CG10" s="188">
        <f>SUM(AV10:AY10)</f>
        <v>3</v>
      </c>
      <c r="CH10" s="188">
        <f>SUM(AZ10:BC10)</f>
        <v>4</v>
      </c>
      <c r="CI10" s="188">
        <f>SUM(BD10:BG10)</f>
        <v>6</v>
      </c>
      <c r="CJ10" s="188">
        <f>SUM(BH10:BK10)</f>
        <v>10</v>
      </c>
      <c r="CK10" s="188">
        <f>SUM(BL10:BO10)</f>
        <v>11</v>
      </c>
      <c r="CL10" s="1083">
        <f>SUM(BP10:BS10)</f>
        <v>6</v>
      </c>
      <c r="CM10" s="188">
        <f t="shared" si="0"/>
        <v>0</v>
      </c>
      <c r="CN10" s="188">
        <f>SUM(BX10:CA10)</f>
        <v>0</v>
      </c>
    </row>
    <row r="11" spans="1:250" s="196" customFormat="1">
      <c r="A11" s="197" t="str">
        <f>IF('1'!A1=1,B11,C11)</f>
        <v>Ferrrous and nonferrous metals</v>
      </c>
      <c r="B11" s="198" t="s">
        <v>10</v>
      </c>
      <c r="C11" s="195" t="s">
        <v>101</v>
      </c>
      <c r="D11" s="192">
        <v>8</v>
      </c>
      <c r="E11" s="193">
        <v>13</v>
      </c>
      <c r="F11" s="193">
        <v>12</v>
      </c>
      <c r="G11" s="193">
        <v>12</v>
      </c>
      <c r="H11" s="193">
        <v>10</v>
      </c>
      <c r="I11" s="193">
        <v>18</v>
      </c>
      <c r="J11" s="193">
        <v>17</v>
      </c>
      <c r="K11" s="193">
        <v>16</v>
      </c>
      <c r="L11" s="193">
        <v>18</v>
      </c>
      <c r="M11" s="193">
        <v>25</v>
      </c>
      <c r="N11" s="193">
        <v>26</v>
      </c>
      <c r="O11" s="193">
        <v>21</v>
      </c>
      <c r="P11" s="193">
        <v>21</v>
      </c>
      <c r="Q11" s="193">
        <v>34</v>
      </c>
      <c r="R11" s="193">
        <v>26</v>
      </c>
      <c r="S11" s="193">
        <v>21</v>
      </c>
      <c r="T11" s="193">
        <v>15</v>
      </c>
      <c r="U11" s="193">
        <v>23</v>
      </c>
      <c r="V11" s="193">
        <v>19</v>
      </c>
      <c r="W11" s="193">
        <v>22</v>
      </c>
      <c r="X11" s="193">
        <v>22</v>
      </c>
      <c r="Y11" s="193">
        <v>26</v>
      </c>
      <c r="Z11" s="193">
        <v>20</v>
      </c>
      <c r="AA11" s="193">
        <v>15</v>
      </c>
      <c r="AB11" s="193">
        <v>12</v>
      </c>
      <c r="AC11" s="193">
        <v>26</v>
      </c>
      <c r="AD11" s="193">
        <v>18</v>
      </c>
      <c r="AE11" s="193">
        <v>15</v>
      </c>
      <c r="AF11" s="193">
        <v>12</v>
      </c>
      <c r="AG11" s="193">
        <v>21</v>
      </c>
      <c r="AH11" s="193">
        <v>21</v>
      </c>
      <c r="AI11" s="193">
        <v>18</v>
      </c>
      <c r="AJ11" s="193">
        <v>16</v>
      </c>
      <c r="AK11" s="193">
        <v>21</v>
      </c>
      <c r="AL11" s="193">
        <v>23</v>
      </c>
      <c r="AM11" s="193">
        <v>20</v>
      </c>
      <c r="AN11" s="193">
        <v>16</v>
      </c>
      <c r="AO11" s="193">
        <v>18</v>
      </c>
      <c r="AP11" s="193">
        <v>16</v>
      </c>
      <c r="AQ11" s="193">
        <v>13</v>
      </c>
      <c r="AR11" s="193">
        <v>7</v>
      </c>
      <c r="AS11" s="193">
        <v>9</v>
      </c>
      <c r="AT11" s="193">
        <v>9</v>
      </c>
      <c r="AU11" s="193">
        <v>9</v>
      </c>
      <c r="AV11" s="193">
        <v>7</v>
      </c>
      <c r="AW11" s="193">
        <v>10</v>
      </c>
      <c r="AX11" s="193">
        <v>13</v>
      </c>
      <c r="AY11" s="193">
        <v>9</v>
      </c>
      <c r="AZ11" s="193">
        <v>8</v>
      </c>
      <c r="BA11" s="193">
        <v>13</v>
      </c>
      <c r="BB11" s="193">
        <v>16</v>
      </c>
      <c r="BC11" s="193">
        <v>14</v>
      </c>
      <c r="BD11" s="193">
        <v>13</v>
      </c>
      <c r="BE11" s="193">
        <v>18</v>
      </c>
      <c r="BF11" s="193">
        <v>16</v>
      </c>
      <c r="BG11" s="193">
        <v>15</v>
      </c>
      <c r="BH11" s="193">
        <v>12</v>
      </c>
      <c r="BI11" s="193">
        <v>15</v>
      </c>
      <c r="BJ11" s="193">
        <v>17</v>
      </c>
      <c r="BK11" s="193">
        <v>15</v>
      </c>
      <c r="BL11" s="193">
        <v>14</v>
      </c>
      <c r="BM11" s="193">
        <v>14</v>
      </c>
      <c r="BN11" s="193">
        <v>16</v>
      </c>
      <c r="BO11" s="193">
        <v>17</v>
      </c>
      <c r="BP11" s="703">
        <v>16</v>
      </c>
      <c r="BQ11" s="703">
        <v>25</v>
      </c>
      <c r="BR11" s="703">
        <v>24</v>
      </c>
      <c r="BS11" s="703">
        <v>23</v>
      </c>
      <c r="BT11" s="703">
        <v>19</v>
      </c>
      <c r="BU11" s="703">
        <v>11</v>
      </c>
      <c r="BV11" s="703">
        <v>12</v>
      </c>
      <c r="BW11" s="703">
        <v>11</v>
      </c>
      <c r="BX11" s="703">
        <v>10</v>
      </c>
      <c r="BY11" s="703">
        <v>11</v>
      </c>
      <c r="BZ11" s="703">
        <v>11</v>
      </c>
      <c r="CA11" s="703">
        <v>12</v>
      </c>
      <c r="CB11" s="228">
        <f>SUM(BL11:BN11)</f>
        <v>44</v>
      </c>
      <c r="CC11" s="228">
        <f>SUM(BP11:BR11)</f>
        <v>65</v>
      </c>
      <c r="CD11" s="228">
        <f>SUM(BT11:BV11)</f>
        <v>42</v>
      </c>
      <c r="CE11" s="228">
        <f>SUM(BX11:BZ11)</f>
        <v>32</v>
      </c>
      <c r="CF11" s="188">
        <f>SUM(AR11:AU11)</f>
        <v>34</v>
      </c>
      <c r="CG11" s="188">
        <f>SUM(AV11:AY11)</f>
        <v>39</v>
      </c>
      <c r="CH11" s="188">
        <f>SUM(AZ11:BC11)</f>
        <v>51</v>
      </c>
      <c r="CI11" s="188">
        <f>SUM(BD11:BG11)</f>
        <v>62</v>
      </c>
      <c r="CJ11" s="188">
        <f>SUM(BH11:BK11)</f>
        <v>59</v>
      </c>
      <c r="CK11" s="188">
        <f>SUM(BL11:BO11)</f>
        <v>61</v>
      </c>
      <c r="CL11" s="1083">
        <f>SUM(BP11:BS11)</f>
        <v>88</v>
      </c>
      <c r="CM11" s="188">
        <f t="shared" si="0"/>
        <v>53</v>
      </c>
      <c r="CN11" s="188">
        <f>SUM(BX11:CA11)</f>
        <v>44</v>
      </c>
    </row>
    <row r="12" spans="1:250" ht="26.4">
      <c r="A12" s="194" t="str">
        <f>IF('1'!A1=1,B12,C12)</f>
        <v>Machinery and equipment</v>
      </c>
      <c r="B12" s="56" t="s">
        <v>11</v>
      </c>
      <c r="C12" s="195" t="s">
        <v>102</v>
      </c>
      <c r="D12" s="192">
        <v>446</v>
      </c>
      <c r="E12" s="193">
        <v>555</v>
      </c>
      <c r="F12" s="193">
        <v>649</v>
      </c>
      <c r="G12" s="193">
        <v>635</v>
      </c>
      <c r="H12" s="193">
        <v>508</v>
      </c>
      <c r="I12" s="193">
        <v>612</v>
      </c>
      <c r="J12" s="193">
        <v>701</v>
      </c>
      <c r="K12" s="193">
        <v>824</v>
      </c>
      <c r="L12" s="193">
        <v>815</v>
      </c>
      <c r="M12" s="193">
        <v>973</v>
      </c>
      <c r="N12" s="193">
        <v>1193</v>
      </c>
      <c r="O12" s="193">
        <v>1285</v>
      </c>
      <c r="P12" s="193">
        <v>1241</v>
      </c>
      <c r="Q12" s="193">
        <v>1455</v>
      </c>
      <c r="R12" s="193">
        <v>1796</v>
      </c>
      <c r="S12" s="193">
        <v>1176</v>
      </c>
      <c r="T12" s="193">
        <v>638</v>
      </c>
      <c r="U12" s="193">
        <v>773</v>
      </c>
      <c r="V12" s="193">
        <v>733</v>
      </c>
      <c r="W12" s="193">
        <v>972</v>
      </c>
      <c r="X12" s="193">
        <v>836</v>
      </c>
      <c r="Y12" s="193">
        <v>1165</v>
      </c>
      <c r="Z12" s="193">
        <v>1192</v>
      </c>
      <c r="AA12" s="193">
        <v>1344</v>
      </c>
      <c r="AB12" s="193">
        <v>1362</v>
      </c>
      <c r="AC12" s="193">
        <v>1579</v>
      </c>
      <c r="AD12" s="193">
        <v>1735</v>
      </c>
      <c r="AE12" s="193">
        <v>1610</v>
      </c>
      <c r="AF12" s="193">
        <v>1423</v>
      </c>
      <c r="AG12" s="193">
        <v>1742</v>
      </c>
      <c r="AH12" s="193">
        <v>2029</v>
      </c>
      <c r="AI12" s="193">
        <v>1660</v>
      </c>
      <c r="AJ12" s="193">
        <v>1159</v>
      </c>
      <c r="AK12" s="193">
        <v>1149</v>
      </c>
      <c r="AL12" s="193">
        <v>1169</v>
      </c>
      <c r="AM12" s="193">
        <v>1033</v>
      </c>
      <c r="AN12" s="193">
        <v>593</v>
      </c>
      <c r="AO12" s="193">
        <v>727</v>
      </c>
      <c r="AP12" s="193">
        <v>569</v>
      </c>
      <c r="AQ12" s="193">
        <v>464</v>
      </c>
      <c r="AR12" s="193">
        <v>307</v>
      </c>
      <c r="AS12" s="193">
        <v>318</v>
      </c>
      <c r="AT12" s="193">
        <v>303</v>
      </c>
      <c r="AU12" s="193">
        <v>414</v>
      </c>
      <c r="AV12" s="193">
        <v>234</v>
      </c>
      <c r="AW12" s="193">
        <v>298</v>
      </c>
      <c r="AX12" s="193">
        <v>284</v>
      </c>
      <c r="AY12" s="193">
        <v>315</v>
      </c>
      <c r="AZ12" s="193">
        <v>220</v>
      </c>
      <c r="BA12" s="193">
        <v>280</v>
      </c>
      <c r="BB12" s="193">
        <v>264</v>
      </c>
      <c r="BC12" s="193">
        <v>288</v>
      </c>
      <c r="BD12" s="193">
        <v>240</v>
      </c>
      <c r="BE12" s="193">
        <v>305</v>
      </c>
      <c r="BF12" s="193">
        <v>272</v>
      </c>
      <c r="BG12" s="193">
        <v>316</v>
      </c>
      <c r="BH12" s="193">
        <v>265</v>
      </c>
      <c r="BI12" s="193">
        <v>297</v>
      </c>
      <c r="BJ12" s="193">
        <v>320</v>
      </c>
      <c r="BK12" s="193">
        <v>330</v>
      </c>
      <c r="BL12" s="193">
        <v>267</v>
      </c>
      <c r="BM12" s="193">
        <v>262</v>
      </c>
      <c r="BN12" s="193">
        <v>328</v>
      </c>
      <c r="BO12" s="193">
        <v>324</v>
      </c>
      <c r="BP12" s="703">
        <v>277</v>
      </c>
      <c r="BQ12" s="703">
        <v>313</v>
      </c>
      <c r="BR12" s="703">
        <v>323</v>
      </c>
      <c r="BS12" s="703">
        <v>358</v>
      </c>
      <c r="BT12" s="703">
        <v>227</v>
      </c>
      <c r="BU12" s="703">
        <v>199</v>
      </c>
      <c r="BV12" s="703">
        <v>193</v>
      </c>
      <c r="BW12" s="703">
        <v>166</v>
      </c>
      <c r="BX12" s="703">
        <v>167</v>
      </c>
      <c r="BY12" s="703">
        <v>165</v>
      </c>
      <c r="BZ12" s="703">
        <v>152</v>
      </c>
      <c r="CA12" s="703">
        <v>151</v>
      </c>
      <c r="CB12" s="228">
        <f>SUM(BL12:BN12)</f>
        <v>857</v>
      </c>
      <c r="CC12" s="228">
        <f t="shared" ref="CC12:CC13" si="5">SUM(BP12:BR12)</f>
        <v>913</v>
      </c>
      <c r="CD12" s="228">
        <f t="shared" ref="CD12:CD13" si="6">SUM(BT12:BV12)</f>
        <v>619</v>
      </c>
      <c r="CE12" s="228">
        <f t="shared" ref="CE12:CE13" si="7">SUM(BX12:BZ12)</f>
        <v>484</v>
      </c>
      <c r="CF12" s="188">
        <f>SUM(AR12:AU12)</f>
        <v>1342</v>
      </c>
      <c r="CG12" s="188">
        <f>SUM(AV12:AY12)</f>
        <v>1131</v>
      </c>
      <c r="CH12" s="188">
        <f>SUM(AZ12:BC12)</f>
        <v>1052</v>
      </c>
      <c r="CI12" s="188">
        <f>SUM(BD12:BG12)</f>
        <v>1133</v>
      </c>
      <c r="CJ12" s="188">
        <f>SUM(BH12:BK12)</f>
        <v>1212</v>
      </c>
      <c r="CK12" s="188">
        <f>SUM(BL12:BO12)</f>
        <v>1181</v>
      </c>
      <c r="CL12" s="1083">
        <f>SUM(BP12:BS12)</f>
        <v>1271</v>
      </c>
      <c r="CM12" s="188">
        <f t="shared" si="0"/>
        <v>785</v>
      </c>
      <c r="CN12" s="188">
        <f t="shared" ref="CN12:CN35" si="8">SUM(BX12:CA12)</f>
        <v>635</v>
      </c>
    </row>
    <row r="13" spans="1:250" ht="19.5" customHeight="1">
      <c r="A13" s="194" t="str">
        <f>IF('1'!A1=1,B13,C13)</f>
        <v>Other</v>
      </c>
      <c r="B13" s="56" t="s">
        <v>52</v>
      </c>
      <c r="C13" s="195" t="s">
        <v>123</v>
      </c>
      <c r="D13" s="192">
        <f t="shared" ref="D13:AI13" si="9">D8-D10-D11-D12</f>
        <v>6.9975504299999898</v>
      </c>
      <c r="E13" s="193">
        <f t="shared" si="9"/>
        <v>6</v>
      </c>
      <c r="F13" s="193">
        <f t="shared" si="9"/>
        <v>8</v>
      </c>
      <c r="G13" s="193">
        <f t="shared" si="9"/>
        <v>9</v>
      </c>
      <c r="H13" s="193">
        <f t="shared" si="9"/>
        <v>10</v>
      </c>
      <c r="I13" s="193">
        <f t="shared" si="9"/>
        <v>10</v>
      </c>
      <c r="J13" s="193">
        <f t="shared" si="9"/>
        <v>10</v>
      </c>
      <c r="K13" s="193">
        <f t="shared" si="9"/>
        <v>14</v>
      </c>
      <c r="L13" s="193">
        <f t="shared" si="9"/>
        <v>13</v>
      </c>
      <c r="M13" s="193">
        <f t="shared" si="9"/>
        <v>14</v>
      </c>
      <c r="N13" s="193">
        <f t="shared" si="9"/>
        <v>13</v>
      </c>
      <c r="O13" s="193">
        <f t="shared" si="9"/>
        <v>18</v>
      </c>
      <c r="P13" s="193">
        <f t="shared" si="9"/>
        <v>16</v>
      </c>
      <c r="Q13" s="193">
        <f t="shared" si="9"/>
        <v>19</v>
      </c>
      <c r="R13" s="193">
        <f t="shared" si="9"/>
        <v>18</v>
      </c>
      <c r="S13" s="193">
        <f t="shared" si="9"/>
        <v>16</v>
      </c>
      <c r="T13" s="193">
        <f t="shared" si="9"/>
        <v>8</v>
      </c>
      <c r="U13" s="193">
        <f t="shared" si="9"/>
        <v>8</v>
      </c>
      <c r="V13" s="193">
        <f t="shared" si="9"/>
        <v>14</v>
      </c>
      <c r="W13" s="193">
        <f t="shared" si="9"/>
        <v>17</v>
      </c>
      <c r="X13" s="193">
        <f t="shared" si="9"/>
        <v>12</v>
      </c>
      <c r="Y13" s="193">
        <f t="shared" si="9"/>
        <v>18</v>
      </c>
      <c r="Z13" s="193">
        <f t="shared" si="9"/>
        <v>18</v>
      </c>
      <c r="AA13" s="193">
        <f t="shared" si="9"/>
        <v>18</v>
      </c>
      <c r="AB13" s="193">
        <f t="shared" si="9"/>
        <v>19</v>
      </c>
      <c r="AC13" s="193">
        <f t="shared" si="9"/>
        <v>18</v>
      </c>
      <c r="AD13" s="193">
        <f t="shared" si="9"/>
        <v>17</v>
      </c>
      <c r="AE13" s="193">
        <f t="shared" si="9"/>
        <v>20</v>
      </c>
      <c r="AF13" s="193">
        <f t="shared" si="9"/>
        <v>18</v>
      </c>
      <c r="AG13" s="193">
        <f t="shared" si="9"/>
        <v>21</v>
      </c>
      <c r="AH13" s="193">
        <f t="shared" si="9"/>
        <v>19</v>
      </c>
      <c r="AI13" s="193">
        <f t="shared" si="9"/>
        <v>24</v>
      </c>
      <c r="AJ13" s="193">
        <f t="shared" ref="AJ13:BO13" si="10">AJ8-AJ10-AJ11-AJ12</f>
        <v>19</v>
      </c>
      <c r="AK13" s="193">
        <f t="shared" si="10"/>
        <v>22</v>
      </c>
      <c r="AL13" s="193">
        <f t="shared" si="10"/>
        <v>20</v>
      </c>
      <c r="AM13" s="193">
        <f t="shared" si="10"/>
        <v>22</v>
      </c>
      <c r="AN13" s="193">
        <f t="shared" si="10"/>
        <v>19</v>
      </c>
      <c r="AO13" s="193">
        <f t="shared" si="10"/>
        <v>22</v>
      </c>
      <c r="AP13" s="193">
        <f t="shared" si="10"/>
        <v>22</v>
      </c>
      <c r="AQ13" s="193">
        <f t="shared" si="10"/>
        <v>16</v>
      </c>
      <c r="AR13" s="193">
        <f t="shared" si="10"/>
        <v>13</v>
      </c>
      <c r="AS13" s="193">
        <f t="shared" si="10"/>
        <v>12</v>
      </c>
      <c r="AT13" s="193">
        <f t="shared" si="10"/>
        <v>14</v>
      </c>
      <c r="AU13" s="193">
        <f t="shared" si="10"/>
        <v>14</v>
      </c>
      <c r="AV13" s="193">
        <f t="shared" si="10"/>
        <v>8</v>
      </c>
      <c r="AW13" s="193">
        <f t="shared" si="10"/>
        <v>12</v>
      </c>
      <c r="AX13" s="193">
        <f t="shared" si="10"/>
        <v>11</v>
      </c>
      <c r="AY13" s="193">
        <f t="shared" si="10"/>
        <v>10</v>
      </c>
      <c r="AZ13" s="193">
        <f t="shared" si="10"/>
        <v>12</v>
      </c>
      <c r="BA13" s="193">
        <f t="shared" si="10"/>
        <v>10</v>
      </c>
      <c r="BB13" s="193">
        <f t="shared" si="10"/>
        <v>11</v>
      </c>
      <c r="BC13" s="193">
        <f t="shared" si="10"/>
        <v>12</v>
      </c>
      <c r="BD13" s="193">
        <f t="shared" si="10"/>
        <v>11</v>
      </c>
      <c r="BE13" s="193">
        <f t="shared" si="10"/>
        <v>12</v>
      </c>
      <c r="BF13" s="193">
        <f t="shared" si="10"/>
        <v>10</v>
      </c>
      <c r="BG13" s="193">
        <f t="shared" si="10"/>
        <v>11</v>
      </c>
      <c r="BH13" s="193">
        <f t="shared" si="10"/>
        <v>9</v>
      </c>
      <c r="BI13" s="193">
        <f t="shared" si="10"/>
        <v>11</v>
      </c>
      <c r="BJ13" s="193">
        <f t="shared" si="10"/>
        <v>11</v>
      </c>
      <c r="BK13" s="193">
        <f t="shared" si="10"/>
        <v>13</v>
      </c>
      <c r="BL13" s="193">
        <f t="shared" si="10"/>
        <v>10</v>
      </c>
      <c r="BM13" s="193">
        <f t="shared" si="10"/>
        <v>9</v>
      </c>
      <c r="BN13" s="193">
        <f t="shared" si="10"/>
        <v>12</v>
      </c>
      <c r="BO13" s="193">
        <f t="shared" si="10"/>
        <v>14</v>
      </c>
      <c r="BP13" s="703">
        <f t="shared" ref="BP13:CA13" si="11">BP8-BP10-BP11-BP12</f>
        <v>15</v>
      </c>
      <c r="BQ13" s="703">
        <f t="shared" si="11"/>
        <v>16</v>
      </c>
      <c r="BR13" s="703">
        <f t="shared" si="11"/>
        <v>19</v>
      </c>
      <c r="BS13" s="703">
        <f t="shared" si="11"/>
        <v>27</v>
      </c>
      <c r="BT13" s="703">
        <f t="shared" si="11"/>
        <v>17</v>
      </c>
      <c r="BU13" s="703">
        <f t="shared" si="11"/>
        <v>22</v>
      </c>
      <c r="BV13" s="703">
        <f t="shared" si="11"/>
        <v>17</v>
      </c>
      <c r="BW13" s="703">
        <f t="shared" si="11"/>
        <v>17</v>
      </c>
      <c r="BX13" s="703">
        <f t="shared" si="11"/>
        <v>16</v>
      </c>
      <c r="BY13" s="703">
        <f t="shared" si="11"/>
        <v>14</v>
      </c>
      <c r="BZ13" s="703">
        <f t="shared" si="11"/>
        <v>13</v>
      </c>
      <c r="CA13" s="703">
        <f t="shared" si="11"/>
        <v>13</v>
      </c>
      <c r="CB13" s="228">
        <f>SUM(BL13:BN13)</f>
        <v>31</v>
      </c>
      <c r="CC13" s="228">
        <f t="shared" si="5"/>
        <v>50</v>
      </c>
      <c r="CD13" s="228">
        <f t="shared" si="6"/>
        <v>56</v>
      </c>
      <c r="CE13" s="228">
        <f t="shared" si="7"/>
        <v>43</v>
      </c>
      <c r="CF13" s="188">
        <f>SUM(AR13:AU13)</f>
        <v>53</v>
      </c>
      <c r="CG13" s="188">
        <f>SUM(AV13:AY13)</f>
        <v>41</v>
      </c>
      <c r="CH13" s="188">
        <f>SUM(AZ13:BC13)</f>
        <v>45</v>
      </c>
      <c r="CI13" s="188">
        <f>SUM(BD13:BG13)</f>
        <v>44</v>
      </c>
      <c r="CJ13" s="188">
        <f>SUM(BH13:BK13)</f>
        <v>44</v>
      </c>
      <c r="CK13" s="188">
        <f>SUM(BL13:BO13)</f>
        <v>45</v>
      </c>
      <c r="CL13" s="1083">
        <f>SUM(BP13:BS13)</f>
        <v>77</v>
      </c>
      <c r="CM13" s="188">
        <f t="shared" si="0"/>
        <v>73</v>
      </c>
      <c r="CN13" s="188">
        <f t="shared" si="8"/>
        <v>56</v>
      </c>
    </row>
    <row r="14" spans="1:250" ht="12.6" customHeight="1">
      <c r="A14" s="199"/>
      <c r="B14" s="200"/>
      <c r="C14" s="201"/>
      <c r="D14" s="192"/>
      <c r="E14" s="193"/>
      <c r="F14" s="193"/>
      <c r="G14" s="193"/>
      <c r="H14" s="193"/>
      <c r="I14" s="193"/>
      <c r="J14" s="193"/>
      <c r="K14" s="193"/>
      <c r="L14" s="193"/>
      <c r="M14" s="193"/>
      <c r="N14" s="193"/>
      <c r="O14" s="193"/>
      <c r="P14" s="193"/>
      <c r="Q14" s="193"/>
      <c r="R14" s="193"/>
      <c r="S14" s="193"/>
      <c r="T14" s="193"/>
      <c r="U14" s="193"/>
      <c r="V14" s="193"/>
      <c r="W14" s="193"/>
      <c r="X14" s="193"/>
      <c r="Y14" s="193"/>
      <c r="Z14" s="193"/>
      <c r="AA14" s="193"/>
      <c r="AB14" s="193"/>
      <c r="AC14" s="193"/>
      <c r="AD14" s="193"/>
      <c r="AE14" s="193"/>
      <c r="AF14" s="193"/>
      <c r="AG14" s="193"/>
      <c r="AH14" s="193"/>
      <c r="AI14" s="193"/>
      <c r="AJ14" s="193"/>
      <c r="AK14" s="193"/>
      <c r="AL14" s="193"/>
      <c r="AM14" s="193"/>
      <c r="AN14" s="193"/>
      <c r="AO14" s="193"/>
      <c r="AP14" s="193"/>
      <c r="AQ14" s="193"/>
      <c r="AR14" s="193"/>
      <c r="AS14" s="193"/>
      <c r="AT14" s="193"/>
      <c r="AU14" s="193"/>
      <c r="AV14" s="193"/>
      <c r="AW14" s="193"/>
      <c r="AX14" s="193"/>
      <c r="AY14" s="193"/>
      <c r="AZ14" s="193"/>
      <c r="BA14" s="193"/>
      <c r="BB14" s="193"/>
      <c r="BC14" s="193"/>
      <c r="BD14" s="193"/>
      <c r="BE14" s="193"/>
      <c r="BF14" s="193"/>
      <c r="BG14" s="193"/>
      <c r="BH14" s="193"/>
      <c r="BI14" s="193"/>
      <c r="BJ14" s="193"/>
      <c r="BK14" s="193"/>
      <c r="BL14" s="193"/>
      <c r="BM14" s="193"/>
      <c r="BN14" s="193"/>
      <c r="BO14" s="193"/>
      <c r="BP14" s="703"/>
      <c r="BQ14" s="703"/>
      <c r="BR14" s="703"/>
      <c r="BS14" s="703"/>
      <c r="BT14" s="703"/>
      <c r="BU14" s="703"/>
      <c r="BV14" s="703"/>
      <c r="BW14" s="703"/>
      <c r="BX14" s="703"/>
      <c r="BY14" s="703"/>
      <c r="BZ14" s="703"/>
      <c r="CA14" s="703"/>
      <c r="CB14" s="228"/>
      <c r="CC14" s="228"/>
      <c r="CD14" s="228"/>
      <c r="CE14" s="228"/>
      <c r="CF14" s="188"/>
      <c r="CG14" s="188"/>
      <c r="CH14" s="188"/>
      <c r="CI14" s="188"/>
      <c r="CJ14" s="188"/>
      <c r="CK14" s="188"/>
      <c r="CL14" s="1083"/>
      <c r="CM14" s="188"/>
      <c r="CN14" s="188"/>
    </row>
    <row r="15" spans="1:250" s="216" customFormat="1" ht="14.7" customHeight="1">
      <c r="A15" s="183" t="str">
        <f>IF('1'!A1=1,B15,C15)</f>
        <v xml:space="preserve"> 2. Intermediate goods</v>
      </c>
      <c r="B15" s="184" t="s">
        <v>53</v>
      </c>
      <c r="C15" s="187" t="s">
        <v>124</v>
      </c>
      <c r="D15" s="217">
        <v>6571</v>
      </c>
      <c r="E15" s="188">
        <v>6710</v>
      </c>
      <c r="F15" s="188">
        <v>6101</v>
      </c>
      <c r="G15" s="188">
        <v>6750</v>
      </c>
      <c r="H15" s="188">
        <v>6240</v>
      </c>
      <c r="I15" s="188">
        <v>7250</v>
      </c>
      <c r="J15" s="188">
        <v>7962</v>
      </c>
      <c r="K15" s="188">
        <v>7712</v>
      </c>
      <c r="L15" s="188">
        <v>8140</v>
      </c>
      <c r="M15" s="188">
        <v>9434</v>
      </c>
      <c r="N15" s="188">
        <v>8870</v>
      </c>
      <c r="O15" s="188">
        <v>9623</v>
      </c>
      <c r="P15" s="188">
        <v>10420</v>
      </c>
      <c r="Q15" s="188">
        <v>14703</v>
      </c>
      <c r="R15" s="188">
        <v>16408</v>
      </c>
      <c r="S15" s="188">
        <v>10077</v>
      </c>
      <c r="T15" s="188">
        <v>6301</v>
      </c>
      <c r="U15" s="188">
        <v>6653</v>
      </c>
      <c r="V15" s="188">
        <v>7489</v>
      </c>
      <c r="W15" s="188">
        <v>8907.8958349019904</v>
      </c>
      <c r="X15" s="188">
        <v>7638</v>
      </c>
      <c r="Y15" s="188">
        <v>9418</v>
      </c>
      <c r="Z15" s="188">
        <v>9405</v>
      </c>
      <c r="AA15" s="188">
        <v>10825</v>
      </c>
      <c r="AB15" s="188">
        <v>11313</v>
      </c>
      <c r="AC15" s="188">
        <v>12743</v>
      </c>
      <c r="AD15" s="188">
        <v>11920</v>
      </c>
      <c r="AE15" s="188">
        <v>13222</v>
      </c>
      <c r="AF15" s="188">
        <v>11813</v>
      </c>
      <c r="AG15" s="188">
        <v>13025</v>
      </c>
      <c r="AH15" s="188">
        <v>12326</v>
      </c>
      <c r="AI15" s="188">
        <v>13010</v>
      </c>
      <c r="AJ15" s="188">
        <v>11409</v>
      </c>
      <c r="AK15" s="188">
        <v>11320</v>
      </c>
      <c r="AL15" s="188">
        <v>11342</v>
      </c>
      <c r="AM15" s="188">
        <v>12821</v>
      </c>
      <c r="AN15" s="188">
        <v>10677</v>
      </c>
      <c r="AO15" s="188">
        <v>10895</v>
      </c>
      <c r="AP15" s="188">
        <v>9527</v>
      </c>
      <c r="AQ15" s="188">
        <v>8726</v>
      </c>
      <c r="AR15" s="188">
        <v>7137</v>
      </c>
      <c r="AS15" s="188">
        <v>6903</v>
      </c>
      <c r="AT15" s="188">
        <v>6727</v>
      </c>
      <c r="AU15" s="188">
        <v>6706</v>
      </c>
      <c r="AV15" s="188">
        <v>5574</v>
      </c>
      <c r="AW15" s="188">
        <v>6209</v>
      </c>
      <c r="AX15" s="188">
        <v>6062</v>
      </c>
      <c r="AY15" s="188">
        <v>7345</v>
      </c>
      <c r="AZ15" s="188">
        <v>8087</v>
      </c>
      <c r="BA15" s="188">
        <v>7802</v>
      </c>
      <c r="BB15" s="188">
        <v>8064</v>
      </c>
      <c r="BC15" s="188">
        <v>9090</v>
      </c>
      <c r="BD15" s="188">
        <v>8768</v>
      </c>
      <c r="BE15" s="188">
        <v>9006</v>
      </c>
      <c r="BF15" s="188">
        <v>8630</v>
      </c>
      <c r="BG15" s="188">
        <v>9840</v>
      </c>
      <c r="BH15" s="188">
        <v>9524</v>
      </c>
      <c r="BI15" s="188">
        <v>9363</v>
      </c>
      <c r="BJ15" s="188">
        <v>9870</v>
      </c>
      <c r="BK15" s="188">
        <v>10026</v>
      </c>
      <c r="BL15" s="188">
        <v>9580</v>
      </c>
      <c r="BM15" s="188">
        <v>8381</v>
      </c>
      <c r="BN15" s="188">
        <v>9228</v>
      </c>
      <c r="BO15" s="188">
        <v>11114</v>
      </c>
      <c r="BP15" s="228">
        <v>10775</v>
      </c>
      <c r="BQ15" s="228">
        <v>13007</v>
      </c>
      <c r="BR15" s="228">
        <v>15005</v>
      </c>
      <c r="BS15" s="228">
        <v>16032</v>
      </c>
      <c r="BT15" s="228">
        <v>11193</v>
      </c>
      <c r="BU15" s="228">
        <v>6385</v>
      </c>
      <c r="BV15" s="228">
        <v>8096</v>
      </c>
      <c r="BW15" s="228">
        <v>8864</v>
      </c>
      <c r="BX15" s="228">
        <v>8343</v>
      </c>
      <c r="BY15" s="228">
        <v>7257</v>
      </c>
      <c r="BZ15" s="228">
        <v>5936</v>
      </c>
      <c r="CA15" s="228">
        <v>6985</v>
      </c>
      <c r="CB15" s="228">
        <f>SUM(BL15:BN15)</f>
        <v>27189</v>
      </c>
      <c r="CC15" s="228">
        <f>SUM(BP15:BR15)</f>
        <v>38787</v>
      </c>
      <c r="CD15" s="228">
        <f>SUM(BT15:BV15)</f>
        <v>25674</v>
      </c>
      <c r="CE15" s="228">
        <f>SUM(BX15:BZ15)</f>
        <v>21536</v>
      </c>
      <c r="CF15" s="188">
        <f>SUM(AR15:AU15)</f>
        <v>27473</v>
      </c>
      <c r="CG15" s="188">
        <f>SUM(AV15:AY15)</f>
        <v>25190</v>
      </c>
      <c r="CH15" s="188">
        <f>SUM(AZ15:BC15)</f>
        <v>33043</v>
      </c>
      <c r="CI15" s="188">
        <f>SUM(BD15:BG15)</f>
        <v>36244</v>
      </c>
      <c r="CJ15" s="188">
        <f>SUM(BH15:BK15)</f>
        <v>38783</v>
      </c>
      <c r="CK15" s="188">
        <f>SUM(BL15:BO15)</f>
        <v>38303</v>
      </c>
      <c r="CL15" s="1083">
        <f>SUM(BP15:BS15)</f>
        <v>54819</v>
      </c>
      <c r="CM15" s="188">
        <f t="shared" si="0"/>
        <v>34538</v>
      </c>
      <c r="CN15" s="188">
        <f t="shared" si="8"/>
        <v>28521</v>
      </c>
    </row>
    <row r="16" spans="1:250" ht="13.35" customHeight="1">
      <c r="A16" s="189" t="str">
        <f>IF('1'!A1=1,B16,C16)</f>
        <v>of which:</v>
      </c>
      <c r="B16" s="190" t="s">
        <v>51</v>
      </c>
      <c r="C16" s="191" t="s">
        <v>122</v>
      </c>
      <c r="D16" s="192"/>
      <c r="E16" s="193"/>
      <c r="F16" s="193"/>
      <c r="G16" s="193"/>
      <c r="H16" s="193"/>
      <c r="I16" s="193"/>
      <c r="J16" s="193"/>
      <c r="K16" s="193"/>
      <c r="L16" s="193"/>
      <c r="M16" s="193"/>
      <c r="N16" s="193"/>
      <c r="O16" s="193"/>
      <c r="P16" s="193"/>
      <c r="Q16" s="193"/>
      <c r="R16" s="193"/>
      <c r="S16" s="193"/>
      <c r="T16" s="193"/>
      <c r="U16" s="193"/>
      <c r="V16" s="193"/>
      <c r="W16" s="193"/>
      <c r="X16" s="193"/>
      <c r="Y16" s="193"/>
      <c r="Z16" s="193"/>
      <c r="AA16" s="193"/>
      <c r="AB16" s="193"/>
      <c r="AC16" s="193"/>
      <c r="AD16" s="193"/>
      <c r="AE16" s="193"/>
      <c r="AF16" s="193"/>
      <c r="AG16" s="193"/>
      <c r="AH16" s="193"/>
      <c r="AI16" s="193"/>
      <c r="AJ16" s="193"/>
      <c r="AK16" s="193"/>
      <c r="AL16" s="193"/>
      <c r="AM16" s="193"/>
      <c r="AN16" s="193"/>
      <c r="AO16" s="193"/>
      <c r="AP16" s="193"/>
      <c r="AQ16" s="193"/>
      <c r="AR16" s="193"/>
      <c r="AS16" s="193"/>
      <c r="AT16" s="193"/>
      <c r="AU16" s="193"/>
      <c r="AV16" s="193"/>
      <c r="AW16" s="193"/>
      <c r="AX16" s="193"/>
      <c r="AY16" s="193"/>
      <c r="AZ16" s="193"/>
      <c r="BA16" s="193"/>
      <c r="BB16" s="193"/>
      <c r="BC16" s="193"/>
      <c r="BD16" s="193"/>
      <c r="BE16" s="193"/>
      <c r="BF16" s="193"/>
      <c r="BG16" s="193"/>
      <c r="BH16" s="193"/>
      <c r="BI16" s="193"/>
      <c r="BJ16" s="193"/>
      <c r="BK16" s="193"/>
      <c r="BL16" s="193"/>
      <c r="BM16" s="193"/>
      <c r="BN16" s="193"/>
      <c r="BO16" s="193"/>
      <c r="BP16" s="703"/>
      <c r="BQ16" s="703"/>
      <c r="BR16" s="703"/>
      <c r="BS16" s="703"/>
      <c r="BT16" s="703"/>
      <c r="BU16" s="703"/>
      <c r="BV16" s="703"/>
      <c r="BW16" s="703"/>
      <c r="BX16" s="703"/>
      <c r="BY16" s="703"/>
      <c r="BZ16" s="703"/>
      <c r="CA16" s="703"/>
      <c r="CB16" s="228"/>
      <c r="CC16" s="228"/>
      <c r="CD16" s="228"/>
      <c r="CE16" s="228"/>
      <c r="CF16" s="188"/>
      <c r="CG16" s="188"/>
      <c r="CH16" s="188"/>
      <c r="CI16" s="188"/>
      <c r="CJ16" s="188"/>
      <c r="CK16" s="188"/>
      <c r="CL16" s="1083"/>
      <c r="CM16" s="188"/>
      <c r="CN16" s="188"/>
    </row>
    <row r="17" spans="1:92" ht="26.4">
      <c r="A17" s="194" t="str">
        <f>IF('1'!A1=1,B17,C17)</f>
        <v>Agricultural products</v>
      </c>
      <c r="B17" s="56" t="s">
        <v>5</v>
      </c>
      <c r="C17" s="195" t="s">
        <v>96</v>
      </c>
      <c r="D17" s="192">
        <v>479</v>
      </c>
      <c r="E17" s="193">
        <v>492</v>
      </c>
      <c r="F17" s="193">
        <v>552</v>
      </c>
      <c r="G17" s="193">
        <v>876</v>
      </c>
      <c r="H17" s="193">
        <v>670</v>
      </c>
      <c r="I17" s="193">
        <v>692</v>
      </c>
      <c r="J17" s="193">
        <v>773</v>
      </c>
      <c r="K17" s="193">
        <v>665</v>
      </c>
      <c r="L17" s="193">
        <v>763</v>
      </c>
      <c r="M17" s="193">
        <v>1111</v>
      </c>
      <c r="N17" s="193">
        <v>462</v>
      </c>
      <c r="O17" s="193">
        <v>937</v>
      </c>
      <c r="P17" s="193">
        <v>1086</v>
      </c>
      <c r="Q17" s="193">
        <v>1270</v>
      </c>
      <c r="R17" s="193">
        <v>2799</v>
      </c>
      <c r="S17" s="193">
        <v>2422.3985029600003</v>
      </c>
      <c r="T17" s="193">
        <v>1495</v>
      </c>
      <c r="U17" s="193">
        <v>1556</v>
      </c>
      <c r="V17" s="193">
        <v>1705</v>
      </c>
      <c r="W17" s="193">
        <v>2122</v>
      </c>
      <c r="X17" s="193">
        <v>1455</v>
      </c>
      <c r="Y17" s="193">
        <v>1397</v>
      </c>
      <c r="Z17" s="193">
        <v>1517</v>
      </c>
      <c r="AA17" s="193">
        <v>2355</v>
      </c>
      <c r="AB17" s="193">
        <v>2183</v>
      </c>
      <c r="AC17" s="193">
        <v>2178</v>
      </c>
      <c r="AD17" s="193">
        <v>1751</v>
      </c>
      <c r="AE17" s="193">
        <v>3007</v>
      </c>
      <c r="AF17" s="193">
        <v>2951</v>
      </c>
      <c r="AG17" s="193">
        <v>3319</v>
      </c>
      <c r="AH17" s="193">
        <v>3097</v>
      </c>
      <c r="AI17" s="193">
        <v>4580</v>
      </c>
      <c r="AJ17" s="193">
        <v>3233</v>
      </c>
      <c r="AK17" s="193">
        <v>2309</v>
      </c>
      <c r="AL17" s="193">
        <v>2925</v>
      </c>
      <c r="AM17" s="193">
        <v>4578</v>
      </c>
      <c r="AN17" s="193">
        <v>3039</v>
      </c>
      <c r="AO17" s="193">
        <v>2464</v>
      </c>
      <c r="AP17" s="193">
        <v>2562</v>
      </c>
      <c r="AQ17" s="193">
        <v>3177</v>
      </c>
      <c r="AR17" s="193">
        <v>2564</v>
      </c>
      <c r="AS17" s="193">
        <v>2287</v>
      </c>
      <c r="AT17" s="193">
        <v>2146</v>
      </c>
      <c r="AU17" s="193">
        <v>2881</v>
      </c>
      <c r="AV17" s="193">
        <v>2429</v>
      </c>
      <c r="AW17" s="193">
        <v>2284</v>
      </c>
      <c r="AX17" s="193">
        <v>1937</v>
      </c>
      <c r="AY17" s="193">
        <v>3292</v>
      </c>
      <c r="AZ17" s="193">
        <v>3767</v>
      </c>
      <c r="BA17" s="193">
        <v>3329</v>
      </c>
      <c r="BB17" s="193">
        <v>3393</v>
      </c>
      <c r="BC17" s="193">
        <v>3774</v>
      </c>
      <c r="BD17" s="193">
        <v>3483</v>
      </c>
      <c r="BE17" s="193">
        <v>3291</v>
      </c>
      <c r="BF17" s="193">
        <v>3410</v>
      </c>
      <c r="BG17" s="193">
        <v>4720</v>
      </c>
      <c r="BH17" s="193">
        <v>4442</v>
      </c>
      <c r="BI17" s="193">
        <v>3885</v>
      </c>
      <c r="BJ17" s="193">
        <v>4595</v>
      </c>
      <c r="BK17" s="193">
        <v>5443</v>
      </c>
      <c r="BL17" s="193">
        <v>4712</v>
      </c>
      <c r="BM17" s="193">
        <v>3758</v>
      </c>
      <c r="BN17" s="193">
        <v>4245</v>
      </c>
      <c r="BO17" s="193">
        <v>5615</v>
      </c>
      <c r="BP17" s="703">
        <v>4283</v>
      </c>
      <c r="BQ17" s="703">
        <v>4594</v>
      </c>
      <c r="BR17" s="703">
        <v>5870</v>
      </c>
      <c r="BS17" s="703">
        <v>8400</v>
      </c>
      <c r="BT17" s="703">
        <v>5548</v>
      </c>
      <c r="BU17" s="703">
        <v>2700</v>
      </c>
      <c r="BV17" s="703">
        <v>4868</v>
      </c>
      <c r="BW17" s="703">
        <v>6323</v>
      </c>
      <c r="BX17" s="703">
        <v>5807</v>
      </c>
      <c r="BY17" s="703">
        <v>4145</v>
      </c>
      <c r="BZ17" s="703">
        <v>3373</v>
      </c>
      <c r="CA17" s="703">
        <v>4624</v>
      </c>
      <c r="CB17" s="228">
        <f>SUM(BL17:BN17)</f>
        <v>12715</v>
      </c>
      <c r="CC17" s="228">
        <f>SUM(BP17:BR17)</f>
        <v>14747</v>
      </c>
      <c r="CD17" s="228">
        <f>SUM(BT17:BV17)</f>
        <v>13116</v>
      </c>
      <c r="CE17" s="228">
        <f>SUM(BX17:BZ17)</f>
        <v>13325</v>
      </c>
      <c r="CF17" s="188">
        <f t="shared" ref="CF17:CF24" si="12">SUM(AR17:AU17)</f>
        <v>9878</v>
      </c>
      <c r="CG17" s="188">
        <f t="shared" ref="CG17:CG24" si="13">SUM(AV17:AY17)</f>
        <v>9942</v>
      </c>
      <c r="CH17" s="188">
        <f t="shared" ref="CH17:CH24" si="14">SUM(AZ17:BC17)</f>
        <v>14263</v>
      </c>
      <c r="CI17" s="188">
        <f t="shared" ref="CI17:CI24" si="15">SUM(BD17:BG17)</f>
        <v>14904</v>
      </c>
      <c r="CJ17" s="188">
        <f t="shared" ref="CJ17:CJ24" si="16">SUM(BH17:BK17)</f>
        <v>18365</v>
      </c>
      <c r="CK17" s="188">
        <f t="shared" ref="CK17:CK24" si="17">SUM(BL17:BO17)</f>
        <v>18330</v>
      </c>
      <c r="CL17" s="1083">
        <f t="shared" ref="CL17:CL24" si="18">SUM(BP17:BS17)</f>
        <v>23147</v>
      </c>
      <c r="CM17" s="188">
        <f t="shared" si="0"/>
        <v>19439</v>
      </c>
      <c r="CN17" s="188">
        <f t="shared" si="8"/>
        <v>17949</v>
      </c>
    </row>
    <row r="18" spans="1:92" ht="18" customHeight="1">
      <c r="A18" s="194" t="str">
        <f>IF('1'!A1=1,B18,C18)</f>
        <v>Mineral products</v>
      </c>
      <c r="B18" s="56" t="s">
        <v>6</v>
      </c>
      <c r="C18" s="195" t="s">
        <v>97</v>
      </c>
      <c r="D18" s="192">
        <v>1251</v>
      </c>
      <c r="E18" s="193">
        <v>1198</v>
      </c>
      <c r="F18" s="193">
        <v>830</v>
      </c>
      <c r="G18" s="193">
        <v>858</v>
      </c>
      <c r="H18" s="193">
        <v>844</v>
      </c>
      <c r="I18" s="193">
        <v>970</v>
      </c>
      <c r="J18" s="193">
        <v>889</v>
      </c>
      <c r="K18" s="193">
        <v>705</v>
      </c>
      <c r="L18" s="193">
        <v>857</v>
      </c>
      <c r="M18" s="193">
        <v>1025</v>
      </c>
      <c r="N18" s="193">
        <v>969</v>
      </c>
      <c r="O18" s="193">
        <v>838</v>
      </c>
      <c r="P18" s="193">
        <v>855</v>
      </c>
      <c r="Q18" s="193">
        <v>1648</v>
      </c>
      <c r="R18" s="193">
        <v>1632</v>
      </c>
      <c r="S18" s="193">
        <v>1077</v>
      </c>
      <c r="T18" s="193">
        <v>537</v>
      </c>
      <c r="U18" s="193">
        <v>625</v>
      </c>
      <c r="V18" s="193">
        <v>779</v>
      </c>
      <c r="W18" s="193">
        <v>949</v>
      </c>
      <c r="X18" s="193">
        <v>920</v>
      </c>
      <c r="Y18" s="193">
        <v>1181</v>
      </c>
      <c r="Z18" s="193">
        <v>1436</v>
      </c>
      <c r="AA18" s="193">
        <v>1331</v>
      </c>
      <c r="AB18" s="193">
        <v>1466</v>
      </c>
      <c r="AC18" s="193">
        <v>1825</v>
      </c>
      <c r="AD18" s="193">
        <v>1788</v>
      </c>
      <c r="AE18" s="193">
        <v>1723</v>
      </c>
      <c r="AF18" s="193">
        <v>1528</v>
      </c>
      <c r="AG18" s="193">
        <v>1588</v>
      </c>
      <c r="AH18" s="193">
        <v>1563</v>
      </c>
      <c r="AI18" s="193">
        <v>1471</v>
      </c>
      <c r="AJ18" s="193">
        <v>1411</v>
      </c>
      <c r="AK18" s="193">
        <v>1775</v>
      </c>
      <c r="AL18" s="193">
        <v>1662</v>
      </c>
      <c r="AM18" s="193">
        <v>1645</v>
      </c>
      <c r="AN18" s="193">
        <v>1595</v>
      </c>
      <c r="AO18" s="193">
        <v>1557</v>
      </c>
      <c r="AP18" s="193">
        <v>1220</v>
      </c>
      <c r="AQ18" s="193">
        <v>899</v>
      </c>
      <c r="AR18" s="193">
        <v>725</v>
      </c>
      <c r="AS18" s="193">
        <v>675</v>
      </c>
      <c r="AT18" s="193">
        <v>675</v>
      </c>
      <c r="AU18" s="193">
        <v>575</v>
      </c>
      <c r="AV18" s="193">
        <v>454</v>
      </c>
      <c r="AW18" s="193">
        <v>626</v>
      </c>
      <c r="AX18" s="193">
        <v>601</v>
      </c>
      <c r="AY18" s="193">
        <v>696</v>
      </c>
      <c r="AZ18" s="193">
        <v>867</v>
      </c>
      <c r="BA18" s="193">
        <v>896</v>
      </c>
      <c r="BB18" s="193">
        <v>860</v>
      </c>
      <c r="BC18" s="193">
        <v>848</v>
      </c>
      <c r="BD18" s="193">
        <v>932</v>
      </c>
      <c r="BE18" s="193">
        <v>915</v>
      </c>
      <c r="BF18" s="193">
        <v>971</v>
      </c>
      <c r="BG18" s="193">
        <v>1001</v>
      </c>
      <c r="BH18" s="193">
        <v>1002</v>
      </c>
      <c r="BI18" s="193">
        <v>1202</v>
      </c>
      <c r="BJ18" s="193">
        <v>1273</v>
      </c>
      <c r="BK18" s="193">
        <v>861</v>
      </c>
      <c r="BL18" s="193">
        <v>1127</v>
      </c>
      <c r="BM18" s="193">
        <v>1107</v>
      </c>
      <c r="BN18" s="193">
        <v>1168</v>
      </c>
      <c r="BO18" s="193">
        <v>1528</v>
      </c>
      <c r="BP18" s="703">
        <v>1885</v>
      </c>
      <c r="BQ18" s="703">
        <v>2477</v>
      </c>
      <c r="BR18" s="703">
        <v>2265</v>
      </c>
      <c r="BS18" s="703">
        <v>1200</v>
      </c>
      <c r="BT18" s="703">
        <v>1480</v>
      </c>
      <c r="BU18" s="703">
        <v>1166</v>
      </c>
      <c r="BV18" s="703">
        <v>928</v>
      </c>
      <c r="BW18" s="703">
        <v>517</v>
      </c>
      <c r="BX18" s="703">
        <v>507</v>
      </c>
      <c r="BY18" s="703">
        <v>670</v>
      </c>
      <c r="BZ18" s="703">
        <v>532</v>
      </c>
      <c r="CA18" s="703">
        <v>543</v>
      </c>
      <c r="CB18" s="228">
        <f t="shared" ref="CB18:CB24" si="19">SUM(BL18:BN18)</f>
        <v>3402</v>
      </c>
      <c r="CC18" s="228">
        <f t="shared" ref="CC18:CC24" si="20">SUM(BP18:BR18)</f>
        <v>6627</v>
      </c>
      <c r="CD18" s="228">
        <f t="shared" ref="CD18:CD24" si="21">SUM(BT18:BV18)</f>
        <v>3574</v>
      </c>
      <c r="CE18" s="228">
        <f t="shared" ref="CE18:CE24" si="22">SUM(BX18:BZ18)</f>
        <v>1709</v>
      </c>
      <c r="CF18" s="188">
        <f t="shared" si="12"/>
        <v>2650</v>
      </c>
      <c r="CG18" s="188">
        <f t="shared" si="13"/>
        <v>2377</v>
      </c>
      <c r="CH18" s="188">
        <f t="shared" si="14"/>
        <v>3471</v>
      </c>
      <c r="CI18" s="188">
        <f t="shared" si="15"/>
        <v>3819</v>
      </c>
      <c r="CJ18" s="188">
        <f t="shared" si="16"/>
        <v>4338</v>
      </c>
      <c r="CK18" s="188">
        <f t="shared" si="17"/>
        <v>4930</v>
      </c>
      <c r="CL18" s="1083">
        <f t="shared" si="18"/>
        <v>7827</v>
      </c>
      <c r="CM18" s="188">
        <f t="shared" si="0"/>
        <v>4091</v>
      </c>
      <c r="CN18" s="188">
        <f t="shared" si="8"/>
        <v>2252</v>
      </c>
    </row>
    <row r="19" spans="1:92" ht="26.4">
      <c r="A19" s="194" t="str">
        <f>IF('1'!A1=1,B19,C19)</f>
        <v>Chemicals</v>
      </c>
      <c r="B19" s="56" t="s">
        <v>7</v>
      </c>
      <c r="C19" s="195" t="s">
        <v>98</v>
      </c>
      <c r="D19" s="192">
        <v>707</v>
      </c>
      <c r="E19" s="193">
        <v>736</v>
      </c>
      <c r="F19" s="193">
        <v>830</v>
      </c>
      <c r="G19" s="193">
        <v>905</v>
      </c>
      <c r="H19" s="193">
        <v>797</v>
      </c>
      <c r="I19" s="193">
        <v>939</v>
      </c>
      <c r="J19" s="193">
        <v>1008</v>
      </c>
      <c r="K19" s="193">
        <v>969</v>
      </c>
      <c r="L19" s="193">
        <v>1039</v>
      </c>
      <c r="M19" s="193">
        <v>1119</v>
      </c>
      <c r="N19" s="193">
        <v>1107</v>
      </c>
      <c r="O19" s="193">
        <v>1270</v>
      </c>
      <c r="P19" s="193">
        <v>1369</v>
      </c>
      <c r="Q19" s="193">
        <v>1652</v>
      </c>
      <c r="R19" s="193">
        <v>1836</v>
      </c>
      <c r="S19" s="193">
        <v>1141</v>
      </c>
      <c r="T19" s="193">
        <v>603</v>
      </c>
      <c r="U19" s="193">
        <v>716</v>
      </c>
      <c r="V19" s="193">
        <v>731</v>
      </c>
      <c r="W19" s="193">
        <v>888</v>
      </c>
      <c r="X19" s="193">
        <v>777</v>
      </c>
      <c r="Y19" s="193">
        <v>807</v>
      </c>
      <c r="Z19" s="193">
        <v>936</v>
      </c>
      <c r="AA19" s="193">
        <v>1010</v>
      </c>
      <c r="AB19" s="193">
        <v>1169</v>
      </c>
      <c r="AC19" s="193">
        <v>1295</v>
      </c>
      <c r="AD19" s="193">
        <v>1489</v>
      </c>
      <c r="AE19" s="193">
        <v>1580</v>
      </c>
      <c r="AF19" s="193">
        <v>1294</v>
      </c>
      <c r="AG19" s="193">
        <v>1328</v>
      </c>
      <c r="AH19" s="193">
        <v>1559</v>
      </c>
      <c r="AI19" s="193">
        <v>1260</v>
      </c>
      <c r="AJ19" s="193">
        <v>1239</v>
      </c>
      <c r="AK19" s="193">
        <v>1265</v>
      </c>
      <c r="AL19" s="193">
        <v>1115</v>
      </c>
      <c r="AM19" s="193">
        <v>803</v>
      </c>
      <c r="AN19" s="193">
        <v>827</v>
      </c>
      <c r="AO19" s="193">
        <v>957</v>
      </c>
      <c r="AP19" s="193">
        <v>768</v>
      </c>
      <c r="AQ19" s="193">
        <v>582</v>
      </c>
      <c r="AR19" s="193">
        <v>551</v>
      </c>
      <c r="AS19" s="193">
        <v>578</v>
      </c>
      <c r="AT19" s="193">
        <v>496</v>
      </c>
      <c r="AU19" s="193">
        <v>458</v>
      </c>
      <c r="AV19" s="193">
        <v>333</v>
      </c>
      <c r="AW19" s="193">
        <v>372</v>
      </c>
      <c r="AX19" s="193">
        <v>409</v>
      </c>
      <c r="AY19" s="193">
        <v>388</v>
      </c>
      <c r="AZ19" s="193">
        <v>310</v>
      </c>
      <c r="BA19" s="193">
        <v>399</v>
      </c>
      <c r="BB19" s="193">
        <v>458</v>
      </c>
      <c r="BC19" s="193">
        <v>526</v>
      </c>
      <c r="BD19" s="193">
        <v>431</v>
      </c>
      <c r="BE19" s="193">
        <v>541</v>
      </c>
      <c r="BF19" s="193">
        <v>508</v>
      </c>
      <c r="BG19" s="193">
        <v>518</v>
      </c>
      <c r="BH19" s="193">
        <v>332</v>
      </c>
      <c r="BI19" s="193">
        <v>454</v>
      </c>
      <c r="BJ19" s="193">
        <v>480</v>
      </c>
      <c r="BK19" s="193">
        <v>515</v>
      </c>
      <c r="BL19" s="193">
        <v>378</v>
      </c>
      <c r="BM19" s="193">
        <v>446</v>
      </c>
      <c r="BN19" s="193">
        <v>534</v>
      </c>
      <c r="BO19" s="193">
        <v>552</v>
      </c>
      <c r="BP19" s="703">
        <v>429</v>
      </c>
      <c r="BQ19" s="703">
        <v>656</v>
      </c>
      <c r="BR19" s="703">
        <v>775</v>
      </c>
      <c r="BS19" s="703">
        <v>833</v>
      </c>
      <c r="BT19" s="703">
        <v>437</v>
      </c>
      <c r="BU19" s="703">
        <v>307</v>
      </c>
      <c r="BV19" s="703">
        <v>309</v>
      </c>
      <c r="BW19" s="703">
        <v>304</v>
      </c>
      <c r="BX19" s="703">
        <v>251</v>
      </c>
      <c r="BY19" s="703">
        <v>263</v>
      </c>
      <c r="BZ19" s="703">
        <v>241</v>
      </c>
      <c r="CA19" s="703">
        <v>245</v>
      </c>
      <c r="CB19" s="228">
        <f t="shared" si="19"/>
        <v>1358</v>
      </c>
      <c r="CC19" s="228">
        <f t="shared" si="20"/>
        <v>1860</v>
      </c>
      <c r="CD19" s="228">
        <f t="shared" si="21"/>
        <v>1053</v>
      </c>
      <c r="CE19" s="228">
        <f t="shared" si="22"/>
        <v>755</v>
      </c>
      <c r="CF19" s="188">
        <f t="shared" si="12"/>
        <v>2083</v>
      </c>
      <c r="CG19" s="188">
        <f t="shared" si="13"/>
        <v>1502</v>
      </c>
      <c r="CH19" s="188">
        <f t="shared" si="14"/>
        <v>1693</v>
      </c>
      <c r="CI19" s="188">
        <f t="shared" si="15"/>
        <v>1998</v>
      </c>
      <c r="CJ19" s="188">
        <f t="shared" si="16"/>
        <v>1781</v>
      </c>
      <c r="CK19" s="188">
        <f t="shared" si="17"/>
        <v>1910</v>
      </c>
      <c r="CL19" s="1083">
        <f t="shared" si="18"/>
        <v>2693</v>
      </c>
      <c r="CM19" s="188">
        <f t="shared" si="0"/>
        <v>1357</v>
      </c>
      <c r="CN19" s="188">
        <f t="shared" si="8"/>
        <v>1000</v>
      </c>
    </row>
    <row r="20" spans="1:92">
      <c r="A20" s="194" t="str">
        <f>IF('1'!A1=1,B20,C20)</f>
        <v>Timber and wood products</v>
      </c>
      <c r="B20" s="56" t="s">
        <v>8</v>
      </c>
      <c r="C20" s="195" t="s">
        <v>99</v>
      </c>
      <c r="D20" s="192">
        <v>162</v>
      </c>
      <c r="E20" s="193">
        <v>185</v>
      </c>
      <c r="F20" s="193">
        <v>179</v>
      </c>
      <c r="G20" s="193">
        <v>162</v>
      </c>
      <c r="H20" s="193">
        <v>166</v>
      </c>
      <c r="I20" s="193">
        <v>198</v>
      </c>
      <c r="J20" s="193">
        <v>208</v>
      </c>
      <c r="K20" s="193">
        <v>213</v>
      </c>
      <c r="L20" s="193">
        <v>233</v>
      </c>
      <c r="M20" s="193">
        <v>261</v>
      </c>
      <c r="N20" s="193">
        <v>285</v>
      </c>
      <c r="O20" s="193">
        <v>280</v>
      </c>
      <c r="P20" s="193">
        <v>321</v>
      </c>
      <c r="Q20" s="193">
        <v>342</v>
      </c>
      <c r="R20" s="193">
        <v>330</v>
      </c>
      <c r="S20" s="193">
        <v>245</v>
      </c>
      <c r="T20" s="193">
        <v>190</v>
      </c>
      <c r="U20" s="193">
        <v>248</v>
      </c>
      <c r="V20" s="193">
        <v>289</v>
      </c>
      <c r="W20" s="193">
        <v>296</v>
      </c>
      <c r="X20" s="193">
        <v>263</v>
      </c>
      <c r="Y20" s="193">
        <v>334</v>
      </c>
      <c r="Z20" s="193">
        <v>356</v>
      </c>
      <c r="AA20" s="193">
        <v>371</v>
      </c>
      <c r="AB20" s="193">
        <v>374</v>
      </c>
      <c r="AC20" s="193">
        <v>435</v>
      </c>
      <c r="AD20" s="193">
        <v>461</v>
      </c>
      <c r="AE20" s="193">
        <v>396</v>
      </c>
      <c r="AF20" s="193">
        <v>362</v>
      </c>
      <c r="AG20" s="193">
        <v>440</v>
      </c>
      <c r="AH20" s="193">
        <v>468</v>
      </c>
      <c r="AI20" s="193">
        <v>425</v>
      </c>
      <c r="AJ20" s="193">
        <v>400</v>
      </c>
      <c r="AK20" s="193">
        <v>473</v>
      </c>
      <c r="AL20" s="193">
        <v>501</v>
      </c>
      <c r="AM20" s="193">
        <v>469</v>
      </c>
      <c r="AN20" s="193">
        <v>431</v>
      </c>
      <c r="AO20" s="193">
        <v>508</v>
      </c>
      <c r="AP20" s="193">
        <v>491</v>
      </c>
      <c r="AQ20" s="193">
        <v>401</v>
      </c>
      <c r="AR20" s="193">
        <v>342</v>
      </c>
      <c r="AS20" s="193">
        <v>368</v>
      </c>
      <c r="AT20" s="193">
        <v>387</v>
      </c>
      <c r="AU20" s="193">
        <v>353</v>
      </c>
      <c r="AV20" s="193">
        <v>321</v>
      </c>
      <c r="AW20" s="193">
        <v>381</v>
      </c>
      <c r="AX20" s="193">
        <v>383</v>
      </c>
      <c r="AY20" s="193">
        <v>340</v>
      </c>
      <c r="AZ20" s="193">
        <v>326</v>
      </c>
      <c r="BA20" s="193">
        <v>399</v>
      </c>
      <c r="BB20" s="193">
        <v>448</v>
      </c>
      <c r="BC20" s="193">
        <v>417</v>
      </c>
      <c r="BD20" s="193">
        <v>461</v>
      </c>
      <c r="BE20" s="193">
        <v>509</v>
      </c>
      <c r="BF20" s="193">
        <v>502</v>
      </c>
      <c r="BG20" s="193">
        <v>431</v>
      </c>
      <c r="BH20" s="193">
        <v>444</v>
      </c>
      <c r="BI20" s="193">
        <v>455</v>
      </c>
      <c r="BJ20" s="193">
        <v>431</v>
      </c>
      <c r="BK20" s="193">
        <v>388</v>
      </c>
      <c r="BL20" s="193">
        <v>399</v>
      </c>
      <c r="BM20" s="193">
        <v>393</v>
      </c>
      <c r="BN20" s="193">
        <v>464</v>
      </c>
      <c r="BO20" s="193">
        <v>450</v>
      </c>
      <c r="BP20" s="703">
        <v>492</v>
      </c>
      <c r="BQ20" s="703">
        <v>622</v>
      </c>
      <c r="BR20" s="703">
        <v>710</v>
      </c>
      <c r="BS20" s="703">
        <v>596</v>
      </c>
      <c r="BT20" s="703">
        <v>517</v>
      </c>
      <c r="BU20" s="703">
        <v>579</v>
      </c>
      <c r="BV20" s="703">
        <v>521</v>
      </c>
      <c r="BW20" s="703">
        <v>423</v>
      </c>
      <c r="BX20" s="703">
        <v>427</v>
      </c>
      <c r="BY20" s="703">
        <v>483</v>
      </c>
      <c r="BZ20" s="703">
        <v>420</v>
      </c>
      <c r="CA20" s="703">
        <v>325</v>
      </c>
      <c r="CB20" s="228">
        <f t="shared" si="19"/>
        <v>1256</v>
      </c>
      <c r="CC20" s="228">
        <f t="shared" si="20"/>
        <v>1824</v>
      </c>
      <c r="CD20" s="228">
        <f t="shared" si="21"/>
        <v>1617</v>
      </c>
      <c r="CE20" s="228">
        <f t="shared" si="22"/>
        <v>1330</v>
      </c>
      <c r="CF20" s="188">
        <f t="shared" si="12"/>
        <v>1450</v>
      </c>
      <c r="CG20" s="188">
        <f t="shared" si="13"/>
        <v>1425</v>
      </c>
      <c r="CH20" s="188">
        <f t="shared" si="14"/>
        <v>1590</v>
      </c>
      <c r="CI20" s="188">
        <f t="shared" si="15"/>
        <v>1903</v>
      </c>
      <c r="CJ20" s="188">
        <f t="shared" si="16"/>
        <v>1718</v>
      </c>
      <c r="CK20" s="188">
        <f t="shared" si="17"/>
        <v>1706</v>
      </c>
      <c r="CL20" s="1083">
        <f t="shared" si="18"/>
        <v>2420</v>
      </c>
      <c r="CM20" s="188">
        <f t="shared" si="0"/>
        <v>2040</v>
      </c>
      <c r="CN20" s="188">
        <f t="shared" si="8"/>
        <v>1655</v>
      </c>
    </row>
    <row r="21" spans="1:92">
      <c r="A21" s="194" t="str">
        <f>IF('1'!A1=1,B21,C21)</f>
        <v>Industrial goods</v>
      </c>
      <c r="B21" s="56" t="s">
        <v>9</v>
      </c>
      <c r="C21" s="195" t="s">
        <v>100</v>
      </c>
      <c r="D21" s="192">
        <v>57</v>
      </c>
      <c r="E21" s="193">
        <v>72</v>
      </c>
      <c r="F21" s="193">
        <v>80</v>
      </c>
      <c r="G21" s="193">
        <v>77</v>
      </c>
      <c r="H21" s="193">
        <v>70</v>
      </c>
      <c r="I21" s="193">
        <v>87</v>
      </c>
      <c r="J21" s="193">
        <v>92</v>
      </c>
      <c r="K21" s="193">
        <v>89</v>
      </c>
      <c r="L21" s="193">
        <v>89</v>
      </c>
      <c r="M21" s="193">
        <v>109</v>
      </c>
      <c r="N21" s="193">
        <v>121</v>
      </c>
      <c r="O21" s="193">
        <v>116</v>
      </c>
      <c r="P21" s="193">
        <v>141</v>
      </c>
      <c r="Q21" s="193">
        <v>156</v>
      </c>
      <c r="R21" s="193">
        <v>179</v>
      </c>
      <c r="S21" s="193">
        <v>120</v>
      </c>
      <c r="T21" s="193">
        <v>74</v>
      </c>
      <c r="U21" s="193">
        <v>81</v>
      </c>
      <c r="V21" s="193">
        <v>101</v>
      </c>
      <c r="W21" s="193">
        <v>94</v>
      </c>
      <c r="X21" s="193">
        <v>81</v>
      </c>
      <c r="Y21" s="193">
        <v>116</v>
      </c>
      <c r="Z21" s="193">
        <v>137</v>
      </c>
      <c r="AA21" s="193">
        <v>125</v>
      </c>
      <c r="AB21" s="193">
        <v>118</v>
      </c>
      <c r="AC21" s="193">
        <v>160</v>
      </c>
      <c r="AD21" s="193">
        <v>191</v>
      </c>
      <c r="AE21" s="193">
        <v>143</v>
      </c>
      <c r="AF21" s="193">
        <v>128</v>
      </c>
      <c r="AG21" s="193">
        <v>160</v>
      </c>
      <c r="AH21" s="193">
        <v>187</v>
      </c>
      <c r="AI21" s="193">
        <v>161</v>
      </c>
      <c r="AJ21" s="193">
        <v>135</v>
      </c>
      <c r="AK21" s="193">
        <v>175</v>
      </c>
      <c r="AL21" s="193">
        <v>190</v>
      </c>
      <c r="AM21" s="193">
        <v>157</v>
      </c>
      <c r="AN21" s="193">
        <v>124</v>
      </c>
      <c r="AO21" s="193">
        <v>153</v>
      </c>
      <c r="AP21" s="193">
        <v>161</v>
      </c>
      <c r="AQ21" s="193">
        <v>115</v>
      </c>
      <c r="AR21" s="193">
        <v>86</v>
      </c>
      <c r="AS21" s="193">
        <v>110</v>
      </c>
      <c r="AT21" s="193">
        <v>110</v>
      </c>
      <c r="AU21" s="193">
        <v>92</v>
      </c>
      <c r="AV21" s="193">
        <v>70</v>
      </c>
      <c r="AW21" s="193">
        <v>95</v>
      </c>
      <c r="AX21" s="193">
        <v>108</v>
      </c>
      <c r="AY21" s="193">
        <v>90</v>
      </c>
      <c r="AZ21" s="193">
        <v>88</v>
      </c>
      <c r="BA21" s="193">
        <v>118</v>
      </c>
      <c r="BB21" s="193">
        <v>130</v>
      </c>
      <c r="BC21" s="193">
        <v>116</v>
      </c>
      <c r="BD21" s="193">
        <v>110</v>
      </c>
      <c r="BE21" s="193">
        <v>132</v>
      </c>
      <c r="BF21" s="193">
        <v>142</v>
      </c>
      <c r="BG21" s="193">
        <v>124</v>
      </c>
      <c r="BH21" s="193">
        <v>125</v>
      </c>
      <c r="BI21" s="193">
        <v>146</v>
      </c>
      <c r="BJ21" s="193">
        <v>148</v>
      </c>
      <c r="BK21" s="193">
        <v>134</v>
      </c>
      <c r="BL21" s="193">
        <v>135</v>
      </c>
      <c r="BM21" s="193">
        <v>133</v>
      </c>
      <c r="BN21" s="193">
        <v>162</v>
      </c>
      <c r="BO21" s="193">
        <v>147</v>
      </c>
      <c r="BP21" s="703">
        <v>154</v>
      </c>
      <c r="BQ21" s="703">
        <v>192</v>
      </c>
      <c r="BR21" s="703">
        <v>202</v>
      </c>
      <c r="BS21" s="703">
        <v>183</v>
      </c>
      <c r="BT21" s="703">
        <v>130</v>
      </c>
      <c r="BU21" s="703">
        <v>90</v>
      </c>
      <c r="BV21" s="703">
        <v>90</v>
      </c>
      <c r="BW21" s="703">
        <v>84</v>
      </c>
      <c r="BX21" s="703">
        <v>94</v>
      </c>
      <c r="BY21" s="703">
        <v>103</v>
      </c>
      <c r="BZ21" s="703">
        <v>102</v>
      </c>
      <c r="CA21" s="703">
        <v>90</v>
      </c>
      <c r="CB21" s="228">
        <f t="shared" si="19"/>
        <v>430</v>
      </c>
      <c r="CC21" s="228">
        <f t="shared" si="20"/>
        <v>548</v>
      </c>
      <c r="CD21" s="228">
        <f t="shared" si="21"/>
        <v>310</v>
      </c>
      <c r="CE21" s="228">
        <f t="shared" si="22"/>
        <v>299</v>
      </c>
      <c r="CF21" s="188">
        <f t="shared" si="12"/>
        <v>398</v>
      </c>
      <c r="CG21" s="188">
        <f t="shared" si="13"/>
        <v>363</v>
      </c>
      <c r="CH21" s="188">
        <f t="shared" si="14"/>
        <v>452</v>
      </c>
      <c r="CI21" s="188">
        <f t="shared" si="15"/>
        <v>508</v>
      </c>
      <c r="CJ21" s="188">
        <f t="shared" si="16"/>
        <v>553</v>
      </c>
      <c r="CK21" s="188">
        <f t="shared" si="17"/>
        <v>577</v>
      </c>
      <c r="CL21" s="1083">
        <f t="shared" si="18"/>
        <v>731</v>
      </c>
      <c r="CM21" s="188">
        <f t="shared" si="0"/>
        <v>394</v>
      </c>
      <c r="CN21" s="188">
        <f t="shared" si="8"/>
        <v>389</v>
      </c>
    </row>
    <row r="22" spans="1:92">
      <c r="A22" s="194" t="str">
        <f>IF('1'!A1=1,B22,C22)</f>
        <v>Ferrrous and nonferrous metals</v>
      </c>
      <c r="B22" s="56" t="s">
        <v>10</v>
      </c>
      <c r="C22" s="195" t="s">
        <v>101</v>
      </c>
      <c r="D22" s="192">
        <v>3515</v>
      </c>
      <c r="E22" s="193">
        <v>3578</v>
      </c>
      <c r="F22" s="193">
        <v>3165</v>
      </c>
      <c r="G22" s="193">
        <v>3360</v>
      </c>
      <c r="H22" s="193">
        <v>3274</v>
      </c>
      <c r="I22" s="193">
        <v>3854</v>
      </c>
      <c r="J22" s="193">
        <v>4465</v>
      </c>
      <c r="K22" s="193">
        <v>4430</v>
      </c>
      <c r="L22" s="193">
        <v>4610</v>
      </c>
      <c r="M22" s="193">
        <v>5150</v>
      </c>
      <c r="N22" s="193">
        <v>5204</v>
      </c>
      <c r="O22" s="193">
        <v>5345</v>
      </c>
      <c r="P22" s="193">
        <v>5771</v>
      </c>
      <c r="Q22" s="193">
        <v>8608</v>
      </c>
      <c r="R22" s="193">
        <v>8541</v>
      </c>
      <c r="S22" s="193">
        <v>4175</v>
      </c>
      <c r="T22" s="193">
        <v>2897</v>
      </c>
      <c r="U22" s="193">
        <v>2813</v>
      </c>
      <c r="V22" s="193">
        <v>3125</v>
      </c>
      <c r="W22" s="193">
        <v>3612</v>
      </c>
      <c r="X22" s="193">
        <v>3383</v>
      </c>
      <c r="Y22" s="193">
        <v>4773</v>
      </c>
      <c r="Z22" s="193">
        <v>4144</v>
      </c>
      <c r="AA22" s="193">
        <v>4560</v>
      </c>
      <c r="AB22" s="193">
        <v>5145</v>
      </c>
      <c r="AC22" s="193">
        <v>5943</v>
      </c>
      <c r="AD22" s="193">
        <v>5227</v>
      </c>
      <c r="AE22" s="193">
        <v>5326</v>
      </c>
      <c r="AF22" s="193">
        <v>4661</v>
      </c>
      <c r="AG22" s="193">
        <v>5266</v>
      </c>
      <c r="AH22" s="193">
        <v>4356</v>
      </c>
      <c r="AI22" s="193">
        <v>4006</v>
      </c>
      <c r="AJ22" s="193">
        <v>4123</v>
      </c>
      <c r="AK22" s="193">
        <v>4367</v>
      </c>
      <c r="AL22" s="193">
        <v>3989</v>
      </c>
      <c r="AM22" s="193">
        <v>4116</v>
      </c>
      <c r="AN22" s="193">
        <v>3888</v>
      </c>
      <c r="AO22" s="193">
        <v>4395</v>
      </c>
      <c r="AP22" s="193">
        <v>3598</v>
      </c>
      <c r="AQ22" s="193">
        <v>2931</v>
      </c>
      <c r="AR22" s="193">
        <v>2468</v>
      </c>
      <c r="AS22" s="193">
        <v>2373</v>
      </c>
      <c r="AT22" s="193">
        <v>2366</v>
      </c>
      <c r="AU22" s="193">
        <v>1872</v>
      </c>
      <c r="AV22" s="193">
        <v>1642</v>
      </c>
      <c r="AW22" s="193">
        <v>2049</v>
      </c>
      <c r="AX22" s="193">
        <v>2241</v>
      </c>
      <c r="AY22" s="193">
        <v>2076</v>
      </c>
      <c r="AZ22" s="193">
        <v>2352</v>
      </c>
      <c r="BA22" s="193">
        <v>2234</v>
      </c>
      <c r="BB22" s="193">
        <v>2370</v>
      </c>
      <c r="BC22" s="193">
        <v>2822</v>
      </c>
      <c r="BD22" s="193">
        <v>2911</v>
      </c>
      <c r="BE22" s="193">
        <v>3159</v>
      </c>
      <c r="BF22" s="193">
        <v>2682</v>
      </c>
      <c r="BG22" s="193">
        <v>2520</v>
      </c>
      <c r="BH22" s="193">
        <v>2690</v>
      </c>
      <c r="BI22" s="193">
        <v>2705</v>
      </c>
      <c r="BJ22" s="193">
        <v>2405</v>
      </c>
      <c r="BK22" s="193">
        <v>2067</v>
      </c>
      <c r="BL22" s="193">
        <v>2280</v>
      </c>
      <c r="BM22" s="193">
        <v>2072</v>
      </c>
      <c r="BN22" s="193">
        <v>2083</v>
      </c>
      <c r="BO22" s="193">
        <v>2215</v>
      </c>
      <c r="BP22" s="703">
        <v>2988</v>
      </c>
      <c r="BQ22" s="703">
        <v>3856</v>
      </c>
      <c r="BR22" s="703">
        <v>4596</v>
      </c>
      <c r="BS22" s="703">
        <v>4102</v>
      </c>
      <c r="BT22" s="703">
        <v>2665</v>
      </c>
      <c r="BU22" s="703">
        <v>1193</v>
      </c>
      <c r="BV22" s="703">
        <v>1054</v>
      </c>
      <c r="BW22" s="703">
        <v>873</v>
      </c>
      <c r="BX22" s="703">
        <v>901</v>
      </c>
      <c r="BY22" s="703">
        <v>1167</v>
      </c>
      <c r="BZ22" s="703">
        <v>923</v>
      </c>
      <c r="CA22" s="703">
        <v>809</v>
      </c>
      <c r="CB22" s="228">
        <f t="shared" si="19"/>
        <v>6435</v>
      </c>
      <c r="CC22" s="228">
        <f t="shared" si="20"/>
        <v>11440</v>
      </c>
      <c r="CD22" s="228">
        <f t="shared" si="21"/>
        <v>4912</v>
      </c>
      <c r="CE22" s="228">
        <f t="shared" si="22"/>
        <v>2991</v>
      </c>
      <c r="CF22" s="188">
        <f t="shared" si="12"/>
        <v>9079</v>
      </c>
      <c r="CG22" s="188">
        <f t="shared" si="13"/>
        <v>8008</v>
      </c>
      <c r="CH22" s="188">
        <f t="shared" si="14"/>
        <v>9778</v>
      </c>
      <c r="CI22" s="188">
        <f t="shared" si="15"/>
        <v>11272</v>
      </c>
      <c r="CJ22" s="188">
        <f t="shared" si="16"/>
        <v>9867</v>
      </c>
      <c r="CK22" s="188">
        <f t="shared" si="17"/>
        <v>8650</v>
      </c>
      <c r="CL22" s="1083">
        <f t="shared" si="18"/>
        <v>15542</v>
      </c>
      <c r="CM22" s="188">
        <f t="shared" si="0"/>
        <v>5785</v>
      </c>
      <c r="CN22" s="188">
        <f t="shared" si="8"/>
        <v>3800</v>
      </c>
    </row>
    <row r="23" spans="1:92" ht="26.4">
      <c r="A23" s="194" t="str">
        <f>IF('1'!A1=1,B23,C23)</f>
        <v>Machinery and equipment</v>
      </c>
      <c r="B23" s="56" t="s">
        <v>11</v>
      </c>
      <c r="C23" s="195" t="s">
        <v>102</v>
      </c>
      <c r="D23" s="192">
        <v>388</v>
      </c>
      <c r="E23" s="193">
        <v>440</v>
      </c>
      <c r="F23" s="193">
        <v>455</v>
      </c>
      <c r="G23" s="193">
        <v>502</v>
      </c>
      <c r="H23" s="193">
        <v>409</v>
      </c>
      <c r="I23" s="193">
        <v>500</v>
      </c>
      <c r="J23" s="193">
        <v>516</v>
      </c>
      <c r="K23" s="193">
        <v>609</v>
      </c>
      <c r="L23" s="193">
        <v>536</v>
      </c>
      <c r="M23" s="193">
        <v>643</v>
      </c>
      <c r="N23" s="193">
        <v>704</v>
      </c>
      <c r="O23" s="193">
        <v>801</v>
      </c>
      <c r="P23" s="193">
        <v>750</v>
      </c>
      <c r="Q23" s="193">
        <v>903</v>
      </c>
      <c r="R23" s="193">
        <v>998</v>
      </c>
      <c r="S23" s="193">
        <v>827</v>
      </c>
      <c r="T23" s="193">
        <v>468</v>
      </c>
      <c r="U23" s="193">
        <v>572</v>
      </c>
      <c r="V23" s="193">
        <v>700</v>
      </c>
      <c r="W23" s="193">
        <v>881</v>
      </c>
      <c r="X23" s="193">
        <v>715</v>
      </c>
      <c r="Y23" s="193">
        <v>761</v>
      </c>
      <c r="Z23" s="193">
        <v>836</v>
      </c>
      <c r="AA23" s="193">
        <v>1020</v>
      </c>
      <c r="AB23" s="193">
        <v>816</v>
      </c>
      <c r="AC23" s="193">
        <v>854</v>
      </c>
      <c r="AD23" s="193">
        <v>961</v>
      </c>
      <c r="AE23" s="193">
        <v>995</v>
      </c>
      <c r="AF23" s="193">
        <v>854</v>
      </c>
      <c r="AG23" s="193">
        <v>884</v>
      </c>
      <c r="AH23" s="193">
        <v>1053</v>
      </c>
      <c r="AI23" s="193">
        <v>1052</v>
      </c>
      <c r="AJ23" s="193">
        <v>830</v>
      </c>
      <c r="AK23" s="193">
        <v>912</v>
      </c>
      <c r="AL23" s="193">
        <v>915</v>
      </c>
      <c r="AM23" s="193">
        <v>1006</v>
      </c>
      <c r="AN23" s="193">
        <v>737</v>
      </c>
      <c r="AO23" s="193">
        <v>809</v>
      </c>
      <c r="AP23" s="193">
        <v>691</v>
      </c>
      <c r="AQ23" s="193">
        <v>565</v>
      </c>
      <c r="AR23" s="193">
        <v>372</v>
      </c>
      <c r="AS23" s="193">
        <v>490</v>
      </c>
      <c r="AT23" s="193">
        <v>527</v>
      </c>
      <c r="AU23" s="193">
        <v>449</v>
      </c>
      <c r="AV23" s="193">
        <v>305</v>
      </c>
      <c r="AW23" s="193">
        <v>379</v>
      </c>
      <c r="AX23" s="193">
        <v>362</v>
      </c>
      <c r="AY23" s="193">
        <v>433</v>
      </c>
      <c r="AZ23" s="193">
        <v>351</v>
      </c>
      <c r="BA23" s="193">
        <v>399</v>
      </c>
      <c r="BB23" s="193">
        <v>371</v>
      </c>
      <c r="BC23" s="193">
        <v>546</v>
      </c>
      <c r="BD23" s="193">
        <v>405</v>
      </c>
      <c r="BE23" s="193">
        <v>425</v>
      </c>
      <c r="BF23" s="193">
        <v>385</v>
      </c>
      <c r="BG23" s="193">
        <v>479</v>
      </c>
      <c r="BH23" s="193">
        <v>456</v>
      </c>
      <c r="BI23" s="193">
        <v>483</v>
      </c>
      <c r="BJ23" s="193">
        <v>507</v>
      </c>
      <c r="BK23" s="193">
        <v>575</v>
      </c>
      <c r="BL23" s="193">
        <v>514</v>
      </c>
      <c r="BM23" s="193">
        <v>445</v>
      </c>
      <c r="BN23" s="193">
        <v>506</v>
      </c>
      <c r="BO23" s="193">
        <v>535</v>
      </c>
      <c r="BP23" s="703">
        <v>504</v>
      </c>
      <c r="BQ23" s="703">
        <v>560</v>
      </c>
      <c r="BR23" s="703">
        <v>546</v>
      </c>
      <c r="BS23" s="703">
        <v>654</v>
      </c>
      <c r="BT23" s="703">
        <v>371</v>
      </c>
      <c r="BU23" s="703">
        <v>317</v>
      </c>
      <c r="BV23" s="703">
        <v>296</v>
      </c>
      <c r="BW23" s="703">
        <v>303</v>
      </c>
      <c r="BX23" s="703">
        <v>323</v>
      </c>
      <c r="BY23" s="703">
        <v>383</v>
      </c>
      <c r="BZ23" s="703">
        <v>311</v>
      </c>
      <c r="CA23" s="703">
        <v>311</v>
      </c>
      <c r="CB23" s="228">
        <f>SUM(BL23:BN23)</f>
        <v>1465</v>
      </c>
      <c r="CC23" s="228">
        <f t="shared" si="20"/>
        <v>1610</v>
      </c>
      <c r="CD23" s="228">
        <f t="shared" si="21"/>
        <v>984</v>
      </c>
      <c r="CE23" s="228">
        <f t="shared" si="22"/>
        <v>1017</v>
      </c>
      <c r="CF23" s="188">
        <f t="shared" si="12"/>
        <v>1838</v>
      </c>
      <c r="CG23" s="188">
        <f t="shared" si="13"/>
        <v>1479</v>
      </c>
      <c r="CH23" s="188">
        <f t="shared" si="14"/>
        <v>1667</v>
      </c>
      <c r="CI23" s="188">
        <f t="shared" si="15"/>
        <v>1694</v>
      </c>
      <c r="CJ23" s="188">
        <f t="shared" si="16"/>
        <v>2021</v>
      </c>
      <c r="CK23" s="188">
        <f t="shared" si="17"/>
        <v>2000</v>
      </c>
      <c r="CL23" s="1083">
        <f t="shared" si="18"/>
        <v>2264</v>
      </c>
      <c r="CM23" s="188">
        <f t="shared" si="0"/>
        <v>1287</v>
      </c>
      <c r="CN23" s="188">
        <f t="shared" si="8"/>
        <v>1328</v>
      </c>
    </row>
    <row r="24" spans="1:92">
      <c r="A24" s="194" t="str">
        <f>IF('1'!A1=1,B24,C24)</f>
        <v>Other</v>
      </c>
      <c r="B24" s="56" t="s">
        <v>52</v>
      </c>
      <c r="C24" s="195" t="s">
        <v>123</v>
      </c>
      <c r="D24" s="192">
        <f t="shared" ref="D24:BV24" si="23">D15-D17-D18-D19-D20-D21-D22-D23</f>
        <v>12</v>
      </c>
      <c r="E24" s="193">
        <f t="shared" si="23"/>
        <v>9</v>
      </c>
      <c r="F24" s="193">
        <f t="shared" si="23"/>
        <v>10</v>
      </c>
      <c r="G24" s="193">
        <f t="shared" si="23"/>
        <v>10</v>
      </c>
      <c r="H24" s="193">
        <f t="shared" si="23"/>
        <v>10</v>
      </c>
      <c r="I24" s="193">
        <f t="shared" si="23"/>
        <v>10</v>
      </c>
      <c r="J24" s="193">
        <f t="shared" si="23"/>
        <v>11</v>
      </c>
      <c r="K24" s="193">
        <f t="shared" si="23"/>
        <v>32</v>
      </c>
      <c r="L24" s="193">
        <f t="shared" si="23"/>
        <v>13</v>
      </c>
      <c r="M24" s="193">
        <f t="shared" si="23"/>
        <v>16</v>
      </c>
      <c r="N24" s="193">
        <f t="shared" si="23"/>
        <v>18</v>
      </c>
      <c r="O24" s="193">
        <f t="shared" si="23"/>
        <v>36</v>
      </c>
      <c r="P24" s="193">
        <f t="shared" si="23"/>
        <v>127</v>
      </c>
      <c r="Q24" s="193">
        <f t="shared" si="23"/>
        <v>124</v>
      </c>
      <c r="R24" s="193">
        <f t="shared" si="23"/>
        <v>93</v>
      </c>
      <c r="S24" s="193">
        <f t="shared" si="23"/>
        <v>69.601497039999231</v>
      </c>
      <c r="T24" s="193">
        <f t="shared" si="23"/>
        <v>37</v>
      </c>
      <c r="U24" s="193">
        <f t="shared" si="23"/>
        <v>42</v>
      </c>
      <c r="V24" s="193">
        <f t="shared" si="23"/>
        <v>59</v>
      </c>
      <c r="W24" s="193">
        <f t="shared" si="23"/>
        <v>65.895834901990384</v>
      </c>
      <c r="X24" s="193">
        <f t="shared" si="23"/>
        <v>44</v>
      </c>
      <c r="Y24" s="193">
        <f t="shared" si="23"/>
        <v>49</v>
      </c>
      <c r="Z24" s="193">
        <f t="shared" si="23"/>
        <v>43</v>
      </c>
      <c r="AA24" s="193">
        <f t="shared" si="23"/>
        <v>53</v>
      </c>
      <c r="AB24" s="193">
        <f t="shared" si="23"/>
        <v>42</v>
      </c>
      <c r="AC24" s="193">
        <f t="shared" si="23"/>
        <v>53</v>
      </c>
      <c r="AD24" s="193">
        <f t="shared" si="23"/>
        <v>52</v>
      </c>
      <c r="AE24" s="193">
        <f t="shared" si="23"/>
        <v>52</v>
      </c>
      <c r="AF24" s="193">
        <f t="shared" si="23"/>
        <v>35</v>
      </c>
      <c r="AG24" s="193">
        <f t="shared" si="23"/>
        <v>40</v>
      </c>
      <c r="AH24" s="193">
        <f t="shared" si="23"/>
        <v>43</v>
      </c>
      <c r="AI24" s="193">
        <f t="shared" si="23"/>
        <v>55</v>
      </c>
      <c r="AJ24" s="193">
        <f t="shared" si="23"/>
        <v>38</v>
      </c>
      <c r="AK24" s="193">
        <f t="shared" si="23"/>
        <v>44</v>
      </c>
      <c r="AL24" s="193">
        <f t="shared" si="23"/>
        <v>45</v>
      </c>
      <c r="AM24" s="193">
        <f t="shared" si="23"/>
        <v>47</v>
      </c>
      <c r="AN24" s="193">
        <f t="shared" si="23"/>
        <v>36</v>
      </c>
      <c r="AO24" s="193">
        <f t="shared" si="23"/>
        <v>52</v>
      </c>
      <c r="AP24" s="193">
        <f t="shared" si="23"/>
        <v>36</v>
      </c>
      <c r="AQ24" s="193">
        <f t="shared" si="23"/>
        <v>56</v>
      </c>
      <c r="AR24" s="193">
        <f t="shared" si="23"/>
        <v>29</v>
      </c>
      <c r="AS24" s="193">
        <f t="shared" si="23"/>
        <v>22</v>
      </c>
      <c r="AT24" s="193">
        <f t="shared" si="23"/>
        <v>20</v>
      </c>
      <c r="AU24" s="193">
        <f t="shared" si="23"/>
        <v>26</v>
      </c>
      <c r="AV24" s="193">
        <f t="shared" si="23"/>
        <v>20</v>
      </c>
      <c r="AW24" s="193">
        <f t="shared" si="23"/>
        <v>23</v>
      </c>
      <c r="AX24" s="193">
        <f t="shared" si="23"/>
        <v>21</v>
      </c>
      <c r="AY24" s="193">
        <f t="shared" si="23"/>
        <v>30</v>
      </c>
      <c r="AZ24" s="193">
        <f t="shared" si="23"/>
        <v>26</v>
      </c>
      <c r="BA24" s="193">
        <f t="shared" si="23"/>
        <v>28</v>
      </c>
      <c r="BB24" s="193">
        <f t="shared" si="23"/>
        <v>34</v>
      </c>
      <c r="BC24" s="193">
        <f t="shared" si="23"/>
        <v>41</v>
      </c>
      <c r="BD24" s="193">
        <f t="shared" si="23"/>
        <v>35</v>
      </c>
      <c r="BE24" s="193">
        <f t="shared" si="23"/>
        <v>34</v>
      </c>
      <c r="BF24" s="193">
        <f t="shared" si="23"/>
        <v>30</v>
      </c>
      <c r="BG24" s="193">
        <f t="shared" si="23"/>
        <v>47</v>
      </c>
      <c r="BH24" s="193">
        <f t="shared" si="23"/>
        <v>33</v>
      </c>
      <c r="BI24" s="193">
        <f t="shared" si="23"/>
        <v>33</v>
      </c>
      <c r="BJ24" s="193">
        <f t="shared" si="23"/>
        <v>31</v>
      </c>
      <c r="BK24" s="193">
        <f t="shared" si="23"/>
        <v>43</v>
      </c>
      <c r="BL24" s="193">
        <f t="shared" si="23"/>
        <v>35</v>
      </c>
      <c r="BM24" s="193">
        <f t="shared" si="23"/>
        <v>27</v>
      </c>
      <c r="BN24" s="193">
        <f t="shared" si="23"/>
        <v>66</v>
      </c>
      <c r="BO24" s="193">
        <f t="shared" si="23"/>
        <v>72</v>
      </c>
      <c r="BP24" s="703">
        <f t="shared" si="23"/>
        <v>40</v>
      </c>
      <c r="BQ24" s="703">
        <f t="shared" si="23"/>
        <v>50</v>
      </c>
      <c r="BR24" s="703">
        <f t="shared" si="23"/>
        <v>41</v>
      </c>
      <c r="BS24" s="703">
        <f t="shared" si="23"/>
        <v>64</v>
      </c>
      <c r="BT24" s="703">
        <f t="shared" si="23"/>
        <v>45</v>
      </c>
      <c r="BU24" s="703">
        <f t="shared" si="23"/>
        <v>33</v>
      </c>
      <c r="BV24" s="703">
        <f t="shared" si="23"/>
        <v>30</v>
      </c>
      <c r="BW24" s="703">
        <f t="shared" ref="BW24:CA24" si="24">BW15-BW17-BW18-BW19-BW20-BW21-BW22-BW23</f>
        <v>37</v>
      </c>
      <c r="BX24" s="703">
        <f t="shared" si="24"/>
        <v>33</v>
      </c>
      <c r="BY24" s="703">
        <f t="shared" si="24"/>
        <v>43</v>
      </c>
      <c r="BZ24" s="703">
        <f t="shared" si="24"/>
        <v>34</v>
      </c>
      <c r="CA24" s="703">
        <f t="shared" si="24"/>
        <v>38</v>
      </c>
      <c r="CB24" s="228">
        <f t="shared" si="19"/>
        <v>128</v>
      </c>
      <c r="CC24" s="228">
        <f t="shared" si="20"/>
        <v>131</v>
      </c>
      <c r="CD24" s="228">
        <f t="shared" si="21"/>
        <v>108</v>
      </c>
      <c r="CE24" s="228">
        <f t="shared" si="22"/>
        <v>110</v>
      </c>
      <c r="CF24" s="188">
        <f t="shared" si="12"/>
        <v>97</v>
      </c>
      <c r="CG24" s="188">
        <f t="shared" si="13"/>
        <v>94</v>
      </c>
      <c r="CH24" s="188">
        <f t="shared" si="14"/>
        <v>129</v>
      </c>
      <c r="CI24" s="188">
        <f t="shared" si="15"/>
        <v>146</v>
      </c>
      <c r="CJ24" s="188">
        <f t="shared" si="16"/>
        <v>140</v>
      </c>
      <c r="CK24" s="188">
        <f t="shared" si="17"/>
        <v>200</v>
      </c>
      <c r="CL24" s="1083">
        <f t="shared" si="18"/>
        <v>195</v>
      </c>
      <c r="CM24" s="188">
        <f t="shared" si="0"/>
        <v>145</v>
      </c>
      <c r="CN24" s="188">
        <f t="shared" si="8"/>
        <v>148</v>
      </c>
    </row>
    <row r="25" spans="1:92" ht="17.100000000000001" customHeight="1">
      <c r="A25" s="183"/>
      <c r="B25" s="184"/>
      <c r="C25" s="202"/>
      <c r="D25" s="192"/>
      <c r="E25" s="193"/>
      <c r="F25" s="193"/>
      <c r="G25" s="193"/>
      <c r="H25" s="193"/>
      <c r="I25" s="193"/>
      <c r="J25" s="193"/>
      <c r="K25" s="193"/>
      <c r="L25" s="193"/>
      <c r="M25" s="193"/>
      <c r="N25" s="193"/>
      <c r="O25" s="193"/>
      <c r="P25" s="193"/>
      <c r="Q25" s="193"/>
      <c r="R25" s="193"/>
      <c r="S25" s="193"/>
      <c r="T25" s="193"/>
      <c r="U25" s="193"/>
      <c r="V25" s="193"/>
      <c r="W25" s="193"/>
      <c r="X25" s="193"/>
      <c r="Y25" s="193"/>
      <c r="Z25" s="193"/>
      <c r="AA25" s="193"/>
      <c r="AB25" s="193"/>
      <c r="AC25" s="193"/>
      <c r="AD25" s="193"/>
      <c r="AE25" s="193"/>
      <c r="AF25" s="193"/>
      <c r="AG25" s="193"/>
      <c r="AH25" s="193"/>
      <c r="AI25" s="193"/>
      <c r="AJ25" s="193"/>
      <c r="AK25" s="193"/>
      <c r="AL25" s="193"/>
      <c r="AM25" s="193"/>
      <c r="AN25" s="193"/>
      <c r="AO25" s="193"/>
      <c r="AP25" s="193"/>
      <c r="AQ25" s="193"/>
      <c r="AR25" s="193"/>
      <c r="AS25" s="193"/>
      <c r="AT25" s="193"/>
      <c r="AU25" s="193"/>
      <c r="AV25" s="193"/>
      <c r="AW25" s="193"/>
      <c r="AX25" s="193"/>
      <c r="AY25" s="193"/>
      <c r="AZ25" s="193"/>
      <c r="BA25" s="193"/>
      <c r="BB25" s="193"/>
      <c r="BC25" s="193"/>
      <c r="BD25" s="193"/>
      <c r="BE25" s="193"/>
      <c r="BF25" s="193"/>
      <c r="BG25" s="193"/>
      <c r="BH25" s="193"/>
      <c r="BI25" s="193"/>
      <c r="BJ25" s="193"/>
      <c r="BK25" s="193"/>
      <c r="BL25" s="193"/>
      <c r="BM25" s="193"/>
      <c r="BN25" s="193"/>
      <c r="BO25" s="193"/>
      <c r="BP25" s="703"/>
      <c r="BQ25" s="703"/>
      <c r="BR25" s="703"/>
      <c r="BS25" s="703"/>
      <c r="BT25" s="703"/>
      <c r="BU25" s="703"/>
      <c r="BV25" s="703"/>
      <c r="BW25" s="703"/>
      <c r="BX25" s="703"/>
      <c r="BY25" s="703"/>
      <c r="BZ25" s="703"/>
      <c r="CA25" s="703"/>
      <c r="CB25" s="228"/>
      <c r="CC25" s="228"/>
      <c r="CD25" s="228"/>
      <c r="CE25" s="228"/>
      <c r="CF25" s="188"/>
      <c r="CG25" s="188"/>
      <c r="CH25" s="188"/>
      <c r="CI25" s="188"/>
      <c r="CJ25" s="188"/>
      <c r="CK25" s="188"/>
      <c r="CL25" s="1083"/>
      <c r="CM25" s="188"/>
      <c r="CN25" s="188"/>
    </row>
    <row r="26" spans="1:92" s="216" customFormat="1" ht="18" customHeight="1">
      <c r="A26" s="183" t="str">
        <f>IF('1'!A1=1,B26,C26)</f>
        <v xml:space="preserve"> 3. Consumer goods</v>
      </c>
      <c r="B26" s="184" t="s">
        <v>54</v>
      </c>
      <c r="C26" s="187" t="s">
        <v>125</v>
      </c>
      <c r="D26" s="217">
        <v>462</v>
      </c>
      <c r="E26" s="188">
        <v>546</v>
      </c>
      <c r="F26" s="188">
        <v>624</v>
      </c>
      <c r="G26" s="188">
        <v>701</v>
      </c>
      <c r="H26" s="188">
        <v>516</v>
      </c>
      <c r="I26" s="188">
        <v>596</v>
      </c>
      <c r="J26" s="188">
        <v>758</v>
      </c>
      <c r="K26" s="188">
        <v>793</v>
      </c>
      <c r="L26" s="188">
        <v>732</v>
      </c>
      <c r="M26" s="188">
        <v>802</v>
      </c>
      <c r="N26" s="188">
        <v>982</v>
      </c>
      <c r="O26" s="188">
        <v>1160</v>
      </c>
      <c r="P26" s="188">
        <v>1124</v>
      </c>
      <c r="Q26" s="188">
        <v>1316</v>
      </c>
      <c r="R26" s="188">
        <v>1375</v>
      </c>
      <c r="S26" s="188">
        <v>1267</v>
      </c>
      <c r="T26" s="188">
        <v>791</v>
      </c>
      <c r="U26" s="188">
        <v>871</v>
      </c>
      <c r="V26" s="188">
        <v>1031</v>
      </c>
      <c r="W26" s="188">
        <v>1234</v>
      </c>
      <c r="X26" s="188">
        <v>1066</v>
      </c>
      <c r="Y26" s="188">
        <v>1188</v>
      </c>
      <c r="Z26" s="188">
        <v>1348</v>
      </c>
      <c r="AA26" s="188">
        <v>1599</v>
      </c>
      <c r="AB26" s="188">
        <v>1286</v>
      </c>
      <c r="AC26" s="188">
        <v>1377</v>
      </c>
      <c r="AD26" s="188">
        <v>1579</v>
      </c>
      <c r="AE26" s="188">
        <v>1684</v>
      </c>
      <c r="AF26" s="188">
        <v>1263</v>
      </c>
      <c r="AG26" s="188">
        <v>1398</v>
      </c>
      <c r="AH26" s="188">
        <v>1556</v>
      </c>
      <c r="AI26" s="188">
        <v>1776</v>
      </c>
      <c r="AJ26" s="188">
        <v>1328</v>
      </c>
      <c r="AK26" s="188">
        <v>1439</v>
      </c>
      <c r="AL26" s="188">
        <v>1484</v>
      </c>
      <c r="AM26" s="188">
        <v>1671</v>
      </c>
      <c r="AN26" s="188">
        <v>1388</v>
      </c>
      <c r="AO26" s="188">
        <v>1644</v>
      </c>
      <c r="AP26" s="188">
        <v>2108</v>
      </c>
      <c r="AQ26" s="188">
        <v>1821</v>
      </c>
      <c r="AR26" s="188">
        <v>1101</v>
      </c>
      <c r="AS26" s="188">
        <v>1061</v>
      </c>
      <c r="AT26" s="188">
        <v>1714</v>
      </c>
      <c r="AU26" s="188">
        <v>1700</v>
      </c>
      <c r="AV26" s="188">
        <v>1027</v>
      </c>
      <c r="AW26" s="188">
        <v>1394</v>
      </c>
      <c r="AX26" s="188">
        <v>1914</v>
      </c>
      <c r="AY26" s="188">
        <v>1847</v>
      </c>
      <c r="AZ26" s="188">
        <v>1024</v>
      </c>
      <c r="BA26" s="188">
        <v>1041</v>
      </c>
      <c r="BB26" s="188">
        <v>1136</v>
      </c>
      <c r="BC26" s="188">
        <v>1375</v>
      </c>
      <c r="BD26" s="188">
        <v>1152</v>
      </c>
      <c r="BE26" s="188">
        <v>1193</v>
      </c>
      <c r="BF26" s="188">
        <v>1183</v>
      </c>
      <c r="BG26" s="188">
        <v>1422</v>
      </c>
      <c r="BH26" s="188">
        <v>1216</v>
      </c>
      <c r="BI26" s="188">
        <v>1256</v>
      </c>
      <c r="BJ26" s="188">
        <v>1210</v>
      </c>
      <c r="BK26" s="188">
        <v>1415</v>
      </c>
      <c r="BL26" s="188">
        <v>1250</v>
      </c>
      <c r="BM26" s="188">
        <v>1129</v>
      </c>
      <c r="BN26" s="188">
        <v>1307</v>
      </c>
      <c r="BO26" s="188">
        <v>1489</v>
      </c>
      <c r="BP26" s="228">
        <v>1311</v>
      </c>
      <c r="BQ26" s="228">
        <v>1462</v>
      </c>
      <c r="BR26" s="228">
        <v>1648</v>
      </c>
      <c r="BS26" s="228">
        <v>1940</v>
      </c>
      <c r="BT26" s="228">
        <v>1228</v>
      </c>
      <c r="BU26" s="228">
        <v>1236</v>
      </c>
      <c r="BV26" s="228">
        <v>1352</v>
      </c>
      <c r="BW26" s="228">
        <v>1408</v>
      </c>
      <c r="BX26" s="228">
        <v>1300</v>
      </c>
      <c r="BY26" s="228">
        <v>1254</v>
      </c>
      <c r="BZ26" s="228">
        <v>1272</v>
      </c>
      <c r="CA26" s="228">
        <v>1512</v>
      </c>
      <c r="CB26" s="228">
        <f>SUM(BL26:BN26)</f>
        <v>3686</v>
      </c>
      <c r="CC26" s="228">
        <f>SUM(BP26:BR26)</f>
        <v>4421</v>
      </c>
      <c r="CD26" s="228">
        <f>SUM(BT26:BV26)</f>
        <v>3816</v>
      </c>
      <c r="CE26" s="228">
        <f>SUM(BX26:BZ26)</f>
        <v>3826</v>
      </c>
      <c r="CF26" s="188">
        <f>SUM(AR26:AU26)</f>
        <v>5576</v>
      </c>
      <c r="CG26" s="188">
        <f>SUM(AV26:AY26)</f>
        <v>6182</v>
      </c>
      <c r="CH26" s="188">
        <f>SUM(AZ26:BC26)</f>
        <v>4576</v>
      </c>
      <c r="CI26" s="188">
        <f>SUM(BD26:BG26)</f>
        <v>4950</v>
      </c>
      <c r="CJ26" s="188">
        <f>SUM(BH26:BK26)</f>
        <v>5097</v>
      </c>
      <c r="CK26" s="188">
        <f>SUM(BL26:BO26)</f>
        <v>5175</v>
      </c>
      <c r="CL26" s="1083">
        <f>SUM(BP26:BS26)</f>
        <v>6361</v>
      </c>
      <c r="CM26" s="188">
        <f t="shared" si="0"/>
        <v>5224</v>
      </c>
      <c r="CN26" s="188">
        <f t="shared" si="8"/>
        <v>5338</v>
      </c>
    </row>
    <row r="27" spans="1:92" ht="12" customHeight="1">
      <c r="A27" s="189" t="str">
        <f>IF('1'!A1=1,B27,C27)</f>
        <v>of which:</v>
      </c>
      <c r="B27" s="190" t="s">
        <v>51</v>
      </c>
      <c r="C27" s="191" t="s">
        <v>122</v>
      </c>
      <c r="D27" s="192"/>
      <c r="E27" s="193"/>
      <c r="F27" s="193"/>
      <c r="G27" s="193"/>
      <c r="H27" s="193"/>
      <c r="I27" s="193"/>
      <c r="J27" s="193"/>
      <c r="K27" s="193"/>
      <c r="L27" s="193"/>
      <c r="M27" s="193"/>
      <c r="N27" s="193"/>
      <c r="O27" s="193"/>
      <c r="P27" s="193"/>
      <c r="Q27" s="193"/>
      <c r="R27" s="193"/>
      <c r="S27" s="193"/>
      <c r="T27" s="193"/>
      <c r="U27" s="193"/>
      <c r="V27" s="193"/>
      <c r="W27" s="193"/>
      <c r="X27" s="193"/>
      <c r="Y27" s="193"/>
      <c r="Z27" s="193"/>
      <c r="AA27" s="193"/>
      <c r="AB27" s="193"/>
      <c r="AC27" s="193"/>
      <c r="AD27" s="193"/>
      <c r="AE27" s="193"/>
      <c r="AF27" s="193"/>
      <c r="AG27" s="193"/>
      <c r="AH27" s="193"/>
      <c r="AI27" s="193"/>
      <c r="AJ27" s="193"/>
      <c r="AK27" s="193"/>
      <c r="AL27" s="193"/>
      <c r="AM27" s="193"/>
      <c r="AN27" s="193"/>
      <c r="AO27" s="193"/>
      <c r="AP27" s="193"/>
      <c r="AQ27" s="193"/>
      <c r="AR27" s="193"/>
      <c r="AS27" s="193"/>
      <c r="AT27" s="193"/>
      <c r="AU27" s="193"/>
      <c r="AV27" s="193"/>
      <c r="AW27" s="193"/>
      <c r="AX27" s="193"/>
      <c r="AY27" s="193"/>
      <c r="AZ27" s="193"/>
      <c r="BA27" s="193"/>
      <c r="BB27" s="193"/>
      <c r="BC27" s="193"/>
      <c r="BD27" s="193"/>
      <c r="BE27" s="193"/>
      <c r="BF27" s="193"/>
      <c r="BG27" s="193"/>
      <c r="BH27" s="193"/>
      <c r="BI27" s="193"/>
      <c r="BJ27" s="193"/>
      <c r="BK27" s="193"/>
      <c r="BL27" s="193"/>
      <c r="BM27" s="193"/>
      <c r="BN27" s="193"/>
      <c r="BO27" s="193"/>
      <c r="BP27" s="703"/>
      <c r="BQ27" s="703"/>
      <c r="BR27" s="703"/>
      <c r="BS27" s="703"/>
      <c r="BT27" s="703"/>
      <c r="BU27" s="703"/>
      <c r="BV27" s="703"/>
      <c r="BW27" s="703"/>
      <c r="BX27" s="703"/>
      <c r="BY27" s="703"/>
      <c r="BZ27" s="703"/>
      <c r="CA27" s="703"/>
      <c r="CB27" s="228"/>
      <c r="CC27" s="228"/>
      <c r="CD27" s="228"/>
      <c r="CE27" s="228"/>
      <c r="CF27" s="188"/>
      <c r="CG27" s="188"/>
      <c r="CH27" s="188"/>
      <c r="CI27" s="188"/>
      <c r="CJ27" s="188"/>
      <c r="CK27" s="188"/>
      <c r="CL27" s="1083"/>
      <c r="CM27" s="188"/>
      <c r="CN27" s="188"/>
    </row>
    <row r="28" spans="1:92" ht="26.4">
      <c r="A28" s="194" t="str">
        <f>IF('1'!A1=1,B28,C28)</f>
        <v>Agricultural products</v>
      </c>
      <c r="B28" s="56" t="s">
        <v>5</v>
      </c>
      <c r="C28" s="195" t="s">
        <v>96</v>
      </c>
      <c r="D28" s="192">
        <v>336</v>
      </c>
      <c r="E28" s="193">
        <v>393</v>
      </c>
      <c r="F28" s="193">
        <v>464</v>
      </c>
      <c r="G28" s="193">
        <v>499</v>
      </c>
      <c r="H28" s="193">
        <v>325</v>
      </c>
      <c r="I28" s="193">
        <v>334</v>
      </c>
      <c r="J28" s="193">
        <v>473</v>
      </c>
      <c r="K28" s="193">
        <v>491</v>
      </c>
      <c r="L28" s="193">
        <v>425</v>
      </c>
      <c r="M28" s="193">
        <v>464</v>
      </c>
      <c r="N28" s="193">
        <v>602</v>
      </c>
      <c r="O28" s="193">
        <v>750</v>
      </c>
      <c r="P28" s="193">
        <v>680</v>
      </c>
      <c r="Q28" s="193">
        <v>739</v>
      </c>
      <c r="R28" s="193">
        <v>790</v>
      </c>
      <c r="S28" s="193">
        <v>769</v>
      </c>
      <c r="T28" s="193">
        <v>537</v>
      </c>
      <c r="U28" s="193">
        <v>560</v>
      </c>
      <c r="V28" s="193">
        <v>690</v>
      </c>
      <c r="W28" s="193">
        <v>838</v>
      </c>
      <c r="X28" s="193">
        <v>694</v>
      </c>
      <c r="Y28" s="193">
        <v>699</v>
      </c>
      <c r="Z28" s="193">
        <v>786</v>
      </c>
      <c r="AA28" s="193">
        <v>1030</v>
      </c>
      <c r="AB28" s="193">
        <v>810</v>
      </c>
      <c r="AC28" s="193">
        <v>827</v>
      </c>
      <c r="AD28" s="193">
        <v>959</v>
      </c>
      <c r="AE28" s="193">
        <v>1082</v>
      </c>
      <c r="AF28" s="193">
        <v>832</v>
      </c>
      <c r="AG28" s="193">
        <v>917</v>
      </c>
      <c r="AH28" s="193">
        <v>1028</v>
      </c>
      <c r="AI28" s="193">
        <v>1177</v>
      </c>
      <c r="AJ28" s="193">
        <v>920</v>
      </c>
      <c r="AK28" s="193">
        <v>971</v>
      </c>
      <c r="AL28" s="193">
        <v>974</v>
      </c>
      <c r="AM28" s="193">
        <v>1121</v>
      </c>
      <c r="AN28" s="193">
        <v>1006</v>
      </c>
      <c r="AO28" s="193">
        <v>1219</v>
      </c>
      <c r="AP28" s="193">
        <v>1698</v>
      </c>
      <c r="AQ28" s="193">
        <v>1442</v>
      </c>
      <c r="AR28" s="193">
        <v>863</v>
      </c>
      <c r="AS28" s="193">
        <v>797</v>
      </c>
      <c r="AT28" s="193">
        <v>1448</v>
      </c>
      <c r="AU28" s="193">
        <v>1427</v>
      </c>
      <c r="AV28" s="193">
        <v>832</v>
      </c>
      <c r="AW28" s="193">
        <v>1171</v>
      </c>
      <c r="AX28" s="193">
        <v>1663</v>
      </c>
      <c r="AY28" s="193">
        <v>1571</v>
      </c>
      <c r="AZ28" s="193">
        <v>788</v>
      </c>
      <c r="BA28" s="193">
        <v>783</v>
      </c>
      <c r="BB28" s="193">
        <v>848</v>
      </c>
      <c r="BC28" s="193">
        <v>1052</v>
      </c>
      <c r="BD28" s="193">
        <v>856</v>
      </c>
      <c r="BE28" s="193">
        <v>885</v>
      </c>
      <c r="BF28" s="193">
        <v>867</v>
      </c>
      <c r="BG28" s="193">
        <v>1075</v>
      </c>
      <c r="BH28" s="193">
        <v>896</v>
      </c>
      <c r="BI28" s="193">
        <v>921</v>
      </c>
      <c r="BJ28" s="193">
        <v>870</v>
      </c>
      <c r="BK28" s="193">
        <v>1061</v>
      </c>
      <c r="BL28" s="193">
        <v>926</v>
      </c>
      <c r="BM28" s="193">
        <v>850</v>
      </c>
      <c r="BN28" s="193">
        <v>944</v>
      </c>
      <c r="BO28" s="193">
        <v>1085</v>
      </c>
      <c r="BP28" s="703">
        <v>899</v>
      </c>
      <c r="BQ28" s="703">
        <v>1015</v>
      </c>
      <c r="BR28" s="703">
        <v>1161</v>
      </c>
      <c r="BS28" s="703">
        <v>1438</v>
      </c>
      <c r="BT28" s="703">
        <v>885</v>
      </c>
      <c r="BU28" s="703">
        <v>899</v>
      </c>
      <c r="BV28" s="703">
        <v>1027</v>
      </c>
      <c r="BW28" s="703">
        <v>1082</v>
      </c>
      <c r="BX28" s="703">
        <v>958</v>
      </c>
      <c r="BY28" s="703">
        <v>919</v>
      </c>
      <c r="BZ28" s="703">
        <v>954</v>
      </c>
      <c r="CA28" s="703">
        <v>1168</v>
      </c>
      <c r="CB28" s="228">
        <f>SUM(BL28:BN28)</f>
        <v>2720</v>
      </c>
      <c r="CC28" s="228">
        <f>SUM(BP28:BR28)</f>
        <v>3075</v>
      </c>
      <c r="CD28" s="228">
        <f>SUM(BT28:BV28)</f>
        <v>2811</v>
      </c>
      <c r="CE28" s="228">
        <f>SUM(BX28:BZ28)</f>
        <v>2831</v>
      </c>
      <c r="CF28" s="188">
        <f t="shared" ref="CF28:CF35" si="25">SUM(AR28:AU28)</f>
        <v>4535</v>
      </c>
      <c r="CG28" s="188">
        <f t="shared" ref="CG28:CG35" si="26">SUM(AV28:AY28)</f>
        <v>5237</v>
      </c>
      <c r="CH28" s="188">
        <f t="shared" ref="CH28:CH35" si="27">SUM(AZ28:BC28)</f>
        <v>3471</v>
      </c>
      <c r="CI28" s="188">
        <f t="shared" ref="CI28:CI35" si="28">SUM(BD28:BG28)</f>
        <v>3683</v>
      </c>
      <c r="CJ28" s="188">
        <f t="shared" ref="CJ28:CJ35" si="29">SUM(BH28:BK28)</f>
        <v>3748</v>
      </c>
      <c r="CK28" s="188">
        <f t="shared" ref="CK28:CK35" si="30">SUM(BL28:BO28)</f>
        <v>3805</v>
      </c>
      <c r="CL28" s="1083">
        <f t="shared" ref="CL28:CL35" si="31">SUM(BP28:BS28)</f>
        <v>4513</v>
      </c>
      <c r="CM28" s="188">
        <f t="shared" si="0"/>
        <v>3893</v>
      </c>
      <c r="CN28" s="188">
        <f t="shared" si="8"/>
        <v>3999</v>
      </c>
    </row>
    <row r="29" spans="1:92">
      <c r="A29" s="194" t="str">
        <f>IF('1'!A1=1,B29,C29)</f>
        <v>Mineral products</v>
      </c>
      <c r="B29" s="56" t="s">
        <v>6</v>
      </c>
      <c r="C29" s="195" t="s">
        <v>97</v>
      </c>
      <c r="D29" s="749" t="s">
        <v>67</v>
      </c>
      <c r="E29" s="750" t="s">
        <v>67</v>
      </c>
      <c r="F29" s="750" t="s">
        <v>67</v>
      </c>
      <c r="G29" s="750" t="s">
        <v>67</v>
      </c>
      <c r="H29" s="750" t="s">
        <v>67</v>
      </c>
      <c r="I29" s="750" t="s">
        <v>67</v>
      </c>
      <c r="J29" s="750" t="s">
        <v>67</v>
      </c>
      <c r="K29" s="750" t="s">
        <v>67</v>
      </c>
      <c r="L29" s="750" t="s">
        <v>67</v>
      </c>
      <c r="M29" s="750" t="s">
        <v>67</v>
      </c>
      <c r="N29" s="750" t="s">
        <v>67</v>
      </c>
      <c r="O29" s="750" t="s">
        <v>67</v>
      </c>
      <c r="P29" s="193">
        <v>56</v>
      </c>
      <c r="Q29" s="193">
        <v>145</v>
      </c>
      <c r="R29" s="193">
        <v>100</v>
      </c>
      <c r="S29" s="193">
        <v>56</v>
      </c>
      <c r="T29" s="193">
        <v>17</v>
      </c>
      <c r="U29" s="193">
        <v>36</v>
      </c>
      <c r="V29" s="193">
        <v>33</v>
      </c>
      <c r="W29" s="193">
        <v>55</v>
      </c>
      <c r="X29" s="193">
        <v>56</v>
      </c>
      <c r="Y29" s="193">
        <v>60</v>
      </c>
      <c r="Z29" s="193">
        <v>48</v>
      </c>
      <c r="AA29" s="193">
        <v>44</v>
      </c>
      <c r="AB29" s="193">
        <v>39</v>
      </c>
      <c r="AC29" s="193">
        <v>55</v>
      </c>
      <c r="AD29" s="193">
        <v>34</v>
      </c>
      <c r="AE29" s="193">
        <v>21</v>
      </c>
      <c r="AF29" s="193">
        <v>46</v>
      </c>
      <c r="AG29" s="193">
        <v>29</v>
      </c>
      <c r="AH29" s="193">
        <v>20</v>
      </c>
      <c r="AI29" s="193">
        <v>61</v>
      </c>
      <c r="AJ29" s="193">
        <v>25</v>
      </c>
      <c r="AK29" s="193">
        <v>45</v>
      </c>
      <c r="AL29" s="193">
        <v>40</v>
      </c>
      <c r="AM29" s="193">
        <v>30</v>
      </c>
      <c r="AN29" s="193">
        <v>17</v>
      </c>
      <c r="AO29" s="193">
        <v>25</v>
      </c>
      <c r="AP29" s="193">
        <v>14</v>
      </c>
      <c r="AQ29" s="193">
        <v>4</v>
      </c>
      <c r="AR29" s="193">
        <v>7</v>
      </c>
      <c r="AS29" s="193">
        <v>6</v>
      </c>
      <c r="AT29" s="193">
        <v>6</v>
      </c>
      <c r="AU29" s="193">
        <v>3</v>
      </c>
      <c r="AV29" s="193">
        <v>2</v>
      </c>
      <c r="AW29" s="193">
        <v>5</v>
      </c>
      <c r="AX29" s="193">
        <v>3</v>
      </c>
      <c r="AY29" s="193">
        <v>3</v>
      </c>
      <c r="AZ29" s="193">
        <v>8</v>
      </c>
      <c r="BA29" s="193">
        <v>10</v>
      </c>
      <c r="BB29" s="193">
        <v>12</v>
      </c>
      <c r="BC29" s="193">
        <v>15</v>
      </c>
      <c r="BD29" s="193">
        <v>14</v>
      </c>
      <c r="BE29" s="193">
        <v>16</v>
      </c>
      <c r="BF29" s="193">
        <v>15</v>
      </c>
      <c r="BG29" s="193">
        <v>18</v>
      </c>
      <c r="BH29" s="193">
        <v>21</v>
      </c>
      <c r="BI29" s="193">
        <v>16</v>
      </c>
      <c r="BJ29" s="193">
        <v>17</v>
      </c>
      <c r="BK29" s="193">
        <v>13</v>
      </c>
      <c r="BL29" s="193">
        <v>11</v>
      </c>
      <c r="BM29" s="193">
        <v>3</v>
      </c>
      <c r="BN29" s="193">
        <v>11</v>
      </c>
      <c r="BO29" s="193">
        <v>6</v>
      </c>
      <c r="BP29" s="703">
        <v>13</v>
      </c>
      <c r="BQ29" s="703">
        <v>12</v>
      </c>
      <c r="BR29" s="703">
        <v>11</v>
      </c>
      <c r="BS29" s="703">
        <v>11</v>
      </c>
      <c r="BT29" s="703">
        <v>7</v>
      </c>
      <c r="BU29" s="703">
        <v>4</v>
      </c>
      <c r="BV29" s="703">
        <v>4</v>
      </c>
      <c r="BW29" s="703">
        <v>2</v>
      </c>
      <c r="BX29" s="703">
        <v>3</v>
      </c>
      <c r="BY29" s="703">
        <v>3</v>
      </c>
      <c r="BZ29" s="703">
        <v>2</v>
      </c>
      <c r="CA29" s="703">
        <v>2</v>
      </c>
      <c r="CB29" s="228">
        <f t="shared" ref="CB29:CB35" si="32">SUM(BL29:BN29)</f>
        <v>25</v>
      </c>
      <c r="CC29" s="228">
        <f t="shared" ref="CC29:CC35" si="33">SUM(BP29:BR29)</f>
        <v>36</v>
      </c>
      <c r="CD29" s="228">
        <f t="shared" ref="CD29:CD35" si="34">SUM(BT29:BV29)</f>
        <v>15</v>
      </c>
      <c r="CE29" s="228">
        <f t="shared" ref="CE29:CE35" si="35">SUM(BX29:BZ29)</f>
        <v>8</v>
      </c>
      <c r="CF29" s="188">
        <f t="shared" si="25"/>
        <v>22</v>
      </c>
      <c r="CG29" s="188">
        <f t="shared" si="26"/>
        <v>13</v>
      </c>
      <c r="CH29" s="188">
        <f t="shared" si="27"/>
        <v>45</v>
      </c>
      <c r="CI29" s="188">
        <f t="shared" si="28"/>
        <v>63</v>
      </c>
      <c r="CJ29" s="188">
        <f t="shared" si="29"/>
        <v>67</v>
      </c>
      <c r="CK29" s="188">
        <f t="shared" si="30"/>
        <v>31</v>
      </c>
      <c r="CL29" s="1083">
        <f t="shared" si="31"/>
        <v>47</v>
      </c>
      <c r="CM29" s="188">
        <f t="shared" si="0"/>
        <v>17</v>
      </c>
      <c r="CN29" s="188">
        <f t="shared" si="8"/>
        <v>10</v>
      </c>
    </row>
    <row r="30" spans="1:92" ht="26.4">
      <c r="A30" s="194" t="str">
        <f>IF('1'!A1=1,B30,C30)</f>
        <v>Chemicals</v>
      </c>
      <c r="B30" s="56" t="s">
        <v>7</v>
      </c>
      <c r="C30" s="195" t="s">
        <v>98</v>
      </c>
      <c r="D30" s="192">
        <v>32</v>
      </c>
      <c r="E30" s="193">
        <v>37</v>
      </c>
      <c r="F30" s="193">
        <v>37</v>
      </c>
      <c r="G30" s="193">
        <v>42</v>
      </c>
      <c r="H30" s="193">
        <v>41</v>
      </c>
      <c r="I30" s="193">
        <v>64</v>
      </c>
      <c r="J30" s="193">
        <v>63</v>
      </c>
      <c r="K30" s="193">
        <v>63</v>
      </c>
      <c r="L30" s="193">
        <v>76</v>
      </c>
      <c r="M30" s="193">
        <v>73</v>
      </c>
      <c r="N30" s="193">
        <v>75</v>
      </c>
      <c r="O30" s="193">
        <v>94</v>
      </c>
      <c r="P30" s="193">
        <v>87</v>
      </c>
      <c r="Q30" s="193">
        <v>97</v>
      </c>
      <c r="R30" s="193">
        <v>106</v>
      </c>
      <c r="S30" s="193">
        <v>100</v>
      </c>
      <c r="T30" s="193">
        <v>79</v>
      </c>
      <c r="U30" s="193">
        <v>83</v>
      </c>
      <c r="V30" s="193">
        <v>99</v>
      </c>
      <c r="W30" s="193">
        <v>117</v>
      </c>
      <c r="X30" s="193">
        <v>99</v>
      </c>
      <c r="Y30" s="193">
        <v>110</v>
      </c>
      <c r="Z30" s="193">
        <v>124</v>
      </c>
      <c r="AA30" s="193">
        <v>137</v>
      </c>
      <c r="AB30" s="193">
        <v>110</v>
      </c>
      <c r="AC30" s="193">
        <v>129</v>
      </c>
      <c r="AD30" s="193">
        <v>131</v>
      </c>
      <c r="AE30" s="193">
        <v>138</v>
      </c>
      <c r="AF30" s="193">
        <v>119</v>
      </c>
      <c r="AG30" s="193">
        <v>142</v>
      </c>
      <c r="AH30" s="193">
        <v>145</v>
      </c>
      <c r="AI30" s="193">
        <v>180</v>
      </c>
      <c r="AJ30" s="193">
        <v>135</v>
      </c>
      <c r="AK30" s="193">
        <v>164</v>
      </c>
      <c r="AL30" s="193">
        <v>162</v>
      </c>
      <c r="AM30" s="193">
        <v>186</v>
      </c>
      <c r="AN30" s="193">
        <v>148</v>
      </c>
      <c r="AO30" s="193">
        <v>159</v>
      </c>
      <c r="AP30" s="193">
        <v>148</v>
      </c>
      <c r="AQ30" s="193">
        <v>142</v>
      </c>
      <c r="AR30" s="193">
        <v>93</v>
      </c>
      <c r="AS30" s="193">
        <v>98</v>
      </c>
      <c r="AT30" s="193">
        <v>81</v>
      </c>
      <c r="AU30" s="193">
        <v>80</v>
      </c>
      <c r="AV30" s="193">
        <v>67</v>
      </c>
      <c r="AW30" s="193">
        <v>80</v>
      </c>
      <c r="AX30" s="193">
        <v>86</v>
      </c>
      <c r="AY30" s="193">
        <v>97</v>
      </c>
      <c r="AZ30" s="193">
        <v>79</v>
      </c>
      <c r="BA30" s="193">
        <v>91</v>
      </c>
      <c r="BB30" s="193">
        <v>87</v>
      </c>
      <c r="BC30" s="193">
        <v>101</v>
      </c>
      <c r="BD30" s="193">
        <v>84</v>
      </c>
      <c r="BE30" s="193">
        <v>100</v>
      </c>
      <c r="BF30" s="193">
        <v>94</v>
      </c>
      <c r="BG30" s="193">
        <v>104</v>
      </c>
      <c r="BH30" s="193">
        <v>87</v>
      </c>
      <c r="BI30" s="193">
        <v>101</v>
      </c>
      <c r="BJ30" s="193">
        <v>96</v>
      </c>
      <c r="BK30" s="193">
        <v>106</v>
      </c>
      <c r="BL30" s="193">
        <v>92</v>
      </c>
      <c r="BM30" s="193">
        <v>106</v>
      </c>
      <c r="BN30" s="193">
        <v>94</v>
      </c>
      <c r="BO30" s="193">
        <v>105</v>
      </c>
      <c r="BP30" s="703">
        <v>98</v>
      </c>
      <c r="BQ30" s="703">
        <v>115</v>
      </c>
      <c r="BR30" s="703">
        <v>133</v>
      </c>
      <c r="BS30" s="703">
        <v>134</v>
      </c>
      <c r="BT30" s="703">
        <v>71</v>
      </c>
      <c r="BU30" s="703">
        <v>72</v>
      </c>
      <c r="BV30" s="703">
        <v>88</v>
      </c>
      <c r="BW30" s="703">
        <v>82</v>
      </c>
      <c r="BX30" s="703">
        <v>79</v>
      </c>
      <c r="BY30" s="703">
        <v>83</v>
      </c>
      <c r="BZ30" s="703">
        <v>74</v>
      </c>
      <c r="CA30" s="703">
        <v>89</v>
      </c>
      <c r="CB30" s="228">
        <f t="shared" si="32"/>
        <v>292</v>
      </c>
      <c r="CC30" s="228">
        <f t="shared" si="33"/>
        <v>346</v>
      </c>
      <c r="CD30" s="228">
        <f t="shared" si="34"/>
        <v>231</v>
      </c>
      <c r="CE30" s="228">
        <f t="shared" si="35"/>
        <v>236</v>
      </c>
      <c r="CF30" s="188">
        <f t="shared" si="25"/>
        <v>352</v>
      </c>
      <c r="CG30" s="188">
        <f t="shared" si="26"/>
        <v>330</v>
      </c>
      <c r="CH30" s="188">
        <f t="shared" si="27"/>
        <v>358</v>
      </c>
      <c r="CI30" s="188">
        <f t="shared" si="28"/>
        <v>382</v>
      </c>
      <c r="CJ30" s="188">
        <f t="shared" si="29"/>
        <v>390</v>
      </c>
      <c r="CK30" s="188">
        <f t="shared" si="30"/>
        <v>397</v>
      </c>
      <c r="CL30" s="1083">
        <f t="shared" si="31"/>
        <v>480</v>
      </c>
      <c r="CM30" s="188">
        <f t="shared" si="0"/>
        <v>313</v>
      </c>
      <c r="CN30" s="188">
        <f t="shared" si="8"/>
        <v>325</v>
      </c>
    </row>
    <row r="31" spans="1:92">
      <c r="A31" s="194" t="str">
        <f>IF('1'!A1=1,B31,C31)</f>
        <v>Timber and wood products</v>
      </c>
      <c r="B31" s="56" t="s">
        <v>8</v>
      </c>
      <c r="C31" s="195" t="s">
        <v>99</v>
      </c>
      <c r="D31" s="192">
        <v>10</v>
      </c>
      <c r="E31" s="193">
        <v>14</v>
      </c>
      <c r="F31" s="193">
        <v>13</v>
      </c>
      <c r="G31" s="193">
        <v>15</v>
      </c>
      <c r="H31" s="193">
        <v>22</v>
      </c>
      <c r="I31" s="193">
        <v>28</v>
      </c>
      <c r="J31" s="193">
        <v>27</v>
      </c>
      <c r="K31" s="193">
        <v>32</v>
      </c>
      <c r="L31" s="193">
        <v>24</v>
      </c>
      <c r="M31" s="193">
        <v>21</v>
      </c>
      <c r="N31" s="193">
        <v>22</v>
      </c>
      <c r="O31" s="193">
        <v>28</v>
      </c>
      <c r="P31" s="193">
        <v>27</v>
      </c>
      <c r="Q31" s="193">
        <v>34</v>
      </c>
      <c r="R31" s="193">
        <v>37</v>
      </c>
      <c r="S31" s="193">
        <v>33</v>
      </c>
      <c r="T31" s="193">
        <v>29</v>
      </c>
      <c r="U31" s="193">
        <v>44</v>
      </c>
      <c r="V31" s="193">
        <v>32</v>
      </c>
      <c r="W31" s="193">
        <v>40</v>
      </c>
      <c r="X31" s="193">
        <v>34</v>
      </c>
      <c r="Y31" s="193">
        <v>34</v>
      </c>
      <c r="Z31" s="193">
        <v>34</v>
      </c>
      <c r="AA31" s="193">
        <v>42</v>
      </c>
      <c r="AB31" s="193">
        <v>39</v>
      </c>
      <c r="AC31" s="193">
        <v>47</v>
      </c>
      <c r="AD31" s="193">
        <v>33</v>
      </c>
      <c r="AE31" s="193">
        <v>70</v>
      </c>
      <c r="AF31" s="193">
        <v>37</v>
      </c>
      <c r="AG31" s="193">
        <v>39</v>
      </c>
      <c r="AH31" s="193">
        <v>31</v>
      </c>
      <c r="AI31" s="193">
        <v>50</v>
      </c>
      <c r="AJ31" s="193">
        <v>35</v>
      </c>
      <c r="AK31" s="193">
        <v>33</v>
      </c>
      <c r="AL31" s="193">
        <v>37</v>
      </c>
      <c r="AM31" s="193">
        <v>55</v>
      </c>
      <c r="AN31" s="193">
        <v>28</v>
      </c>
      <c r="AO31" s="193">
        <v>31</v>
      </c>
      <c r="AP31" s="193">
        <v>25</v>
      </c>
      <c r="AQ31" s="193">
        <v>23</v>
      </c>
      <c r="AR31" s="193">
        <v>18</v>
      </c>
      <c r="AS31" s="193">
        <v>18</v>
      </c>
      <c r="AT31" s="193">
        <v>18</v>
      </c>
      <c r="AU31" s="193">
        <v>26</v>
      </c>
      <c r="AV31" s="193">
        <v>15</v>
      </c>
      <c r="AW31" s="193">
        <v>17</v>
      </c>
      <c r="AX31" s="193">
        <v>17</v>
      </c>
      <c r="AY31" s="193">
        <v>23</v>
      </c>
      <c r="AZ31" s="193">
        <v>12</v>
      </c>
      <c r="BA31" s="193">
        <v>15</v>
      </c>
      <c r="BB31" s="193">
        <v>15</v>
      </c>
      <c r="BC31" s="193">
        <v>15</v>
      </c>
      <c r="BD31" s="193">
        <v>12</v>
      </c>
      <c r="BE31" s="193">
        <v>13</v>
      </c>
      <c r="BF31" s="193">
        <v>16</v>
      </c>
      <c r="BG31" s="193">
        <v>21</v>
      </c>
      <c r="BH31" s="193">
        <v>12</v>
      </c>
      <c r="BI31" s="193">
        <v>21</v>
      </c>
      <c r="BJ31" s="193">
        <v>14</v>
      </c>
      <c r="BK31" s="193">
        <v>15</v>
      </c>
      <c r="BL31" s="193">
        <v>14</v>
      </c>
      <c r="BM31" s="193">
        <v>13</v>
      </c>
      <c r="BN31" s="782">
        <v>13</v>
      </c>
      <c r="BO31" s="193">
        <v>14</v>
      </c>
      <c r="BP31" s="703">
        <v>13</v>
      </c>
      <c r="BQ31" s="703">
        <v>16</v>
      </c>
      <c r="BR31" s="703">
        <v>21</v>
      </c>
      <c r="BS31" s="703">
        <v>19</v>
      </c>
      <c r="BT31" s="703">
        <v>21</v>
      </c>
      <c r="BU31" s="703">
        <v>19</v>
      </c>
      <c r="BV31" s="703">
        <v>20</v>
      </c>
      <c r="BW31" s="703">
        <v>19</v>
      </c>
      <c r="BX31" s="703">
        <v>17</v>
      </c>
      <c r="BY31" s="703">
        <v>19</v>
      </c>
      <c r="BZ31" s="703">
        <v>16</v>
      </c>
      <c r="CA31" s="703">
        <v>15</v>
      </c>
      <c r="CB31" s="228">
        <f t="shared" si="32"/>
        <v>40</v>
      </c>
      <c r="CC31" s="228">
        <f t="shared" si="33"/>
        <v>50</v>
      </c>
      <c r="CD31" s="228">
        <f t="shared" si="34"/>
        <v>60</v>
      </c>
      <c r="CE31" s="228">
        <f t="shared" si="35"/>
        <v>52</v>
      </c>
      <c r="CF31" s="188">
        <f t="shared" si="25"/>
        <v>80</v>
      </c>
      <c r="CG31" s="188">
        <f t="shared" si="26"/>
        <v>72</v>
      </c>
      <c r="CH31" s="188">
        <f t="shared" si="27"/>
        <v>57</v>
      </c>
      <c r="CI31" s="188">
        <f t="shared" si="28"/>
        <v>62</v>
      </c>
      <c r="CJ31" s="188">
        <f t="shared" si="29"/>
        <v>62</v>
      </c>
      <c r="CK31" s="188">
        <f t="shared" si="30"/>
        <v>54</v>
      </c>
      <c r="CL31" s="1083">
        <f t="shared" si="31"/>
        <v>69</v>
      </c>
      <c r="CM31" s="188">
        <f t="shared" si="0"/>
        <v>79</v>
      </c>
      <c r="CN31" s="188">
        <f t="shared" si="8"/>
        <v>67</v>
      </c>
    </row>
    <row r="32" spans="1:92">
      <c r="A32" s="194" t="str">
        <f>IF('1'!A1=1,B32,C32)</f>
        <v>Industrial goods</v>
      </c>
      <c r="B32" s="56" t="s">
        <v>9</v>
      </c>
      <c r="C32" s="195" t="s">
        <v>100</v>
      </c>
      <c r="D32" s="192">
        <v>18</v>
      </c>
      <c r="E32" s="193">
        <v>23</v>
      </c>
      <c r="F32" s="193">
        <v>24</v>
      </c>
      <c r="G32" s="193">
        <v>28</v>
      </c>
      <c r="H32" s="193">
        <v>24</v>
      </c>
      <c r="I32" s="193">
        <v>27</v>
      </c>
      <c r="J32" s="193">
        <v>31</v>
      </c>
      <c r="K32" s="193">
        <v>31</v>
      </c>
      <c r="L32" s="193">
        <v>32</v>
      </c>
      <c r="M32" s="193">
        <v>32</v>
      </c>
      <c r="N32" s="193">
        <v>39</v>
      </c>
      <c r="O32" s="193">
        <v>42</v>
      </c>
      <c r="P32" s="193">
        <v>39</v>
      </c>
      <c r="Q32" s="193">
        <v>42</v>
      </c>
      <c r="R32" s="193">
        <v>51</v>
      </c>
      <c r="S32" s="193">
        <v>42</v>
      </c>
      <c r="T32" s="193">
        <v>24</v>
      </c>
      <c r="U32" s="193">
        <v>26</v>
      </c>
      <c r="V32" s="193">
        <v>35</v>
      </c>
      <c r="W32" s="193">
        <v>38</v>
      </c>
      <c r="X32" s="193">
        <v>35</v>
      </c>
      <c r="Y32" s="193">
        <v>37</v>
      </c>
      <c r="Z32" s="193">
        <v>42</v>
      </c>
      <c r="AA32" s="193">
        <v>42</v>
      </c>
      <c r="AB32" s="193">
        <v>42</v>
      </c>
      <c r="AC32" s="193">
        <v>42</v>
      </c>
      <c r="AD32" s="193">
        <v>51</v>
      </c>
      <c r="AE32" s="193">
        <v>48</v>
      </c>
      <c r="AF32" s="193">
        <v>44</v>
      </c>
      <c r="AG32" s="193">
        <v>43</v>
      </c>
      <c r="AH32" s="193">
        <v>56</v>
      </c>
      <c r="AI32" s="193">
        <v>51</v>
      </c>
      <c r="AJ32" s="193">
        <v>48</v>
      </c>
      <c r="AK32" s="193">
        <v>45</v>
      </c>
      <c r="AL32" s="193">
        <v>52</v>
      </c>
      <c r="AM32" s="193">
        <v>44</v>
      </c>
      <c r="AN32" s="193">
        <v>42</v>
      </c>
      <c r="AO32" s="193">
        <v>37</v>
      </c>
      <c r="AP32" s="193">
        <v>39</v>
      </c>
      <c r="AQ32" s="193">
        <v>31</v>
      </c>
      <c r="AR32" s="193">
        <v>21</v>
      </c>
      <c r="AS32" s="193">
        <v>24</v>
      </c>
      <c r="AT32" s="193">
        <v>29</v>
      </c>
      <c r="AU32" s="193">
        <v>29</v>
      </c>
      <c r="AV32" s="193">
        <v>21</v>
      </c>
      <c r="AW32" s="193">
        <v>24</v>
      </c>
      <c r="AX32" s="193">
        <v>27</v>
      </c>
      <c r="AY32" s="193">
        <v>26</v>
      </c>
      <c r="AZ32" s="193">
        <v>29</v>
      </c>
      <c r="BA32" s="193">
        <v>27</v>
      </c>
      <c r="BB32" s="193">
        <v>32</v>
      </c>
      <c r="BC32" s="193">
        <v>34</v>
      </c>
      <c r="BD32" s="193">
        <v>36</v>
      </c>
      <c r="BE32" s="193">
        <v>32</v>
      </c>
      <c r="BF32" s="193">
        <v>36</v>
      </c>
      <c r="BG32" s="193">
        <v>37</v>
      </c>
      <c r="BH32" s="193">
        <v>38</v>
      </c>
      <c r="BI32" s="193">
        <v>32</v>
      </c>
      <c r="BJ32" s="193">
        <v>36</v>
      </c>
      <c r="BK32" s="193">
        <v>37</v>
      </c>
      <c r="BL32" s="193">
        <v>44</v>
      </c>
      <c r="BM32" s="193">
        <v>22</v>
      </c>
      <c r="BN32" s="193">
        <v>38</v>
      </c>
      <c r="BO32" s="193">
        <v>41</v>
      </c>
      <c r="BP32" s="703">
        <v>47</v>
      </c>
      <c r="BQ32" s="703">
        <v>50</v>
      </c>
      <c r="BR32" s="703">
        <v>58</v>
      </c>
      <c r="BS32" s="703">
        <v>58</v>
      </c>
      <c r="BT32" s="703">
        <v>47</v>
      </c>
      <c r="BU32" s="703">
        <v>47</v>
      </c>
      <c r="BV32" s="703">
        <v>37</v>
      </c>
      <c r="BW32" s="703">
        <v>42</v>
      </c>
      <c r="BX32" s="703">
        <v>54</v>
      </c>
      <c r="BY32" s="703">
        <v>37</v>
      </c>
      <c r="BZ32" s="703">
        <v>38</v>
      </c>
      <c r="CA32" s="703">
        <v>39</v>
      </c>
      <c r="CB32" s="228">
        <f t="shared" si="32"/>
        <v>104</v>
      </c>
      <c r="CC32" s="228">
        <f t="shared" si="33"/>
        <v>155</v>
      </c>
      <c r="CD32" s="228">
        <f t="shared" si="34"/>
        <v>131</v>
      </c>
      <c r="CE32" s="228">
        <f t="shared" si="35"/>
        <v>129</v>
      </c>
      <c r="CF32" s="188">
        <f t="shared" si="25"/>
        <v>103</v>
      </c>
      <c r="CG32" s="188">
        <f t="shared" si="26"/>
        <v>98</v>
      </c>
      <c r="CH32" s="188">
        <f t="shared" si="27"/>
        <v>122</v>
      </c>
      <c r="CI32" s="188">
        <f t="shared" si="28"/>
        <v>141</v>
      </c>
      <c r="CJ32" s="188">
        <f t="shared" si="29"/>
        <v>143</v>
      </c>
      <c r="CK32" s="188">
        <f t="shared" si="30"/>
        <v>145</v>
      </c>
      <c r="CL32" s="1083">
        <f t="shared" si="31"/>
        <v>213</v>
      </c>
      <c r="CM32" s="188">
        <f t="shared" si="0"/>
        <v>173</v>
      </c>
      <c r="CN32" s="188">
        <f t="shared" si="8"/>
        <v>168</v>
      </c>
    </row>
    <row r="33" spans="1:92">
      <c r="A33" s="194" t="str">
        <f>IF('1'!A1=1,B33,C33)</f>
        <v>Ferrrous and nonferrous metals</v>
      </c>
      <c r="B33" s="56" t="s">
        <v>10</v>
      </c>
      <c r="C33" s="195" t="s">
        <v>101</v>
      </c>
      <c r="D33" s="192">
        <v>9</v>
      </c>
      <c r="E33" s="193">
        <v>9</v>
      </c>
      <c r="F33" s="193">
        <v>11</v>
      </c>
      <c r="G33" s="193">
        <v>14</v>
      </c>
      <c r="H33" s="193">
        <v>11</v>
      </c>
      <c r="I33" s="193">
        <v>12</v>
      </c>
      <c r="J33" s="193">
        <v>11</v>
      </c>
      <c r="K33" s="193">
        <v>15</v>
      </c>
      <c r="L33" s="193">
        <v>15</v>
      </c>
      <c r="M33" s="193">
        <v>17</v>
      </c>
      <c r="N33" s="193">
        <v>20</v>
      </c>
      <c r="O33" s="193">
        <v>23</v>
      </c>
      <c r="P33" s="193">
        <v>22</v>
      </c>
      <c r="Q33" s="193">
        <v>22</v>
      </c>
      <c r="R33" s="193">
        <v>23</v>
      </c>
      <c r="S33" s="193">
        <v>23</v>
      </c>
      <c r="T33" s="193">
        <v>14</v>
      </c>
      <c r="U33" s="193">
        <v>14</v>
      </c>
      <c r="V33" s="193">
        <v>23</v>
      </c>
      <c r="W33" s="193">
        <v>27</v>
      </c>
      <c r="X33" s="193">
        <v>23</v>
      </c>
      <c r="Y33" s="193">
        <v>22</v>
      </c>
      <c r="Z33" s="193">
        <v>29</v>
      </c>
      <c r="AA33" s="193">
        <v>29</v>
      </c>
      <c r="AB33" s="193">
        <v>29</v>
      </c>
      <c r="AC33" s="193">
        <v>24</v>
      </c>
      <c r="AD33" s="193">
        <v>36</v>
      </c>
      <c r="AE33" s="193">
        <v>35</v>
      </c>
      <c r="AF33" s="193">
        <v>28</v>
      </c>
      <c r="AG33" s="193">
        <v>28</v>
      </c>
      <c r="AH33" s="193">
        <v>35</v>
      </c>
      <c r="AI33" s="193">
        <v>37</v>
      </c>
      <c r="AJ33" s="193">
        <v>27</v>
      </c>
      <c r="AK33" s="193">
        <v>24</v>
      </c>
      <c r="AL33" s="193">
        <v>31</v>
      </c>
      <c r="AM33" s="193">
        <v>34</v>
      </c>
      <c r="AN33" s="193">
        <v>18</v>
      </c>
      <c r="AO33" s="193">
        <v>17</v>
      </c>
      <c r="AP33" s="193">
        <v>20</v>
      </c>
      <c r="AQ33" s="193">
        <v>22</v>
      </c>
      <c r="AR33" s="193">
        <v>10</v>
      </c>
      <c r="AS33" s="193">
        <v>10</v>
      </c>
      <c r="AT33" s="193">
        <v>14</v>
      </c>
      <c r="AU33" s="193">
        <v>16</v>
      </c>
      <c r="AV33" s="193">
        <v>10</v>
      </c>
      <c r="AW33" s="193">
        <v>11</v>
      </c>
      <c r="AX33" s="193">
        <v>15</v>
      </c>
      <c r="AY33" s="193">
        <v>16</v>
      </c>
      <c r="AZ33" s="193">
        <v>13</v>
      </c>
      <c r="BA33" s="193">
        <v>12</v>
      </c>
      <c r="BB33" s="193">
        <v>16</v>
      </c>
      <c r="BC33" s="193">
        <v>19</v>
      </c>
      <c r="BD33" s="193">
        <v>17</v>
      </c>
      <c r="BE33" s="193">
        <v>14</v>
      </c>
      <c r="BF33" s="193">
        <v>17</v>
      </c>
      <c r="BG33" s="193">
        <v>20</v>
      </c>
      <c r="BH33" s="193">
        <v>16</v>
      </c>
      <c r="BI33" s="193">
        <v>15</v>
      </c>
      <c r="BJ33" s="193">
        <v>18</v>
      </c>
      <c r="BK33" s="193">
        <v>19</v>
      </c>
      <c r="BL33" s="193">
        <v>16</v>
      </c>
      <c r="BM33" s="782">
        <v>12</v>
      </c>
      <c r="BN33" s="193">
        <v>21</v>
      </c>
      <c r="BO33" s="193">
        <v>23</v>
      </c>
      <c r="BP33" s="703">
        <v>22</v>
      </c>
      <c r="BQ33" s="703">
        <v>21</v>
      </c>
      <c r="BR33" s="703">
        <v>23</v>
      </c>
      <c r="BS33" s="703">
        <v>23</v>
      </c>
      <c r="BT33" s="703">
        <v>14</v>
      </c>
      <c r="BU33" s="703">
        <v>8</v>
      </c>
      <c r="BV33" s="703">
        <v>10</v>
      </c>
      <c r="BW33" s="703">
        <v>9</v>
      </c>
      <c r="BX33" s="703">
        <v>11</v>
      </c>
      <c r="BY33" s="703">
        <v>10</v>
      </c>
      <c r="BZ33" s="703">
        <v>12</v>
      </c>
      <c r="CA33" s="703">
        <v>11</v>
      </c>
      <c r="CB33" s="228">
        <f t="shared" si="32"/>
        <v>49</v>
      </c>
      <c r="CC33" s="228">
        <f t="shared" si="33"/>
        <v>66</v>
      </c>
      <c r="CD33" s="228">
        <f t="shared" si="34"/>
        <v>32</v>
      </c>
      <c r="CE33" s="228">
        <f t="shared" si="35"/>
        <v>33</v>
      </c>
      <c r="CF33" s="188">
        <f t="shared" si="25"/>
        <v>50</v>
      </c>
      <c r="CG33" s="188">
        <f t="shared" si="26"/>
        <v>52</v>
      </c>
      <c r="CH33" s="188">
        <f t="shared" si="27"/>
        <v>60</v>
      </c>
      <c r="CI33" s="188">
        <f t="shared" si="28"/>
        <v>68</v>
      </c>
      <c r="CJ33" s="188">
        <f t="shared" si="29"/>
        <v>68</v>
      </c>
      <c r="CK33" s="188">
        <f t="shared" si="30"/>
        <v>72</v>
      </c>
      <c r="CL33" s="1083">
        <f t="shared" si="31"/>
        <v>89</v>
      </c>
      <c r="CM33" s="188">
        <f t="shared" si="0"/>
        <v>41</v>
      </c>
      <c r="CN33" s="188">
        <f t="shared" si="8"/>
        <v>44</v>
      </c>
    </row>
    <row r="34" spans="1:92" ht="26.4">
      <c r="A34" s="194" t="str">
        <f>IF('1'!A1=1,B34,C34)</f>
        <v>Machinery and equipment</v>
      </c>
      <c r="B34" s="56" t="s">
        <v>11</v>
      </c>
      <c r="C34" s="195" t="s">
        <v>102</v>
      </c>
      <c r="D34" s="192">
        <v>32</v>
      </c>
      <c r="E34" s="193">
        <v>44</v>
      </c>
      <c r="F34" s="193">
        <v>42</v>
      </c>
      <c r="G34" s="193">
        <v>66</v>
      </c>
      <c r="H34" s="193">
        <v>64</v>
      </c>
      <c r="I34" s="193">
        <v>98</v>
      </c>
      <c r="J34" s="193">
        <v>113</v>
      </c>
      <c r="K34" s="193">
        <v>114</v>
      </c>
      <c r="L34" s="193">
        <v>121</v>
      </c>
      <c r="M34" s="193">
        <v>149</v>
      </c>
      <c r="N34" s="193">
        <v>167</v>
      </c>
      <c r="O34" s="193">
        <v>156</v>
      </c>
      <c r="P34" s="193">
        <v>156</v>
      </c>
      <c r="Q34" s="193">
        <v>173</v>
      </c>
      <c r="R34" s="193">
        <v>190</v>
      </c>
      <c r="S34" s="193">
        <v>175</v>
      </c>
      <c r="T34" s="193">
        <v>52</v>
      </c>
      <c r="U34" s="193">
        <v>66</v>
      </c>
      <c r="V34" s="193">
        <v>65</v>
      </c>
      <c r="W34" s="193">
        <v>58</v>
      </c>
      <c r="X34" s="193">
        <v>78</v>
      </c>
      <c r="Y34" s="193">
        <v>170</v>
      </c>
      <c r="Z34" s="193">
        <v>219</v>
      </c>
      <c r="AA34" s="193">
        <v>191</v>
      </c>
      <c r="AB34" s="193">
        <v>156</v>
      </c>
      <c r="AC34" s="193">
        <v>181</v>
      </c>
      <c r="AD34" s="193">
        <v>245</v>
      </c>
      <c r="AE34" s="193">
        <v>194</v>
      </c>
      <c r="AF34" s="193">
        <v>87</v>
      </c>
      <c r="AG34" s="193">
        <v>121</v>
      </c>
      <c r="AH34" s="193">
        <v>139</v>
      </c>
      <c r="AI34" s="193">
        <v>112</v>
      </c>
      <c r="AJ34" s="193">
        <v>63</v>
      </c>
      <c r="AK34" s="193">
        <v>71</v>
      </c>
      <c r="AL34" s="193">
        <v>84</v>
      </c>
      <c r="AM34" s="193">
        <v>87</v>
      </c>
      <c r="AN34" s="193">
        <v>45</v>
      </c>
      <c r="AO34" s="193">
        <v>63</v>
      </c>
      <c r="AP34" s="193">
        <v>58</v>
      </c>
      <c r="AQ34" s="193">
        <v>57</v>
      </c>
      <c r="AR34" s="193">
        <v>29</v>
      </c>
      <c r="AS34" s="193">
        <v>37</v>
      </c>
      <c r="AT34" s="193">
        <v>44</v>
      </c>
      <c r="AU34" s="193">
        <v>47</v>
      </c>
      <c r="AV34" s="193">
        <v>31</v>
      </c>
      <c r="AW34" s="193">
        <v>28</v>
      </c>
      <c r="AX34" s="193">
        <v>35</v>
      </c>
      <c r="AY34" s="193">
        <v>40</v>
      </c>
      <c r="AZ34" s="193">
        <v>29</v>
      </c>
      <c r="BA34" s="193">
        <v>32</v>
      </c>
      <c r="BB34" s="193">
        <v>38</v>
      </c>
      <c r="BC34" s="193">
        <v>44</v>
      </c>
      <c r="BD34" s="193">
        <v>39</v>
      </c>
      <c r="BE34" s="193">
        <v>42</v>
      </c>
      <c r="BF34" s="193">
        <v>44</v>
      </c>
      <c r="BG34" s="193">
        <v>48</v>
      </c>
      <c r="BH34" s="193">
        <v>44</v>
      </c>
      <c r="BI34" s="193">
        <v>46</v>
      </c>
      <c r="BJ34" s="193">
        <v>50</v>
      </c>
      <c r="BK34" s="193">
        <v>51</v>
      </c>
      <c r="BL34" s="193">
        <v>43</v>
      </c>
      <c r="BM34" s="193">
        <v>42</v>
      </c>
      <c r="BN34" s="193">
        <v>54</v>
      </c>
      <c r="BO34" s="193">
        <v>67</v>
      </c>
      <c r="BP34" s="703">
        <v>63</v>
      </c>
      <c r="BQ34" s="703">
        <v>68</v>
      </c>
      <c r="BR34" s="703">
        <v>68</v>
      </c>
      <c r="BS34" s="703">
        <v>76</v>
      </c>
      <c r="BT34" s="703">
        <v>43</v>
      </c>
      <c r="BU34" s="703">
        <v>56</v>
      </c>
      <c r="BV34" s="703">
        <v>49</v>
      </c>
      <c r="BW34" s="703">
        <v>53</v>
      </c>
      <c r="BX34" s="703">
        <v>48</v>
      </c>
      <c r="BY34" s="703">
        <v>44</v>
      </c>
      <c r="BZ34" s="703">
        <v>39</v>
      </c>
      <c r="CA34" s="703">
        <v>43</v>
      </c>
      <c r="CB34" s="228">
        <f t="shared" si="32"/>
        <v>139</v>
      </c>
      <c r="CC34" s="228">
        <f t="shared" si="33"/>
        <v>199</v>
      </c>
      <c r="CD34" s="228">
        <f t="shared" si="34"/>
        <v>148</v>
      </c>
      <c r="CE34" s="228">
        <f t="shared" si="35"/>
        <v>131</v>
      </c>
      <c r="CF34" s="188">
        <f t="shared" si="25"/>
        <v>157</v>
      </c>
      <c r="CG34" s="188">
        <f t="shared" si="26"/>
        <v>134</v>
      </c>
      <c r="CH34" s="188">
        <f t="shared" si="27"/>
        <v>143</v>
      </c>
      <c r="CI34" s="188">
        <f t="shared" si="28"/>
        <v>173</v>
      </c>
      <c r="CJ34" s="188">
        <f t="shared" si="29"/>
        <v>191</v>
      </c>
      <c r="CK34" s="188">
        <f t="shared" si="30"/>
        <v>206</v>
      </c>
      <c r="CL34" s="1083">
        <f t="shared" si="31"/>
        <v>275</v>
      </c>
      <c r="CM34" s="188">
        <f t="shared" si="0"/>
        <v>201</v>
      </c>
      <c r="CN34" s="188">
        <f t="shared" si="8"/>
        <v>174</v>
      </c>
    </row>
    <row r="35" spans="1:92">
      <c r="A35" s="194" t="str">
        <f>IF('1'!A1=1,B35,C35)</f>
        <v>Other</v>
      </c>
      <c r="B35" s="56" t="s">
        <v>52</v>
      </c>
      <c r="C35" s="195" t="s">
        <v>123</v>
      </c>
      <c r="D35" s="192">
        <f>D26-D28-D30-D31-D32-D33-D34</f>
        <v>25</v>
      </c>
      <c r="E35" s="193">
        <f t="shared" ref="E35:O35" si="36">E26-E28-E30-E31-E32-E33-E34</f>
        <v>26</v>
      </c>
      <c r="F35" s="193">
        <f t="shared" si="36"/>
        <v>33</v>
      </c>
      <c r="G35" s="193">
        <f t="shared" si="36"/>
        <v>37</v>
      </c>
      <c r="H35" s="193">
        <f t="shared" si="36"/>
        <v>29</v>
      </c>
      <c r="I35" s="193">
        <f t="shared" si="36"/>
        <v>33</v>
      </c>
      <c r="J35" s="193">
        <f t="shared" si="36"/>
        <v>40</v>
      </c>
      <c r="K35" s="193">
        <f t="shared" si="36"/>
        <v>47</v>
      </c>
      <c r="L35" s="193">
        <f t="shared" si="36"/>
        <v>39</v>
      </c>
      <c r="M35" s="193">
        <f t="shared" si="36"/>
        <v>46</v>
      </c>
      <c r="N35" s="193">
        <f t="shared" si="36"/>
        <v>57</v>
      </c>
      <c r="O35" s="193">
        <f t="shared" si="36"/>
        <v>67</v>
      </c>
      <c r="P35" s="193">
        <f>P26-P28-P29-P30-P31-P32-P33-P34</f>
        <v>57</v>
      </c>
      <c r="Q35" s="193">
        <f t="shared" ref="Q35:AW35" si="37">Q26-Q28-Q29-Q30-Q31-Q32-Q33-Q34</f>
        <v>64</v>
      </c>
      <c r="R35" s="193">
        <f t="shared" si="37"/>
        <v>78</v>
      </c>
      <c r="S35" s="193">
        <f t="shared" si="37"/>
        <v>69</v>
      </c>
      <c r="T35" s="193">
        <f t="shared" si="37"/>
        <v>39</v>
      </c>
      <c r="U35" s="193">
        <f t="shared" si="37"/>
        <v>42</v>
      </c>
      <c r="V35" s="193">
        <f t="shared" si="37"/>
        <v>54</v>
      </c>
      <c r="W35" s="193">
        <f t="shared" si="37"/>
        <v>61</v>
      </c>
      <c r="X35" s="193">
        <f t="shared" si="37"/>
        <v>47</v>
      </c>
      <c r="Y35" s="193">
        <f t="shared" si="37"/>
        <v>56</v>
      </c>
      <c r="Z35" s="193">
        <f t="shared" si="37"/>
        <v>66</v>
      </c>
      <c r="AA35" s="193">
        <f t="shared" si="37"/>
        <v>84</v>
      </c>
      <c r="AB35" s="193">
        <f t="shared" si="37"/>
        <v>61</v>
      </c>
      <c r="AC35" s="193">
        <f t="shared" si="37"/>
        <v>72</v>
      </c>
      <c r="AD35" s="193">
        <f t="shared" si="37"/>
        <v>90</v>
      </c>
      <c r="AE35" s="193">
        <f t="shared" si="37"/>
        <v>96</v>
      </c>
      <c r="AF35" s="193">
        <f t="shared" si="37"/>
        <v>70</v>
      </c>
      <c r="AG35" s="193">
        <f t="shared" si="37"/>
        <v>79</v>
      </c>
      <c r="AH35" s="193">
        <f t="shared" si="37"/>
        <v>102</v>
      </c>
      <c r="AI35" s="193">
        <f t="shared" si="37"/>
        <v>108</v>
      </c>
      <c r="AJ35" s="193">
        <f t="shared" si="37"/>
        <v>75</v>
      </c>
      <c r="AK35" s="193">
        <f t="shared" si="37"/>
        <v>86</v>
      </c>
      <c r="AL35" s="193">
        <f t="shared" si="37"/>
        <v>104</v>
      </c>
      <c r="AM35" s="193">
        <f t="shared" si="37"/>
        <v>114</v>
      </c>
      <c r="AN35" s="193">
        <f t="shared" si="37"/>
        <v>84</v>
      </c>
      <c r="AO35" s="193">
        <f t="shared" si="37"/>
        <v>93</v>
      </c>
      <c r="AP35" s="193">
        <f t="shared" si="37"/>
        <v>106</v>
      </c>
      <c r="AQ35" s="193">
        <f t="shared" si="37"/>
        <v>100</v>
      </c>
      <c r="AR35" s="193">
        <f t="shared" si="37"/>
        <v>60</v>
      </c>
      <c r="AS35" s="193">
        <f t="shared" si="37"/>
        <v>71</v>
      </c>
      <c r="AT35" s="193">
        <f t="shared" si="37"/>
        <v>74</v>
      </c>
      <c r="AU35" s="193">
        <f t="shared" si="37"/>
        <v>72</v>
      </c>
      <c r="AV35" s="193">
        <f t="shared" si="37"/>
        <v>49</v>
      </c>
      <c r="AW35" s="193">
        <f t="shared" si="37"/>
        <v>58</v>
      </c>
      <c r="AX35" s="193">
        <f>AX26-AX28-AX29-AX30-AX31-AX32-AX33-AX34</f>
        <v>68</v>
      </c>
      <c r="AY35" s="193">
        <f t="shared" ref="AY35:CA35" si="38">AY26-AY28-AY29-AY30-AY31-AY32-AY33-AY34</f>
        <v>71</v>
      </c>
      <c r="AZ35" s="193">
        <f t="shared" si="38"/>
        <v>66</v>
      </c>
      <c r="BA35" s="193">
        <f t="shared" si="38"/>
        <v>71</v>
      </c>
      <c r="BB35" s="193">
        <f>BB26-BB28-BB29-BB30-BB31-BB32-BB33-BB34</f>
        <v>88</v>
      </c>
      <c r="BC35" s="193">
        <f t="shared" si="38"/>
        <v>95</v>
      </c>
      <c r="BD35" s="193">
        <f t="shared" si="38"/>
        <v>94</v>
      </c>
      <c r="BE35" s="193">
        <f t="shared" si="38"/>
        <v>91</v>
      </c>
      <c r="BF35" s="193">
        <f t="shared" si="38"/>
        <v>94</v>
      </c>
      <c r="BG35" s="193">
        <f t="shared" si="38"/>
        <v>99</v>
      </c>
      <c r="BH35" s="193">
        <f t="shared" si="38"/>
        <v>102</v>
      </c>
      <c r="BI35" s="193">
        <f t="shared" si="38"/>
        <v>104</v>
      </c>
      <c r="BJ35" s="193">
        <f t="shared" si="38"/>
        <v>109</v>
      </c>
      <c r="BK35" s="193">
        <f t="shared" si="38"/>
        <v>113</v>
      </c>
      <c r="BL35" s="193">
        <f t="shared" si="38"/>
        <v>104</v>
      </c>
      <c r="BM35" s="193">
        <f t="shared" si="38"/>
        <v>81</v>
      </c>
      <c r="BN35" s="193">
        <f t="shared" si="38"/>
        <v>132</v>
      </c>
      <c r="BO35" s="193">
        <f t="shared" si="38"/>
        <v>148</v>
      </c>
      <c r="BP35" s="703">
        <f t="shared" si="38"/>
        <v>156</v>
      </c>
      <c r="BQ35" s="703">
        <f t="shared" si="38"/>
        <v>165</v>
      </c>
      <c r="BR35" s="703">
        <f t="shared" si="38"/>
        <v>173</v>
      </c>
      <c r="BS35" s="703">
        <f t="shared" si="38"/>
        <v>181</v>
      </c>
      <c r="BT35" s="703">
        <f t="shared" si="38"/>
        <v>140</v>
      </c>
      <c r="BU35" s="703">
        <f t="shared" si="38"/>
        <v>131</v>
      </c>
      <c r="BV35" s="703">
        <f t="shared" si="38"/>
        <v>117</v>
      </c>
      <c r="BW35" s="703">
        <f t="shared" si="38"/>
        <v>119</v>
      </c>
      <c r="BX35" s="703">
        <f t="shared" si="38"/>
        <v>130</v>
      </c>
      <c r="BY35" s="703">
        <f t="shared" si="38"/>
        <v>139</v>
      </c>
      <c r="BZ35" s="703">
        <f t="shared" si="38"/>
        <v>137</v>
      </c>
      <c r="CA35" s="703">
        <f t="shared" si="38"/>
        <v>145</v>
      </c>
      <c r="CB35" s="228">
        <f t="shared" si="32"/>
        <v>317</v>
      </c>
      <c r="CC35" s="228">
        <f t="shared" si="33"/>
        <v>494</v>
      </c>
      <c r="CD35" s="228">
        <f t="shared" si="34"/>
        <v>388</v>
      </c>
      <c r="CE35" s="228">
        <f t="shared" si="35"/>
        <v>406</v>
      </c>
      <c r="CF35" s="188">
        <f t="shared" si="25"/>
        <v>277</v>
      </c>
      <c r="CG35" s="188">
        <f t="shared" si="26"/>
        <v>246</v>
      </c>
      <c r="CH35" s="188">
        <f t="shared" si="27"/>
        <v>320</v>
      </c>
      <c r="CI35" s="188">
        <f t="shared" si="28"/>
        <v>378</v>
      </c>
      <c r="CJ35" s="188">
        <f t="shared" si="29"/>
        <v>428</v>
      </c>
      <c r="CK35" s="188">
        <f t="shared" si="30"/>
        <v>465</v>
      </c>
      <c r="CL35" s="1083">
        <f t="shared" si="31"/>
        <v>675</v>
      </c>
      <c r="CM35" s="188">
        <f t="shared" si="0"/>
        <v>507</v>
      </c>
      <c r="CN35" s="188">
        <f t="shared" si="8"/>
        <v>551</v>
      </c>
    </row>
    <row r="36" spans="1:92" ht="10.35" customHeight="1">
      <c r="A36" s="199"/>
      <c r="B36" s="200"/>
      <c r="C36" s="201"/>
      <c r="D36" s="192"/>
      <c r="E36" s="193"/>
      <c r="F36" s="193"/>
      <c r="G36" s="193"/>
      <c r="H36" s="193"/>
      <c r="I36" s="193"/>
      <c r="J36" s="193"/>
      <c r="K36" s="193"/>
      <c r="L36" s="193"/>
      <c r="M36" s="193"/>
      <c r="N36" s="193"/>
      <c r="O36" s="193"/>
      <c r="P36" s="193"/>
      <c r="Q36" s="193"/>
      <c r="R36" s="193"/>
      <c r="S36" s="193"/>
      <c r="T36" s="193"/>
      <c r="U36" s="193"/>
      <c r="V36" s="193"/>
      <c r="W36" s="193"/>
      <c r="X36" s="193"/>
      <c r="Y36" s="193"/>
      <c r="Z36" s="193"/>
      <c r="AA36" s="193"/>
      <c r="AB36" s="193"/>
      <c r="AC36" s="193"/>
      <c r="AD36" s="193"/>
      <c r="AE36" s="193"/>
      <c r="AF36" s="193"/>
      <c r="AG36" s="193"/>
      <c r="AH36" s="193"/>
      <c r="AI36" s="193"/>
      <c r="AJ36" s="193"/>
      <c r="AK36" s="193"/>
      <c r="AL36" s="193"/>
      <c r="AM36" s="193"/>
      <c r="AN36" s="193"/>
      <c r="AO36" s="193"/>
      <c r="AP36" s="193"/>
      <c r="AQ36" s="193"/>
      <c r="AR36" s="193"/>
      <c r="AS36" s="193"/>
      <c r="AT36" s="193"/>
      <c r="AU36" s="193"/>
      <c r="AV36" s="193"/>
      <c r="AW36" s="193"/>
      <c r="AX36" s="193"/>
      <c r="AY36" s="193"/>
      <c r="AZ36" s="193"/>
      <c r="BA36" s="193"/>
      <c r="BB36" s="193"/>
      <c r="BC36" s="193"/>
      <c r="BD36" s="193"/>
      <c r="BE36" s="193"/>
      <c r="BF36" s="193"/>
      <c r="BG36" s="193"/>
      <c r="BH36" s="193"/>
      <c r="BI36" s="193"/>
      <c r="BJ36" s="193"/>
      <c r="BK36" s="193"/>
      <c r="BL36" s="193"/>
      <c r="BM36" s="193"/>
      <c r="BN36" s="193"/>
      <c r="BO36" s="193"/>
      <c r="BP36" s="703"/>
      <c r="BQ36" s="703"/>
      <c r="BR36" s="703"/>
      <c r="BS36" s="703"/>
      <c r="BT36" s="703"/>
      <c r="BU36" s="703"/>
      <c r="BV36" s="703"/>
      <c r="BW36" s="703"/>
      <c r="BX36" s="703"/>
      <c r="BY36" s="703"/>
      <c r="BZ36" s="703"/>
      <c r="CA36" s="703"/>
      <c r="CB36" s="703"/>
      <c r="CC36" s="703"/>
      <c r="CD36" s="703"/>
      <c r="CE36" s="703"/>
      <c r="CF36" s="188"/>
      <c r="CG36" s="188"/>
      <c r="CH36" s="188"/>
      <c r="CI36" s="188"/>
      <c r="CJ36" s="188"/>
      <c r="CK36" s="188"/>
      <c r="CL36" s="596"/>
      <c r="CM36" s="12"/>
      <c r="CN36" s="12"/>
    </row>
    <row r="37" spans="1:92" s="216" customFormat="1" ht="15" customHeight="1">
      <c r="A37" s="183" t="str">
        <f>IF('1'!A1=1,B37,C37)</f>
        <v>4. Other goods categories</v>
      </c>
      <c r="B37" s="184" t="s">
        <v>55</v>
      </c>
      <c r="C37" s="187" t="s">
        <v>126</v>
      </c>
      <c r="D37" s="217">
        <f t="shared" ref="D37:AI37" si="39">D7-D8-D15-D26</f>
        <v>191</v>
      </c>
      <c r="E37" s="188">
        <f t="shared" si="39"/>
        <v>176</v>
      </c>
      <c r="F37" s="188">
        <f t="shared" si="39"/>
        <v>252</v>
      </c>
      <c r="G37" s="188">
        <f t="shared" si="39"/>
        <v>277</v>
      </c>
      <c r="H37" s="188">
        <f t="shared" si="39"/>
        <v>243</v>
      </c>
      <c r="I37" s="188">
        <f t="shared" si="39"/>
        <v>258</v>
      </c>
      <c r="J37" s="188">
        <f t="shared" si="39"/>
        <v>424</v>
      </c>
      <c r="K37" s="188">
        <f t="shared" si="39"/>
        <v>369</v>
      </c>
      <c r="L37" s="188">
        <f t="shared" si="39"/>
        <v>271</v>
      </c>
      <c r="M37" s="188">
        <f t="shared" si="39"/>
        <v>345</v>
      </c>
      <c r="N37" s="188">
        <f t="shared" si="39"/>
        <v>612</v>
      </c>
      <c r="O37" s="188">
        <f t="shared" si="39"/>
        <v>565</v>
      </c>
      <c r="P37" s="188">
        <f t="shared" si="39"/>
        <v>59</v>
      </c>
      <c r="Q37" s="188">
        <f t="shared" si="39"/>
        <v>93</v>
      </c>
      <c r="R37" s="188">
        <f t="shared" si="39"/>
        <v>102</v>
      </c>
      <c r="S37" s="188">
        <f t="shared" si="39"/>
        <v>63</v>
      </c>
      <c r="T37" s="188">
        <f t="shared" si="39"/>
        <v>61</v>
      </c>
      <c r="U37" s="188">
        <f t="shared" si="39"/>
        <v>101</v>
      </c>
      <c r="V37" s="188">
        <f t="shared" si="39"/>
        <v>87</v>
      </c>
      <c r="W37" s="188">
        <f t="shared" si="39"/>
        <v>91.104165098009616</v>
      </c>
      <c r="X37" s="188">
        <f t="shared" si="39"/>
        <v>58</v>
      </c>
      <c r="Y37" s="188">
        <f t="shared" si="39"/>
        <v>82</v>
      </c>
      <c r="Z37" s="188">
        <f t="shared" si="39"/>
        <v>74</v>
      </c>
      <c r="AA37" s="188">
        <f t="shared" si="39"/>
        <v>126</v>
      </c>
      <c r="AB37" s="188">
        <f t="shared" si="39"/>
        <v>73</v>
      </c>
      <c r="AC37" s="188">
        <f t="shared" si="39"/>
        <v>108</v>
      </c>
      <c r="AD37" s="188">
        <f t="shared" si="39"/>
        <v>129</v>
      </c>
      <c r="AE37" s="188">
        <f t="shared" si="39"/>
        <v>103</v>
      </c>
      <c r="AF37" s="188">
        <f t="shared" si="39"/>
        <v>55</v>
      </c>
      <c r="AG37" s="188">
        <f t="shared" si="39"/>
        <v>102</v>
      </c>
      <c r="AH37" s="188">
        <f t="shared" si="39"/>
        <v>205</v>
      </c>
      <c r="AI37" s="188">
        <f t="shared" si="39"/>
        <v>89</v>
      </c>
      <c r="AJ37" s="188">
        <f t="shared" ref="AJ37:BO37" si="40">AJ7-AJ8-AJ15-AJ26</f>
        <v>113</v>
      </c>
      <c r="AK37" s="188">
        <f t="shared" si="40"/>
        <v>182</v>
      </c>
      <c r="AL37" s="188">
        <f t="shared" si="40"/>
        <v>192</v>
      </c>
      <c r="AM37" s="188">
        <f t="shared" si="40"/>
        <v>149</v>
      </c>
      <c r="AN37" s="188">
        <f t="shared" si="40"/>
        <v>104</v>
      </c>
      <c r="AO37" s="188">
        <f t="shared" si="40"/>
        <v>32</v>
      </c>
      <c r="AP37" s="188">
        <f t="shared" si="40"/>
        <v>74</v>
      </c>
      <c r="AQ37" s="188">
        <f t="shared" si="40"/>
        <v>51</v>
      </c>
      <c r="AR37" s="188">
        <f t="shared" si="40"/>
        <v>49</v>
      </c>
      <c r="AS37" s="188">
        <f t="shared" si="40"/>
        <v>23</v>
      </c>
      <c r="AT37" s="188">
        <f t="shared" si="40"/>
        <v>67</v>
      </c>
      <c r="AU37" s="188">
        <f t="shared" si="40"/>
        <v>49</v>
      </c>
      <c r="AV37" s="188">
        <f t="shared" si="40"/>
        <v>46</v>
      </c>
      <c r="AW37" s="188">
        <f t="shared" si="40"/>
        <v>98</v>
      </c>
      <c r="AX37" s="188">
        <f t="shared" si="40"/>
        <v>61</v>
      </c>
      <c r="AY37" s="188">
        <f t="shared" si="40"/>
        <v>68</v>
      </c>
      <c r="AZ37" s="188">
        <f t="shared" si="40"/>
        <v>55</v>
      </c>
      <c r="BA37" s="188">
        <f t="shared" si="40"/>
        <v>52</v>
      </c>
      <c r="BB37" s="188">
        <f t="shared" si="40"/>
        <v>19</v>
      </c>
      <c r="BC37" s="188">
        <f t="shared" si="40"/>
        <v>31</v>
      </c>
      <c r="BD37" s="188">
        <f t="shared" si="40"/>
        <v>55</v>
      </c>
      <c r="BE37" s="188">
        <f t="shared" si="40"/>
        <v>56</v>
      </c>
      <c r="BF37" s="188">
        <f t="shared" si="40"/>
        <v>33</v>
      </c>
      <c r="BG37" s="188">
        <f t="shared" si="40"/>
        <v>15</v>
      </c>
      <c r="BH37" s="188">
        <f t="shared" si="40"/>
        <v>70</v>
      </c>
      <c r="BI37" s="188">
        <f t="shared" si="40"/>
        <v>76</v>
      </c>
      <c r="BJ37" s="188">
        <f t="shared" si="40"/>
        <v>35</v>
      </c>
      <c r="BK37" s="188">
        <f t="shared" si="40"/>
        <v>29</v>
      </c>
      <c r="BL37" s="228">
        <f t="shared" si="40"/>
        <v>10</v>
      </c>
      <c r="BM37" s="228">
        <f t="shared" si="40"/>
        <v>14</v>
      </c>
      <c r="BN37" s="228">
        <f t="shared" si="40"/>
        <v>48</v>
      </c>
      <c r="BO37" s="228">
        <f t="shared" si="40"/>
        <v>21</v>
      </c>
      <c r="BP37" s="228">
        <f t="shared" ref="BP37:CN37" si="41">BP7-BP8-BP15-BP26</f>
        <v>42</v>
      </c>
      <c r="BQ37" s="228">
        <f t="shared" si="41"/>
        <v>65</v>
      </c>
      <c r="BR37" s="228">
        <f t="shared" si="41"/>
        <v>36</v>
      </c>
      <c r="BS37" s="228">
        <f t="shared" si="41"/>
        <v>67</v>
      </c>
      <c r="BT37" s="228">
        <f t="shared" si="41"/>
        <v>27</v>
      </c>
      <c r="BU37" s="218">
        <f t="shared" si="41"/>
        <v>8</v>
      </c>
      <c r="BV37" s="228">
        <f t="shared" si="41"/>
        <v>7</v>
      </c>
      <c r="BW37" s="228">
        <f t="shared" si="41"/>
        <v>9</v>
      </c>
      <c r="BX37" s="228">
        <f t="shared" si="41"/>
        <v>10</v>
      </c>
      <c r="BY37" s="228">
        <f t="shared" si="41"/>
        <v>13</v>
      </c>
      <c r="BZ37" s="228">
        <f t="shared" si="41"/>
        <v>17</v>
      </c>
      <c r="CA37" s="228">
        <f t="shared" si="41"/>
        <v>24</v>
      </c>
      <c r="CB37" s="228">
        <f t="shared" si="41"/>
        <v>72</v>
      </c>
      <c r="CC37" s="228">
        <f t="shared" si="41"/>
        <v>143</v>
      </c>
      <c r="CD37" s="228">
        <f t="shared" si="41"/>
        <v>42</v>
      </c>
      <c r="CE37" s="228">
        <f t="shared" si="41"/>
        <v>40</v>
      </c>
      <c r="CF37" s="188">
        <f t="shared" si="41"/>
        <v>188</v>
      </c>
      <c r="CG37" s="188">
        <f t="shared" si="41"/>
        <v>273</v>
      </c>
      <c r="CH37" s="188">
        <f t="shared" si="41"/>
        <v>157</v>
      </c>
      <c r="CI37" s="188">
        <f t="shared" si="41"/>
        <v>159</v>
      </c>
      <c r="CJ37" s="188">
        <f t="shared" si="41"/>
        <v>210</v>
      </c>
      <c r="CK37" s="188">
        <f t="shared" si="41"/>
        <v>93</v>
      </c>
      <c r="CL37" s="188">
        <f t="shared" si="41"/>
        <v>210</v>
      </c>
      <c r="CM37" s="188">
        <f t="shared" si="41"/>
        <v>51</v>
      </c>
      <c r="CN37" s="188">
        <f t="shared" si="41"/>
        <v>64</v>
      </c>
    </row>
    <row r="38" spans="1:92" s="205" customFormat="1" ht="17.100000000000001" customHeight="1">
      <c r="A38" s="702" t="str">
        <f>IF('1'!A1=1,B38,C38)</f>
        <v>out of them, goods procured in ports</v>
      </c>
      <c r="B38" s="203" t="s">
        <v>56</v>
      </c>
      <c r="C38" s="204" t="s">
        <v>127</v>
      </c>
      <c r="D38" s="678">
        <v>1</v>
      </c>
      <c r="E38" s="251">
        <v>3</v>
      </c>
      <c r="F38" s="251">
        <v>8</v>
      </c>
      <c r="G38" s="251">
        <v>5</v>
      </c>
      <c r="H38" s="251">
        <v>3</v>
      </c>
      <c r="I38" s="251">
        <v>6</v>
      </c>
      <c r="J38" s="251">
        <v>11</v>
      </c>
      <c r="K38" s="251">
        <v>8</v>
      </c>
      <c r="L38" s="251">
        <v>7</v>
      </c>
      <c r="M38" s="251">
        <v>9</v>
      </c>
      <c r="N38" s="251">
        <v>14</v>
      </c>
      <c r="O38" s="251">
        <v>12</v>
      </c>
      <c r="P38" s="251">
        <v>11</v>
      </c>
      <c r="Q38" s="251">
        <v>16</v>
      </c>
      <c r="R38" s="251">
        <v>21</v>
      </c>
      <c r="S38" s="251">
        <v>11</v>
      </c>
      <c r="T38" s="251">
        <v>5</v>
      </c>
      <c r="U38" s="251">
        <v>6</v>
      </c>
      <c r="V38" s="251">
        <v>8</v>
      </c>
      <c r="W38" s="251">
        <v>16</v>
      </c>
      <c r="X38" s="251">
        <v>4</v>
      </c>
      <c r="Y38" s="251">
        <v>9</v>
      </c>
      <c r="Z38" s="251">
        <v>10</v>
      </c>
      <c r="AA38" s="251">
        <v>5</v>
      </c>
      <c r="AB38" s="251">
        <v>4</v>
      </c>
      <c r="AC38" s="251">
        <v>8</v>
      </c>
      <c r="AD38" s="251">
        <v>10</v>
      </c>
      <c r="AE38" s="251">
        <v>10</v>
      </c>
      <c r="AF38" s="251">
        <v>6</v>
      </c>
      <c r="AG38" s="251">
        <v>8</v>
      </c>
      <c r="AH38" s="251">
        <v>10</v>
      </c>
      <c r="AI38" s="251">
        <v>7</v>
      </c>
      <c r="AJ38" s="251">
        <v>7</v>
      </c>
      <c r="AK38" s="251">
        <v>7</v>
      </c>
      <c r="AL38" s="251">
        <v>8</v>
      </c>
      <c r="AM38" s="251">
        <v>5</v>
      </c>
      <c r="AN38" s="251">
        <v>2</v>
      </c>
      <c r="AO38" s="251">
        <v>3</v>
      </c>
      <c r="AP38" s="251">
        <v>2</v>
      </c>
      <c r="AQ38" s="251">
        <v>2</v>
      </c>
      <c r="AR38" s="251">
        <v>1</v>
      </c>
      <c r="AS38" s="251">
        <v>1</v>
      </c>
      <c r="AT38" s="251">
        <v>1</v>
      </c>
      <c r="AU38" s="251">
        <v>1</v>
      </c>
      <c r="AV38" s="251">
        <v>1</v>
      </c>
      <c r="AW38" s="751">
        <v>1</v>
      </c>
      <c r="AX38" s="251">
        <v>1</v>
      </c>
      <c r="AY38" s="251">
        <v>1</v>
      </c>
      <c r="AZ38" s="251">
        <v>1</v>
      </c>
      <c r="BA38" s="251">
        <v>1</v>
      </c>
      <c r="BB38" s="251">
        <v>1</v>
      </c>
      <c r="BC38" s="251">
        <v>1</v>
      </c>
      <c r="BD38" s="251">
        <v>2</v>
      </c>
      <c r="BE38" s="251">
        <v>1</v>
      </c>
      <c r="BF38" s="251">
        <v>2</v>
      </c>
      <c r="BG38" s="251">
        <v>2</v>
      </c>
      <c r="BH38" s="251">
        <v>2</v>
      </c>
      <c r="BI38" s="251">
        <v>2</v>
      </c>
      <c r="BJ38" s="251">
        <v>1</v>
      </c>
      <c r="BK38" s="251">
        <v>1</v>
      </c>
      <c r="BL38" s="762">
        <v>1</v>
      </c>
      <c r="BM38" s="762">
        <v>0</v>
      </c>
      <c r="BN38" s="762">
        <v>0</v>
      </c>
      <c r="BO38" s="762">
        <v>0</v>
      </c>
      <c r="BP38" s="762">
        <v>0</v>
      </c>
      <c r="BQ38" s="762">
        <v>0</v>
      </c>
      <c r="BR38" s="762">
        <v>0</v>
      </c>
      <c r="BS38" s="762">
        <v>1</v>
      </c>
      <c r="BT38" s="762">
        <v>0</v>
      </c>
      <c r="BU38" s="762">
        <v>0</v>
      </c>
      <c r="BV38" s="762">
        <v>0</v>
      </c>
      <c r="BW38" s="762">
        <v>0</v>
      </c>
      <c r="BX38" s="762">
        <v>0</v>
      </c>
      <c r="BY38" s="762">
        <v>0</v>
      </c>
      <c r="BZ38" s="762">
        <v>0</v>
      </c>
      <c r="CA38" s="762">
        <v>0</v>
      </c>
      <c r="CB38" s="1085">
        <f>SUM(BL38:BN38)</f>
        <v>1</v>
      </c>
      <c r="CC38" s="1085">
        <f>SUM(BP38:BR38)</f>
        <v>0</v>
      </c>
      <c r="CD38" s="1085">
        <f>SUM(BT38:BV38)</f>
        <v>0</v>
      </c>
      <c r="CE38" s="1085">
        <f>SUM(BX38:BZ38)</f>
        <v>0</v>
      </c>
      <c r="CF38" s="1085">
        <f>SUM(AR38:AU38)</f>
        <v>4</v>
      </c>
      <c r="CG38" s="1085">
        <f>SUM(AV38:AY38)</f>
        <v>4</v>
      </c>
      <c r="CH38" s="1085">
        <f>SUM(AZ38:BC38)</f>
        <v>4</v>
      </c>
      <c r="CI38" s="1085">
        <f>SUM(BD38:BG38)</f>
        <v>7</v>
      </c>
      <c r="CJ38" s="1085">
        <f>SUM(BH38:BK38)</f>
        <v>6</v>
      </c>
      <c r="CK38" s="1085">
        <f>SUM(BL38:BO38)</f>
        <v>1</v>
      </c>
      <c r="CL38" s="1086">
        <f>SUM(BP38:BS38)</f>
        <v>1</v>
      </c>
      <c r="CM38" s="1085">
        <f>SUM(BT38:BW38)</f>
        <v>0</v>
      </c>
      <c r="CN38" s="1085">
        <f>SUM(BX38:CA38)</f>
        <v>0</v>
      </c>
    </row>
    <row r="39" spans="1:92" s="208" customFormat="1">
      <c r="A39" s="19" t="str">
        <f>IF('1'!A1=1,B39,C39)</f>
        <v>*According to State Statistics Service of Ukraine data</v>
      </c>
      <c r="B39" s="206" t="s">
        <v>240</v>
      </c>
      <c r="C39" s="206" t="s">
        <v>118</v>
      </c>
      <c r="D39" s="19"/>
      <c r="E39" s="19"/>
      <c r="F39" s="19"/>
      <c r="G39" s="207"/>
      <c r="H39" s="207"/>
      <c r="I39" s="207"/>
      <c r="J39" s="207"/>
      <c r="K39" s="207"/>
      <c r="L39" s="207"/>
      <c r="M39" s="207"/>
      <c r="N39" s="207"/>
      <c r="O39" s="207"/>
      <c r="P39" s="207"/>
      <c r="Q39" s="207"/>
      <c r="R39" s="207"/>
      <c r="S39" s="207"/>
      <c r="T39" s="207"/>
      <c r="U39" s="207"/>
      <c r="V39" s="207"/>
      <c r="W39" s="207"/>
      <c r="X39" s="207"/>
      <c r="Y39" s="207"/>
      <c r="Z39" s="207"/>
      <c r="AA39" s="207"/>
      <c r="AB39" s="207"/>
      <c r="AC39" s="207"/>
      <c r="AD39" s="207"/>
      <c r="AE39" s="207"/>
      <c r="AF39" s="207"/>
      <c r="AG39" s="207"/>
      <c r="AH39" s="207"/>
      <c r="AI39" s="207"/>
      <c r="AJ39" s="207"/>
      <c r="AK39" s="207"/>
      <c r="AL39" s="207"/>
      <c r="AM39" s="207"/>
      <c r="AN39" s="207"/>
      <c r="AO39" s="207"/>
      <c r="AP39" s="207"/>
      <c r="AQ39" s="207"/>
      <c r="AR39" s="207"/>
      <c r="AS39" s="207"/>
      <c r="AT39" s="207"/>
      <c r="AU39" s="207"/>
      <c r="AV39" s="207"/>
      <c r="AW39" s="207"/>
      <c r="AX39" s="207"/>
      <c r="AY39" s="207"/>
      <c r="AZ39" s="207"/>
      <c r="BA39" s="207"/>
      <c r="BB39" s="207"/>
      <c r="BC39" s="207"/>
      <c r="BD39" s="207"/>
      <c r="BE39" s="207"/>
      <c r="BF39" s="207"/>
      <c r="BG39" s="207"/>
      <c r="BH39" s="207"/>
      <c r="BI39" s="207"/>
      <c r="BJ39" s="207"/>
      <c r="BK39" s="207"/>
      <c r="BL39" s="207"/>
      <c r="BM39" s="207"/>
      <c r="BN39" s="207"/>
      <c r="BO39" s="207"/>
      <c r="BP39" s="207"/>
      <c r="BQ39" s="207"/>
      <c r="BR39" s="207"/>
      <c r="BS39" s="207"/>
      <c r="BT39" s="207"/>
      <c r="BU39" s="207"/>
      <c r="BV39" s="207"/>
      <c r="BW39" s="207"/>
      <c r="BX39" s="207"/>
      <c r="BY39" s="207"/>
      <c r="BZ39" s="207"/>
      <c r="CA39" s="207"/>
      <c r="CB39" s="207"/>
      <c r="CC39" s="207"/>
      <c r="CD39" s="207"/>
      <c r="CE39" s="207"/>
      <c r="CF39" s="207"/>
      <c r="CG39" s="207"/>
      <c r="CH39" s="207"/>
      <c r="CI39" s="207"/>
      <c r="CJ39" s="207"/>
      <c r="CK39" s="207"/>
      <c r="CL39" s="745"/>
    </row>
    <row r="40" spans="1:92" s="211" customFormat="1" ht="13.35" customHeight="1">
      <c r="A40" s="209" t="str">
        <f>IF('1'!$A$1=1,B40,C40)</f>
        <v>Notes:</v>
      </c>
      <c r="B40" s="210" t="s">
        <v>305</v>
      </c>
      <c r="C40" s="210" t="s">
        <v>306</v>
      </c>
      <c r="D40" s="207"/>
      <c r="E40" s="207"/>
      <c r="BT40" s="1270"/>
      <c r="BU40" s="1270"/>
      <c r="BV40" s="1270"/>
      <c r="BW40" s="1270"/>
      <c r="BX40" s="1270"/>
      <c r="BY40" s="1270"/>
      <c r="BZ40" s="1270"/>
      <c r="CA40" s="1270"/>
      <c r="CB40" s="1270"/>
      <c r="CC40" s="1270"/>
      <c r="CL40" s="746"/>
    </row>
    <row r="41" spans="1:92" s="205" customFormat="1" ht="19.8" customHeight="1">
      <c r="A41" s="124" t="str">
        <f>IF('1'!$A$1=1,B41,C41)</f>
        <v>1. Since 2014, data exclude the temporarily occupied by the russian federation territories of Ukraine.</v>
      </c>
      <c r="B41" s="124" t="s">
        <v>620</v>
      </c>
      <c r="C41" s="124" t="s">
        <v>619</v>
      </c>
      <c r="D41" s="124"/>
      <c r="E41" s="124"/>
      <c r="F41" s="124"/>
      <c r="G41" s="124"/>
      <c r="H41" s="124"/>
      <c r="I41" s="124"/>
      <c r="J41" s="124"/>
      <c r="K41" s="207"/>
      <c r="L41" s="207"/>
      <c r="M41" s="207"/>
      <c r="N41" s="207"/>
      <c r="O41" s="207"/>
      <c r="P41" s="207"/>
      <c r="Q41" s="207"/>
      <c r="R41" s="207"/>
      <c r="S41" s="207"/>
      <c r="T41" s="207"/>
      <c r="U41" s="207"/>
      <c r="V41" s="207"/>
      <c r="W41" s="207"/>
      <c r="X41" s="207"/>
      <c r="Y41" s="207"/>
      <c r="Z41" s="207"/>
      <c r="AA41" s="207"/>
      <c r="AB41" s="207"/>
      <c r="AC41" s="207"/>
      <c r="AD41" s="207"/>
      <c r="AE41" s="207"/>
      <c r="AF41" s="207"/>
      <c r="AG41" s="207"/>
      <c r="AH41" s="207"/>
      <c r="AI41" s="207"/>
      <c r="AJ41" s="207"/>
      <c r="AK41" s="207"/>
      <c r="AL41" s="207"/>
      <c r="AM41" s="207"/>
      <c r="AN41" s="207"/>
      <c r="AO41" s="207"/>
      <c r="AP41" s="207"/>
      <c r="AQ41" s="207"/>
      <c r="AR41" s="207"/>
      <c r="AS41" s="207"/>
      <c r="AT41" s="207"/>
      <c r="AU41" s="207"/>
      <c r="AV41" s="207"/>
      <c r="AW41" s="207"/>
      <c r="AX41" s="207"/>
      <c r="AY41" s="207"/>
      <c r="AZ41" s="207"/>
      <c r="BA41" s="207"/>
      <c r="BB41" s="207"/>
      <c r="BC41" s="207"/>
      <c r="BD41" s="207"/>
      <c r="BE41" s="207"/>
      <c r="BF41" s="207"/>
      <c r="BG41" s="207"/>
      <c r="BH41" s="207"/>
      <c r="BI41" s="207"/>
      <c r="BJ41" s="207"/>
      <c r="BK41" s="207"/>
      <c r="BL41" s="207"/>
      <c r="BM41" s="207"/>
      <c r="BN41" s="207"/>
      <c r="BO41" s="207"/>
      <c r="BP41" s="207"/>
      <c r="BQ41" s="207"/>
      <c r="BR41" s="207"/>
      <c r="BS41" s="207"/>
      <c r="BT41" s="207"/>
      <c r="BU41" s="207"/>
      <c r="BV41" s="207"/>
      <c r="BW41" s="207"/>
      <c r="BX41" s="207"/>
      <c r="BY41" s="207"/>
      <c r="BZ41" s="207"/>
      <c r="CA41" s="207"/>
      <c r="CB41" s="207"/>
      <c r="CC41" s="207"/>
      <c r="CD41" s="207"/>
      <c r="CE41" s="207"/>
      <c r="CF41" s="207"/>
      <c r="CG41" s="207"/>
      <c r="CH41" s="207"/>
      <c r="CI41" s="207"/>
      <c r="CJ41" s="207"/>
      <c r="CK41" s="207"/>
      <c r="CL41" s="745"/>
    </row>
    <row r="42" spans="1:92" ht="16.8" customHeight="1">
      <c r="A42" s="755" t="str">
        <f>IF('1'!$A$1=1,B42,C42)</f>
        <v xml:space="preserve">2. Starting from 01.01.2017 data were revised regarding changes being made in UKTZED due to transition to Harmonized </v>
      </c>
      <c r="B42" s="124" t="s">
        <v>327</v>
      </c>
      <c r="C42" s="124" t="s">
        <v>326</v>
      </c>
      <c r="D42" s="196"/>
      <c r="E42" s="196"/>
    </row>
    <row r="43" spans="1:92">
      <c r="A43" s="755" t="str">
        <f>IF('1'!$A$1=1,B43,C43)</f>
        <v xml:space="preserve">    commodity description and coding system (2017) and latest version of Classification by Broad Economic Categories (Rev.5) </v>
      </c>
      <c r="B43" s="124" t="s">
        <v>328</v>
      </c>
      <c r="C43" s="124" t="s">
        <v>329</v>
      </c>
      <c r="D43" s="196"/>
      <c r="E43" s="196"/>
      <c r="AV43" s="748"/>
      <c r="AW43" s="748"/>
      <c r="AX43" s="748"/>
      <c r="AY43" s="748"/>
      <c r="AZ43" s="748"/>
      <c r="BA43" s="748"/>
      <c r="BB43" s="748"/>
      <c r="BC43" s="748"/>
      <c r="BD43" s="748"/>
      <c r="BE43" s="748"/>
      <c r="BF43" s="748"/>
      <c r="BG43" s="748"/>
      <c r="BH43" s="748"/>
      <c r="BI43" s="748"/>
      <c r="BJ43" s="748"/>
      <c r="BK43" s="748"/>
      <c r="BL43" s="748"/>
      <c r="BM43" s="748"/>
      <c r="BN43" s="748"/>
      <c r="BO43" s="748"/>
      <c r="BP43" s="748"/>
      <c r="BQ43" s="748"/>
      <c r="BR43" s="748"/>
      <c r="BS43" s="748"/>
      <c r="BT43" s="748"/>
      <c r="BU43" s="748"/>
      <c r="BV43" s="748"/>
      <c r="BW43" s="748"/>
      <c r="BX43" s="748"/>
      <c r="BY43" s="748"/>
      <c r="BZ43" s="748"/>
      <c r="CA43" s="748"/>
      <c r="CB43" s="748"/>
      <c r="CC43" s="748"/>
      <c r="CD43" s="748"/>
      <c r="CE43" s="748"/>
      <c r="CF43" s="748"/>
      <c r="CG43" s="748"/>
      <c r="CH43" s="748"/>
      <c r="CI43" s="748"/>
      <c r="CJ43" s="748"/>
      <c r="CK43" s="748"/>
    </row>
    <row r="44" spans="1:92">
      <c r="D44" s="196"/>
      <c r="E44" s="196"/>
      <c r="BT44" s="1685"/>
      <c r="BU44" s="1685"/>
      <c r="BV44" s="1685"/>
      <c r="BW44" s="1685"/>
      <c r="BX44" s="1685"/>
      <c r="BY44" s="1685"/>
      <c r="BZ44" s="1685"/>
      <c r="CA44" s="1685"/>
      <c r="CB44" s="1685"/>
      <c r="CC44" s="1685"/>
      <c r="CD44" s="1685"/>
      <c r="CE44" s="1685"/>
      <c r="CF44" s="1685"/>
      <c r="CG44" s="1685"/>
      <c r="CH44" s="1685"/>
      <c r="CI44" s="1685"/>
      <c r="CJ44" s="1685"/>
      <c r="CK44" s="1685"/>
      <c r="CL44" s="1685"/>
      <c r="CM44" s="726"/>
      <c r="CN44" s="726"/>
    </row>
    <row r="45" spans="1:92">
      <c r="D45" s="196"/>
      <c r="E45" s="196"/>
      <c r="BT45" s="1685"/>
      <c r="BU45" s="1685"/>
      <c r="BV45" s="1685"/>
      <c r="BW45" s="1685"/>
      <c r="BX45" s="1685"/>
      <c r="BY45" s="1685"/>
      <c r="BZ45" s="1685"/>
      <c r="CA45" s="1685"/>
      <c r="CB45" s="1685"/>
      <c r="CC45" s="1685"/>
      <c r="CD45" s="1685"/>
      <c r="CE45" s="1685"/>
      <c r="CF45" s="1685"/>
      <c r="CG45" s="1685"/>
      <c r="CH45" s="1685"/>
      <c r="CI45" s="1685"/>
      <c r="CJ45" s="1685"/>
      <c r="CK45" s="1685"/>
      <c r="CL45" s="1685"/>
      <c r="CM45" s="726"/>
      <c r="CN45" s="726"/>
    </row>
    <row r="46" spans="1:92">
      <c r="D46" s="196"/>
      <c r="BT46" s="1685"/>
      <c r="BU46" s="1685"/>
      <c r="BV46" s="1685"/>
      <c r="BW46" s="1685"/>
      <c r="BX46" s="1685"/>
      <c r="BY46" s="1685"/>
      <c r="BZ46" s="1685"/>
      <c r="CA46" s="1685"/>
      <c r="CB46" s="1685"/>
      <c r="CC46" s="1685"/>
      <c r="CD46" s="1685"/>
      <c r="CE46" s="1685"/>
      <c r="CF46" s="1685"/>
      <c r="CG46" s="1685"/>
      <c r="CH46" s="1685"/>
      <c r="CI46" s="1685"/>
      <c r="CJ46" s="1685"/>
      <c r="CK46" s="1685"/>
      <c r="CL46" s="1685"/>
      <c r="CM46" s="726"/>
      <c r="CN46" s="726"/>
    </row>
    <row r="47" spans="1:92">
      <c r="D47" s="196"/>
      <c r="BT47" s="1685"/>
      <c r="BU47" s="1685"/>
      <c r="BV47" s="1685"/>
      <c r="BW47" s="1685"/>
      <c r="BX47" s="1685"/>
      <c r="BY47" s="1685"/>
      <c r="BZ47" s="1685"/>
      <c r="CA47" s="1685"/>
      <c r="CB47" s="1685"/>
      <c r="CC47" s="1685"/>
      <c r="CD47" s="1685"/>
      <c r="CE47" s="1685"/>
      <c r="CF47" s="1685"/>
      <c r="CG47" s="1685"/>
      <c r="CH47" s="1685"/>
      <c r="CI47" s="1685"/>
      <c r="CJ47" s="1685"/>
      <c r="CK47" s="1685"/>
      <c r="CL47" s="1685"/>
      <c r="CM47" s="726"/>
      <c r="CN47" s="726"/>
    </row>
    <row r="48" spans="1:92">
      <c r="D48" s="196"/>
      <c r="BT48" s="1685"/>
      <c r="BU48" s="1685"/>
      <c r="BV48" s="1685"/>
      <c r="BW48" s="1685"/>
      <c r="BX48" s="1685"/>
      <c r="BY48" s="1685"/>
      <c r="BZ48" s="1685"/>
      <c r="CA48" s="1685"/>
      <c r="CB48" s="726"/>
      <c r="CC48" s="726"/>
      <c r="CD48" s="726"/>
      <c r="CE48" s="726"/>
      <c r="CF48" s="726"/>
      <c r="CG48" s="726"/>
      <c r="CH48" s="726"/>
      <c r="CI48" s="726"/>
      <c r="CJ48" s="726"/>
      <c r="CK48" s="726"/>
      <c r="CL48" s="502"/>
      <c r="CM48" s="726"/>
      <c r="CN48" s="726"/>
    </row>
    <row r="49" spans="72:92">
      <c r="BT49" s="1685"/>
      <c r="BU49" s="1685"/>
      <c r="BV49" s="1685"/>
      <c r="BW49" s="1685"/>
      <c r="BX49" s="1685"/>
      <c r="BY49" s="1685"/>
      <c r="BZ49" s="1685"/>
      <c r="CA49" s="1685"/>
      <c r="CB49" s="1685"/>
      <c r="CC49" s="1685"/>
      <c r="CD49" s="1685"/>
      <c r="CE49" s="1685"/>
      <c r="CF49" s="1685"/>
      <c r="CG49" s="1685"/>
      <c r="CH49" s="1685"/>
      <c r="CI49" s="1685"/>
      <c r="CJ49" s="1685"/>
      <c r="CK49" s="1685"/>
      <c r="CL49" s="1685"/>
      <c r="CM49" s="726"/>
      <c r="CN49" s="726"/>
    </row>
    <row r="50" spans="72:92">
      <c r="BT50" s="1685"/>
      <c r="BU50" s="1685"/>
      <c r="BV50" s="1685"/>
      <c r="BW50" s="1685"/>
      <c r="BX50" s="1685"/>
      <c r="BY50" s="1685"/>
      <c r="BZ50" s="1685"/>
      <c r="CA50" s="1685"/>
      <c r="CB50" s="1685"/>
      <c r="CC50" s="1685"/>
      <c r="CD50" s="1685"/>
      <c r="CE50" s="1685"/>
      <c r="CF50" s="1685"/>
      <c r="CG50" s="1685"/>
      <c r="CH50" s="1685"/>
      <c r="CI50" s="1685"/>
      <c r="CJ50" s="1685"/>
      <c r="CK50" s="1685"/>
      <c r="CL50" s="1685"/>
      <c r="CM50" s="726"/>
      <c r="CN50" s="726"/>
    </row>
    <row r="51" spans="72:92">
      <c r="BT51" s="726"/>
      <c r="BU51" s="726"/>
      <c r="BV51" s="726"/>
      <c r="BW51" s="726"/>
      <c r="BX51" s="726"/>
      <c r="BY51" s="726"/>
      <c r="BZ51" s="726"/>
      <c r="CA51" s="726"/>
      <c r="CB51" s="726"/>
      <c r="CC51" s="726"/>
      <c r="CD51" s="726"/>
      <c r="CE51" s="726"/>
      <c r="CF51" s="726"/>
      <c r="CG51" s="726"/>
      <c r="CH51" s="726"/>
      <c r="CI51" s="726"/>
      <c r="CJ51" s="726"/>
      <c r="CK51" s="726"/>
      <c r="CL51" s="502"/>
      <c r="CM51" s="726"/>
      <c r="CN51" s="726"/>
    </row>
    <row r="52" spans="72:92">
      <c r="BT52" s="726"/>
      <c r="BU52" s="726"/>
      <c r="BV52" s="726"/>
      <c r="BW52" s="726"/>
      <c r="BX52" s="726"/>
      <c r="BY52" s="726"/>
      <c r="BZ52" s="726"/>
      <c r="CA52" s="726"/>
      <c r="CB52" s="726"/>
      <c r="CC52" s="726"/>
      <c r="CD52" s="726"/>
      <c r="CE52" s="726"/>
      <c r="CF52" s="726"/>
      <c r="CG52" s="726"/>
      <c r="CH52" s="726"/>
      <c r="CI52" s="726"/>
      <c r="CJ52" s="726"/>
      <c r="CK52" s="726"/>
      <c r="CL52" s="502"/>
      <c r="CM52" s="726"/>
      <c r="CN52" s="726"/>
    </row>
    <row r="53" spans="72:92">
      <c r="BT53" s="726"/>
      <c r="BU53" s="726"/>
      <c r="BV53" s="726"/>
      <c r="BW53" s="726"/>
      <c r="BX53" s="726"/>
      <c r="BY53" s="726"/>
      <c r="BZ53" s="726"/>
      <c r="CA53" s="726"/>
      <c r="CB53" s="726"/>
      <c r="CC53" s="726"/>
      <c r="CD53" s="726"/>
      <c r="CE53" s="726"/>
      <c r="CF53" s="726"/>
      <c r="CG53" s="726"/>
      <c r="CH53" s="726"/>
      <c r="CI53" s="726"/>
      <c r="CJ53" s="726"/>
      <c r="CK53" s="726"/>
      <c r="CL53" s="502"/>
      <c r="CM53" s="726"/>
      <c r="CN53" s="726"/>
    </row>
    <row r="54" spans="72:92">
      <c r="BT54" s="726"/>
      <c r="BU54" s="726"/>
      <c r="BV54" s="726"/>
      <c r="BW54" s="726"/>
      <c r="BX54" s="726"/>
      <c r="BY54" s="726"/>
      <c r="BZ54" s="726"/>
      <c r="CA54" s="726"/>
      <c r="CB54" s="726"/>
      <c r="CC54" s="726"/>
      <c r="CD54" s="726"/>
      <c r="CE54" s="726"/>
      <c r="CF54" s="726"/>
      <c r="CG54" s="726"/>
      <c r="CH54" s="726"/>
      <c r="CI54" s="726"/>
      <c r="CJ54" s="726"/>
      <c r="CK54" s="726"/>
      <c r="CL54" s="502"/>
      <c r="CM54" s="726"/>
      <c r="CN54" s="726"/>
    </row>
    <row r="55" spans="72:92">
      <c r="BT55" s="726"/>
      <c r="BU55" s="726"/>
      <c r="BV55" s="726"/>
      <c r="BW55" s="726"/>
      <c r="BX55" s="726"/>
      <c r="BY55" s="726"/>
      <c r="BZ55" s="726"/>
      <c r="CA55" s="726"/>
      <c r="CB55" s="726"/>
      <c r="CC55" s="726"/>
      <c r="CD55" s="726"/>
      <c r="CE55" s="726"/>
      <c r="CF55" s="726"/>
      <c r="CG55" s="726"/>
      <c r="CH55" s="726"/>
      <c r="CI55" s="726"/>
      <c r="CJ55" s="726"/>
      <c r="CK55" s="726"/>
      <c r="CL55" s="502"/>
      <c r="CM55" s="726"/>
      <c r="CN55" s="726"/>
    </row>
    <row r="56" spans="72:92">
      <c r="BT56" s="726"/>
      <c r="BU56" s="726"/>
      <c r="BV56" s="726"/>
      <c r="BW56" s="726"/>
      <c r="BX56" s="726"/>
      <c r="BY56" s="726"/>
      <c r="BZ56" s="726"/>
      <c r="CA56" s="726"/>
      <c r="CB56" s="726"/>
      <c r="CC56" s="726"/>
      <c r="CD56" s="726"/>
      <c r="CE56" s="726"/>
      <c r="CF56" s="726"/>
      <c r="CG56" s="726"/>
      <c r="CH56" s="726"/>
      <c r="CI56" s="726"/>
      <c r="CJ56" s="726"/>
      <c r="CK56" s="726"/>
      <c r="CL56" s="502"/>
      <c r="CM56" s="726"/>
      <c r="CN56" s="726"/>
    </row>
    <row r="57" spans="72:92">
      <c r="BT57" s="726"/>
      <c r="BU57" s="726"/>
      <c r="BV57" s="726"/>
      <c r="BW57" s="726"/>
      <c r="BX57" s="726"/>
      <c r="BY57" s="726"/>
      <c r="BZ57" s="726"/>
      <c r="CA57" s="726"/>
      <c r="CB57" s="726"/>
      <c r="CC57" s="726"/>
      <c r="CD57" s="726"/>
      <c r="CE57" s="726"/>
      <c r="CF57" s="726"/>
      <c r="CG57" s="726"/>
      <c r="CH57" s="726"/>
      <c r="CI57" s="726"/>
      <c r="CJ57" s="726"/>
      <c r="CK57" s="726"/>
      <c r="CL57" s="502"/>
      <c r="CM57" s="726"/>
      <c r="CN57" s="726"/>
    </row>
    <row r="58" spans="72:92">
      <c r="BT58" s="726"/>
      <c r="BU58" s="726"/>
      <c r="BV58" s="726"/>
      <c r="BW58" s="726"/>
      <c r="BX58" s="726"/>
      <c r="BY58" s="726"/>
      <c r="BZ58" s="726"/>
      <c r="CA58" s="726"/>
      <c r="CB58" s="726"/>
      <c r="CC58" s="726"/>
      <c r="CD58" s="726"/>
      <c r="CE58" s="726"/>
      <c r="CF58" s="726"/>
      <c r="CG58" s="726"/>
      <c r="CH58" s="726"/>
      <c r="CI58" s="726"/>
      <c r="CJ58" s="726"/>
      <c r="CK58" s="726"/>
      <c r="CL58" s="502"/>
      <c r="CM58" s="726"/>
      <c r="CN58" s="726"/>
    </row>
    <row r="59" spans="72:92">
      <c r="BT59" s="726"/>
      <c r="BU59" s="726"/>
      <c r="BV59" s="726"/>
      <c r="BW59" s="726"/>
      <c r="BX59" s="726"/>
      <c r="BY59" s="726"/>
      <c r="BZ59" s="726"/>
      <c r="CA59" s="726"/>
      <c r="CB59" s="726"/>
      <c r="CC59" s="726"/>
      <c r="CD59" s="726"/>
      <c r="CE59" s="726"/>
      <c r="CF59" s="726"/>
      <c r="CG59" s="726"/>
      <c r="CH59" s="726"/>
      <c r="CI59" s="726"/>
      <c r="CJ59" s="726"/>
      <c r="CK59" s="726"/>
      <c r="CL59" s="502"/>
      <c r="CM59" s="726"/>
      <c r="CN59" s="726"/>
    </row>
    <row r="60" spans="72:92" s="12" customFormat="1">
      <c r="BT60" s="703"/>
      <c r="BU60" s="703"/>
      <c r="BV60" s="703"/>
      <c r="BW60" s="703"/>
      <c r="BX60" s="703"/>
      <c r="BY60" s="703"/>
      <c r="BZ60" s="703"/>
      <c r="CA60" s="703"/>
      <c r="CB60" s="13"/>
      <c r="CC60" s="13"/>
      <c r="CD60" s="13"/>
      <c r="CE60" s="13"/>
      <c r="CF60" s="13"/>
      <c r="CG60" s="13"/>
      <c r="CH60" s="13"/>
      <c r="CI60" s="13"/>
      <c r="CJ60" s="13"/>
      <c r="CK60" s="13"/>
      <c r="CL60" s="17"/>
      <c r="CM60" s="13"/>
      <c r="CN60" s="13"/>
    </row>
    <row r="61" spans="72:92">
      <c r="BT61" s="1685"/>
      <c r="BU61" s="1685"/>
      <c r="BV61" s="1685"/>
      <c r="BW61" s="1685"/>
      <c r="BX61" s="1685"/>
      <c r="BY61" s="1685"/>
      <c r="BZ61" s="1685"/>
      <c r="CA61" s="1685"/>
      <c r="CB61" s="1685"/>
      <c r="CC61" s="1685"/>
      <c r="CD61" s="1685"/>
      <c r="CE61" s="1685"/>
      <c r="CF61" s="1685"/>
      <c r="CG61" s="1685"/>
      <c r="CH61" s="1685"/>
      <c r="CI61" s="1685"/>
      <c r="CJ61" s="1685"/>
      <c r="CK61" s="1685"/>
      <c r="CL61" s="1685"/>
      <c r="CM61" s="726"/>
      <c r="CN61" s="726"/>
    </row>
    <row r="62" spans="72:92">
      <c r="BT62" s="1685"/>
      <c r="BU62" s="1685"/>
      <c r="BV62" s="1685"/>
      <c r="BW62" s="1685"/>
      <c r="BX62" s="1685"/>
      <c r="BY62" s="1685"/>
      <c r="BZ62" s="1685"/>
      <c r="CA62" s="1685"/>
      <c r="CB62" s="726"/>
      <c r="CC62" s="726"/>
      <c r="CD62" s="726"/>
      <c r="CE62" s="726"/>
      <c r="CF62" s="726"/>
      <c r="CG62" s="726"/>
      <c r="CH62" s="726"/>
      <c r="CI62" s="726"/>
      <c r="CJ62" s="726"/>
      <c r="CK62" s="726"/>
      <c r="CL62" s="502"/>
      <c r="CM62" s="726"/>
      <c r="CN62" s="726"/>
    </row>
    <row r="63" spans="72:92">
      <c r="BT63" s="1685"/>
      <c r="BU63" s="1685"/>
      <c r="BV63" s="1685"/>
      <c r="BW63" s="1685"/>
      <c r="BX63" s="1685"/>
      <c r="BY63" s="1685"/>
      <c r="BZ63" s="1685"/>
      <c r="CA63" s="1685"/>
      <c r="CB63" s="726"/>
      <c r="CC63" s="726"/>
      <c r="CD63" s="726"/>
      <c r="CE63" s="726"/>
      <c r="CF63" s="726"/>
      <c r="CG63" s="726"/>
      <c r="CH63" s="726"/>
      <c r="CI63" s="726"/>
      <c r="CJ63" s="726"/>
      <c r="CK63" s="726"/>
      <c r="CL63" s="502"/>
      <c r="CM63" s="726"/>
      <c r="CN63" s="726"/>
    </row>
    <row r="64" spans="72:92">
      <c r="BT64" s="1685"/>
      <c r="BU64" s="1685"/>
      <c r="BV64" s="1685"/>
      <c r="BW64" s="1685"/>
      <c r="BX64" s="1685"/>
      <c r="BY64" s="1685"/>
      <c r="BZ64" s="1685"/>
      <c r="CA64" s="1685"/>
      <c r="CB64" s="1685"/>
      <c r="CC64" s="1685"/>
      <c r="CD64" s="1685"/>
      <c r="CE64" s="1685"/>
      <c r="CF64" s="1685"/>
      <c r="CG64" s="1685"/>
      <c r="CH64" s="1685"/>
      <c r="CI64" s="1685"/>
      <c r="CJ64" s="1685"/>
      <c r="CK64" s="1685"/>
      <c r="CL64" s="1685"/>
      <c r="CM64" s="726"/>
      <c r="CN64" s="726"/>
    </row>
    <row r="65" spans="72:92">
      <c r="BT65" s="1685"/>
      <c r="BU65" s="1685"/>
      <c r="BV65" s="1685"/>
      <c r="BW65" s="1685"/>
      <c r="BX65" s="1685"/>
      <c r="BY65" s="1685"/>
      <c r="BZ65" s="1685"/>
      <c r="CA65" s="1685"/>
      <c r="CB65" s="1685"/>
      <c r="CC65" s="1685"/>
      <c r="CD65" s="1685"/>
      <c r="CE65" s="1685"/>
      <c r="CF65" s="1685"/>
      <c r="CG65" s="1685"/>
      <c r="CH65" s="1685"/>
      <c r="CI65" s="1685"/>
      <c r="CJ65" s="1685"/>
      <c r="CK65" s="1685"/>
      <c r="CL65" s="1685"/>
      <c r="CM65" s="726"/>
      <c r="CN65" s="726"/>
    </row>
    <row r="66" spans="72:92">
      <c r="BT66" s="1685"/>
      <c r="BU66" s="1685"/>
      <c r="BV66" s="1685"/>
      <c r="BW66" s="1685"/>
      <c r="BX66" s="1685"/>
      <c r="BY66" s="1685"/>
      <c r="BZ66" s="1685"/>
      <c r="CA66" s="1685"/>
      <c r="CB66" s="726"/>
      <c r="CC66" s="726"/>
      <c r="CD66" s="726"/>
      <c r="CE66" s="726"/>
      <c r="CF66" s="726"/>
      <c r="CG66" s="726"/>
      <c r="CH66" s="726"/>
      <c r="CI66" s="726"/>
      <c r="CJ66" s="726"/>
      <c r="CK66" s="726"/>
      <c r="CL66" s="502"/>
      <c r="CM66" s="726"/>
      <c r="CN66" s="726"/>
    </row>
  </sheetData>
  <mergeCells count="12">
    <mergeCell ref="CN5:CN6"/>
    <mergeCell ref="A5:A6"/>
    <mergeCell ref="B5:B6"/>
    <mergeCell ref="C5:C6"/>
    <mergeCell ref="CF5:CF6"/>
    <mergeCell ref="CG5:CG6"/>
    <mergeCell ref="CM5:CM6"/>
    <mergeCell ref="CH5:CH6"/>
    <mergeCell ref="CI5:CI6"/>
    <mergeCell ref="CJ5:CJ6"/>
    <mergeCell ref="CK5:CK6"/>
    <mergeCell ref="CL5:CL6"/>
  </mergeCells>
  <hyperlinks>
    <hyperlink ref="A1" location="'1'!A1" display="to title"/>
  </hyperlinks>
  <printOptions horizontalCentered="1" verticalCentered="1"/>
  <pageMargins left="0.19685039370078741" right="0.23622047244094491" top="0.31496062992125984" bottom="0.51181102362204722" header="0.15748031496062992" footer="0.31496062992125984"/>
  <pageSetup paperSize="9" scale="65"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
  <dimension ref="A1:CN30"/>
  <sheetViews>
    <sheetView zoomScale="74" zoomScaleNormal="74" workbookViewId="0">
      <selection activeCell="O14" sqref="O14"/>
    </sheetView>
  </sheetViews>
  <sheetFormatPr defaultColWidth="11.44140625" defaultRowHeight="13.2" outlineLevelCol="2"/>
  <cols>
    <col min="1" max="1" width="33.5546875" style="19" customWidth="1"/>
    <col min="2" max="2" width="31.44140625" style="19" hidden="1" customWidth="1" outlineLevel="2"/>
    <col min="3" max="3" width="29.44140625" style="19" hidden="1" customWidth="1" outlineLevel="2"/>
    <col min="4" max="4" width="7.33203125" style="19" hidden="1" customWidth="1" outlineLevel="1" collapsed="1"/>
    <col min="5" max="27" width="7.33203125" style="19" hidden="1" customWidth="1" outlineLevel="1"/>
    <col min="28" max="28" width="7.5546875" style="19" hidden="1" customWidth="1" outlineLevel="1"/>
    <col min="29" max="29" width="7.44140625" style="19" hidden="1" customWidth="1" outlineLevel="1"/>
    <col min="30" max="30" width="7.5546875" style="19" hidden="1" customWidth="1" outlineLevel="1"/>
    <col min="31" max="31" width="8.44140625" style="19" hidden="1" customWidth="1" outlineLevel="1"/>
    <col min="32" max="32" width="7.44140625" style="19" hidden="1" customWidth="1" outlineLevel="1"/>
    <col min="33" max="43" width="6.44140625" style="19" hidden="1" customWidth="1" outlineLevel="1"/>
    <col min="44" max="44" width="6.44140625" style="19" hidden="1" customWidth="1" collapsed="1"/>
    <col min="45" max="49" width="6.44140625" style="19" hidden="1" customWidth="1"/>
    <col min="50" max="59" width="6.88671875" style="19" hidden="1" customWidth="1"/>
    <col min="60" max="67" width="6.88671875" style="19" customWidth="1"/>
    <col min="68" max="68" width="6.77734375" style="19" customWidth="1"/>
    <col min="69" max="79" width="7.44140625" style="19" customWidth="1"/>
    <col min="80" max="83" width="8.77734375" style="19" hidden="1" customWidth="1"/>
    <col min="84" max="87" width="7.44140625" style="19" hidden="1" customWidth="1"/>
    <col min="88" max="88" width="7.5546875" style="19" hidden="1" customWidth="1"/>
    <col min="89" max="90" width="7.44140625" style="19" hidden="1" customWidth="1"/>
    <col min="91" max="91" width="7.109375" style="19" customWidth="1"/>
    <col min="92" max="92" width="7.88671875" style="19" customWidth="1"/>
    <col min="93" max="16384" width="11.44140625" style="19"/>
  </cols>
  <sheetData>
    <row r="1" spans="1:92">
      <c r="A1" s="93" t="str">
        <f>IF('1'!$A$1=1,"до змісту","to title")</f>
        <v>to title</v>
      </c>
    </row>
    <row r="2" spans="1:92" s="132" customFormat="1" ht="21.75" customHeight="1">
      <c r="A2" s="171" t="str">
        <f>IF('1'!$A$1=1,"1.5 Динаміка імпорту товарів за широкими економічними категоріями","1.5 Dynamics of Goods Imports by Broad Economic Categories")</f>
        <v>1.5 Dynamics of Goods Imports by Broad Economic Categories</v>
      </c>
      <c r="B2" s="96"/>
      <c r="C2" s="171"/>
      <c r="D2" s="171"/>
      <c r="E2" s="171"/>
      <c r="F2" s="171"/>
      <c r="G2" s="171"/>
      <c r="H2" s="171"/>
      <c r="I2" s="171"/>
      <c r="J2" s="171"/>
      <c r="K2" s="171"/>
      <c r="L2" s="171"/>
      <c r="M2" s="171"/>
      <c r="N2" s="171"/>
      <c r="O2" s="171"/>
      <c r="P2" s="171"/>
      <c r="Q2" s="171"/>
      <c r="R2" s="171"/>
      <c r="S2" s="171"/>
      <c r="T2" s="171"/>
      <c r="U2" s="171"/>
      <c r="V2" s="171"/>
      <c r="W2" s="171"/>
      <c r="X2" s="171"/>
      <c r="Y2" s="171"/>
      <c r="Z2" s="171"/>
      <c r="AA2" s="171"/>
      <c r="AB2" s="171"/>
      <c r="AC2" s="171"/>
      <c r="AD2" s="171"/>
      <c r="AE2" s="171"/>
      <c r="AF2" s="171"/>
      <c r="AG2" s="171"/>
      <c r="AH2" s="171"/>
      <c r="AI2" s="171"/>
      <c r="AJ2" s="171"/>
      <c r="AK2" s="171"/>
      <c r="AL2" s="171"/>
      <c r="AM2" s="171"/>
      <c r="AN2" s="171"/>
      <c r="AO2" s="171"/>
      <c r="AP2" s="171"/>
      <c r="AQ2" s="171"/>
      <c r="AR2" s="171"/>
      <c r="AS2" s="1565"/>
    </row>
    <row r="3" spans="1:92" ht="21.75" customHeight="1">
      <c r="A3" s="96" t="str">
        <f>IF('1'!$A$1=1,"(відповідно до КПБ6)","(according to BPM6 methodology)")</f>
        <v>(according to BPM6 methodology)</v>
      </c>
      <c r="B3" s="96"/>
      <c r="C3" s="96"/>
      <c r="D3" s="248"/>
      <c r="E3" s="248"/>
      <c r="F3" s="248"/>
      <c r="G3" s="248"/>
      <c r="H3" s="248"/>
      <c r="I3" s="248"/>
      <c r="J3" s="248"/>
      <c r="K3" s="248"/>
      <c r="L3" s="248"/>
      <c r="M3" s="248"/>
      <c r="N3" s="248"/>
      <c r="O3" s="248"/>
      <c r="P3" s="248"/>
      <c r="Q3" s="248"/>
      <c r="R3" s="248"/>
      <c r="S3" s="248"/>
      <c r="T3" s="248"/>
      <c r="U3" s="248"/>
      <c r="V3" s="248"/>
      <c r="W3" s="248"/>
      <c r="X3" s="248"/>
      <c r="Y3" s="248"/>
      <c r="Z3" s="248"/>
      <c r="AA3" s="248"/>
      <c r="AB3" s="248"/>
      <c r="AC3" s="248"/>
      <c r="AD3" s="248"/>
      <c r="AE3" s="248"/>
      <c r="AF3" s="248"/>
      <c r="AG3" s="248"/>
      <c r="AH3" s="248"/>
      <c r="AI3" s="248"/>
      <c r="AJ3" s="248"/>
      <c r="AK3" s="248"/>
      <c r="AL3" s="248"/>
      <c r="AM3" s="248"/>
      <c r="AN3" s="248"/>
      <c r="AO3" s="248"/>
      <c r="AP3" s="248"/>
      <c r="AQ3" s="248"/>
      <c r="AR3" s="248"/>
    </row>
    <row r="4" spans="1:92" ht="21" customHeight="1">
      <c r="A4" s="1717" t="str">
        <f>IF('1'!A1=1,B4,C4)</f>
        <v>Categories</v>
      </c>
      <c r="B4" s="1725" t="s">
        <v>31</v>
      </c>
      <c r="C4" s="1725" t="s">
        <v>111</v>
      </c>
      <c r="D4" s="179">
        <v>2005</v>
      </c>
      <c r="E4" s="176"/>
      <c r="F4" s="176"/>
      <c r="G4" s="177"/>
      <c r="H4" s="179">
        <v>2006</v>
      </c>
      <c r="I4" s="176"/>
      <c r="J4" s="176"/>
      <c r="K4" s="177"/>
      <c r="L4" s="179">
        <v>2007</v>
      </c>
      <c r="M4" s="176"/>
      <c r="N4" s="176"/>
      <c r="O4" s="177"/>
      <c r="P4" s="179">
        <v>2008</v>
      </c>
      <c r="Q4" s="176"/>
      <c r="R4" s="176"/>
      <c r="S4" s="177"/>
      <c r="T4" s="179">
        <v>2009</v>
      </c>
      <c r="U4" s="176"/>
      <c r="V4" s="176"/>
      <c r="W4" s="177"/>
      <c r="X4" s="179">
        <v>2010</v>
      </c>
      <c r="Y4" s="176"/>
      <c r="Z4" s="176"/>
      <c r="AA4" s="177"/>
      <c r="AB4" s="179">
        <v>2011</v>
      </c>
      <c r="AC4" s="176"/>
      <c r="AD4" s="176"/>
      <c r="AE4" s="177"/>
      <c r="AF4" s="179">
        <v>2012</v>
      </c>
      <c r="AG4" s="176"/>
      <c r="AH4" s="176"/>
      <c r="AI4" s="177"/>
      <c r="AJ4" s="179">
        <v>2013</v>
      </c>
      <c r="AK4" s="176"/>
      <c r="AL4" s="176"/>
      <c r="AM4" s="177"/>
      <c r="AN4" s="179">
        <v>2014</v>
      </c>
      <c r="AO4" s="176"/>
      <c r="AP4" s="176"/>
      <c r="AQ4" s="177"/>
      <c r="AR4" s="173">
        <v>2015</v>
      </c>
      <c r="AS4" s="176"/>
      <c r="AT4" s="177"/>
      <c r="AU4" s="178"/>
      <c r="AV4" s="98">
        <v>2016</v>
      </c>
      <c r="AW4" s="98"/>
      <c r="AX4" s="98"/>
      <c r="AY4" s="98"/>
      <c r="AZ4" s="98">
        <v>2017</v>
      </c>
      <c r="BA4" s="101"/>
      <c r="BB4" s="101"/>
      <c r="BC4" s="101"/>
      <c r="BD4" s="98">
        <v>2018</v>
      </c>
      <c r="BE4" s="98"/>
      <c r="BF4" s="98"/>
      <c r="BG4" s="98"/>
      <c r="BH4" s="101">
        <v>2019</v>
      </c>
      <c r="BI4" s="101"/>
      <c r="BJ4" s="101"/>
      <c r="BK4" s="604"/>
      <c r="BL4" s="604">
        <v>2020</v>
      </c>
      <c r="BM4" s="604"/>
      <c r="BN4" s="604"/>
      <c r="BO4" s="604"/>
      <c r="BP4" s="102">
        <v>2021</v>
      </c>
      <c r="BQ4" s="604"/>
      <c r="BR4" s="604"/>
      <c r="BS4" s="604"/>
      <c r="BT4" s="747">
        <v>2022</v>
      </c>
      <c r="BU4" s="747"/>
      <c r="BV4" s="747"/>
      <c r="BW4" s="747"/>
      <c r="BX4" s="101">
        <v>2023</v>
      </c>
      <c r="BY4" s="101"/>
      <c r="BZ4" s="101"/>
      <c r="CA4" s="101"/>
      <c r="CB4" s="747">
        <v>2020</v>
      </c>
      <c r="CC4" s="747">
        <v>2021</v>
      </c>
      <c r="CD4" s="98">
        <v>2022</v>
      </c>
      <c r="CE4" s="98">
        <v>2023</v>
      </c>
      <c r="CF4" s="1719">
        <v>2015</v>
      </c>
      <c r="CG4" s="1719">
        <v>2016</v>
      </c>
      <c r="CH4" s="1719">
        <v>2017</v>
      </c>
      <c r="CI4" s="1719">
        <v>2018</v>
      </c>
      <c r="CJ4" s="1719">
        <v>2019</v>
      </c>
      <c r="CK4" s="1719">
        <v>2020</v>
      </c>
      <c r="CL4" s="1719">
        <v>2021</v>
      </c>
      <c r="CM4" s="1722">
        <v>2022</v>
      </c>
      <c r="CN4" s="1722">
        <v>2023</v>
      </c>
    </row>
    <row r="5" spans="1:92" ht="22.35" customHeight="1">
      <c r="A5" s="1718"/>
      <c r="B5" s="1727"/>
      <c r="C5" s="1728"/>
      <c r="D5" s="41" t="s">
        <v>110</v>
      </c>
      <c r="E5" s="42" t="s">
        <v>107</v>
      </c>
      <c r="F5" s="42" t="s">
        <v>108</v>
      </c>
      <c r="G5" s="41" t="s">
        <v>109</v>
      </c>
      <c r="H5" s="41" t="s">
        <v>110</v>
      </c>
      <c r="I5" s="42" t="s">
        <v>107</v>
      </c>
      <c r="J5" s="42" t="s">
        <v>108</v>
      </c>
      <c r="K5" s="41" t="s">
        <v>109</v>
      </c>
      <c r="L5" s="41" t="s">
        <v>110</v>
      </c>
      <c r="M5" s="42" t="s">
        <v>107</v>
      </c>
      <c r="N5" s="42" t="s">
        <v>108</v>
      </c>
      <c r="O5" s="41" t="s">
        <v>109</v>
      </c>
      <c r="P5" s="41" t="s">
        <v>110</v>
      </c>
      <c r="Q5" s="42" t="s">
        <v>107</v>
      </c>
      <c r="R5" s="42" t="s">
        <v>108</v>
      </c>
      <c r="S5" s="41" t="s">
        <v>109</v>
      </c>
      <c r="T5" s="41" t="s">
        <v>110</v>
      </c>
      <c r="U5" s="42" t="s">
        <v>107</v>
      </c>
      <c r="V5" s="42" t="s">
        <v>108</v>
      </c>
      <c r="W5" s="41" t="s">
        <v>109</v>
      </c>
      <c r="X5" s="41" t="s">
        <v>110</v>
      </c>
      <c r="Y5" s="42" t="s">
        <v>107</v>
      </c>
      <c r="Z5" s="42" t="s">
        <v>108</v>
      </c>
      <c r="AA5" s="41" t="s">
        <v>109</v>
      </c>
      <c r="AB5" s="41" t="s">
        <v>110</v>
      </c>
      <c r="AC5" s="42" t="s">
        <v>107</v>
      </c>
      <c r="AD5" s="42" t="s">
        <v>108</v>
      </c>
      <c r="AE5" s="41" t="s">
        <v>109</v>
      </c>
      <c r="AF5" s="41" t="s">
        <v>110</v>
      </c>
      <c r="AG5" s="42" t="s">
        <v>107</v>
      </c>
      <c r="AH5" s="42" t="s">
        <v>108</v>
      </c>
      <c r="AI5" s="41" t="s">
        <v>109</v>
      </c>
      <c r="AJ5" s="41" t="s">
        <v>110</v>
      </c>
      <c r="AK5" s="42" t="s">
        <v>107</v>
      </c>
      <c r="AL5" s="42" t="s">
        <v>108</v>
      </c>
      <c r="AM5" s="41" t="s">
        <v>109</v>
      </c>
      <c r="AN5" s="41" t="s">
        <v>110</v>
      </c>
      <c r="AO5" s="42" t="s">
        <v>107</v>
      </c>
      <c r="AP5" s="42" t="s">
        <v>108</v>
      </c>
      <c r="AQ5" s="41" t="s">
        <v>109</v>
      </c>
      <c r="AR5" s="41" t="s">
        <v>110</v>
      </c>
      <c r="AS5" s="42" t="s">
        <v>107</v>
      </c>
      <c r="AT5" s="42" t="s">
        <v>108</v>
      </c>
      <c r="AU5" s="41" t="s">
        <v>109</v>
      </c>
      <c r="AV5" s="43" t="s">
        <v>110</v>
      </c>
      <c r="AW5" s="43" t="s">
        <v>107</v>
      </c>
      <c r="AX5" s="42" t="s">
        <v>108</v>
      </c>
      <c r="AY5" s="41" t="s">
        <v>109</v>
      </c>
      <c r="AZ5" s="41" t="s">
        <v>110</v>
      </c>
      <c r="BA5" s="42" t="s">
        <v>107</v>
      </c>
      <c r="BB5" s="42" t="s">
        <v>108</v>
      </c>
      <c r="BC5" s="41" t="s">
        <v>109</v>
      </c>
      <c r="BD5" s="41" t="s">
        <v>110</v>
      </c>
      <c r="BE5" s="42" t="s">
        <v>107</v>
      </c>
      <c r="BF5" s="42" t="s">
        <v>108</v>
      </c>
      <c r="BG5" s="41" t="s">
        <v>109</v>
      </c>
      <c r="BH5" s="41" t="s">
        <v>110</v>
      </c>
      <c r="BI5" s="42" t="s">
        <v>107</v>
      </c>
      <c r="BJ5" s="42" t="s">
        <v>108</v>
      </c>
      <c r="BK5" s="41" t="s">
        <v>109</v>
      </c>
      <c r="BL5" s="41" t="s">
        <v>110</v>
      </c>
      <c r="BM5" s="42" t="s">
        <v>107</v>
      </c>
      <c r="BN5" s="42" t="s">
        <v>108</v>
      </c>
      <c r="BO5" s="41" t="s">
        <v>109</v>
      </c>
      <c r="BP5" s="41" t="s">
        <v>110</v>
      </c>
      <c r="BQ5" s="42" t="s">
        <v>107</v>
      </c>
      <c r="BR5" s="42" t="s">
        <v>108</v>
      </c>
      <c r="BS5" s="659" t="s">
        <v>109</v>
      </c>
      <c r="BT5" s="43" t="s">
        <v>110</v>
      </c>
      <c r="BU5" s="43" t="s">
        <v>420</v>
      </c>
      <c r="BV5" s="42" t="s">
        <v>108</v>
      </c>
      <c r="BW5" s="40" t="s">
        <v>109</v>
      </c>
      <c r="BX5" s="39" t="s">
        <v>110</v>
      </c>
      <c r="BY5" s="39" t="s">
        <v>420</v>
      </c>
      <c r="BZ5" s="42" t="s">
        <v>108</v>
      </c>
      <c r="CA5" s="40" t="s">
        <v>109</v>
      </c>
      <c r="CB5" s="43" t="s">
        <v>628</v>
      </c>
      <c r="CC5" s="43" t="s">
        <v>628</v>
      </c>
      <c r="CD5" s="1058" t="s">
        <v>628</v>
      </c>
      <c r="CE5" s="1058" t="s">
        <v>628</v>
      </c>
      <c r="CF5" s="1720"/>
      <c r="CG5" s="1721"/>
      <c r="CH5" s="1721"/>
      <c r="CI5" s="1721"/>
      <c r="CJ5" s="1721"/>
      <c r="CK5" s="1721"/>
      <c r="CL5" s="1721"/>
      <c r="CM5" s="1723"/>
      <c r="CN5" s="1723"/>
    </row>
    <row r="6" spans="1:92" s="216" customFormat="1" ht="22.35" customHeight="1">
      <c r="A6" s="126" t="str">
        <f>IF('1'!A1=1,B6,C6)</f>
        <v>TOTAL, million USD*</v>
      </c>
      <c r="B6" s="127" t="s">
        <v>249</v>
      </c>
      <c r="C6" s="660" t="s">
        <v>132</v>
      </c>
      <c r="D6" s="215">
        <v>7039</v>
      </c>
      <c r="E6" s="186">
        <v>8678</v>
      </c>
      <c r="F6" s="186">
        <v>9180</v>
      </c>
      <c r="G6" s="186">
        <v>9478</v>
      </c>
      <c r="H6" s="186">
        <v>9413</v>
      </c>
      <c r="I6" s="186">
        <v>10140</v>
      </c>
      <c r="J6" s="186">
        <v>11326</v>
      </c>
      <c r="K6" s="186">
        <v>12269</v>
      </c>
      <c r="L6" s="186">
        <v>12448</v>
      </c>
      <c r="M6" s="186">
        <v>13677</v>
      </c>
      <c r="N6" s="186">
        <v>14417</v>
      </c>
      <c r="O6" s="186">
        <v>17454</v>
      </c>
      <c r="P6" s="186">
        <v>18141</v>
      </c>
      <c r="Q6" s="186">
        <v>22859</v>
      </c>
      <c r="R6" s="186">
        <v>24819</v>
      </c>
      <c r="S6" s="186">
        <v>17142</v>
      </c>
      <c r="T6" s="186">
        <v>9474</v>
      </c>
      <c r="U6" s="186">
        <v>9520</v>
      </c>
      <c r="V6" s="186">
        <v>11293</v>
      </c>
      <c r="W6" s="186">
        <v>13397</v>
      </c>
      <c r="X6" s="186">
        <v>11138</v>
      </c>
      <c r="Y6" s="186">
        <v>13066</v>
      </c>
      <c r="Z6" s="186">
        <v>15397</v>
      </c>
      <c r="AA6" s="186">
        <v>17938</v>
      </c>
      <c r="AB6" s="186">
        <v>17890</v>
      </c>
      <c r="AC6" s="186">
        <v>18443</v>
      </c>
      <c r="AD6" s="186">
        <v>19788</v>
      </c>
      <c r="AE6" s="186">
        <v>21700</v>
      </c>
      <c r="AF6" s="186">
        <v>18004</v>
      </c>
      <c r="AG6" s="186">
        <v>20911</v>
      </c>
      <c r="AH6" s="186">
        <v>20676</v>
      </c>
      <c r="AI6" s="186">
        <v>21665</v>
      </c>
      <c r="AJ6" s="186">
        <v>17140</v>
      </c>
      <c r="AK6" s="186">
        <v>16138</v>
      </c>
      <c r="AL6" s="186">
        <v>20317</v>
      </c>
      <c r="AM6" s="224">
        <v>19604</v>
      </c>
      <c r="AN6" s="186">
        <v>13245</v>
      </c>
      <c r="AO6" s="186">
        <v>13127</v>
      </c>
      <c r="AP6" s="186">
        <v>12386</v>
      </c>
      <c r="AQ6" s="186">
        <v>12453</v>
      </c>
      <c r="AR6" s="186">
        <v>9014</v>
      </c>
      <c r="AS6" s="186">
        <v>8097</v>
      </c>
      <c r="AT6" s="186">
        <v>8783</v>
      </c>
      <c r="AU6" s="186">
        <v>9193</v>
      </c>
      <c r="AV6" s="186">
        <v>8102</v>
      </c>
      <c r="AW6" s="186">
        <v>7971</v>
      </c>
      <c r="AX6" s="186">
        <v>9664</v>
      </c>
      <c r="AY6" s="186">
        <v>10976</v>
      </c>
      <c r="AZ6" s="186">
        <v>10497</v>
      </c>
      <c r="BA6" s="186">
        <v>10734</v>
      </c>
      <c r="BB6" s="186">
        <v>11911</v>
      </c>
      <c r="BC6" s="186">
        <v>13465</v>
      </c>
      <c r="BD6" s="186">
        <v>11886</v>
      </c>
      <c r="BE6" s="186">
        <v>12403</v>
      </c>
      <c r="BF6" s="186">
        <v>14361</v>
      </c>
      <c r="BG6" s="224">
        <v>15274</v>
      </c>
      <c r="BH6" s="224">
        <v>12995</v>
      </c>
      <c r="BI6" s="224">
        <v>13661</v>
      </c>
      <c r="BJ6" s="224">
        <v>15264</v>
      </c>
      <c r="BK6" s="224">
        <v>15726</v>
      </c>
      <c r="BL6" s="224">
        <v>12825</v>
      </c>
      <c r="BM6" s="224">
        <v>10332</v>
      </c>
      <c r="BN6" s="224">
        <v>12963</v>
      </c>
      <c r="BO6" s="224">
        <v>15308</v>
      </c>
      <c r="BP6" s="224">
        <v>14116</v>
      </c>
      <c r="BQ6" s="224">
        <v>15166</v>
      </c>
      <c r="BR6" s="224">
        <v>18442</v>
      </c>
      <c r="BS6" s="224">
        <v>21478</v>
      </c>
      <c r="BT6" s="224">
        <v>13363</v>
      </c>
      <c r="BU6" s="224">
        <v>10483</v>
      </c>
      <c r="BV6" s="224">
        <v>13311</v>
      </c>
      <c r="BW6" s="224">
        <v>15723</v>
      </c>
      <c r="BX6" s="224">
        <v>15235</v>
      </c>
      <c r="BY6" s="224">
        <v>14257</v>
      </c>
      <c r="BZ6" s="224">
        <v>15563</v>
      </c>
      <c r="CA6" s="224">
        <v>16573</v>
      </c>
      <c r="CB6" s="224">
        <f>SUM(BL6:BN6)</f>
        <v>36120</v>
      </c>
      <c r="CC6" s="224">
        <f>SUM(BP6:BR6)</f>
        <v>47724</v>
      </c>
      <c r="CD6" s="224">
        <f>SUM(BT6:BV6)</f>
        <v>37157</v>
      </c>
      <c r="CE6" s="224">
        <f>SUM(BX6:BZ6)</f>
        <v>45055</v>
      </c>
      <c r="CF6" s="224">
        <f>SUM(AR6:AU6)</f>
        <v>35087</v>
      </c>
      <c r="CG6" s="224">
        <f>SUM(AV6:AY6)</f>
        <v>36713</v>
      </c>
      <c r="CH6" s="224">
        <f>SUM(AZ6:BC6)</f>
        <v>46607</v>
      </c>
      <c r="CI6" s="224">
        <f>SUM(BD6:BG6)</f>
        <v>53924</v>
      </c>
      <c r="CJ6" s="186">
        <f>SUM(BH6:BK6)</f>
        <v>57646</v>
      </c>
      <c r="CK6" s="186">
        <f>SUM(BL6:BO6)</f>
        <v>51428</v>
      </c>
      <c r="CL6" s="224">
        <f>SUM(BP6:BS6)</f>
        <v>69202</v>
      </c>
      <c r="CM6" s="729">
        <f>SUM(BT6:BW6)</f>
        <v>52880</v>
      </c>
      <c r="CN6" s="729">
        <f>SUM(BX6:CA6)</f>
        <v>61628</v>
      </c>
    </row>
    <row r="7" spans="1:92" ht="6.6" customHeight="1">
      <c r="A7" s="225"/>
      <c r="B7" s="226"/>
      <c r="C7" s="673"/>
      <c r="D7" s="192"/>
      <c r="E7" s="193"/>
      <c r="F7" s="193"/>
      <c r="G7" s="193"/>
      <c r="H7" s="193"/>
      <c r="I7" s="193"/>
      <c r="J7" s="193"/>
      <c r="K7" s="193"/>
      <c r="L7" s="193"/>
      <c r="M7" s="193"/>
      <c r="N7" s="193"/>
      <c r="O7" s="193"/>
      <c r="P7" s="193"/>
      <c r="Q7" s="193"/>
      <c r="R7" s="193"/>
      <c r="S7" s="193"/>
      <c r="T7" s="193"/>
      <c r="U7" s="193"/>
      <c r="V7" s="193"/>
      <c r="W7" s="193"/>
      <c r="X7" s="193"/>
      <c r="Y7" s="193"/>
      <c r="Z7" s="193"/>
      <c r="AA7" s="193"/>
      <c r="AB7" s="193"/>
      <c r="AC7" s="193"/>
      <c r="AD7" s="193"/>
      <c r="AE7" s="193"/>
      <c r="AF7" s="193"/>
      <c r="AG7" s="193"/>
      <c r="AH7" s="193"/>
      <c r="AI7" s="193"/>
      <c r="AJ7" s="193"/>
      <c r="AK7" s="193"/>
      <c r="AL7" s="193"/>
      <c r="AM7" s="193"/>
      <c r="AN7" s="193"/>
      <c r="AO7" s="193"/>
      <c r="AP7" s="193"/>
      <c r="AQ7" s="193"/>
      <c r="AR7" s="193"/>
      <c r="AS7" s="188"/>
      <c r="AT7" s="188"/>
      <c r="AU7" s="188"/>
      <c r="AV7" s="188"/>
      <c r="AW7" s="188"/>
      <c r="AX7" s="188"/>
      <c r="AY7" s="188"/>
      <c r="AZ7" s="188"/>
      <c r="BA7" s="188"/>
      <c r="BB7" s="188"/>
      <c r="BC7" s="188"/>
      <c r="BD7" s="188"/>
      <c r="BE7" s="188"/>
      <c r="BF7" s="188"/>
      <c r="BG7" s="188"/>
      <c r="BH7" s="188"/>
      <c r="BI7" s="188"/>
      <c r="BJ7" s="188"/>
      <c r="BK7" s="188"/>
      <c r="BL7" s="188"/>
      <c r="BM7" s="188"/>
      <c r="BN7" s="188"/>
      <c r="BO7" s="188"/>
      <c r="BP7" s="188"/>
      <c r="BQ7" s="188"/>
      <c r="BR7" s="188"/>
      <c r="BS7" s="188"/>
      <c r="BT7" s="188"/>
      <c r="BU7" s="188"/>
      <c r="BV7" s="188"/>
      <c r="BW7" s="188"/>
      <c r="BX7" s="188"/>
      <c r="BY7" s="188"/>
      <c r="BZ7" s="188"/>
      <c r="CA7" s="188"/>
      <c r="CB7" s="188"/>
      <c r="CC7" s="188"/>
      <c r="CD7" s="188"/>
      <c r="CE7" s="188"/>
      <c r="CF7" s="228"/>
      <c r="CG7" s="228"/>
      <c r="CH7" s="228"/>
      <c r="CI7" s="228"/>
      <c r="CJ7" s="12"/>
      <c r="CK7" s="12"/>
      <c r="CL7" s="228"/>
      <c r="CM7" s="729"/>
      <c r="CN7" s="729"/>
    </row>
    <row r="8" spans="1:92" s="216" customFormat="1" ht="17.100000000000001" customHeight="1">
      <c r="A8" s="229" t="str">
        <f>IF('1'!A1=1,B8,C8)</f>
        <v xml:space="preserve">Investment goods </v>
      </c>
      <c r="B8" s="230" t="s">
        <v>40</v>
      </c>
      <c r="C8" s="662" t="s">
        <v>128</v>
      </c>
      <c r="D8" s="217">
        <v>1061</v>
      </c>
      <c r="E8" s="188">
        <v>1360</v>
      </c>
      <c r="F8" s="188">
        <v>1542</v>
      </c>
      <c r="G8" s="188">
        <v>1736</v>
      </c>
      <c r="H8" s="188">
        <v>1448</v>
      </c>
      <c r="I8" s="188">
        <v>1845</v>
      </c>
      <c r="J8" s="188">
        <v>1982</v>
      </c>
      <c r="K8" s="188">
        <v>2181</v>
      </c>
      <c r="L8" s="188">
        <v>1990</v>
      </c>
      <c r="M8" s="188">
        <v>2423</v>
      </c>
      <c r="N8" s="188">
        <v>2761</v>
      </c>
      <c r="O8" s="188">
        <v>3273</v>
      </c>
      <c r="P8" s="188">
        <v>3051</v>
      </c>
      <c r="Q8" s="188">
        <v>3947</v>
      </c>
      <c r="R8" s="188">
        <v>4382</v>
      </c>
      <c r="S8" s="188">
        <v>3071</v>
      </c>
      <c r="T8" s="188">
        <v>1004</v>
      </c>
      <c r="U8" s="188">
        <v>1174</v>
      </c>
      <c r="V8" s="188">
        <v>1368</v>
      </c>
      <c r="W8" s="188">
        <v>1660</v>
      </c>
      <c r="X8" s="188">
        <v>1233</v>
      </c>
      <c r="Y8" s="188">
        <v>1434</v>
      </c>
      <c r="Z8" s="188">
        <v>2054</v>
      </c>
      <c r="AA8" s="188">
        <v>2332</v>
      </c>
      <c r="AB8" s="188">
        <v>1987</v>
      </c>
      <c r="AC8" s="188">
        <v>2661</v>
      </c>
      <c r="AD8" s="188">
        <v>3131</v>
      </c>
      <c r="AE8" s="188">
        <v>3887</v>
      </c>
      <c r="AF8" s="188">
        <v>2640</v>
      </c>
      <c r="AG8" s="188">
        <v>3638</v>
      </c>
      <c r="AH8" s="188">
        <v>2870</v>
      </c>
      <c r="AI8" s="188">
        <v>3327</v>
      </c>
      <c r="AJ8" s="188">
        <v>2222</v>
      </c>
      <c r="AK8" s="188">
        <v>2590</v>
      </c>
      <c r="AL8" s="188">
        <v>2835</v>
      </c>
      <c r="AM8" s="188">
        <v>2631</v>
      </c>
      <c r="AN8" s="188">
        <v>1617</v>
      </c>
      <c r="AO8" s="188">
        <v>1556</v>
      </c>
      <c r="AP8" s="188">
        <v>1729</v>
      </c>
      <c r="AQ8" s="188">
        <v>1562</v>
      </c>
      <c r="AR8" s="188">
        <v>931</v>
      </c>
      <c r="AS8" s="188">
        <v>1023</v>
      </c>
      <c r="AT8" s="188">
        <v>1395</v>
      </c>
      <c r="AU8" s="188">
        <v>1436</v>
      </c>
      <c r="AV8" s="188">
        <v>1301</v>
      </c>
      <c r="AW8" s="188">
        <v>1566</v>
      </c>
      <c r="AX8" s="188">
        <v>1877</v>
      </c>
      <c r="AY8" s="188">
        <v>1966</v>
      </c>
      <c r="AZ8" s="188">
        <v>1945</v>
      </c>
      <c r="BA8" s="188">
        <v>2135</v>
      </c>
      <c r="BB8" s="188">
        <v>2307</v>
      </c>
      <c r="BC8" s="188">
        <v>2520</v>
      </c>
      <c r="BD8" s="188">
        <v>2060</v>
      </c>
      <c r="BE8" s="188">
        <v>2292</v>
      </c>
      <c r="BF8" s="188">
        <v>2620</v>
      </c>
      <c r="BG8" s="188">
        <v>2925</v>
      </c>
      <c r="BH8" s="188">
        <v>2354</v>
      </c>
      <c r="BI8" s="188">
        <v>2588</v>
      </c>
      <c r="BJ8" s="188">
        <v>3004</v>
      </c>
      <c r="BK8" s="188">
        <v>3188</v>
      </c>
      <c r="BL8" s="188">
        <v>2259</v>
      </c>
      <c r="BM8" s="188">
        <v>2010</v>
      </c>
      <c r="BN8" s="188">
        <v>2820</v>
      </c>
      <c r="BO8" s="188">
        <v>3323</v>
      </c>
      <c r="BP8" s="188">
        <v>2733</v>
      </c>
      <c r="BQ8" s="188">
        <v>3260</v>
      </c>
      <c r="BR8" s="188">
        <v>3391</v>
      </c>
      <c r="BS8" s="188">
        <v>4024</v>
      </c>
      <c r="BT8" s="188">
        <v>1927</v>
      </c>
      <c r="BU8" s="188">
        <v>1652</v>
      </c>
      <c r="BV8" s="188">
        <v>2057</v>
      </c>
      <c r="BW8" s="188">
        <v>2912</v>
      </c>
      <c r="BX8" s="188">
        <v>2557</v>
      </c>
      <c r="BY8" s="188">
        <v>2584</v>
      </c>
      <c r="BZ8" s="188">
        <v>3018</v>
      </c>
      <c r="CA8" s="188">
        <v>3473</v>
      </c>
      <c r="CB8" s="188">
        <f>SUM(BL8:BN8)</f>
        <v>7089</v>
      </c>
      <c r="CC8" s="188">
        <f>SUM(BP8:BR8)</f>
        <v>9384</v>
      </c>
      <c r="CD8" s="188">
        <f>SUM(BT8:BV8)</f>
        <v>5636</v>
      </c>
      <c r="CE8" s="188">
        <f>SUM(BX8:BZ8)</f>
        <v>8159</v>
      </c>
      <c r="CF8" s="228">
        <f>SUM(AR8:AU8)</f>
        <v>4785</v>
      </c>
      <c r="CG8" s="228">
        <f>SUM(AV8:AY8)</f>
        <v>6710</v>
      </c>
      <c r="CH8" s="228">
        <f>SUM(AZ8:BC8)</f>
        <v>8907</v>
      </c>
      <c r="CI8" s="228">
        <f>SUM(BD8:BG8)</f>
        <v>9897</v>
      </c>
      <c r="CJ8" s="188">
        <f>SUM(BH8:BK8)</f>
        <v>11134</v>
      </c>
      <c r="CK8" s="188">
        <f>SUM(BL8:BO8)</f>
        <v>10412</v>
      </c>
      <c r="CL8" s="228">
        <f>SUM(BP8:BS8)</f>
        <v>13408</v>
      </c>
      <c r="CM8" s="729">
        <f t="shared" ref="CM8:CM10" si="0">SUM(BT8:BW8)</f>
        <v>8548</v>
      </c>
      <c r="CN8" s="729">
        <f>SUM(BX8:CA8)</f>
        <v>11632</v>
      </c>
    </row>
    <row r="9" spans="1:92" s="216" customFormat="1" ht="19.350000000000001" customHeight="1">
      <c r="A9" s="231" t="str">
        <f>IF('1'!A1=1,B9,C9)</f>
        <v>Intermediate goods</v>
      </c>
      <c r="B9" s="232" t="s">
        <v>33</v>
      </c>
      <c r="C9" s="662" t="s">
        <v>129</v>
      </c>
      <c r="D9" s="217">
        <v>4686</v>
      </c>
      <c r="E9" s="188">
        <v>5697</v>
      </c>
      <c r="F9" s="188">
        <v>5819</v>
      </c>
      <c r="G9" s="188">
        <v>5683</v>
      </c>
      <c r="H9" s="188">
        <v>6083</v>
      </c>
      <c r="I9" s="188">
        <v>6215</v>
      </c>
      <c r="J9" s="188">
        <v>7176</v>
      </c>
      <c r="K9" s="188">
        <v>7410</v>
      </c>
      <c r="L9" s="188">
        <v>8089</v>
      </c>
      <c r="M9" s="188">
        <v>8660</v>
      </c>
      <c r="N9" s="188">
        <v>8810</v>
      </c>
      <c r="O9" s="188">
        <v>10557</v>
      </c>
      <c r="P9" s="188">
        <v>11264</v>
      </c>
      <c r="Q9" s="188">
        <v>14315</v>
      </c>
      <c r="R9" s="188">
        <v>15285</v>
      </c>
      <c r="S9" s="188">
        <v>9776</v>
      </c>
      <c r="T9" s="188">
        <v>6147</v>
      </c>
      <c r="U9" s="188">
        <v>6090</v>
      </c>
      <c r="V9" s="188">
        <v>7361</v>
      </c>
      <c r="W9" s="188">
        <v>8615</v>
      </c>
      <c r="X9" s="188">
        <v>7271</v>
      </c>
      <c r="Y9" s="188">
        <v>8499</v>
      </c>
      <c r="Z9" s="188">
        <v>9725</v>
      </c>
      <c r="AA9" s="188">
        <v>11228</v>
      </c>
      <c r="AB9" s="188">
        <v>12241</v>
      </c>
      <c r="AC9" s="188">
        <v>11909</v>
      </c>
      <c r="AD9" s="188">
        <v>12402</v>
      </c>
      <c r="AE9" s="188">
        <v>12905</v>
      </c>
      <c r="AF9" s="188">
        <v>11422</v>
      </c>
      <c r="AG9" s="188">
        <v>12196</v>
      </c>
      <c r="AH9" s="188">
        <v>12674</v>
      </c>
      <c r="AI9" s="188">
        <v>12382</v>
      </c>
      <c r="AJ9" s="188">
        <v>10282</v>
      </c>
      <c r="AK9" s="188">
        <v>9017</v>
      </c>
      <c r="AL9" s="188">
        <v>12348</v>
      </c>
      <c r="AM9" s="188">
        <v>11326</v>
      </c>
      <c r="AN9" s="188">
        <v>7734</v>
      </c>
      <c r="AO9" s="188">
        <v>8385</v>
      </c>
      <c r="AP9" s="188">
        <v>7455</v>
      </c>
      <c r="AQ9" s="188">
        <v>7449</v>
      </c>
      <c r="AR9" s="188">
        <v>5829</v>
      </c>
      <c r="AS9" s="188">
        <v>5347</v>
      </c>
      <c r="AT9" s="188">
        <v>5496</v>
      </c>
      <c r="AU9" s="188">
        <v>5454</v>
      </c>
      <c r="AV9" s="188">
        <v>4569</v>
      </c>
      <c r="AW9" s="188">
        <v>4375</v>
      </c>
      <c r="AX9" s="188">
        <v>5579</v>
      </c>
      <c r="AY9" s="188">
        <v>6279</v>
      </c>
      <c r="AZ9" s="188">
        <v>5998</v>
      </c>
      <c r="BA9" s="188">
        <v>6180</v>
      </c>
      <c r="BB9" s="188">
        <v>7016</v>
      </c>
      <c r="BC9" s="188">
        <v>7634</v>
      </c>
      <c r="BD9" s="188">
        <v>6802</v>
      </c>
      <c r="BE9" s="188">
        <v>7188</v>
      </c>
      <c r="BF9" s="188">
        <v>8492</v>
      </c>
      <c r="BG9" s="188">
        <v>8403</v>
      </c>
      <c r="BH9" s="188">
        <v>7025</v>
      </c>
      <c r="BI9" s="188">
        <v>7663</v>
      </c>
      <c r="BJ9" s="188">
        <v>8437</v>
      </c>
      <c r="BK9" s="188">
        <v>7858</v>
      </c>
      <c r="BL9" s="188">
        <v>6519</v>
      </c>
      <c r="BM9" s="188">
        <v>5274</v>
      </c>
      <c r="BN9" s="188">
        <v>6314</v>
      </c>
      <c r="BO9" s="188">
        <v>7230</v>
      </c>
      <c r="BP9" s="188">
        <v>7124</v>
      </c>
      <c r="BQ9" s="188">
        <v>7588</v>
      </c>
      <c r="BR9" s="188">
        <v>10370</v>
      </c>
      <c r="BS9" s="188">
        <v>11706</v>
      </c>
      <c r="BT9" s="188">
        <v>7575</v>
      </c>
      <c r="BU9" s="188">
        <v>4507</v>
      </c>
      <c r="BV9" s="188">
        <v>6669</v>
      </c>
      <c r="BW9" s="188">
        <v>6885</v>
      </c>
      <c r="BX9" s="188">
        <v>7585</v>
      </c>
      <c r="BY9" s="188">
        <v>6072</v>
      </c>
      <c r="BZ9" s="188">
        <v>6668</v>
      </c>
      <c r="CA9" s="188">
        <v>6689</v>
      </c>
      <c r="CB9" s="188">
        <f t="shared" ref="CB9:CB10" si="1">SUM(BL9:BN9)</f>
        <v>18107</v>
      </c>
      <c r="CC9" s="188">
        <f t="shared" ref="CC9:CC10" si="2">SUM(BP9:BR9)</f>
        <v>25082</v>
      </c>
      <c r="CD9" s="188">
        <f t="shared" ref="CD9:CD10" si="3">SUM(BT9:BV9)</f>
        <v>18751</v>
      </c>
      <c r="CE9" s="188">
        <f t="shared" ref="CE9:CE10" si="4">SUM(BX9:BZ9)</f>
        <v>20325</v>
      </c>
      <c r="CF9" s="228">
        <f>SUM(AR9:AU9)</f>
        <v>22126</v>
      </c>
      <c r="CG9" s="228">
        <f>SUM(AV9:AY9)</f>
        <v>20802</v>
      </c>
      <c r="CH9" s="228">
        <f>SUM(AZ9:BC9)</f>
        <v>26828</v>
      </c>
      <c r="CI9" s="228">
        <f>SUM(BD9:BG9)</f>
        <v>30885</v>
      </c>
      <c r="CJ9" s="188">
        <f>SUM(BH9:BK9)</f>
        <v>30983</v>
      </c>
      <c r="CK9" s="188">
        <f>SUM(BL9:BO9)</f>
        <v>25337</v>
      </c>
      <c r="CL9" s="228">
        <f>SUM(BP9:BS9)</f>
        <v>36788</v>
      </c>
      <c r="CM9" s="729">
        <f t="shared" si="0"/>
        <v>25636</v>
      </c>
      <c r="CN9" s="729">
        <f t="shared" ref="CN9:CN10" si="5">SUM(BX9:CA9)</f>
        <v>27014</v>
      </c>
    </row>
    <row r="10" spans="1:92" s="216" customFormat="1" ht="22.35" customHeight="1">
      <c r="A10" s="229" t="str">
        <f>IF('1'!A1=1,B10,C10)</f>
        <v>Consumer goods</v>
      </c>
      <c r="B10" s="230" t="s">
        <v>34</v>
      </c>
      <c r="C10" s="662" t="s">
        <v>130</v>
      </c>
      <c r="D10" s="217">
        <v>1100</v>
      </c>
      <c r="E10" s="188">
        <v>1360</v>
      </c>
      <c r="F10" s="188">
        <v>1539</v>
      </c>
      <c r="G10" s="188">
        <v>1752</v>
      </c>
      <c r="H10" s="188">
        <v>1586</v>
      </c>
      <c r="I10" s="188">
        <v>1755</v>
      </c>
      <c r="J10" s="188">
        <v>1824</v>
      </c>
      <c r="K10" s="188">
        <v>2328</v>
      </c>
      <c r="L10" s="188">
        <v>2050</v>
      </c>
      <c r="M10" s="188">
        <v>2235</v>
      </c>
      <c r="N10" s="188">
        <v>2428</v>
      </c>
      <c r="O10" s="188">
        <v>3155</v>
      </c>
      <c r="P10" s="188">
        <v>3687</v>
      </c>
      <c r="Q10" s="188">
        <v>4360</v>
      </c>
      <c r="R10" s="188">
        <v>4956</v>
      </c>
      <c r="S10" s="188">
        <v>4134</v>
      </c>
      <c r="T10" s="188">
        <v>2255</v>
      </c>
      <c r="U10" s="188">
        <v>2173</v>
      </c>
      <c r="V10" s="188">
        <v>2472</v>
      </c>
      <c r="W10" s="188">
        <v>3044</v>
      </c>
      <c r="X10" s="188">
        <v>2578</v>
      </c>
      <c r="Y10" s="188">
        <v>3056</v>
      </c>
      <c r="Z10" s="188">
        <v>3537</v>
      </c>
      <c r="AA10" s="188">
        <v>4290</v>
      </c>
      <c r="AB10" s="188">
        <v>3575</v>
      </c>
      <c r="AC10" s="188">
        <v>3768</v>
      </c>
      <c r="AD10" s="188">
        <v>4136</v>
      </c>
      <c r="AE10" s="188">
        <v>4782</v>
      </c>
      <c r="AF10" s="188">
        <v>3853</v>
      </c>
      <c r="AG10" s="188">
        <v>4951</v>
      </c>
      <c r="AH10" s="188">
        <v>5013</v>
      </c>
      <c r="AI10" s="188">
        <v>5858</v>
      </c>
      <c r="AJ10" s="188">
        <v>4566</v>
      </c>
      <c r="AK10" s="188">
        <v>4450</v>
      </c>
      <c r="AL10" s="188">
        <v>5004</v>
      </c>
      <c r="AM10" s="188">
        <v>5557</v>
      </c>
      <c r="AN10" s="188">
        <v>3763</v>
      </c>
      <c r="AO10" s="188">
        <v>3016</v>
      </c>
      <c r="AP10" s="188">
        <v>3063</v>
      </c>
      <c r="AQ10" s="188">
        <v>3273</v>
      </c>
      <c r="AR10" s="188">
        <v>2156</v>
      </c>
      <c r="AS10" s="188">
        <v>1648</v>
      </c>
      <c r="AT10" s="188">
        <v>1806</v>
      </c>
      <c r="AU10" s="188">
        <v>2212</v>
      </c>
      <c r="AV10" s="188">
        <v>2163</v>
      </c>
      <c r="AW10" s="188">
        <v>1951</v>
      </c>
      <c r="AX10" s="188">
        <v>2125</v>
      </c>
      <c r="AY10" s="188">
        <v>2620</v>
      </c>
      <c r="AZ10" s="188">
        <v>2499</v>
      </c>
      <c r="BA10" s="188">
        <v>2361</v>
      </c>
      <c r="BB10" s="188">
        <v>2528</v>
      </c>
      <c r="BC10" s="188">
        <v>3244</v>
      </c>
      <c r="BD10" s="188">
        <v>2932</v>
      </c>
      <c r="BE10" s="188">
        <v>2775</v>
      </c>
      <c r="BF10" s="188">
        <v>3100</v>
      </c>
      <c r="BG10" s="188">
        <v>3792</v>
      </c>
      <c r="BH10" s="188">
        <v>3498</v>
      </c>
      <c r="BI10" s="188">
        <v>3272</v>
      </c>
      <c r="BJ10" s="188">
        <v>3693</v>
      </c>
      <c r="BK10" s="188">
        <v>4565</v>
      </c>
      <c r="BL10" s="188">
        <v>3982</v>
      </c>
      <c r="BM10" s="188">
        <v>2992</v>
      </c>
      <c r="BN10" s="188">
        <v>3793</v>
      </c>
      <c r="BO10" s="188">
        <v>4690</v>
      </c>
      <c r="BP10" s="188">
        <v>4208</v>
      </c>
      <c r="BQ10" s="188">
        <v>4259</v>
      </c>
      <c r="BR10" s="188">
        <v>4620</v>
      </c>
      <c r="BS10" s="188">
        <v>5627</v>
      </c>
      <c r="BT10" s="188">
        <v>3617</v>
      </c>
      <c r="BU10" s="188">
        <v>3541</v>
      </c>
      <c r="BV10" s="188">
        <v>4015</v>
      </c>
      <c r="BW10" s="188">
        <v>4793</v>
      </c>
      <c r="BX10" s="188">
        <v>4284</v>
      </c>
      <c r="BY10" s="188">
        <v>4059</v>
      </c>
      <c r="BZ10" s="188">
        <v>4406</v>
      </c>
      <c r="CA10" s="188">
        <v>4867</v>
      </c>
      <c r="CB10" s="188">
        <f t="shared" si="1"/>
        <v>10767</v>
      </c>
      <c r="CC10" s="188">
        <f t="shared" si="2"/>
        <v>13087</v>
      </c>
      <c r="CD10" s="188">
        <f t="shared" si="3"/>
        <v>11173</v>
      </c>
      <c r="CE10" s="188">
        <f t="shared" si="4"/>
        <v>12749</v>
      </c>
      <c r="CF10" s="228">
        <f>SUM(AR10:AU10)</f>
        <v>7822</v>
      </c>
      <c r="CG10" s="228">
        <f>SUM(AV10:AY10)</f>
        <v>8859</v>
      </c>
      <c r="CH10" s="228">
        <f>SUM(AZ10:BC10)</f>
        <v>10632</v>
      </c>
      <c r="CI10" s="228">
        <f>SUM(BD10:BG10)</f>
        <v>12599</v>
      </c>
      <c r="CJ10" s="188">
        <f>SUM(BH10:BK10)</f>
        <v>15028</v>
      </c>
      <c r="CK10" s="188">
        <f>SUM(BL10:BO10)</f>
        <v>15457</v>
      </c>
      <c r="CL10" s="228">
        <f>SUM(BP10:BS10)</f>
        <v>18714</v>
      </c>
      <c r="CM10" s="729">
        <f t="shared" si="0"/>
        <v>15966</v>
      </c>
      <c r="CN10" s="729">
        <f t="shared" si="5"/>
        <v>17616</v>
      </c>
    </row>
    <row r="11" spans="1:92" s="216" customFormat="1" ht="20.100000000000001" customHeight="1">
      <c r="A11" s="233" t="str">
        <f>IF('1'!A1=1,B11,C11)</f>
        <v>Other goods categories</v>
      </c>
      <c r="B11" s="234" t="s">
        <v>35</v>
      </c>
      <c r="C11" s="663" t="s">
        <v>131</v>
      </c>
      <c r="D11" s="217">
        <f>D6-D8-D9-D10</f>
        <v>192</v>
      </c>
      <c r="E11" s="188">
        <f t="shared" ref="E11:AB11" si="6">E6-E8-E9-E10</f>
        <v>261</v>
      </c>
      <c r="F11" s="188">
        <f t="shared" si="6"/>
        <v>280</v>
      </c>
      <c r="G11" s="188">
        <f t="shared" si="6"/>
        <v>307</v>
      </c>
      <c r="H11" s="188">
        <f t="shared" si="6"/>
        <v>296</v>
      </c>
      <c r="I11" s="188">
        <f t="shared" si="6"/>
        <v>325</v>
      </c>
      <c r="J11" s="188">
        <f t="shared" si="6"/>
        <v>344</v>
      </c>
      <c r="K11" s="188">
        <f t="shared" si="6"/>
        <v>350</v>
      </c>
      <c r="L11" s="188">
        <f t="shared" si="6"/>
        <v>319</v>
      </c>
      <c r="M11" s="188">
        <f t="shared" si="6"/>
        <v>359</v>
      </c>
      <c r="N11" s="188">
        <f t="shared" si="6"/>
        <v>418</v>
      </c>
      <c r="O11" s="188">
        <f t="shared" si="6"/>
        <v>469</v>
      </c>
      <c r="P11" s="188">
        <f t="shared" si="6"/>
        <v>139</v>
      </c>
      <c r="Q11" s="188">
        <f t="shared" si="6"/>
        <v>237</v>
      </c>
      <c r="R11" s="188">
        <f t="shared" si="6"/>
        <v>196</v>
      </c>
      <c r="S11" s="188">
        <f t="shared" si="6"/>
        <v>161</v>
      </c>
      <c r="T11" s="188">
        <f t="shared" si="6"/>
        <v>68</v>
      </c>
      <c r="U11" s="188">
        <f t="shared" si="6"/>
        <v>83</v>
      </c>
      <c r="V11" s="188">
        <f t="shared" si="6"/>
        <v>92</v>
      </c>
      <c r="W11" s="188">
        <f t="shared" si="6"/>
        <v>78</v>
      </c>
      <c r="X11" s="188">
        <f t="shared" si="6"/>
        <v>56</v>
      </c>
      <c r="Y11" s="188">
        <f t="shared" si="6"/>
        <v>77</v>
      </c>
      <c r="Z11" s="763">
        <f t="shared" si="6"/>
        <v>81</v>
      </c>
      <c r="AA11" s="763">
        <f t="shared" si="6"/>
        <v>88</v>
      </c>
      <c r="AB11" s="763">
        <f t="shared" si="6"/>
        <v>87</v>
      </c>
      <c r="AC11" s="763">
        <f t="shared" ref="AC11" si="7">AC6-AC8-AC9-AC10</f>
        <v>105</v>
      </c>
      <c r="AD11" s="763">
        <f t="shared" ref="AD11" si="8">AD6-AD8-AD9-AD10</f>
        <v>119</v>
      </c>
      <c r="AE11" s="763">
        <f t="shared" ref="AE11" si="9">AE6-AE8-AE9-AE10</f>
        <v>126</v>
      </c>
      <c r="AF11" s="763">
        <f t="shared" ref="AF11" si="10">AF6-AF8-AF9-AF10</f>
        <v>89</v>
      </c>
      <c r="AG11" s="763">
        <f t="shared" ref="AG11" si="11">AG6-AG8-AG9-AG10</f>
        <v>126</v>
      </c>
      <c r="AH11" s="763">
        <f t="shared" ref="AH11" si="12">AH6-AH8-AH9-AH10</f>
        <v>119</v>
      </c>
      <c r="AI11" s="763">
        <f t="shared" ref="AI11" si="13">AI6-AI8-AI9-AI10</f>
        <v>98</v>
      </c>
      <c r="AJ11" s="763">
        <f t="shared" ref="AJ11" si="14">AJ6-AJ8-AJ9-AJ10</f>
        <v>70</v>
      </c>
      <c r="AK11" s="763">
        <f t="shared" ref="AK11" si="15">AK6-AK8-AK9-AK10</f>
        <v>81</v>
      </c>
      <c r="AL11" s="763">
        <f t="shared" ref="AL11" si="16">AL6-AL8-AL9-AL10</f>
        <v>130</v>
      </c>
      <c r="AM11" s="763">
        <f t="shared" ref="AM11" si="17">AM6-AM8-AM9-AM10</f>
        <v>90</v>
      </c>
      <c r="AN11" s="188">
        <f t="shared" ref="AN11:CJ11" si="18">AN6-AN8-AN9-AN10</f>
        <v>131</v>
      </c>
      <c r="AO11" s="188">
        <f t="shared" si="18"/>
        <v>170</v>
      </c>
      <c r="AP11" s="188">
        <f t="shared" si="18"/>
        <v>139</v>
      </c>
      <c r="AQ11" s="188">
        <f t="shared" si="18"/>
        <v>169</v>
      </c>
      <c r="AR11" s="188">
        <f t="shared" si="18"/>
        <v>98</v>
      </c>
      <c r="AS11" s="188">
        <f t="shared" si="18"/>
        <v>79</v>
      </c>
      <c r="AT11" s="188">
        <f t="shared" si="18"/>
        <v>86</v>
      </c>
      <c r="AU11" s="188">
        <f t="shared" si="18"/>
        <v>91</v>
      </c>
      <c r="AV11" s="188">
        <f t="shared" si="18"/>
        <v>69</v>
      </c>
      <c r="AW11" s="188">
        <f t="shared" si="18"/>
        <v>79</v>
      </c>
      <c r="AX11" s="188">
        <f t="shared" si="18"/>
        <v>83</v>
      </c>
      <c r="AY11" s="188">
        <f t="shared" si="18"/>
        <v>111</v>
      </c>
      <c r="AZ11" s="188">
        <f>AZ6-AZ8-AZ9-AZ10</f>
        <v>55</v>
      </c>
      <c r="BA11" s="188">
        <f t="shared" si="18"/>
        <v>58</v>
      </c>
      <c r="BB11" s="188">
        <f t="shared" si="18"/>
        <v>60</v>
      </c>
      <c r="BC11" s="188">
        <f t="shared" si="18"/>
        <v>67</v>
      </c>
      <c r="BD11" s="188">
        <f t="shared" si="18"/>
        <v>92</v>
      </c>
      <c r="BE11" s="188">
        <f t="shared" si="18"/>
        <v>148</v>
      </c>
      <c r="BF11" s="188">
        <f t="shared" si="18"/>
        <v>149</v>
      </c>
      <c r="BG11" s="188">
        <f t="shared" si="18"/>
        <v>154</v>
      </c>
      <c r="BH11" s="188">
        <f t="shared" si="18"/>
        <v>118</v>
      </c>
      <c r="BI11" s="188">
        <f t="shared" si="18"/>
        <v>138</v>
      </c>
      <c r="BJ11" s="188">
        <f t="shared" si="18"/>
        <v>130</v>
      </c>
      <c r="BK11" s="188">
        <f t="shared" si="18"/>
        <v>115</v>
      </c>
      <c r="BL11" s="188">
        <f t="shared" si="18"/>
        <v>65</v>
      </c>
      <c r="BM11" s="188">
        <f t="shared" si="18"/>
        <v>56</v>
      </c>
      <c r="BN11" s="188">
        <f t="shared" si="18"/>
        <v>36</v>
      </c>
      <c r="BO11" s="188">
        <f t="shared" si="18"/>
        <v>65</v>
      </c>
      <c r="BP11" s="188">
        <f t="shared" si="18"/>
        <v>51</v>
      </c>
      <c r="BQ11" s="188">
        <f t="shared" si="18"/>
        <v>59</v>
      </c>
      <c r="BR11" s="188">
        <f t="shared" si="18"/>
        <v>61</v>
      </c>
      <c r="BS11" s="188">
        <f t="shared" si="18"/>
        <v>121</v>
      </c>
      <c r="BT11" s="188">
        <f t="shared" si="18"/>
        <v>244</v>
      </c>
      <c r="BU11" s="188">
        <f t="shared" si="18"/>
        <v>783</v>
      </c>
      <c r="BV11" s="188">
        <f t="shared" si="18"/>
        <v>570</v>
      </c>
      <c r="BW11" s="188">
        <f t="shared" si="18"/>
        <v>1133</v>
      </c>
      <c r="BX11" s="188">
        <f t="shared" si="18"/>
        <v>809</v>
      </c>
      <c r="BY11" s="188">
        <f t="shared" si="18"/>
        <v>1542</v>
      </c>
      <c r="BZ11" s="188">
        <f t="shared" si="18"/>
        <v>1471</v>
      </c>
      <c r="CA11" s="188">
        <f t="shared" si="18"/>
        <v>1544</v>
      </c>
      <c r="CB11" s="188">
        <f t="shared" si="18"/>
        <v>157</v>
      </c>
      <c r="CC11" s="188">
        <f t="shared" si="18"/>
        <v>171</v>
      </c>
      <c r="CD11" s="188">
        <f t="shared" si="18"/>
        <v>1597</v>
      </c>
      <c r="CE11" s="188">
        <f t="shared" si="18"/>
        <v>3822</v>
      </c>
      <c r="CF11" s="188">
        <f t="shared" si="18"/>
        <v>354</v>
      </c>
      <c r="CG11" s="188">
        <f t="shared" si="18"/>
        <v>342</v>
      </c>
      <c r="CH11" s="228">
        <f t="shared" si="18"/>
        <v>240</v>
      </c>
      <c r="CI11" s="228">
        <f t="shared" si="18"/>
        <v>543</v>
      </c>
      <c r="CJ11" s="228">
        <f t="shared" si="18"/>
        <v>501</v>
      </c>
      <c r="CK11" s="228">
        <f>CK6-CK8-CK9-CK10</f>
        <v>222</v>
      </c>
      <c r="CL11" s="228">
        <f>CL6-CL8-CL9-CL10</f>
        <v>292</v>
      </c>
      <c r="CM11" s="728">
        <f>CM6-CM8-CM9-CM10</f>
        <v>2730</v>
      </c>
      <c r="CN11" s="728">
        <f>CN6-CN8-CN9-CN10</f>
        <v>5366</v>
      </c>
    </row>
    <row r="12" spans="1:92" ht="21" customHeight="1">
      <c r="A12" s="126" t="str">
        <f>IF('1'!A1=1,B12,C12)</f>
        <v>% of total</v>
      </c>
      <c r="B12" s="127" t="s">
        <v>36</v>
      </c>
      <c r="C12" s="650" t="s">
        <v>104</v>
      </c>
      <c r="D12" s="235"/>
      <c r="E12" s="236"/>
      <c r="F12" s="236"/>
      <c r="G12" s="236"/>
      <c r="H12" s="236"/>
      <c r="I12" s="236"/>
      <c r="J12" s="236"/>
      <c r="K12" s="236"/>
      <c r="L12" s="236"/>
      <c r="M12" s="236"/>
      <c r="N12" s="236"/>
      <c r="O12" s="236"/>
      <c r="P12" s="236"/>
      <c r="Q12" s="236"/>
      <c r="R12" s="236"/>
      <c r="S12" s="236"/>
      <c r="T12" s="236"/>
      <c r="U12" s="236"/>
      <c r="V12" s="236"/>
      <c r="W12" s="236"/>
      <c r="X12" s="236"/>
      <c r="Y12" s="236"/>
      <c r="Z12" s="236"/>
      <c r="AA12" s="236"/>
      <c r="AB12" s="236"/>
      <c r="AC12" s="236"/>
      <c r="AD12" s="236"/>
      <c r="AE12" s="236"/>
      <c r="AF12" s="236"/>
      <c r="AG12" s="236"/>
      <c r="AH12" s="236"/>
      <c r="AI12" s="236"/>
      <c r="AJ12" s="236"/>
      <c r="AK12" s="236"/>
      <c r="AL12" s="236"/>
      <c r="AM12" s="236"/>
      <c r="AN12" s="236"/>
      <c r="AO12" s="236"/>
      <c r="AP12" s="236"/>
      <c r="AQ12" s="236"/>
      <c r="AR12" s="236"/>
      <c r="AS12" s="236"/>
      <c r="AT12" s="236"/>
      <c r="AU12" s="236"/>
      <c r="AV12" s="236"/>
      <c r="AW12" s="236"/>
      <c r="AX12" s="236"/>
      <c r="AY12" s="236"/>
      <c r="AZ12" s="236"/>
      <c r="BA12" s="236"/>
      <c r="BB12" s="236"/>
      <c r="BC12" s="236"/>
      <c r="BD12" s="236"/>
      <c r="BE12" s="236"/>
      <c r="BF12" s="236"/>
      <c r="BG12" s="236"/>
      <c r="BH12" s="236"/>
      <c r="BI12" s="236"/>
      <c r="BJ12" s="236"/>
      <c r="BK12" s="236"/>
      <c r="BL12" s="236"/>
      <c r="BM12" s="236"/>
      <c r="BN12" s="236"/>
      <c r="BO12" s="236"/>
      <c r="BP12" s="236"/>
      <c r="BQ12" s="236"/>
      <c r="BR12" s="236"/>
      <c r="BS12" s="236"/>
      <c r="BT12" s="236"/>
      <c r="BU12" s="236"/>
      <c r="BV12" s="236"/>
      <c r="BW12" s="236"/>
      <c r="BX12" s="236"/>
      <c r="BY12" s="236"/>
      <c r="BZ12" s="236"/>
      <c r="CA12" s="236"/>
      <c r="CB12" s="236"/>
      <c r="CC12" s="236"/>
      <c r="CD12" s="236"/>
      <c r="CE12" s="236"/>
      <c r="CF12" s="236"/>
      <c r="CG12" s="236"/>
      <c r="CH12" s="236"/>
      <c r="CI12" s="236"/>
      <c r="CJ12" s="236"/>
      <c r="CK12" s="236"/>
      <c r="CL12" s="236"/>
    </row>
    <row r="13" spans="1:92" ht="16.350000000000001" customHeight="1">
      <c r="A13" s="146" t="str">
        <f>IF('1'!A1=1,B13,C13)</f>
        <v xml:space="preserve">  TOTAL</v>
      </c>
      <c r="B13" s="147" t="s">
        <v>37</v>
      </c>
      <c r="C13" s="670" t="s">
        <v>117</v>
      </c>
      <c r="D13" s="149">
        <f t="shared" ref="D13:CN13" si="19">D15+D16+D17+D18</f>
        <v>100</v>
      </c>
      <c r="E13" s="148">
        <f t="shared" si="19"/>
        <v>100.00000000000001</v>
      </c>
      <c r="F13" s="148">
        <f t="shared" si="19"/>
        <v>100</v>
      </c>
      <c r="G13" s="148">
        <f t="shared" si="19"/>
        <v>100.00000000000001</v>
      </c>
      <c r="H13" s="148">
        <f t="shared" si="19"/>
        <v>100</v>
      </c>
      <c r="I13" s="148">
        <f t="shared" si="19"/>
        <v>99.999999999999986</v>
      </c>
      <c r="J13" s="148">
        <f t="shared" si="19"/>
        <v>100</v>
      </c>
      <c r="K13" s="148">
        <f t="shared" si="19"/>
        <v>100</v>
      </c>
      <c r="L13" s="148">
        <f t="shared" si="19"/>
        <v>100.00000000000001</v>
      </c>
      <c r="M13" s="148">
        <f t="shared" si="19"/>
        <v>100.00000000000001</v>
      </c>
      <c r="N13" s="148">
        <f t="shared" si="19"/>
        <v>100</v>
      </c>
      <c r="O13" s="148">
        <f t="shared" si="19"/>
        <v>100</v>
      </c>
      <c r="P13" s="148">
        <f t="shared" si="19"/>
        <v>100.00000000000001</v>
      </c>
      <c r="Q13" s="148">
        <f t="shared" si="19"/>
        <v>100</v>
      </c>
      <c r="R13" s="148">
        <f t="shared" si="19"/>
        <v>100</v>
      </c>
      <c r="S13" s="148">
        <f t="shared" si="19"/>
        <v>100</v>
      </c>
      <c r="T13" s="148">
        <f t="shared" si="19"/>
        <v>100</v>
      </c>
      <c r="U13" s="148">
        <f t="shared" si="19"/>
        <v>100</v>
      </c>
      <c r="V13" s="148">
        <f t="shared" si="19"/>
        <v>100</v>
      </c>
      <c r="W13" s="148">
        <f t="shared" si="19"/>
        <v>100</v>
      </c>
      <c r="X13" s="148">
        <f t="shared" si="19"/>
        <v>100</v>
      </c>
      <c r="Y13" s="148">
        <f t="shared" si="19"/>
        <v>100</v>
      </c>
      <c r="Z13" s="148">
        <f t="shared" si="19"/>
        <v>100</v>
      </c>
      <c r="AA13" s="148">
        <f t="shared" si="19"/>
        <v>100</v>
      </c>
      <c r="AB13" s="148">
        <f t="shared" si="19"/>
        <v>99.999999999999986</v>
      </c>
      <c r="AC13" s="148">
        <f t="shared" si="19"/>
        <v>99.999999999999986</v>
      </c>
      <c r="AD13" s="148">
        <f t="shared" si="19"/>
        <v>100</v>
      </c>
      <c r="AE13" s="148">
        <f t="shared" si="19"/>
        <v>100</v>
      </c>
      <c r="AF13" s="148">
        <f t="shared" si="19"/>
        <v>100</v>
      </c>
      <c r="AG13" s="148">
        <f t="shared" si="19"/>
        <v>100</v>
      </c>
      <c r="AH13" s="148">
        <f t="shared" si="19"/>
        <v>100</v>
      </c>
      <c r="AI13" s="148">
        <f t="shared" si="19"/>
        <v>100.00000000000001</v>
      </c>
      <c r="AJ13" s="148">
        <f t="shared" si="19"/>
        <v>100</v>
      </c>
      <c r="AK13" s="148">
        <f t="shared" si="19"/>
        <v>100</v>
      </c>
      <c r="AL13" s="148">
        <f t="shared" si="19"/>
        <v>100</v>
      </c>
      <c r="AM13" s="148">
        <f t="shared" si="19"/>
        <v>100</v>
      </c>
      <c r="AN13" s="148">
        <f t="shared" si="19"/>
        <v>100.00000000000001</v>
      </c>
      <c r="AO13" s="148">
        <f t="shared" si="19"/>
        <v>100</v>
      </c>
      <c r="AP13" s="148">
        <f t="shared" si="19"/>
        <v>99.999999999999986</v>
      </c>
      <c r="AQ13" s="148">
        <f t="shared" si="19"/>
        <v>99.999999999999986</v>
      </c>
      <c r="AR13" s="148">
        <f t="shared" si="19"/>
        <v>100</v>
      </c>
      <c r="AS13" s="148">
        <f t="shared" si="19"/>
        <v>100</v>
      </c>
      <c r="AT13" s="148">
        <f t="shared" si="19"/>
        <v>100</v>
      </c>
      <c r="AU13" s="148">
        <f t="shared" si="19"/>
        <v>100</v>
      </c>
      <c r="AV13" s="148">
        <f t="shared" si="19"/>
        <v>100</v>
      </c>
      <c r="AW13" s="148">
        <f t="shared" si="19"/>
        <v>99.999999999999986</v>
      </c>
      <c r="AX13" s="148">
        <f t="shared" si="19"/>
        <v>100</v>
      </c>
      <c r="AY13" s="148">
        <f t="shared" si="19"/>
        <v>100</v>
      </c>
      <c r="AZ13" s="148">
        <f t="shared" si="19"/>
        <v>100.00000000000001</v>
      </c>
      <c r="BA13" s="148">
        <f t="shared" si="19"/>
        <v>99.999999999999986</v>
      </c>
      <c r="BB13" s="148">
        <f t="shared" si="19"/>
        <v>100.00000000000001</v>
      </c>
      <c r="BC13" s="148">
        <f t="shared" si="19"/>
        <v>100</v>
      </c>
      <c r="BD13" s="148">
        <f t="shared" si="19"/>
        <v>100</v>
      </c>
      <c r="BE13" s="148">
        <f t="shared" si="19"/>
        <v>100.00000000000001</v>
      </c>
      <c r="BF13" s="148">
        <f t="shared" si="19"/>
        <v>100</v>
      </c>
      <c r="BG13" s="148">
        <f t="shared" si="19"/>
        <v>100</v>
      </c>
      <c r="BH13" s="148">
        <f t="shared" si="19"/>
        <v>100</v>
      </c>
      <c r="BI13" s="148">
        <f t="shared" si="19"/>
        <v>100</v>
      </c>
      <c r="BJ13" s="148">
        <f t="shared" si="19"/>
        <v>100</v>
      </c>
      <c r="BK13" s="148">
        <f t="shared" si="19"/>
        <v>100</v>
      </c>
      <c r="BL13" s="148">
        <f t="shared" si="19"/>
        <v>100</v>
      </c>
      <c r="BM13" s="148">
        <f t="shared" si="19"/>
        <v>100</v>
      </c>
      <c r="BN13" s="148">
        <f t="shared" si="19"/>
        <v>99.999999999999986</v>
      </c>
      <c r="BO13" s="148">
        <f t="shared" si="19"/>
        <v>100</v>
      </c>
      <c r="BP13" s="148">
        <f t="shared" si="19"/>
        <v>100</v>
      </c>
      <c r="BQ13" s="148">
        <f t="shared" si="19"/>
        <v>100</v>
      </c>
      <c r="BR13" s="148">
        <f t="shared" si="19"/>
        <v>100.00000000000001</v>
      </c>
      <c r="BS13" s="148">
        <f t="shared" si="19"/>
        <v>99.999999999999986</v>
      </c>
      <c r="BT13" s="148">
        <f t="shared" si="19"/>
        <v>100</v>
      </c>
      <c r="BU13" s="148">
        <f t="shared" si="19"/>
        <v>99.999999999999986</v>
      </c>
      <c r="BV13" s="148">
        <f t="shared" si="19"/>
        <v>100</v>
      </c>
      <c r="BW13" s="148">
        <f t="shared" si="19"/>
        <v>100.00000000000001</v>
      </c>
      <c r="BX13" s="148">
        <f t="shared" si="19"/>
        <v>99.999999999999986</v>
      </c>
      <c r="BY13" s="148">
        <f t="shared" si="19"/>
        <v>100</v>
      </c>
      <c r="BZ13" s="148">
        <f t="shared" si="19"/>
        <v>100</v>
      </c>
      <c r="CA13" s="148">
        <f t="shared" si="19"/>
        <v>100</v>
      </c>
      <c r="CB13" s="148">
        <f t="shared" si="19"/>
        <v>100</v>
      </c>
      <c r="CC13" s="148">
        <f t="shared" si="19"/>
        <v>99.999999999999986</v>
      </c>
      <c r="CD13" s="148">
        <f t="shared" si="19"/>
        <v>100</v>
      </c>
      <c r="CE13" s="148">
        <f t="shared" si="19"/>
        <v>100</v>
      </c>
      <c r="CF13" s="148">
        <f t="shared" si="19"/>
        <v>100</v>
      </c>
      <c r="CG13" s="148">
        <f t="shared" si="19"/>
        <v>100.00000000000001</v>
      </c>
      <c r="CH13" s="148">
        <f t="shared" si="19"/>
        <v>99.999999999999986</v>
      </c>
      <c r="CI13" s="148">
        <f t="shared" si="19"/>
        <v>100.00000000000001</v>
      </c>
      <c r="CJ13" s="148">
        <f t="shared" si="19"/>
        <v>100</v>
      </c>
      <c r="CK13" s="148">
        <f t="shared" si="19"/>
        <v>99.999999999999986</v>
      </c>
      <c r="CL13" s="148">
        <f t="shared" si="19"/>
        <v>100</v>
      </c>
      <c r="CM13" s="148">
        <f t="shared" si="19"/>
        <v>100</v>
      </c>
      <c r="CN13" s="148">
        <f t="shared" si="19"/>
        <v>100</v>
      </c>
    </row>
    <row r="14" spans="1:92" ht="6" customHeight="1">
      <c r="A14" s="146"/>
      <c r="B14" s="147"/>
      <c r="C14" s="668"/>
      <c r="D14" s="149"/>
      <c r="E14" s="148"/>
      <c r="F14" s="148"/>
      <c r="G14" s="148"/>
      <c r="H14" s="148"/>
      <c r="I14" s="148"/>
      <c r="J14" s="148"/>
      <c r="K14" s="148"/>
      <c r="L14" s="148"/>
      <c r="M14" s="148"/>
      <c r="N14" s="148"/>
      <c r="O14" s="148"/>
      <c r="P14" s="148"/>
      <c r="Q14" s="148"/>
      <c r="R14" s="148"/>
      <c r="S14" s="148"/>
      <c r="T14" s="148"/>
      <c r="U14" s="148"/>
      <c r="V14" s="148"/>
      <c r="W14" s="148"/>
      <c r="X14" s="148"/>
      <c r="Y14" s="148"/>
      <c r="Z14" s="148"/>
      <c r="AA14" s="148"/>
      <c r="AB14" s="148"/>
      <c r="AC14" s="148"/>
      <c r="AD14" s="148"/>
      <c r="AE14" s="148"/>
      <c r="AF14" s="148"/>
      <c r="AG14" s="148"/>
      <c r="AH14" s="148"/>
      <c r="AI14" s="148"/>
      <c r="AJ14" s="148"/>
      <c r="AK14" s="148"/>
      <c r="AL14" s="148"/>
      <c r="AM14" s="148"/>
      <c r="AN14" s="148"/>
      <c r="AO14" s="148"/>
      <c r="AP14" s="148"/>
      <c r="AQ14" s="148"/>
      <c r="AR14" s="148"/>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row>
    <row r="15" spans="1:92" ht="20.100000000000001" customHeight="1">
      <c r="A15" s="225" t="str">
        <f>IF('1'!A1=1,B15,C15)</f>
        <v xml:space="preserve">Investment goods </v>
      </c>
      <c r="B15" s="226" t="s">
        <v>32</v>
      </c>
      <c r="C15" s="672" t="s">
        <v>128</v>
      </c>
      <c r="D15" s="149">
        <f t="shared" ref="D15:CN15" si="20">D8/D6*100</f>
        <v>15.073163801676376</v>
      </c>
      <c r="E15" s="148">
        <f t="shared" si="20"/>
        <v>15.671813781977415</v>
      </c>
      <c r="F15" s="148">
        <f t="shared" si="20"/>
        <v>16.797385620915033</v>
      </c>
      <c r="G15" s="148">
        <f t="shared" si="20"/>
        <v>18.316100443131461</v>
      </c>
      <c r="H15" s="148">
        <f t="shared" si="20"/>
        <v>15.382980983745883</v>
      </c>
      <c r="I15" s="148">
        <f t="shared" si="20"/>
        <v>18.19526627218935</v>
      </c>
      <c r="J15" s="148">
        <f t="shared" si="20"/>
        <v>17.499558537877448</v>
      </c>
      <c r="K15" s="148">
        <f t="shared" si="20"/>
        <v>17.776509903007582</v>
      </c>
      <c r="L15" s="148">
        <f t="shared" si="20"/>
        <v>15.986503856041132</v>
      </c>
      <c r="M15" s="148">
        <f t="shared" si="20"/>
        <v>17.715873364041823</v>
      </c>
      <c r="N15" s="148">
        <f t="shared" si="20"/>
        <v>19.151002288964417</v>
      </c>
      <c r="O15" s="148">
        <f t="shared" si="20"/>
        <v>18.752148504640768</v>
      </c>
      <c r="P15" s="148">
        <f t="shared" si="20"/>
        <v>16.818256986935669</v>
      </c>
      <c r="Q15" s="148">
        <f t="shared" si="20"/>
        <v>17.266722078831094</v>
      </c>
      <c r="R15" s="148">
        <f t="shared" si="20"/>
        <v>17.655828196140053</v>
      </c>
      <c r="S15" s="148">
        <f t="shared" si="20"/>
        <v>17.915062419787656</v>
      </c>
      <c r="T15" s="148">
        <f t="shared" si="20"/>
        <v>10.597424530293436</v>
      </c>
      <c r="U15" s="148">
        <f t="shared" si="20"/>
        <v>12.331932773109244</v>
      </c>
      <c r="V15" s="148">
        <f t="shared" si="20"/>
        <v>12.113698751438944</v>
      </c>
      <c r="W15" s="148">
        <f t="shared" si="20"/>
        <v>12.390833768754199</v>
      </c>
      <c r="X15" s="148">
        <f t="shared" si="20"/>
        <v>11.070210091578382</v>
      </c>
      <c r="Y15" s="148">
        <f t="shared" si="20"/>
        <v>10.975049747436094</v>
      </c>
      <c r="Z15" s="148">
        <f t="shared" si="20"/>
        <v>13.340261089822691</v>
      </c>
      <c r="AA15" s="148">
        <f t="shared" si="20"/>
        <v>13.000334485449883</v>
      </c>
      <c r="AB15" s="148">
        <f t="shared" si="20"/>
        <v>11.106763555058691</v>
      </c>
      <c r="AC15" s="148">
        <f t="shared" si="20"/>
        <v>14.428238356015832</v>
      </c>
      <c r="AD15" s="148">
        <f t="shared" si="20"/>
        <v>15.822720840913684</v>
      </c>
      <c r="AE15" s="148">
        <f t="shared" si="20"/>
        <v>17.912442396313363</v>
      </c>
      <c r="AF15" s="148">
        <f t="shared" si="20"/>
        <v>14.663408131526328</v>
      </c>
      <c r="AG15" s="148">
        <f t="shared" si="20"/>
        <v>17.397541963559849</v>
      </c>
      <c r="AH15" s="148">
        <f t="shared" si="20"/>
        <v>13.88082801315535</v>
      </c>
      <c r="AI15" s="148">
        <f t="shared" si="20"/>
        <v>15.356565889683822</v>
      </c>
      <c r="AJ15" s="148">
        <f t="shared" si="20"/>
        <v>12.96382730455076</v>
      </c>
      <c r="AK15" s="148">
        <f t="shared" si="20"/>
        <v>16.049076713347379</v>
      </c>
      <c r="AL15" s="148">
        <f t="shared" si="20"/>
        <v>13.95383176650096</v>
      </c>
      <c r="AM15" s="148">
        <f t="shared" si="20"/>
        <v>13.420730463170782</v>
      </c>
      <c r="AN15" s="148">
        <f t="shared" si="20"/>
        <v>12.208380520951302</v>
      </c>
      <c r="AO15" s="148">
        <f t="shared" si="20"/>
        <v>11.85343185800259</v>
      </c>
      <c r="AP15" s="148">
        <f t="shared" si="20"/>
        <v>13.959308897141934</v>
      </c>
      <c r="AQ15" s="148">
        <f t="shared" si="20"/>
        <v>12.543162290211193</v>
      </c>
      <c r="AR15" s="148">
        <f t="shared" si="20"/>
        <v>10.328378078544487</v>
      </c>
      <c r="AS15" s="148">
        <f t="shared" si="20"/>
        <v>12.634309003334568</v>
      </c>
      <c r="AT15" s="148">
        <f t="shared" si="20"/>
        <v>15.882955709894114</v>
      </c>
      <c r="AU15" s="148">
        <f t="shared" si="20"/>
        <v>15.620580876754053</v>
      </c>
      <c r="AV15" s="148">
        <f t="shared" si="20"/>
        <v>16.057763515181435</v>
      </c>
      <c r="AW15" s="148">
        <f t="shared" si="20"/>
        <v>19.646217538577343</v>
      </c>
      <c r="AX15" s="148">
        <f t="shared" si="20"/>
        <v>19.422599337748345</v>
      </c>
      <c r="AY15" s="148">
        <f t="shared" si="20"/>
        <v>17.911807580174926</v>
      </c>
      <c r="AZ15" s="148">
        <f t="shared" si="20"/>
        <v>18.529103553396208</v>
      </c>
      <c r="BA15" s="148">
        <f t="shared" si="20"/>
        <v>19.8900689398174</v>
      </c>
      <c r="BB15" s="148">
        <f t="shared" si="20"/>
        <v>19.368650826966668</v>
      </c>
      <c r="BC15" s="148">
        <f t="shared" si="20"/>
        <v>18.715187523208318</v>
      </c>
      <c r="BD15" s="148">
        <f t="shared" si="20"/>
        <v>17.331314151102138</v>
      </c>
      <c r="BE15" s="148">
        <f t="shared" si="20"/>
        <v>18.479400145126178</v>
      </c>
      <c r="BF15" s="148">
        <f t="shared" si="20"/>
        <v>18.243854884757329</v>
      </c>
      <c r="BG15" s="148">
        <f t="shared" si="20"/>
        <v>19.150189865130287</v>
      </c>
      <c r="BH15" s="148">
        <f t="shared" si="20"/>
        <v>18.114659484417082</v>
      </c>
      <c r="BI15" s="148">
        <f t="shared" si="20"/>
        <v>18.944440377717591</v>
      </c>
      <c r="BJ15" s="148">
        <f t="shared" si="20"/>
        <v>19.680293501048219</v>
      </c>
      <c r="BK15" s="148">
        <f t="shared" si="20"/>
        <v>20.272160752893299</v>
      </c>
      <c r="BL15" s="148">
        <f>BL8/BL6*100</f>
        <v>17.614035087719298</v>
      </c>
      <c r="BM15" s="148">
        <f t="shared" si="20"/>
        <v>19.454123112659698</v>
      </c>
      <c r="BN15" s="148">
        <f t="shared" si="20"/>
        <v>21.754223559361257</v>
      </c>
      <c r="BO15" s="148">
        <f t="shared" si="20"/>
        <v>21.70760386725895</v>
      </c>
      <c r="BP15" s="148">
        <f t="shared" si="20"/>
        <v>19.361008784358173</v>
      </c>
      <c r="BQ15" s="148">
        <f t="shared" si="20"/>
        <v>21.495450349465912</v>
      </c>
      <c r="BR15" s="148">
        <f t="shared" si="20"/>
        <v>18.387376640277626</v>
      </c>
      <c r="BS15" s="148">
        <f t="shared" si="20"/>
        <v>18.735450228140422</v>
      </c>
      <c r="BT15" s="148">
        <f t="shared" si="20"/>
        <v>14.42041457756492</v>
      </c>
      <c r="BU15" s="148">
        <f t="shared" si="20"/>
        <v>15.758847658113135</v>
      </c>
      <c r="BV15" s="148">
        <f t="shared" si="20"/>
        <v>15.453384418901662</v>
      </c>
      <c r="BW15" s="148">
        <f t="shared" si="20"/>
        <v>18.520638554983147</v>
      </c>
      <c r="BX15" s="148">
        <f t="shared" si="20"/>
        <v>16.783721693468987</v>
      </c>
      <c r="BY15" s="148">
        <f t="shared" si="20"/>
        <v>18.124430104510065</v>
      </c>
      <c r="BZ15" s="148">
        <f t="shared" si="20"/>
        <v>19.392148043436354</v>
      </c>
      <c r="CA15" s="148">
        <f t="shared" si="20"/>
        <v>20.955771435467327</v>
      </c>
      <c r="CB15" s="148">
        <f t="shared" si="20"/>
        <v>19.626245847176079</v>
      </c>
      <c r="CC15" s="148">
        <f t="shared" si="20"/>
        <v>19.663062610007543</v>
      </c>
      <c r="CD15" s="148">
        <f t="shared" si="20"/>
        <v>15.168070619264205</v>
      </c>
      <c r="CE15" s="148">
        <f t="shared" si="20"/>
        <v>18.10897791588059</v>
      </c>
      <c r="CF15" s="148">
        <f t="shared" si="20"/>
        <v>13.637529569356172</v>
      </c>
      <c r="CG15" s="148">
        <f t="shared" si="20"/>
        <v>18.276904638683845</v>
      </c>
      <c r="CH15" s="148">
        <f t="shared" si="20"/>
        <v>19.110863175059539</v>
      </c>
      <c r="CI15" s="148">
        <f>CI8/CI6*100</f>
        <v>18.35360878273125</v>
      </c>
      <c r="CJ15" s="148">
        <f>CJ8/CJ6*100</f>
        <v>19.31443638760712</v>
      </c>
      <c r="CK15" s="148">
        <f>CK8/CK6*100</f>
        <v>20.245780508672318</v>
      </c>
      <c r="CL15" s="148">
        <f t="shared" si="20"/>
        <v>19.375162567555851</v>
      </c>
      <c r="CM15" s="148">
        <f t="shared" si="20"/>
        <v>16.164901664145233</v>
      </c>
      <c r="CN15" s="148">
        <f t="shared" si="20"/>
        <v>18.874537547867853</v>
      </c>
    </row>
    <row r="16" spans="1:92" ht="20.100000000000001" customHeight="1">
      <c r="A16" s="225" t="str">
        <f>IF('1'!A1=1,B16,C16)</f>
        <v>Intermediate goods</v>
      </c>
      <c r="B16" s="226" t="s">
        <v>33</v>
      </c>
      <c r="C16" s="672" t="s">
        <v>129</v>
      </c>
      <c r="D16" s="149">
        <f t="shared" ref="D16:CN16" si="21">D9/D6*100</f>
        <v>66.571956243784626</v>
      </c>
      <c r="E16" s="148">
        <f t="shared" si="21"/>
        <v>65.648766997003918</v>
      </c>
      <c r="F16" s="148">
        <f t="shared" si="21"/>
        <v>63.387799564270153</v>
      </c>
      <c r="G16" s="148">
        <f t="shared" si="21"/>
        <v>59.95990715340789</v>
      </c>
      <c r="H16" s="148">
        <f t="shared" si="21"/>
        <v>64.623393179645177</v>
      </c>
      <c r="I16" s="148">
        <f t="shared" si="21"/>
        <v>61.291913214990132</v>
      </c>
      <c r="J16" s="148">
        <f t="shared" si="21"/>
        <v>63.358643828359526</v>
      </c>
      <c r="K16" s="148">
        <f t="shared" si="21"/>
        <v>60.39612030320319</v>
      </c>
      <c r="L16" s="148">
        <f t="shared" si="21"/>
        <v>64.982326478149105</v>
      </c>
      <c r="M16" s="148">
        <f t="shared" si="21"/>
        <v>63.317979088981502</v>
      </c>
      <c r="N16" s="148">
        <f t="shared" si="21"/>
        <v>61.108413678296458</v>
      </c>
      <c r="O16" s="148">
        <f t="shared" si="21"/>
        <v>60.484702646957722</v>
      </c>
      <c r="P16" s="148">
        <f t="shared" si="21"/>
        <v>62.091395182184009</v>
      </c>
      <c r="Q16" s="148">
        <f t="shared" si="21"/>
        <v>62.623036878253643</v>
      </c>
      <c r="R16" s="148">
        <f t="shared" si="21"/>
        <v>61.585881784116999</v>
      </c>
      <c r="S16" s="148">
        <f t="shared" si="21"/>
        <v>57.029518142573799</v>
      </c>
      <c r="T16" s="148">
        <f t="shared" si="21"/>
        <v>64.882837238758711</v>
      </c>
      <c r="U16" s="148">
        <f t="shared" si="21"/>
        <v>63.970588235294116</v>
      </c>
      <c r="V16" s="148">
        <f t="shared" si="21"/>
        <v>65.181971132559994</v>
      </c>
      <c r="W16" s="148">
        <f t="shared" si="21"/>
        <v>64.305441516757483</v>
      </c>
      <c r="X16" s="148">
        <f t="shared" si="21"/>
        <v>65.28101993176513</v>
      </c>
      <c r="Y16" s="148">
        <f t="shared" si="21"/>
        <v>65.046686055410987</v>
      </c>
      <c r="Z16" s="148">
        <f t="shared" si="21"/>
        <v>63.161654867831395</v>
      </c>
      <c r="AA16" s="148">
        <f t="shared" si="21"/>
        <v>62.593377188092312</v>
      </c>
      <c r="AB16" s="148">
        <f t="shared" si="21"/>
        <v>68.423700391280036</v>
      </c>
      <c r="AC16" s="148">
        <f t="shared" si="21"/>
        <v>64.571924307325261</v>
      </c>
      <c r="AD16" s="148">
        <f t="shared" si="21"/>
        <v>62.674348089751362</v>
      </c>
      <c r="AE16" s="148">
        <f t="shared" si="21"/>
        <v>59.47004608294931</v>
      </c>
      <c r="AF16" s="148">
        <f t="shared" si="21"/>
        <v>63.441457453899133</v>
      </c>
      <c r="AG16" s="148">
        <f t="shared" si="21"/>
        <v>58.323370474869684</v>
      </c>
      <c r="AH16" s="148">
        <f t="shared" si="21"/>
        <v>61.298123428129237</v>
      </c>
      <c r="AI16" s="148">
        <f t="shared" si="21"/>
        <v>57.152088622201717</v>
      </c>
      <c r="AJ16" s="148">
        <f t="shared" si="21"/>
        <v>59.988331388564767</v>
      </c>
      <c r="AK16" s="148">
        <f t="shared" si="21"/>
        <v>55.874333870368076</v>
      </c>
      <c r="AL16" s="148">
        <f t="shared" si="21"/>
        <v>60.776689471870846</v>
      </c>
      <c r="AM16" s="148">
        <f t="shared" si="21"/>
        <v>57.773923689043052</v>
      </c>
      <c r="AN16" s="148">
        <f t="shared" si="21"/>
        <v>58.391845979614956</v>
      </c>
      <c r="AO16" s="148">
        <f t="shared" si="21"/>
        <v>63.87598080292527</v>
      </c>
      <c r="AP16" s="148">
        <f t="shared" si="21"/>
        <v>60.188922977555301</v>
      </c>
      <c r="AQ16" s="148">
        <f t="shared" si="21"/>
        <v>59.816911587569265</v>
      </c>
      <c r="AR16" s="148">
        <f t="shared" si="21"/>
        <v>64.666074994453069</v>
      </c>
      <c r="AS16" s="148">
        <f t="shared" si="21"/>
        <v>66.036803754476963</v>
      </c>
      <c r="AT16" s="148">
        <f t="shared" si="21"/>
        <v>62.575429807582829</v>
      </c>
      <c r="AU16" s="148">
        <f t="shared" si="21"/>
        <v>59.327749374524096</v>
      </c>
      <c r="AV16" s="148">
        <f t="shared" si="21"/>
        <v>56.39348309059492</v>
      </c>
      <c r="AW16" s="148">
        <f t="shared" si="21"/>
        <v>54.886463429933507</v>
      </c>
      <c r="AX16" s="148">
        <f t="shared" si="21"/>
        <v>57.72971854304636</v>
      </c>
      <c r="AY16" s="148">
        <f t="shared" si="21"/>
        <v>57.206632653061227</v>
      </c>
      <c r="AZ16" s="148">
        <f t="shared" si="21"/>
        <v>57.140135276745738</v>
      </c>
      <c r="BA16" s="148">
        <f t="shared" si="21"/>
        <v>57.574063722750132</v>
      </c>
      <c r="BB16" s="148">
        <f t="shared" si="21"/>
        <v>58.903534547896911</v>
      </c>
      <c r="BC16" s="148">
        <f t="shared" si="21"/>
        <v>56.695135536576316</v>
      </c>
      <c r="BD16" s="148">
        <f t="shared" si="21"/>
        <v>57.226989735823665</v>
      </c>
      <c r="BE16" s="148">
        <f t="shared" si="21"/>
        <v>57.953720873982107</v>
      </c>
      <c r="BF16" s="148">
        <f t="shared" si="21"/>
        <v>59.13237239746536</v>
      </c>
      <c r="BG16" s="148">
        <f t="shared" si="21"/>
        <v>55.015058268953773</v>
      </c>
      <c r="BH16" s="148">
        <f t="shared" si="21"/>
        <v>54.059253559061183</v>
      </c>
      <c r="BI16" s="148">
        <f t="shared" si="21"/>
        <v>56.093990191054829</v>
      </c>
      <c r="BJ16" s="148">
        <f t="shared" si="21"/>
        <v>55.273846960167717</v>
      </c>
      <c r="BK16" s="148">
        <f t="shared" si="21"/>
        <v>49.968205519521817</v>
      </c>
      <c r="BL16" s="148">
        <f t="shared" si="21"/>
        <v>50.830409356725148</v>
      </c>
      <c r="BM16" s="148">
        <f t="shared" si="21"/>
        <v>51.045296167247386</v>
      </c>
      <c r="BN16" s="148">
        <f t="shared" si="21"/>
        <v>48.707860834683331</v>
      </c>
      <c r="BO16" s="148">
        <f t="shared" si="21"/>
        <v>47.230206428011492</v>
      </c>
      <c r="BP16" s="148">
        <f t="shared" si="21"/>
        <v>50.467554548030606</v>
      </c>
      <c r="BQ16" s="148">
        <f t="shared" si="21"/>
        <v>50.032968482131082</v>
      </c>
      <c r="BR16" s="148">
        <f t="shared" si="21"/>
        <v>56.230343780501038</v>
      </c>
      <c r="BS16" s="148">
        <f t="shared" si="21"/>
        <v>54.502281404227581</v>
      </c>
      <c r="BT16" s="148">
        <f t="shared" si="21"/>
        <v>56.686372820474439</v>
      </c>
      <c r="BU16" s="148">
        <f t="shared" si="21"/>
        <v>42.993417914719068</v>
      </c>
      <c r="BV16" s="148">
        <f t="shared" si="21"/>
        <v>50.101419878296149</v>
      </c>
      <c r="BW16" s="148">
        <f t="shared" si="21"/>
        <v>43.789353176874641</v>
      </c>
      <c r="BX16" s="148">
        <f t="shared" si="21"/>
        <v>49.786675418444368</v>
      </c>
      <c r="BY16" s="148">
        <f t="shared" si="21"/>
        <v>42.589605106263591</v>
      </c>
      <c r="BZ16" s="148">
        <f t="shared" si="21"/>
        <v>42.845209792456465</v>
      </c>
      <c r="CA16" s="148">
        <f t="shared" si="21"/>
        <v>40.36082785253123</v>
      </c>
      <c r="CB16" s="148">
        <f t="shared" si="21"/>
        <v>50.130121816168327</v>
      </c>
      <c r="CC16" s="148">
        <f t="shared" si="21"/>
        <v>52.556365769843261</v>
      </c>
      <c r="CD16" s="148">
        <f t="shared" si="21"/>
        <v>50.464246306214179</v>
      </c>
      <c r="CE16" s="148">
        <f t="shared" si="21"/>
        <v>45.111530351792254</v>
      </c>
      <c r="CF16" s="148">
        <f t="shared" si="21"/>
        <v>63.060392738051128</v>
      </c>
      <c r="CG16" s="148">
        <f t="shared" si="21"/>
        <v>56.661128210715553</v>
      </c>
      <c r="CH16" s="148">
        <f t="shared" si="21"/>
        <v>57.562168772931102</v>
      </c>
      <c r="CI16" s="148">
        <f t="shared" si="21"/>
        <v>57.275053779393218</v>
      </c>
      <c r="CJ16" s="148">
        <f t="shared" si="21"/>
        <v>53.74700759809874</v>
      </c>
      <c r="CK16" s="148">
        <f t="shared" si="21"/>
        <v>49.266936299292212</v>
      </c>
      <c r="CL16" s="148">
        <f t="shared" si="21"/>
        <v>53.160313285743186</v>
      </c>
      <c r="CM16" s="148">
        <f t="shared" si="21"/>
        <v>48.479576399394858</v>
      </c>
      <c r="CN16" s="148">
        <f t="shared" si="21"/>
        <v>43.833971571363669</v>
      </c>
    </row>
    <row r="17" spans="1:92" ht="21" customHeight="1">
      <c r="A17" s="225" t="str">
        <f>IF('1'!A1=1,B17,C17)</f>
        <v>Consumer goods</v>
      </c>
      <c r="B17" s="226" t="s">
        <v>34</v>
      </c>
      <c r="C17" s="672" t="s">
        <v>130</v>
      </c>
      <c r="D17" s="149">
        <f t="shared" ref="D17:CN17" si="22">D10/D6*100</f>
        <v>15.627219775536297</v>
      </c>
      <c r="E17" s="148">
        <f t="shared" si="22"/>
        <v>15.671813781977415</v>
      </c>
      <c r="F17" s="148">
        <f t="shared" si="22"/>
        <v>16.764705882352938</v>
      </c>
      <c r="G17" s="148">
        <f t="shared" si="22"/>
        <v>18.484912428782444</v>
      </c>
      <c r="H17" s="148">
        <f t="shared" si="22"/>
        <v>16.849038563688516</v>
      </c>
      <c r="I17" s="148">
        <f t="shared" si="22"/>
        <v>17.307692307692307</v>
      </c>
      <c r="J17" s="148">
        <f t="shared" si="22"/>
        <v>16.104538230619813</v>
      </c>
      <c r="K17" s="148">
        <f t="shared" si="22"/>
        <v>18.974651560844404</v>
      </c>
      <c r="L17" s="148">
        <f t="shared" si="22"/>
        <v>16.468508997429307</v>
      </c>
      <c r="M17" s="148">
        <f t="shared" si="22"/>
        <v>16.341302917306429</v>
      </c>
      <c r="N17" s="148">
        <f t="shared" si="22"/>
        <v>16.841229104529376</v>
      </c>
      <c r="O17" s="148">
        <f t="shared" si="22"/>
        <v>18.076085711011803</v>
      </c>
      <c r="P17" s="148">
        <f t="shared" si="22"/>
        <v>20.324127666611545</v>
      </c>
      <c r="Q17" s="148">
        <f t="shared" si="22"/>
        <v>19.073450282164575</v>
      </c>
      <c r="R17" s="148">
        <f t="shared" si="22"/>
        <v>19.968572464644023</v>
      </c>
      <c r="S17" s="148">
        <f t="shared" si="22"/>
        <v>24.116205810290513</v>
      </c>
      <c r="T17" s="148">
        <f t="shared" si="22"/>
        <v>23.801984378298503</v>
      </c>
      <c r="U17" s="148">
        <f t="shared" si="22"/>
        <v>22.82563025210084</v>
      </c>
      <c r="V17" s="148">
        <f t="shared" si="22"/>
        <v>21.8896661648809</v>
      </c>
      <c r="W17" s="148">
        <f t="shared" si="22"/>
        <v>22.721504814510713</v>
      </c>
      <c r="X17" s="148">
        <f t="shared" si="22"/>
        <v>23.145986712156581</v>
      </c>
      <c r="Y17" s="148">
        <f t="shared" si="22"/>
        <v>23.388948415735499</v>
      </c>
      <c r="Z17" s="148">
        <f t="shared" si="22"/>
        <v>22.972007533935184</v>
      </c>
      <c r="AA17" s="148">
        <f t="shared" si="22"/>
        <v>23.9157096666295</v>
      </c>
      <c r="AB17" s="148">
        <f t="shared" si="22"/>
        <v>19.983230855226385</v>
      </c>
      <c r="AC17" s="148">
        <f t="shared" si="22"/>
        <v>20.430515642791303</v>
      </c>
      <c r="AD17" s="148">
        <f t="shared" si="22"/>
        <v>20.901556498888215</v>
      </c>
      <c r="AE17" s="148">
        <f t="shared" si="22"/>
        <v>22.036866359447004</v>
      </c>
      <c r="AF17" s="148">
        <f t="shared" si="22"/>
        <v>21.400799822261721</v>
      </c>
      <c r="AG17" s="148">
        <f t="shared" si="22"/>
        <v>23.676533881689064</v>
      </c>
      <c r="AH17" s="148">
        <f t="shared" si="22"/>
        <v>24.245502031340685</v>
      </c>
      <c r="AI17" s="148">
        <f t="shared" si="22"/>
        <v>27.039003000230789</v>
      </c>
      <c r="AJ17" s="148">
        <f t="shared" si="22"/>
        <v>26.639439906651109</v>
      </c>
      <c r="AK17" s="148">
        <f t="shared" si="22"/>
        <v>27.574668484322718</v>
      </c>
      <c r="AL17" s="148">
        <f t="shared" si="22"/>
        <v>24.62962051483979</v>
      </c>
      <c r="AM17" s="148">
        <f t="shared" si="22"/>
        <v>28.346255866149768</v>
      </c>
      <c r="AN17" s="148">
        <f t="shared" si="22"/>
        <v>28.410721026802566</v>
      </c>
      <c r="AO17" s="148">
        <f t="shared" si="22"/>
        <v>22.975546583377771</v>
      </c>
      <c r="AP17" s="148">
        <f t="shared" si="22"/>
        <v>24.729533344098176</v>
      </c>
      <c r="AQ17" s="148">
        <f t="shared" si="22"/>
        <v>26.282823416044327</v>
      </c>
      <c r="AR17" s="148">
        <f t="shared" si="22"/>
        <v>23.918349234524076</v>
      </c>
      <c r="AS17" s="148">
        <f t="shared" si="22"/>
        <v>20.353217240953438</v>
      </c>
      <c r="AT17" s="148">
        <f t="shared" si="22"/>
        <v>20.562450187862915</v>
      </c>
      <c r="AU17" s="148">
        <f t="shared" si="22"/>
        <v>24.061786141629501</v>
      </c>
      <c r="AV17" s="148">
        <f t="shared" si="22"/>
        <v>26.697111824240928</v>
      </c>
      <c r="AW17" s="148">
        <f t="shared" si="22"/>
        <v>24.476226320411492</v>
      </c>
      <c r="AX17" s="148">
        <f t="shared" si="22"/>
        <v>21.988824503311257</v>
      </c>
      <c r="AY17" s="148">
        <f t="shared" si="22"/>
        <v>23.870262390670554</v>
      </c>
      <c r="AZ17" s="148">
        <f>AZ10/AZ6*100</f>
        <v>23.806801943412403</v>
      </c>
      <c r="BA17" s="148">
        <f>BA10/BA6*100</f>
        <v>21.995528228060369</v>
      </c>
      <c r="BB17" s="148">
        <f>BB10/BB6*100</f>
        <v>21.2240785828226</v>
      </c>
      <c r="BC17" s="148">
        <f t="shared" si="22"/>
        <v>24.092090605272929</v>
      </c>
      <c r="BD17" s="148">
        <f t="shared" si="22"/>
        <v>24.667676257782265</v>
      </c>
      <c r="BE17" s="148">
        <f t="shared" si="22"/>
        <v>22.373619285656694</v>
      </c>
      <c r="BF17" s="148">
        <f t="shared" si="22"/>
        <v>21.586240512499131</v>
      </c>
      <c r="BG17" s="148">
        <f t="shared" si="22"/>
        <v>24.826502553358647</v>
      </c>
      <c r="BH17" s="148">
        <f t="shared" si="22"/>
        <v>26.918045402077723</v>
      </c>
      <c r="BI17" s="148">
        <f t="shared" si="22"/>
        <v>23.951394480638314</v>
      </c>
      <c r="BJ17" s="148">
        <f t="shared" si="22"/>
        <v>24.194182389937108</v>
      </c>
      <c r="BK17" s="148">
        <f t="shared" si="22"/>
        <v>29.028360676586544</v>
      </c>
      <c r="BL17" s="148">
        <f t="shared" si="22"/>
        <v>31.048732943469787</v>
      </c>
      <c r="BM17" s="148">
        <f t="shared" si="22"/>
        <v>28.958575300038714</v>
      </c>
      <c r="BN17" s="148">
        <f t="shared" si="22"/>
        <v>29.260202113708246</v>
      </c>
      <c r="BO17" s="148">
        <f t="shared" ref="BO17:CE17" si="23">BO10/BO6*100</f>
        <v>30.637575124118111</v>
      </c>
      <c r="BP17" s="148">
        <f t="shared" si="23"/>
        <v>29.810144516860298</v>
      </c>
      <c r="BQ17" s="148">
        <f t="shared" si="23"/>
        <v>28.082553079256229</v>
      </c>
      <c r="BR17" s="148">
        <f t="shared" si="23"/>
        <v>25.05151285110075</v>
      </c>
      <c r="BS17" s="148">
        <f t="shared" si="23"/>
        <v>26.198901201229162</v>
      </c>
      <c r="BT17" s="148">
        <f t="shared" si="23"/>
        <v>27.067275312429846</v>
      </c>
      <c r="BU17" s="148">
        <f t="shared" si="23"/>
        <v>33.778498521415621</v>
      </c>
      <c r="BV17" s="148">
        <f t="shared" si="23"/>
        <v>30.163023063631584</v>
      </c>
      <c r="BW17" s="148">
        <f t="shared" si="23"/>
        <v>30.484004324874387</v>
      </c>
      <c r="BX17" s="148">
        <f t="shared" si="23"/>
        <v>28.119461765671151</v>
      </c>
      <c r="BY17" s="148">
        <f t="shared" si="23"/>
        <v>28.470225152556637</v>
      </c>
      <c r="BZ17" s="148">
        <f t="shared" si="23"/>
        <v>28.310737004433594</v>
      </c>
      <c r="CA17" s="148">
        <f t="shared" si="23"/>
        <v>29.367042780425994</v>
      </c>
      <c r="CB17" s="148">
        <f t="shared" si="23"/>
        <v>29.808970099667775</v>
      </c>
      <c r="CC17" s="148">
        <f t="shared" si="23"/>
        <v>27.422261336015424</v>
      </c>
      <c r="CD17" s="148">
        <f t="shared" si="23"/>
        <v>30.069704228005488</v>
      </c>
      <c r="CE17" s="148">
        <f t="shared" si="23"/>
        <v>28.296526467650651</v>
      </c>
      <c r="CF17" s="148">
        <f t="shared" si="22"/>
        <v>22.293157009718701</v>
      </c>
      <c r="CG17" s="148">
        <f t="shared" si="22"/>
        <v>24.130417018494814</v>
      </c>
      <c r="CH17" s="148">
        <f t="shared" si="22"/>
        <v>22.812023944900979</v>
      </c>
      <c r="CI17" s="148">
        <f t="shared" si="22"/>
        <v>23.364364661375269</v>
      </c>
      <c r="CJ17" s="148">
        <f t="shared" si="22"/>
        <v>26.069458418624013</v>
      </c>
      <c r="CK17" s="148">
        <f t="shared" si="22"/>
        <v>30.055611729019212</v>
      </c>
      <c r="CL17" s="148">
        <f t="shared" si="22"/>
        <v>27.042571023958846</v>
      </c>
      <c r="CM17" s="148">
        <f t="shared" si="22"/>
        <v>30.192889561270803</v>
      </c>
      <c r="CN17" s="148">
        <f t="shared" si="22"/>
        <v>28.584409683909911</v>
      </c>
    </row>
    <row r="18" spans="1:92" ht="21.6" customHeight="1">
      <c r="A18" s="237" t="str">
        <f>IF('1'!A1=1,B18,C18)</f>
        <v>Other goods categories</v>
      </c>
      <c r="B18" s="238" t="s">
        <v>35</v>
      </c>
      <c r="C18" s="781" t="s">
        <v>131</v>
      </c>
      <c r="D18" s="149">
        <f t="shared" ref="D18:CK18" si="24">D11/D6*100</f>
        <v>2.7276601790026991</v>
      </c>
      <c r="E18" s="148">
        <f t="shared" si="24"/>
        <v>3.0076054390412539</v>
      </c>
      <c r="F18" s="148">
        <f t="shared" si="24"/>
        <v>3.0501089324618738</v>
      </c>
      <c r="G18" s="148">
        <f t="shared" si="24"/>
        <v>3.2390799746782024</v>
      </c>
      <c r="H18" s="148">
        <f t="shared" si="24"/>
        <v>3.1445872729204294</v>
      </c>
      <c r="I18" s="148">
        <f t="shared" si="24"/>
        <v>3.2051282051282048</v>
      </c>
      <c r="J18" s="148">
        <f t="shared" si="24"/>
        <v>3.0372594031432101</v>
      </c>
      <c r="K18" s="148">
        <f t="shared" si="24"/>
        <v>2.8527182329448202</v>
      </c>
      <c r="L18" s="148">
        <f t="shared" si="24"/>
        <v>2.5626606683804627</v>
      </c>
      <c r="M18" s="148">
        <f t="shared" si="24"/>
        <v>2.6248446296702492</v>
      </c>
      <c r="N18" s="148">
        <f t="shared" si="24"/>
        <v>2.8993549282097524</v>
      </c>
      <c r="O18" s="148">
        <f t="shared" si="24"/>
        <v>2.68706313738971</v>
      </c>
      <c r="P18" s="148">
        <f t="shared" si="24"/>
        <v>0.76622016426878337</v>
      </c>
      <c r="Q18" s="148">
        <f t="shared" si="24"/>
        <v>1.036790760750689</v>
      </c>
      <c r="R18" s="148">
        <f t="shared" si="24"/>
        <v>0.78971755509891617</v>
      </c>
      <c r="S18" s="148">
        <f t="shared" si="24"/>
        <v>0.93921362734803415</v>
      </c>
      <c r="T18" s="148">
        <f t="shared" si="24"/>
        <v>0.71775385264935609</v>
      </c>
      <c r="U18" s="148">
        <f t="shared" si="24"/>
        <v>0.87184873949579833</v>
      </c>
      <c r="V18" s="148">
        <f t="shared" si="24"/>
        <v>0.81466395112016288</v>
      </c>
      <c r="W18" s="148">
        <f t="shared" si="24"/>
        <v>0.58221989997760693</v>
      </c>
      <c r="X18" s="148">
        <f t="shared" si="24"/>
        <v>0.50278326449991018</v>
      </c>
      <c r="Y18" s="148">
        <f t="shared" si="24"/>
        <v>0.58931578141741925</v>
      </c>
      <c r="Z18" s="148">
        <f t="shared" si="24"/>
        <v>0.52607650841072939</v>
      </c>
      <c r="AA18" s="148">
        <f t="shared" si="24"/>
        <v>0.49057865982829751</v>
      </c>
      <c r="AB18" s="148">
        <f t="shared" si="24"/>
        <v>0.48630519843487979</v>
      </c>
      <c r="AC18" s="148">
        <f t="shared" si="24"/>
        <v>0.56932169386759202</v>
      </c>
      <c r="AD18" s="148">
        <f t="shared" si="24"/>
        <v>0.60137457044673548</v>
      </c>
      <c r="AE18" s="148">
        <f t="shared" si="24"/>
        <v>0.58064516129032262</v>
      </c>
      <c r="AF18" s="148">
        <f t="shared" si="24"/>
        <v>0.4943345923128194</v>
      </c>
      <c r="AG18" s="148">
        <f t="shared" si="24"/>
        <v>0.60255367988140218</v>
      </c>
      <c r="AH18" s="148">
        <f t="shared" si="24"/>
        <v>0.575546527374734</v>
      </c>
      <c r="AI18" s="148">
        <f t="shared" si="24"/>
        <v>0.45234248788368336</v>
      </c>
      <c r="AJ18" s="148">
        <f t="shared" si="24"/>
        <v>0.40840140023337224</v>
      </c>
      <c r="AK18" s="148">
        <f t="shared" si="24"/>
        <v>0.50192093196182919</v>
      </c>
      <c r="AL18" s="148">
        <f t="shared" si="24"/>
        <v>0.63985824678840375</v>
      </c>
      <c r="AM18" s="148">
        <f t="shared" si="24"/>
        <v>0.45908998163640075</v>
      </c>
      <c r="AN18" s="148">
        <f t="shared" si="24"/>
        <v>0.98905247263118157</v>
      </c>
      <c r="AO18" s="148">
        <f t="shared" si="24"/>
        <v>1.2950407556943704</v>
      </c>
      <c r="AP18" s="148">
        <f t="shared" si="24"/>
        <v>1.1222347812045859</v>
      </c>
      <c r="AQ18" s="148">
        <f t="shared" si="24"/>
        <v>1.3571027061752188</v>
      </c>
      <c r="AR18" s="148">
        <f t="shared" si="24"/>
        <v>1.0871976924783671</v>
      </c>
      <c r="AS18" s="148">
        <f t="shared" si="24"/>
        <v>0.97567000123502523</v>
      </c>
      <c r="AT18" s="148">
        <f t="shared" si="24"/>
        <v>0.97916429466013888</v>
      </c>
      <c r="AU18" s="148">
        <f t="shared" si="24"/>
        <v>0.9898836070923529</v>
      </c>
      <c r="AV18" s="148">
        <f t="shared" si="24"/>
        <v>0.85164156998272023</v>
      </c>
      <c r="AW18" s="148">
        <f t="shared" si="24"/>
        <v>0.99109271107765651</v>
      </c>
      <c r="AX18" s="148">
        <f t="shared" si="24"/>
        <v>0.85885761589403975</v>
      </c>
      <c r="AY18" s="148">
        <f t="shared" si="24"/>
        <v>1.0112973760932944</v>
      </c>
      <c r="AZ18" s="148">
        <f t="shared" si="24"/>
        <v>0.52395922644565118</v>
      </c>
      <c r="BA18" s="148">
        <f t="shared" si="24"/>
        <v>0.54033910937208862</v>
      </c>
      <c r="BB18" s="148">
        <f t="shared" si="24"/>
        <v>0.50373604231382751</v>
      </c>
      <c r="BC18" s="148">
        <f t="shared" si="24"/>
        <v>0.49758633494244336</v>
      </c>
      <c r="BD18" s="148">
        <f t="shared" si="24"/>
        <v>0.77401985529194006</v>
      </c>
      <c r="BE18" s="148">
        <f t="shared" si="24"/>
        <v>1.1932596952350236</v>
      </c>
      <c r="BF18" s="148">
        <f t="shared" si="24"/>
        <v>1.0375322052781839</v>
      </c>
      <c r="BG18" s="148">
        <f t="shared" si="24"/>
        <v>1.0082493125572869</v>
      </c>
      <c r="BH18" s="148">
        <f t="shared" si="24"/>
        <v>0.90804155444401702</v>
      </c>
      <c r="BI18" s="148">
        <f t="shared" si="24"/>
        <v>1.0101749505892688</v>
      </c>
      <c r="BJ18" s="148">
        <f t="shared" si="24"/>
        <v>0.85167714884696011</v>
      </c>
      <c r="BK18" s="148">
        <f t="shared" si="24"/>
        <v>0.73127305099834672</v>
      </c>
      <c r="BL18" s="148">
        <f t="shared" si="24"/>
        <v>0.50682261208576995</v>
      </c>
      <c r="BM18" s="148">
        <f t="shared" si="24"/>
        <v>0.54200542005420049</v>
      </c>
      <c r="BN18" s="148">
        <f t="shared" si="24"/>
        <v>0.27771349224716502</v>
      </c>
      <c r="BO18" s="148">
        <f t="shared" si="24"/>
        <v>0.42461458061144502</v>
      </c>
      <c r="BP18" s="148">
        <f t="shared" si="24"/>
        <v>0.36129215075092092</v>
      </c>
      <c r="BQ18" s="148">
        <f t="shared" si="24"/>
        <v>0.38902808914677567</v>
      </c>
      <c r="BR18" s="148">
        <f t="shared" si="24"/>
        <v>0.33076672812059427</v>
      </c>
      <c r="BS18" s="148">
        <f t="shared" si="24"/>
        <v>0.5633671664028308</v>
      </c>
      <c r="BT18" s="148">
        <f t="shared" si="24"/>
        <v>1.8259372895307939</v>
      </c>
      <c r="BU18" s="148">
        <f t="shared" si="24"/>
        <v>7.4692359057521696</v>
      </c>
      <c r="BV18" s="148">
        <f t="shared" si="24"/>
        <v>4.2821726391706108</v>
      </c>
      <c r="BW18" s="148">
        <f t="shared" si="24"/>
        <v>7.2060039432678247</v>
      </c>
      <c r="BX18" s="148">
        <f t="shared" si="24"/>
        <v>5.3101411224154909</v>
      </c>
      <c r="BY18" s="148">
        <f t="shared" si="24"/>
        <v>10.815739636669706</v>
      </c>
      <c r="BZ18" s="148">
        <f t="shared" si="24"/>
        <v>9.4519051596735846</v>
      </c>
      <c r="CA18" s="148">
        <f t="shared" si="24"/>
        <v>9.316357931575455</v>
      </c>
      <c r="CB18" s="148">
        <f t="shared" si="24"/>
        <v>0.43466223698781842</v>
      </c>
      <c r="CC18" s="148">
        <f t="shared" si="24"/>
        <v>0.3583102841337692</v>
      </c>
      <c r="CD18" s="148">
        <f t="shared" si="24"/>
        <v>4.2979788465161342</v>
      </c>
      <c r="CE18" s="148">
        <f t="shared" si="24"/>
        <v>8.4829652646765066</v>
      </c>
      <c r="CF18" s="148">
        <f>CF11/CF6*100</f>
        <v>1.0089206828739989</v>
      </c>
      <c r="CG18" s="148">
        <f t="shared" si="24"/>
        <v>0.93155013210579363</v>
      </c>
      <c r="CH18" s="148">
        <f t="shared" si="24"/>
        <v>0.51494410710837424</v>
      </c>
      <c r="CI18" s="148">
        <f t="shared" si="24"/>
        <v>1.0069727765002596</v>
      </c>
      <c r="CJ18" s="148">
        <f t="shared" si="24"/>
        <v>0.86909759567012457</v>
      </c>
      <c r="CK18" s="148">
        <f t="shared" si="24"/>
        <v>0.43167146301625575</v>
      </c>
      <c r="CL18" s="152">
        <f>CL11/CL6*100</f>
        <v>0.42195312274211727</v>
      </c>
      <c r="CM18" s="152">
        <f>CM11/CM6*100</f>
        <v>5.1626323751891068</v>
      </c>
      <c r="CN18" s="152">
        <f>CN11/CN6*100</f>
        <v>8.7070811968585708</v>
      </c>
    </row>
    <row r="19" spans="1:92" s="205" customFormat="1" ht="35.1" customHeight="1">
      <c r="A19" s="239" t="str">
        <f>IF('1'!A1=1,B19,C19)</f>
        <v>Index on values in % (y-o-y)</v>
      </c>
      <c r="B19" s="240" t="s">
        <v>41</v>
      </c>
      <c r="C19" s="656" t="s">
        <v>214</v>
      </c>
      <c r="D19" s="158"/>
      <c r="E19" s="159"/>
      <c r="F19" s="159"/>
      <c r="G19" s="159"/>
      <c r="H19" s="159"/>
      <c r="I19" s="159"/>
      <c r="J19" s="159"/>
      <c r="K19" s="159"/>
      <c r="L19" s="159"/>
      <c r="M19" s="159"/>
      <c r="N19" s="159"/>
      <c r="O19" s="159"/>
      <c r="P19" s="159"/>
      <c r="Q19" s="159"/>
      <c r="R19" s="159"/>
      <c r="S19" s="159"/>
      <c r="T19" s="159"/>
      <c r="U19" s="159"/>
      <c r="V19" s="159"/>
      <c r="W19" s="159"/>
      <c r="X19" s="159"/>
      <c r="Y19" s="159"/>
      <c r="Z19" s="159"/>
      <c r="AA19" s="159"/>
      <c r="AB19" s="159"/>
      <c r="AC19" s="159"/>
      <c r="AD19" s="159"/>
      <c r="AE19" s="159"/>
      <c r="AF19" s="159"/>
      <c r="AG19" s="159"/>
      <c r="AH19" s="159"/>
      <c r="AI19" s="159"/>
      <c r="AJ19" s="159"/>
      <c r="AK19" s="159"/>
      <c r="AL19" s="159"/>
      <c r="AM19" s="159"/>
      <c r="AN19" s="159"/>
      <c r="AO19" s="159"/>
      <c r="AP19" s="159"/>
      <c r="AQ19" s="159"/>
      <c r="AR19" s="159"/>
      <c r="AS19" s="241"/>
      <c r="AT19" s="241"/>
      <c r="AU19" s="241"/>
      <c r="AV19" s="241"/>
      <c r="AW19" s="241"/>
      <c r="AX19" s="241"/>
      <c r="AY19" s="241"/>
      <c r="AZ19" s="241"/>
      <c r="BA19" s="241"/>
      <c r="BB19" s="241"/>
      <c r="BC19" s="241"/>
      <c r="BD19" s="241"/>
      <c r="BE19" s="241"/>
      <c r="BF19" s="241"/>
      <c r="BG19" s="241"/>
      <c r="BH19" s="241"/>
      <c r="BI19" s="241"/>
      <c r="BJ19" s="241"/>
      <c r="BK19" s="241"/>
      <c r="BL19" s="241"/>
      <c r="BM19" s="241"/>
      <c r="BN19" s="241"/>
      <c r="BO19" s="241"/>
      <c r="BP19" s="241"/>
      <c r="BQ19" s="241"/>
      <c r="BR19" s="241"/>
      <c r="BS19" s="241"/>
      <c r="BT19" s="241"/>
      <c r="BU19" s="241"/>
      <c r="BV19" s="241"/>
      <c r="BW19" s="241"/>
      <c r="BX19" s="241"/>
      <c r="BY19" s="241"/>
      <c r="BZ19" s="241"/>
      <c r="CA19" s="241"/>
      <c r="CB19" s="241"/>
      <c r="CC19" s="241"/>
      <c r="CD19" s="241"/>
      <c r="CE19" s="241"/>
      <c r="CF19" s="241"/>
      <c r="CG19" s="241"/>
      <c r="CH19" s="241"/>
      <c r="CI19" s="241"/>
      <c r="CJ19" s="241"/>
      <c r="CK19" s="241"/>
      <c r="CL19" s="211"/>
    </row>
    <row r="20" spans="1:92" s="205" customFormat="1" ht="18.600000000000001" customHeight="1">
      <c r="A20" s="162" t="str">
        <f>IF('1'!A1=1,B20,C20)</f>
        <v xml:space="preserve">  TOTAL</v>
      </c>
      <c r="B20" s="163" t="s">
        <v>37</v>
      </c>
      <c r="C20" s="674" t="s">
        <v>117</v>
      </c>
      <c r="D20" s="157"/>
      <c r="E20" s="156"/>
      <c r="F20" s="156"/>
      <c r="G20" s="156"/>
      <c r="H20" s="156">
        <f t="shared" ref="H20:AU20" si="25">H6/D6*100</f>
        <v>133.7263815882938</v>
      </c>
      <c r="I20" s="156">
        <f t="shared" si="25"/>
        <v>116.84719981562573</v>
      </c>
      <c r="J20" s="156">
        <f t="shared" si="25"/>
        <v>123.37690631808277</v>
      </c>
      <c r="K20" s="156">
        <f t="shared" si="25"/>
        <v>129.44714074699303</v>
      </c>
      <c r="L20" s="156">
        <f t="shared" si="25"/>
        <v>132.24264315308616</v>
      </c>
      <c r="M20" s="156">
        <f t="shared" si="25"/>
        <v>134.88165680473372</v>
      </c>
      <c r="N20" s="156">
        <f t="shared" si="25"/>
        <v>127.2911884160339</v>
      </c>
      <c r="O20" s="156">
        <f t="shared" si="25"/>
        <v>142.26098296519686</v>
      </c>
      <c r="P20" s="156">
        <f t="shared" si="25"/>
        <v>145.73425449871465</v>
      </c>
      <c r="Q20" s="156">
        <f t="shared" si="25"/>
        <v>167.13460554215104</v>
      </c>
      <c r="R20" s="156">
        <f t="shared" si="25"/>
        <v>172.15093292640634</v>
      </c>
      <c r="S20" s="156">
        <f t="shared" si="25"/>
        <v>98.212444138879334</v>
      </c>
      <c r="T20" s="156">
        <f t="shared" si="25"/>
        <v>52.224243426492478</v>
      </c>
      <c r="U20" s="156">
        <f t="shared" si="25"/>
        <v>41.64661621243274</v>
      </c>
      <c r="V20" s="156">
        <f t="shared" si="25"/>
        <v>45.501430355775817</v>
      </c>
      <c r="W20" s="156">
        <f t="shared" si="25"/>
        <v>78.153074320382686</v>
      </c>
      <c r="X20" s="156">
        <f t="shared" si="25"/>
        <v>117.56385898247837</v>
      </c>
      <c r="Y20" s="156">
        <f t="shared" si="25"/>
        <v>137.24789915966386</v>
      </c>
      <c r="Z20" s="156">
        <f t="shared" si="25"/>
        <v>136.34109625431682</v>
      </c>
      <c r="AA20" s="156">
        <f t="shared" si="25"/>
        <v>133.89564827946558</v>
      </c>
      <c r="AB20" s="156">
        <f t="shared" si="25"/>
        <v>160.62129646256059</v>
      </c>
      <c r="AC20" s="156">
        <f t="shared" si="25"/>
        <v>141.15260982703199</v>
      </c>
      <c r="AD20" s="156">
        <f t="shared" si="25"/>
        <v>128.51854257322856</v>
      </c>
      <c r="AE20" s="156">
        <f t="shared" si="25"/>
        <v>120.97223770765973</v>
      </c>
      <c r="AF20" s="156">
        <f t="shared" si="25"/>
        <v>100.63722750139743</v>
      </c>
      <c r="AG20" s="156">
        <f t="shared" si="25"/>
        <v>113.3817708615735</v>
      </c>
      <c r="AH20" s="156">
        <f t="shared" si="25"/>
        <v>104.48756822316557</v>
      </c>
      <c r="AI20" s="156">
        <f t="shared" si="25"/>
        <v>99.838709677419359</v>
      </c>
      <c r="AJ20" s="156">
        <f t="shared" si="25"/>
        <v>95.201066429682285</v>
      </c>
      <c r="AK20" s="156">
        <f t="shared" si="25"/>
        <v>77.174692745444986</v>
      </c>
      <c r="AL20" s="156">
        <f t="shared" si="25"/>
        <v>98.263687366995555</v>
      </c>
      <c r="AM20" s="156">
        <f t="shared" si="25"/>
        <v>90.486960535425794</v>
      </c>
      <c r="AN20" s="156">
        <f>AN6/AJ6*100</f>
        <v>77.275379229871646</v>
      </c>
      <c r="AO20" s="156">
        <f>AO6/AK6*100</f>
        <v>81.342173751394213</v>
      </c>
      <c r="AP20" s="156">
        <f>AP6/AL6*100</f>
        <v>60.963724959393609</v>
      </c>
      <c r="AQ20" s="156">
        <f>AQ6/AM6*100</f>
        <v>63.522750459089984</v>
      </c>
      <c r="AR20" s="156">
        <f t="shared" si="25"/>
        <v>68.055870139675349</v>
      </c>
      <c r="AS20" s="156">
        <f t="shared" si="25"/>
        <v>61.682029405043039</v>
      </c>
      <c r="AT20" s="156">
        <f t="shared" si="25"/>
        <v>70.910705635394805</v>
      </c>
      <c r="AU20" s="156">
        <f t="shared" si="25"/>
        <v>73.821569099815306</v>
      </c>
      <c r="AV20" s="156">
        <f>AV6/AR6*100</f>
        <v>89.882405147548255</v>
      </c>
      <c r="AW20" s="156">
        <f>AW6/AS6*100</f>
        <v>98.44386809929604</v>
      </c>
      <c r="AX20" s="156">
        <f t="shared" ref="AX20:BF20" si="26">AX6/AT6*100</f>
        <v>110.03074120459979</v>
      </c>
      <c r="AY20" s="156">
        <f t="shared" si="26"/>
        <v>119.3951919939084</v>
      </c>
      <c r="AZ20" s="156">
        <f t="shared" si="26"/>
        <v>129.56060232041472</v>
      </c>
      <c r="BA20" s="156">
        <f t="shared" si="26"/>
        <v>134.66315393300715</v>
      </c>
      <c r="BB20" s="156">
        <f t="shared" si="26"/>
        <v>123.25124172185431</v>
      </c>
      <c r="BC20" s="156">
        <f t="shared" si="26"/>
        <v>122.67674927113703</v>
      </c>
      <c r="BD20" s="156">
        <f t="shared" si="26"/>
        <v>113.23235210060017</v>
      </c>
      <c r="BE20" s="156">
        <f t="shared" si="26"/>
        <v>115.5487236817589</v>
      </c>
      <c r="BF20" s="156">
        <f t="shared" si="26"/>
        <v>120.56922172781464</v>
      </c>
      <c r="BG20" s="156">
        <f t="shared" ref="BG20:BS20" si="27">BG6/BC6*100</f>
        <v>113.43483104344597</v>
      </c>
      <c r="BH20" s="156">
        <f t="shared" si="27"/>
        <v>109.33030455998653</v>
      </c>
      <c r="BI20" s="156">
        <f t="shared" si="27"/>
        <v>110.1427074094977</v>
      </c>
      <c r="BJ20" s="156">
        <f t="shared" si="27"/>
        <v>106.28786296218927</v>
      </c>
      <c r="BK20" s="156">
        <f t="shared" si="27"/>
        <v>102.95927720309021</v>
      </c>
      <c r="BL20" s="156">
        <f t="shared" si="27"/>
        <v>98.691804540207769</v>
      </c>
      <c r="BM20" s="156">
        <f t="shared" si="27"/>
        <v>75.631359344118295</v>
      </c>
      <c r="BN20" s="156">
        <f t="shared" si="27"/>
        <v>84.925314465408803</v>
      </c>
      <c r="BO20" s="156">
        <f t="shared" si="27"/>
        <v>97.341981432023402</v>
      </c>
      <c r="BP20" s="156">
        <f t="shared" si="27"/>
        <v>110.06627680311891</v>
      </c>
      <c r="BQ20" s="156">
        <f t="shared" si="27"/>
        <v>146.7866821525358</v>
      </c>
      <c r="BR20" s="156">
        <f t="shared" si="27"/>
        <v>142.26645066728381</v>
      </c>
      <c r="BS20" s="156">
        <f t="shared" si="27"/>
        <v>140.30572249804024</v>
      </c>
      <c r="BT20" s="156">
        <f t="shared" ref="BT20" si="28">BT6/BP6*100</f>
        <v>94.665627656559934</v>
      </c>
      <c r="BU20" s="156">
        <f>BU6/BQ6*100</f>
        <v>69.121719636027962</v>
      </c>
      <c r="BV20" s="156">
        <f>BV6/BR6*100</f>
        <v>72.177638000216888</v>
      </c>
      <c r="BW20" s="156">
        <f t="shared" ref="BW20:CA20" si="29">BW6/BS6*100</f>
        <v>73.205140143402545</v>
      </c>
      <c r="BX20" s="156">
        <f t="shared" si="29"/>
        <v>114.00883035246576</v>
      </c>
      <c r="BY20" s="156">
        <f t="shared" si="29"/>
        <v>136.00114471048363</v>
      </c>
      <c r="BZ20" s="156">
        <f t="shared" si="29"/>
        <v>116.91833821651265</v>
      </c>
      <c r="CA20" s="156">
        <f t="shared" si="29"/>
        <v>105.40609298479934</v>
      </c>
      <c r="CB20" s="156"/>
      <c r="CC20" s="156">
        <f>CC6/CB6*100</f>
        <v>132.12624584717608</v>
      </c>
      <c r="CD20" s="156">
        <f>CD6/CC6*100</f>
        <v>77.858100745955909</v>
      </c>
      <c r="CE20" s="156">
        <f>CE6/CD6*100</f>
        <v>121.25575261727266</v>
      </c>
      <c r="CF20" s="156"/>
      <c r="CG20" s="156">
        <f t="shared" ref="CG20:CN20" si="30">CG6/CF6*100</f>
        <v>104.63419500099751</v>
      </c>
      <c r="CH20" s="156">
        <f t="shared" si="30"/>
        <v>126.94958189197287</v>
      </c>
      <c r="CI20" s="156">
        <f t="shared" si="30"/>
        <v>115.69935846546655</v>
      </c>
      <c r="CJ20" s="156">
        <f t="shared" si="30"/>
        <v>106.90230695052296</v>
      </c>
      <c r="CK20" s="156">
        <f t="shared" si="30"/>
        <v>89.213475349547238</v>
      </c>
      <c r="CL20" s="156">
        <f t="shared" si="30"/>
        <v>134.56093956599517</v>
      </c>
      <c r="CM20" s="156">
        <f t="shared" si="30"/>
        <v>76.41397647466836</v>
      </c>
      <c r="CN20" s="156">
        <f t="shared" si="30"/>
        <v>116.54311649016643</v>
      </c>
    </row>
    <row r="21" spans="1:92" s="205" customFormat="1" ht="4.5" customHeight="1">
      <c r="A21" s="162"/>
      <c r="B21" s="163"/>
      <c r="C21" s="671"/>
      <c r="D21" s="157"/>
      <c r="E21" s="156"/>
      <c r="F21" s="156"/>
      <c r="G21" s="156"/>
      <c r="H21" s="156"/>
      <c r="I21" s="156"/>
      <c r="J21" s="156"/>
      <c r="K21" s="156"/>
      <c r="L21" s="156"/>
      <c r="M21" s="156"/>
      <c r="N21" s="156"/>
      <c r="O21" s="156"/>
      <c r="P21" s="156"/>
      <c r="Q21" s="156"/>
      <c r="R21" s="156"/>
      <c r="S21" s="156"/>
      <c r="T21" s="156"/>
      <c r="U21" s="156"/>
      <c r="V21" s="156"/>
      <c r="W21" s="156"/>
      <c r="X21" s="156"/>
      <c r="Y21" s="156"/>
      <c r="Z21" s="156"/>
      <c r="AA21" s="156"/>
      <c r="AB21" s="156"/>
      <c r="AC21" s="156"/>
      <c r="AD21" s="156"/>
      <c r="AE21" s="156"/>
      <c r="AF21" s="156"/>
      <c r="AG21" s="156"/>
      <c r="AH21" s="156"/>
      <c r="AI21" s="156"/>
      <c r="AJ21" s="156"/>
      <c r="AK21" s="156"/>
      <c r="AL21" s="156"/>
      <c r="AM21" s="156"/>
      <c r="AN21" s="156"/>
      <c r="AO21" s="156"/>
      <c r="AP21" s="156"/>
      <c r="AQ21" s="156"/>
      <c r="AR21" s="156"/>
      <c r="AS21" s="211"/>
      <c r="AT21" s="211"/>
      <c r="AU21" s="211"/>
      <c r="AV21" s="211"/>
      <c r="AW21" s="211"/>
      <c r="AX21" s="211"/>
      <c r="AY21" s="211"/>
      <c r="AZ21" s="211"/>
      <c r="BA21" s="211"/>
      <c r="BB21" s="211"/>
      <c r="BC21" s="211"/>
      <c r="BD21" s="211"/>
      <c r="BE21" s="211"/>
      <c r="BF21" s="211"/>
      <c r="BG21" s="211"/>
      <c r="BH21" s="211"/>
      <c r="BI21" s="211"/>
      <c r="BJ21" s="211"/>
      <c r="BK21" s="211"/>
      <c r="BL21" s="211"/>
      <c r="BM21" s="211"/>
      <c r="BN21" s="211"/>
      <c r="BO21" s="211"/>
      <c r="BP21" s="211"/>
      <c r="BQ21" s="211"/>
      <c r="BR21" s="211"/>
      <c r="BS21" s="211"/>
      <c r="BT21" s="211"/>
      <c r="BU21" s="211"/>
      <c r="BV21" s="211"/>
      <c r="BW21" s="211"/>
      <c r="BX21" s="211"/>
      <c r="BY21" s="211"/>
      <c r="BZ21" s="211"/>
      <c r="CA21" s="211"/>
      <c r="CB21" s="211"/>
      <c r="CC21" s="156"/>
      <c r="CD21" s="156"/>
      <c r="CE21" s="156"/>
      <c r="CF21" s="156"/>
      <c r="CG21" s="156"/>
      <c r="CH21" s="156"/>
      <c r="CI21" s="156"/>
      <c r="CJ21" s="211"/>
      <c r="CK21" s="211"/>
      <c r="CL21" s="156"/>
    </row>
    <row r="22" spans="1:92" s="205" customFormat="1" ht="13.5" customHeight="1">
      <c r="A22" s="242" t="str">
        <f>IF('1'!A1=1,B22,C22)</f>
        <v xml:space="preserve">Investment goods </v>
      </c>
      <c r="B22" s="243" t="s">
        <v>32</v>
      </c>
      <c r="C22" s="672" t="s">
        <v>128</v>
      </c>
      <c r="D22" s="157"/>
      <c r="E22" s="156"/>
      <c r="F22" s="156"/>
      <c r="G22" s="156"/>
      <c r="H22" s="156">
        <f t="shared" ref="H22:BF24" si="31">H8/D8*100</f>
        <v>136.47502356267671</v>
      </c>
      <c r="I22" s="156">
        <f t="shared" si="31"/>
        <v>135.66176470588235</v>
      </c>
      <c r="J22" s="156">
        <f t="shared" si="31"/>
        <v>128.53437094682232</v>
      </c>
      <c r="K22" s="156">
        <f t="shared" si="31"/>
        <v>125.6336405529954</v>
      </c>
      <c r="L22" s="156">
        <f t="shared" si="31"/>
        <v>137.43093922651934</v>
      </c>
      <c r="M22" s="156">
        <f t="shared" si="31"/>
        <v>131.32791327913282</v>
      </c>
      <c r="N22" s="156">
        <f t="shared" si="31"/>
        <v>139.3037336024218</v>
      </c>
      <c r="O22" s="156">
        <f t="shared" si="31"/>
        <v>150.06877579092159</v>
      </c>
      <c r="P22" s="156">
        <f t="shared" si="31"/>
        <v>153.31658291457288</v>
      </c>
      <c r="Q22" s="156">
        <f t="shared" si="31"/>
        <v>162.89723483285184</v>
      </c>
      <c r="R22" s="156">
        <f t="shared" si="31"/>
        <v>158.71061209706627</v>
      </c>
      <c r="S22" s="156">
        <f t="shared" si="31"/>
        <v>93.828292086770546</v>
      </c>
      <c r="T22" s="156">
        <f t="shared" si="31"/>
        <v>32.907243526712556</v>
      </c>
      <c r="U22" s="156">
        <f t="shared" si="31"/>
        <v>29.744109450215355</v>
      </c>
      <c r="V22" s="156">
        <f t="shared" si="31"/>
        <v>31.218621633957099</v>
      </c>
      <c r="W22" s="156">
        <f t="shared" si="31"/>
        <v>54.054054054054056</v>
      </c>
      <c r="X22" s="156">
        <f t="shared" si="31"/>
        <v>122.80876494023904</v>
      </c>
      <c r="Y22" s="156">
        <f t="shared" si="31"/>
        <v>122.1465076660988</v>
      </c>
      <c r="Z22" s="156">
        <f t="shared" si="31"/>
        <v>150.14619883040936</v>
      </c>
      <c r="AA22" s="156">
        <f t="shared" si="31"/>
        <v>140.48192771084337</v>
      </c>
      <c r="AB22" s="156">
        <f t="shared" si="31"/>
        <v>161.15166261151663</v>
      </c>
      <c r="AC22" s="156">
        <f t="shared" si="31"/>
        <v>185.56485355648536</v>
      </c>
      <c r="AD22" s="156">
        <f t="shared" si="31"/>
        <v>152.4342745861733</v>
      </c>
      <c r="AE22" s="156">
        <f t="shared" si="31"/>
        <v>166.68096054888508</v>
      </c>
      <c r="AF22" s="156">
        <f t="shared" si="31"/>
        <v>132.86361348766985</v>
      </c>
      <c r="AG22" s="156">
        <f t="shared" si="31"/>
        <v>136.71552048102217</v>
      </c>
      <c r="AH22" s="156">
        <f t="shared" si="31"/>
        <v>91.664005110188441</v>
      </c>
      <c r="AI22" s="156">
        <f t="shared" si="31"/>
        <v>85.593002315410331</v>
      </c>
      <c r="AJ22" s="156">
        <f t="shared" si="31"/>
        <v>84.166666666666671</v>
      </c>
      <c r="AK22" s="156">
        <f t="shared" si="31"/>
        <v>71.192963166575041</v>
      </c>
      <c r="AL22" s="156">
        <f t="shared" si="31"/>
        <v>98.780487804878049</v>
      </c>
      <c r="AM22" s="156">
        <f t="shared" si="31"/>
        <v>79.080252479711461</v>
      </c>
      <c r="AN22" s="156">
        <f t="shared" ref="AN22:AQ24" si="32">AN8/AJ8*100</f>
        <v>72.772277227722768</v>
      </c>
      <c r="AO22" s="156">
        <f t="shared" si="32"/>
        <v>60.077220077220076</v>
      </c>
      <c r="AP22" s="156">
        <f t="shared" si="32"/>
        <v>60.987654320987652</v>
      </c>
      <c r="AQ22" s="156">
        <f t="shared" si="32"/>
        <v>59.369061193462557</v>
      </c>
      <c r="AR22" s="156">
        <f t="shared" si="31"/>
        <v>57.575757575757578</v>
      </c>
      <c r="AS22" s="156">
        <f t="shared" si="31"/>
        <v>65.745501285347046</v>
      </c>
      <c r="AT22" s="156">
        <f t="shared" si="31"/>
        <v>80.682475419317527</v>
      </c>
      <c r="AU22" s="156">
        <f t="shared" si="31"/>
        <v>91.933418693982077</v>
      </c>
      <c r="AV22" s="156">
        <f t="shared" si="31"/>
        <v>139.74221267454351</v>
      </c>
      <c r="AW22" s="156">
        <f t="shared" si="31"/>
        <v>153.07917888563048</v>
      </c>
      <c r="AX22" s="156">
        <f t="shared" si="31"/>
        <v>134.55197132616487</v>
      </c>
      <c r="AY22" s="156">
        <f t="shared" si="31"/>
        <v>136.90807799442896</v>
      </c>
      <c r="AZ22" s="156">
        <f t="shared" si="31"/>
        <v>149.50038431975403</v>
      </c>
      <c r="BA22" s="156">
        <f t="shared" si="31"/>
        <v>136.33461047254153</v>
      </c>
      <c r="BB22" s="156">
        <f t="shared" si="31"/>
        <v>122.90889717634523</v>
      </c>
      <c r="BC22" s="156">
        <f t="shared" si="31"/>
        <v>128.1790437436419</v>
      </c>
      <c r="BD22" s="156">
        <f t="shared" si="31"/>
        <v>105.91259640102828</v>
      </c>
      <c r="BE22" s="156">
        <f t="shared" si="31"/>
        <v>107.35362997658081</v>
      </c>
      <c r="BF22" s="156">
        <f t="shared" si="31"/>
        <v>113.56740355439965</v>
      </c>
      <c r="BG22" s="156">
        <f t="shared" ref="BG22:BS24" si="33">BG8/BC8*100</f>
        <v>116.07142857142858</v>
      </c>
      <c r="BH22" s="156">
        <f t="shared" si="33"/>
        <v>114.27184466019418</v>
      </c>
      <c r="BI22" s="156">
        <f t="shared" si="33"/>
        <v>112.91448516579408</v>
      </c>
      <c r="BJ22" s="156">
        <f t="shared" si="33"/>
        <v>114.65648854961832</v>
      </c>
      <c r="BK22" s="156">
        <f t="shared" si="33"/>
        <v>108.99145299145299</v>
      </c>
      <c r="BL22" s="156">
        <f t="shared" si="33"/>
        <v>95.964316057773999</v>
      </c>
      <c r="BM22" s="156">
        <f t="shared" si="33"/>
        <v>77.666151468315306</v>
      </c>
      <c r="BN22" s="156">
        <f t="shared" si="33"/>
        <v>93.874833555259656</v>
      </c>
      <c r="BO22" s="156">
        <f t="shared" si="33"/>
        <v>104.23462986198244</v>
      </c>
      <c r="BP22" s="156">
        <f t="shared" si="33"/>
        <v>120.98273572377158</v>
      </c>
      <c r="BQ22" s="156">
        <f t="shared" si="33"/>
        <v>162.18905472636814</v>
      </c>
      <c r="BR22" s="156">
        <f t="shared" si="33"/>
        <v>120.24822695035462</v>
      </c>
      <c r="BS22" s="156">
        <f t="shared" si="33"/>
        <v>121.09539572675294</v>
      </c>
      <c r="BT22" s="156">
        <f t="shared" ref="BT22:BT24" si="34">BT8/BP8*100</f>
        <v>70.508598609586542</v>
      </c>
      <c r="BU22" s="156">
        <f t="shared" ref="BU22:BV24" si="35">BU8/BQ8*100</f>
        <v>50.674846625766868</v>
      </c>
      <c r="BV22" s="156">
        <f t="shared" si="35"/>
        <v>60.660572102624599</v>
      </c>
      <c r="BW22" s="156">
        <f t="shared" ref="BW22:BW24" si="36">BW8/BS8*100</f>
        <v>72.365805168986086</v>
      </c>
      <c r="BX22" s="156">
        <f t="shared" ref="BX22:CA24" si="37">BX8/BT8*100</f>
        <v>132.69330565646084</v>
      </c>
      <c r="BY22" s="156">
        <f t="shared" si="37"/>
        <v>156.41646489104116</v>
      </c>
      <c r="BZ22" s="156">
        <f t="shared" si="37"/>
        <v>146.71852211959165</v>
      </c>
      <c r="CA22" s="156">
        <f t="shared" si="37"/>
        <v>119.2651098901099</v>
      </c>
      <c r="CB22" s="156"/>
      <c r="CC22" s="156">
        <f t="shared" ref="CC22:CE24" si="38">CC8/CB8*100</f>
        <v>132.37410071942446</v>
      </c>
      <c r="CD22" s="156">
        <f t="shared" si="38"/>
        <v>60.059676044330779</v>
      </c>
      <c r="CE22" s="156">
        <f t="shared" si="38"/>
        <v>144.76579134137685</v>
      </c>
      <c r="CF22" s="156"/>
      <c r="CG22" s="156">
        <f t="shared" ref="CG22:CI24" si="39">CG8/CF8*100</f>
        <v>140.22988505747128</v>
      </c>
      <c r="CH22" s="156">
        <f t="shared" si="39"/>
        <v>132.74217585692995</v>
      </c>
      <c r="CI22" s="156">
        <f t="shared" si="39"/>
        <v>111.11485348602224</v>
      </c>
      <c r="CJ22" s="156">
        <f t="shared" ref="CJ22:CN24" si="40">CJ8/CI8*100</f>
        <v>112.49873699100739</v>
      </c>
      <c r="CK22" s="156">
        <f t="shared" si="40"/>
        <v>93.515358361774744</v>
      </c>
      <c r="CL22" s="156">
        <f t="shared" si="40"/>
        <v>128.77449097195543</v>
      </c>
      <c r="CM22" s="156">
        <f t="shared" si="40"/>
        <v>63.752983293556085</v>
      </c>
      <c r="CN22" s="156">
        <f t="shared" si="40"/>
        <v>136.07861488067383</v>
      </c>
    </row>
    <row r="23" spans="1:92" s="205" customFormat="1" ht="23.1" customHeight="1">
      <c r="A23" s="242" t="str">
        <f>IF('1'!A1=1,B23,C23)</f>
        <v>Intermediate goods</v>
      </c>
      <c r="B23" s="243" t="s">
        <v>33</v>
      </c>
      <c r="C23" s="672" t="s">
        <v>129</v>
      </c>
      <c r="D23" s="157"/>
      <c r="E23" s="156"/>
      <c r="F23" s="156"/>
      <c r="G23" s="156"/>
      <c r="H23" s="156">
        <f t="shared" si="31"/>
        <v>129.81220657276995</v>
      </c>
      <c r="I23" s="156">
        <f t="shared" si="31"/>
        <v>109.09250482710198</v>
      </c>
      <c r="J23" s="156">
        <f t="shared" si="31"/>
        <v>123.3201581027668</v>
      </c>
      <c r="K23" s="156">
        <f t="shared" si="31"/>
        <v>130.38887911314447</v>
      </c>
      <c r="L23" s="156">
        <f t="shared" si="31"/>
        <v>132.97714943284564</v>
      </c>
      <c r="M23" s="156">
        <f t="shared" si="31"/>
        <v>139.34030571198713</v>
      </c>
      <c r="N23" s="156">
        <f t="shared" si="31"/>
        <v>122.77034559643256</v>
      </c>
      <c r="O23" s="156">
        <f t="shared" si="31"/>
        <v>142.46963562753038</v>
      </c>
      <c r="P23" s="156">
        <f t="shared" si="31"/>
        <v>139.25083446655952</v>
      </c>
      <c r="Q23" s="156">
        <f t="shared" si="31"/>
        <v>165.30023094688221</v>
      </c>
      <c r="R23" s="156">
        <f t="shared" si="31"/>
        <v>173.49602724177072</v>
      </c>
      <c r="S23" s="156">
        <f t="shared" si="31"/>
        <v>92.602064980581602</v>
      </c>
      <c r="T23" s="156">
        <f t="shared" si="31"/>
        <v>54.57208806818182</v>
      </c>
      <c r="U23" s="156">
        <f t="shared" si="31"/>
        <v>42.542787286063572</v>
      </c>
      <c r="V23" s="156">
        <f t="shared" si="31"/>
        <v>48.158325155381092</v>
      </c>
      <c r="W23" s="156">
        <f t="shared" si="31"/>
        <v>88.123977086743039</v>
      </c>
      <c r="X23" s="156">
        <f t="shared" si="31"/>
        <v>118.28534244346835</v>
      </c>
      <c r="Y23" s="156">
        <f t="shared" si="31"/>
        <v>139.55665024630542</v>
      </c>
      <c r="Z23" s="156">
        <f t="shared" si="31"/>
        <v>132.11520173889417</v>
      </c>
      <c r="AA23" s="156">
        <f t="shared" si="31"/>
        <v>130.33081834010446</v>
      </c>
      <c r="AB23" s="156">
        <f t="shared" si="31"/>
        <v>168.35373401182781</v>
      </c>
      <c r="AC23" s="156">
        <f t="shared" si="31"/>
        <v>140.1223673373338</v>
      </c>
      <c r="AD23" s="156">
        <f t="shared" si="31"/>
        <v>127.52699228791772</v>
      </c>
      <c r="AE23" s="156">
        <f t="shared" si="31"/>
        <v>114.93587459921623</v>
      </c>
      <c r="AF23" s="156">
        <f t="shared" si="31"/>
        <v>93.309370149497596</v>
      </c>
      <c r="AG23" s="156">
        <f t="shared" si="31"/>
        <v>102.40994206062641</v>
      </c>
      <c r="AH23" s="156">
        <f t="shared" si="31"/>
        <v>102.19319464602484</v>
      </c>
      <c r="AI23" s="156">
        <f t="shared" si="31"/>
        <v>95.947307245253782</v>
      </c>
      <c r="AJ23" s="156">
        <f t="shared" si="31"/>
        <v>90.019261075118195</v>
      </c>
      <c r="AK23" s="156">
        <f t="shared" si="31"/>
        <v>73.934076746474247</v>
      </c>
      <c r="AL23" s="156">
        <f t="shared" si="31"/>
        <v>97.427804955026048</v>
      </c>
      <c r="AM23" s="156">
        <f t="shared" si="31"/>
        <v>91.471490873849135</v>
      </c>
      <c r="AN23" s="156">
        <f t="shared" si="32"/>
        <v>75.218829021591134</v>
      </c>
      <c r="AO23" s="156">
        <f t="shared" si="32"/>
        <v>92.99101696794942</v>
      </c>
      <c r="AP23" s="156">
        <f t="shared" si="32"/>
        <v>60.374149659863939</v>
      </c>
      <c r="AQ23" s="156">
        <f t="shared" si="32"/>
        <v>65.769027017481889</v>
      </c>
      <c r="AR23" s="156">
        <f t="shared" si="31"/>
        <v>75.368502715283171</v>
      </c>
      <c r="AS23" s="156">
        <f t="shared" si="31"/>
        <v>63.768634466308882</v>
      </c>
      <c r="AT23" s="156">
        <f t="shared" si="31"/>
        <v>73.722334004024148</v>
      </c>
      <c r="AU23" s="156">
        <f t="shared" si="31"/>
        <v>73.217881594844954</v>
      </c>
      <c r="AV23" s="156">
        <f t="shared" si="31"/>
        <v>78.38394235717962</v>
      </c>
      <c r="AW23" s="156">
        <f t="shared" si="31"/>
        <v>81.821582195623705</v>
      </c>
      <c r="AX23" s="156">
        <f t="shared" si="31"/>
        <v>101.51018922852984</v>
      </c>
      <c r="AY23" s="156">
        <f t="shared" si="31"/>
        <v>115.12651265126512</v>
      </c>
      <c r="AZ23" s="156">
        <f t="shared" si="31"/>
        <v>131.275990369884</v>
      </c>
      <c r="BA23" s="156">
        <f t="shared" si="31"/>
        <v>141.25714285714287</v>
      </c>
      <c r="BB23" s="156">
        <f t="shared" si="31"/>
        <v>125.7573041763757</v>
      </c>
      <c r="BC23" s="156">
        <f t="shared" si="31"/>
        <v>121.57986940595636</v>
      </c>
      <c r="BD23" s="156">
        <f t="shared" si="31"/>
        <v>113.404468156052</v>
      </c>
      <c r="BE23" s="156">
        <f t="shared" si="31"/>
        <v>116.31067961165049</v>
      </c>
      <c r="BF23" s="156">
        <f t="shared" si="31"/>
        <v>121.03762827822121</v>
      </c>
      <c r="BG23" s="156">
        <f t="shared" si="33"/>
        <v>110.07335603877391</v>
      </c>
      <c r="BH23" s="156">
        <f t="shared" si="33"/>
        <v>103.27844751543664</v>
      </c>
      <c r="BI23" s="156">
        <f t="shared" si="33"/>
        <v>106.60823594880355</v>
      </c>
      <c r="BJ23" s="156">
        <f t="shared" si="33"/>
        <v>99.352331606217618</v>
      </c>
      <c r="BK23" s="156">
        <f t="shared" si="33"/>
        <v>93.514221111507794</v>
      </c>
      <c r="BL23" s="156">
        <f t="shared" si="33"/>
        <v>92.797153024911026</v>
      </c>
      <c r="BM23" s="156">
        <f t="shared" si="33"/>
        <v>68.824220279263997</v>
      </c>
      <c r="BN23" s="156">
        <f t="shared" si="33"/>
        <v>74.837027379400254</v>
      </c>
      <c r="BO23" s="156">
        <f t="shared" si="33"/>
        <v>92.008144566047349</v>
      </c>
      <c r="BP23" s="156">
        <f t="shared" si="33"/>
        <v>109.28056450375824</v>
      </c>
      <c r="BQ23" s="156">
        <f t="shared" si="33"/>
        <v>143.87561623056504</v>
      </c>
      <c r="BR23" s="156">
        <f t="shared" si="33"/>
        <v>164.23820082356667</v>
      </c>
      <c r="BS23" s="156">
        <f t="shared" si="33"/>
        <v>161.90871369294607</v>
      </c>
      <c r="BT23" s="156">
        <f t="shared" si="34"/>
        <v>106.3307130825379</v>
      </c>
      <c r="BU23" s="156">
        <f t="shared" si="35"/>
        <v>59.396415392725352</v>
      </c>
      <c r="BV23" s="156">
        <f t="shared" si="35"/>
        <v>64.310511089681782</v>
      </c>
      <c r="BW23" s="156">
        <f t="shared" si="36"/>
        <v>58.815991799077395</v>
      </c>
      <c r="BX23" s="156">
        <f t="shared" si="37"/>
        <v>100.13201320132012</v>
      </c>
      <c r="BY23" s="156">
        <f t="shared" si="37"/>
        <v>134.72376303527847</v>
      </c>
      <c r="BZ23" s="156">
        <f t="shared" ref="BZ23:BZ24" si="41">BZ9/BV9*100</f>
        <v>99.985005248163134</v>
      </c>
      <c r="CA23" s="156">
        <f t="shared" ref="CA23:CA24" si="42">CA9/BW9*100</f>
        <v>97.153231663035584</v>
      </c>
      <c r="CB23" s="156"/>
      <c r="CC23" s="156">
        <f t="shared" si="38"/>
        <v>138.52101397249683</v>
      </c>
      <c r="CD23" s="156">
        <f t="shared" si="38"/>
        <v>74.758791164978859</v>
      </c>
      <c r="CE23" s="156">
        <f t="shared" si="38"/>
        <v>108.39421897498799</v>
      </c>
      <c r="CF23" s="156"/>
      <c r="CG23" s="156">
        <f t="shared" si="39"/>
        <v>94.016089668263575</v>
      </c>
      <c r="CH23" s="156">
        <f t="shared" si="39"/>
        <v>128.96836842611287</v>
      </c>
      <c r="CI23" s="156">
        <f t="shared" si="39"/>
        <v>115.12226032503354</v>
      </c>
      <c r="CJ23" s="156">
        <f t="shared" si="40"/>
        <v>100.31730613566457</v>
      </c>
      <c r="CK23" s="156">
        <f t="shared" si="40"/>
        <v>81.777103572927089</v>
      </c>
      <c r="CL23" s="156">
        <f t="shared" si="40"/>
        <v>145.19477444054149</v>
      </c>
      <c r="CM23" s="156">
        <f t="shared" si="40"/>
        <v>69.685767097966732</v>
      </c>
      <c r="CN23" s="156">
        <f t="shared" si="40"/>
        <v>105.37525354969574</v>
      </c>
    </row>
    <row r="24" spans="1:92" s="205" customFormat="1" ht="19.350000000000001" customHeight="1">
      <c r="A24" s="242" t="str">
        <f>IF('1'!A1=1,B24,C24)</f>
        <v>Consumer goods</v>
      </c>
      <c r="B24" s="243" t="s">
        <v>34</v>
      </c>
      <c r="C24" s="672" t="s">
        <v>130</v>
      </c>
      <c r="D24" s="157"/>
      <c r="E24" s="156"/>
      <c r="F24" s="156"/>
      <c r="G24" s="156"/>
      <c r="H24" s="156">
        <f t="shared" si="31"/>
        <v>144.18181818181819</v>
      </c>
      <c r="I24" s="156">
        <f t="shared" si="31"/>
        <v>129.04411764705884</v>
      </c>
      <c r="J24" s="156">
        <f t="shared" si="31"/>
        <v>118.5185185185185</v>
      </c>
      <c r="K24" s="156">
        <f t="shared" si="31"/>
        <v>132.87671232876713</v>
      </c>
      <c r="L24" s="156">
        <f t="shared" si="31"/>
        <v>129.25598991172762</v>
      </c>
      <c r="M24" s="156">
        <f t="shared" si="31"/>
        <v>127.35042735042734</v>
      </c>
      <c r="N24" s="156">
        <f t="shared" si="31"/>
        <v>133.11403508771932</v>
      </c>
      <c r="O24" s="156">
        <f t="shared" si="31"/>
        <v>135.52405498281789</v>
      </c>
      <c r="P24" s="156">
        <f t="shared" si="31"/>
        <v>179.85365853658536</v>
      </c>
      <c r="Q24" s="156">
        <f t="shared" si="31"/>
        <v>195.07829977628634</v>
      </c>
      <c r="R24" s="156">
        <f t="shared" si="31"/>
        <v>204.11861614497528</v>
      </c>
      <c r="S24" s="156">
        <f t="shared" si="31"/>
        <v>131.03011093502377</v>
      </c>
      <c r="T24" s="156">
        <f t="shared" si="31"/>
        <v>61.16083536750746</v>
      </c>
      <c r="U24" s="156">
        <f t="shared" si="31"/>
        <v>49.839449541284402</v>
      </c>
      <c r="V24" s="156">
        <f t="shared" si="31"/>
        <v>49.878934624697337</v>
      </c>
      <c r="W24" s="156">
        <f t="shared" si="31"/>
        <v>73.633284954039667</v>
      </c>
      <c r="X24" s="156">
        <f t="shared" si="31"/>
        <v>114.32372505543238</v>
      </c>
      <c r="Y24" s="156">
        <f t="shared" si="31"/>
        <v>140.63506672802578</v>
      </c>
      <c r="Z24" s="156">
        <f t="shared" si="31"/>
        <v>143.08252427184468</v>
      </c>
      <c r="AA24" s="156">
        <f t="shared" si="31"/>
        <v>140.93298291721419</v>
      </c>
      <c r="AB24" s="156">
        <f t="shared" si="31"/>
        <v>138.67339022498061</v>
      </c>
      <c r="AC24" s="156">
        <f t="shared" si="31"/>
        <v>123.29842931937173</v>
      </c>
      <c r="AD24" s="156">
        <f t="shared" si="31"/>
        <v>116.93525586655358</v>
      </c>
      <c r="AE24" s="156">
        <f t="shared" si="31"/>
        <v>111.46853146853147</v>
      </c>
      <c r="AF24" s="156">
        <f t="shared" si="31"/>
        <v>107.77622377622377</v>
      </c>
      <c r="AG24" s="156">
        <f t="shared" si="31"/>
        <v>131.39596602972398</v>
      </c>
      <c r="AH24" s="156">
        <f t="shared" si="31"/>
        <v>121.20406189555126</v>
      </c>
      <c r="AI24" s="156">
        <f t="shared" si="31"/>
        <v>122.50104558762025</v>
      </c>
      <c r="AJ24" s="156">
        <f t="shared" si="31"/>
        <v>118.50506099143526</v>
      </c>
      <c r="AK24" s="156">
        <f t="shared" si="31"/>
        <v>89.880832155120189</v>
      </c>
      <c r="AL24" s="156">
        <f t="shared" si="31"/>
        <v>99.820466786355482</v>
      </c>
      <c r="AM24" s="156">
        <f t="shared" si="31"/>
        <v>94.86172755206556</v>
      </c>
      <c r="AN24" s="156">
        <f t="shared" si="32"/>
        <v>82.413491020586946</v>
      </c>
      <c r="AO24" s="156">
        <f t="shared" si="32"/>
        <v>67.775280898876403</v>
      </c>
      <c r="AP24" s="156">
        <f t="shared" si="32"/>
        <v>61.211031175059951</v>
      </c>
      <c r="AQ24" s="156">
        <f t="shared" si="32"/>
        <v>58.898686341551198</v>
      </c>
      <c r="AR24" s="156">
        <f t="shared" si="31"/>
        <v>57.294711666223755</v>
      </c>
      <c r="AS24" s="156">
        <f t="shared" si="31"/>
        <v>54.641909814323611</v>
      </c>
      <c r="AT24" s="156">
        <f t="shared" si="31"/>
        <v>58.961802154750245</v>
      </c>
      <c r="AU24" s="156">
        <f t="shared" si="31"/>
        <v>67.583256950809655</v>
      </c>
      <c r="AV24" s="156">
        <f t="shared" si="31"/>
        <v>100.32467532467533</v>
      </c>
      <c r="AW24" s="156">
        <f t="shared" si="31"/>
        <v>118.38592233009709</v>
      </c>
      <c r="AX24" s="156">
        <f t="shared" si="31"/>
        <v>117.66334440753046</v>
      </c>
      <c r="AY24" s="156">
        <f t="shared" si="31"/>
        <v>118.44484629294756</v>
      </c>
      <c r="AZ24" s="156">
        <f>AZ10/AV10*100</f>
        <v>115.53398058252426</v>
      </c>
      <c r="BA24" s="156">
        <f t="shared" si="31"/>
        <v>121.01486417221938</v>
      </c>
      <c r="BB24" s="156">
        <f t="shared" si="31"/>
        <v>118.96470588235294</v>
      </c>
      <c r="BC24" s="156">
        <f t="shared" si="31"/>
        <v>123.81679389312976</v>
      </c>
      <c r="BD24" s="156">
        <f t="shared" si="31"/>
        <v>117.32693077230891</v>
      </c>
      <c r="BE24" s="156">
        <f t="shared" si="31"/>
        <v>117.53494282083862</v>
      </c>
      <c r="BF24" s="156">
        <f t="shared" si="31"/>
        <v>122.62658227848102</v>
      </c>
      <c r="BG24" s="156">
        <f t="shared" si="33"/>
        <v>116.89272503082616</v>
      </c>
      <c r="BH24" s="156">
        <f t="shared" si="33"/>
        <v>119.30422919508868</v>
      </c>
      <c r="BI24" s="156">
        <f t="shared" si="33"/>
        <v>117.9099099099099</v>
      </c>
      <c r="BJ24" s="156">
        <f t="shared" si="33"/>
        <v>119.12903225806453</v>
      </c>
      <c r="BK24" s="156">
        <f t="shared" si="33"/>
        <v>120.3850210970464</v>
      </c>
      <c r="BL24" s="156">
        <f t="shared" si="33"/>
        <v>113.83647798742138</v>
      </c>
      <c r="BM24" s="156">
        <f t="shared" si="33"/>
        <v>91.442542787286058</v>
      </c>
      <c r="BN24" s="156">
        <f t="shared" si="33"/>
        <v>102.70782561603033</v>
      </c>
      <c r="BO24" s="156">
        <f t="shared" si="33"/>
        <v>102.73822562979188</v>
      </c>
      <c r="BP24" s="156">
        <f t="shared" si="33"/>
        <v>105.67553992968357</v>
      </c>
      <c r="BQ24" s="156">
        <f t="shared" si="33"/>
        <v>142.34625668449198</v>
      </c>
      <c r="BR24" s="156">
        <f t="shared" si="33"/>
        <v>121.80332190877934</v>
      </c>
      <c r="BS24" s="156">
        <f>BS10/BO10*100</f>
        <v>119.97867803837954</v>
      </c>
      <c r="BT24" s="156">
        <f t="shared" si="34"/>
        <v>85.955323193916357</v>
      </c>
      <c r="BU24" s="156">
        <f t="shared" si="35"/>
        <v>83.141582531110586</v>
      </c>
      <c r="BV24" s="156">
        <f t="shared" si="35"/>
        <v>86.904761904761912</v>
      </c>
      <c r="BW24" s="156">
        <f t="shared" si="36"/>
        <v>85.178603163319707</v>
      </c>
      <c r="BX24" s="156">
        <f t="shared" si="37"/>
        <v>118.44069670998066</v>
      </c>
      <c r="BY24" s="156">
        <f t="shared" si="37"/>
        <v>114.62863597853715</v>
      </c>
      <c r="BZ24" s="156">
        <f t="shared" si="41"/>
        <v>109.73848069738482</v>
      </c>
      <c r="CA24" s="156">
        <f t="shared" si="42"/>
        <v>101.54391821406217</v>
      </c>
      <c r="CB24" s="156"/>
      <c r="CC24" s="156">
        <f t="shared" si="38"/>
        <v>121.54732051639267</v>
      </c>
      <c r="CD24" s="156">
        <f t="shared" si="38"/>
        <v>85.374799419271028</v>
      </c>
      <c r="CE24" s="156">
        <f t="shared" si="38"/>
        <v>114.10543273964021</v>
      </c>
      <c r="CF24" s="156"/>
      <c r="CG24" s="156">
        <f t="shared" si="39"/>
        <v>113.25747890565071</v>
      </c>
      <c r="CH24" s="156">
        <f t="shared" si="39"/>
        <v>120.01354554690144</v>
      </c>
      <c r="CI24" s="156">
        <f t="shared" si="39"/>
        <v>118.50075244544772</v>
      </c>
      <c r="CJ24" s="156">
        <f t="shared" si="40"/>
        <v>119.27930788157791</v>
      </c>
      <c r="CK24" s="156">
        <f t="shared" si="40"/>
        <v>102.8546712802768</v>
      </c>
      <c r="CL24" s="156">
        <f t="shared" si="40"/>
        <v>121.07135925470661</v>
      </c>
      <c r="CM24" s="156">
        <f t="shared" si="40"/>
        <v>85.315806348188516</v>
      </c>
      <c r="CN24" s="156">
        <f t="shared" si="40"/>
        <v>110.33446072904923</v>
      </c>
    </row>
    <row r="25" spans="1:92">
      <c r="A25" s="237"/>
      <c r="B25" s="238"/>
      <c r="C25" s="675"/>
      <c r="D25" s="153"/>
      <c r="E25" s="152"/>
      <c r="F25" s="152"/>
      <c r="G25" s="152"/>
      <c r="H25" s="152"/>
      <c r="I25" s="152"/>
      <c r="J25" s="152"/>
      <c r="K25" s="152"/>
      <c r="L25" s="152"/>
      <c r="M25" s="152"/>
      <c r="N25" s="152"/>
      <c r="O25" s="152"/>
      <c r="P25" s="152"/>
      <c r="Q25" s="152"/>
      <c r="R25" s="152"/>
      <c r="S25" s="152"/>
      <c r="T25" s="152"/>
      <c r="U25" s="152"/>
      <c r="V25" s="152"/>
      <c r="W25" s="152"/>
      <c r="X25" s="152"/>
      <c r="Y25" s="152"/>
      <c r="Z25" s="152"/>
      <c r="AA25" s="152"/>
      <c r="AB25" s="152"/>
      <c r="AC25" s="152"/>
      <c r="AD25" s="152"/>
      <c r="AE25" s="152"/>
      <c r="AF25" s="152"/>
      <c r="AG25" s="152"/>
      <c r="AH25" s="152"/>
      <c r="AI25" s="152"/>
      <c r="AJ25" s="152"/>
      <c r="AK25" s="152"/>
      <c r="AL25" s="152"/>
      <c r="AM25" s="152"/>
      <c r="AN25" s="152"/>
      <c r="AO25" s="152"/>
      <c r="AP25" s="152"/>
      <c r="AQ25" s="152"/>
      <c r="AR25" s="152"/>
      <c r="AS25" s="244"/>
      <c r="AT25" s="244"/>
      <c r="AU25" s="244"/>
      <c r="AV25" s="244"/>
      <c r="AW25" s="244"/>
      <c r="AX25" s="244"/>
      <c r="AY25" s="244"/>
      <c r="AZ25" s="244"/>
      <c r="BA25" s="244"/>
      <c r="BB25" s="244"/>
      <c r="BC25" s="244"/>
      <c r="BD25" s="244"/>
      <c r="BE25" s="244"/>
      <c r="BF25" s="244"/>
      <c r="BG25" s="244"/>
      <c r="BH25" s="244"/>
      <c r="BI25" s="244"/>
      <c r="BJ25" s="244"/>
      <c r="BK25" s="244"/>
      <c r="BL25" s="244"/>
      <c r="BM25" s="244"/>
      <c r="BN25" s="244"/>
      <c r="BO25" s="244"/>
      <c r="BP25" s="244"/>
      <c r="BQ25" s="244"/>
      <c r="BR25" s="244"/>
      <c r="BS25" s="244"/>
      <c r="BT25" s="244"/>
      <c r="BU25" s="244"/>
      <c r="BV25" s="244"/>
      <c r="BW25" s="244"/>
      <c r="BX25" s="244"/>
      <c r="BY25" s="244"/>
      <c r="BZ25" s="244"/>
      <c r="CA25" s="244"/>
      <c r="CB25" s="244"/>
      <c r="CC25" s="244"/>
      <c r="CD25" s="244"/>
      <c r="CE25" s="244"/>
      <c r="CF25" s="244"/>
      <c r="CG25" s="244"/>
      <c r="CH25" s="244"/>
      <c r="CI25" s="244"/>
      <c r="CJ25" s="244"/>
      <c r="CK25" s="244"/>
      <c r="CL25" s="244"/>
      <c r="CM25" s="244"/>
      <c r="CN25" s="244"/>
    </row>
    <row r="26" spans="1:92">
      <c r="A26" s="19" t="str">
        <f>IF('1'!A1=1,B26,C26)</f>
        <v>*According to State Statistics Service of Ukraine data</v>
      </c>
      <c r="B26" s="246" t="s">
        <v>240</v>
      </c>
      <c r="C26" s="246" t="s">
        <v>118</v>
      </c>
      <c r="D26" s="247"/>
      <c r="E26" s="247"/>
      <c r="F26" s="247"/>
      <c r="G26" s="246"/>
      <c r="H26" s="246"/>
      <c r="I26" s="246"/>
    </row>
    <row r="27" spans="1:92" ht="14.1" customHeight="1">
      <c r="A27" s="205" t="str">
        <f>IF('1'!$A$1=1,B27,C27)</f>
        <v>Notes:</v>
      </c>
      <c r="B27" s="245" t="s">
        <v>305</v>
      </c>
      <c r="C27" s="245" t="s">
        <v>306</v>
      </c>
      <c r="D27" s="246"/>
      <c r="E27" s="246"/>
      <c r="F27" s="246"/>
      <c r="G27" s="246"/>
      <c r="H27" s="246"/>
      <c r="I27" s="246"/>
    </row>
    <row r="28" spans="1:92" ht="16.2" customHeight="1">
      <c r="A28" s="19" t="str">
        <f>IF('1'!$A$1=1,B28,C28)</f>
        <v>1. Since 2014, data exclude the temporarily occupied by the russian federation territories of Ukraine.</v>
      </c>
      <c r="B28" s="88" t="s">
        <v>621</v>
      </c>
      <c r="C28" s="88" t="s">
        <v>619</v>
      </c>
      <c r="D28" s="246"/>
      <c r="E28" s="246"/>
      <c r="F28" s="246"/>
      <c r="G28" s="246"/>
      <c r="H28" s="246"/>
      <c r="I28" s="246"/>
    </row>
    <row r="29" spans="1:92" ht="16.8" customHeight="1">
      <c r="A29" s="124" t="str">
        <f>IF('1'!$A$1=1,B29,C29)</f>
        <v xml:space="preserve">2. Starting from 01.01.2017 data were revised regarding changes being made in UKTZED due to transition to Harmonized </v>
      </c>
      <c r="B29" s="124" t="s">
        <v>327</v>
      </c>
      <c r="C29" s="124" t="s">
        <v>326</v>
      </c>
      <c r="D29" s="13"/>
      <c r="E29" s="752"/>
      <c r="F29" s="726"/>
    </row>
    <row r="30" spans="1:92">
      <c r="A30" s="124" t="str">
        <f>IF('1'!$A$1=1,B30,C30)</f>
        <v xml:space="preserve">    commodity description and coding system (2017) and latest version of Classification by Broad Economic Categories (Rev.5) </v>
      </c>
      <c r="B30" s="124" t="s">
        <v>328</v>
      </c>
      <c r="C30" s="124" t="s">
        <v>329</v>
      </c>
      <c r="D30" s="13"/>
      <c r="E30" s="752"/>
      <c r="F30" s="726"/>
    </row>
  </sheetData>
  <mergeCells count="12">
    <mergeCell ref="CN4:CN5"/>
    <mergeCell ref="A4:A5"/>
    <mergeCell ref="B4:B5"/>
    <mergeCell ref="C4:C5"/>
    <mergeCell ref="CF4:CF5"/>
    <mergeCell ref="CG4:CG5"/>
    <mergeCell ref="CM4:CM5"/>
    <mergeCell ref="CH4:CH5"/>
    <mergeCell ref="CI4:CI5"/>
    <mergeCell ref="CJ4:CJ5"/>
    <mergeCell ref="CK4:CK5"/>
    <mergeCell ref="CL4:CL5"/>
  </mergeCells>
  <hyperlinks>
    <hyperlink ref="A1" location="'1'!A1" display="to title"/>
  </hyperlinks>
  <printOptions horizontalCentered="1" verticalCentered="1"/>
  <pageMargins left="0.11811023622047245" right="0" top="0.59055118110236227" bottom="0.70866141732283472" header="0.31496062992125984" footer="0.51181102362204722"/>
  <pageSetup paperSize="9" scale="67"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
  <dimension ref="A1:CN58"/>
  <sheetViews>
    <sheetView zoomScale="75" zoomScaleNormal="75" workbookViewId="0">
      <selection activeCell="O14" sqref="O14"/>
    </sheetView>
  </sheetViews>
  <sheetFormatPr defaultColWidth="8.5546875" defaultRowHeight="13.2" outlineLevelCol="2"/>
  <cols>
    <col min="1" max="1" width="37.33203125" style="19" customWidth="1"/>
    <col min="2" max="3" width="36.5546875" style="19" hidden="1" customWidth="1" outlineLevel="2"/>
    <col min="4" max="4" width="6.44140625" style="19" hidden="1" customWidth="1" outlineLevel="1" collapsed="1"/>
    <col min="5" max="7" width="6.44140625" style="19" hidden="1" customWidth="1" outlineLevel="1"/>
    <col min="8" max="15" width="6.5546875" style="19" hidden="1" customWidth="1" outlineLevel="1"/>
    <col min="16" max="31" width="7.5546875" style="19" hidden="1" customWidth="1" outlineLevel="1"/>
    <col min="32" max="43" width="7.6640625" style="19" hidden="1" customWidth="1" outlineLevel="1"/>
    <col min="44" max="44" width="7.6640625" style="19" hidden="1" customWidth="1" collapsed="1"/>
    <col min="45" max="51" width="7.6640625" style="19" hidden="1" customWidth="1"/>
    <col min="52" max="55" width="6.5546875" style="19" hidden="1" customWidth="1"/>
    <col min="56" max="56" width="7.44140625" style="19" hidden="1" customWidth="1"/>
    <col min="57" max="59" width="6.77734375" style="19" hidden="1" customWidth="1"/>
    <col min="60" max="63" width="6.77734375" style="19" customWidth="1"/>
    <col min="64" max="67" width="6.88671875" style="19" customWidth="1"/>
    <col min="68" max="75" width="6.77734375" style="19" customWidth="1"/>
    <col min="76" max="79" width="7.44140625" style="19" customWidth="1"/>
    <col min="80" max="83" width="8.77734375" style="19" hidden="1" customWidth="1"/>
    <col min="84" max="84" width="8.44140625" style="19" hidden="1" customWidth="1"/>
    <col min="85" max="85" width="8.33203125" style="19" hidden="1" customWidth="1"/>
    <col min="86" max="86" width="7.5546875" style="19" hidden="1" customWidth="1"/>
    <col min="87" max="90" width="7" style="19" hidden="1" customWidth="1"/>
    <col min="91" max="91" width="7" style="19" customWidth="1"/>
    <col min="92" max="92" width="7.77734375" style="19" customWidth="1"/>
    <col min="93" max="16384" width="8.5546875" style="19"/>
  </cols>
  <sheetData>
    <row r="1" spans="1:92">
      <c r="A1" s="93" t="str">
        <f>IF('1'!$A$1=1,"до змісту","to title")</f>
        <v>to title</v>
      </c>
    </row>
    <row r="2" spans="1:92" s="124" customFormat="1" ht="21" customHeight="1">
      <c r="A2" s="1517" t="str">
        <f>IF('1'!$A$1=1,"1.6 Структура імпорту за широкими економічними категоріями у розрізі товарних груп","1.6 Composition of Imports by Broad Economic Categories within Commodity Groups")</f>
        <v>1.6 Composition of Imports by Broad Economic Categories within Commodity Groups</v>
      </c>
      <c r="B2" s="96"/>
      <c r="C2" s="1517"/>
      <c r="D2" s="1518"/>
      <c r="E2" s="1518"/>
      <c r="F2" s="1519"/>
      <c r="G2" s="1519"/>
      <c r="H2" s="1519"/>
      <c r="I2" s="1519"/>
      <c r="J2" s="1519"/>
      <c r="K2" s="1519"/>
      <c r="L2" s="1519"/>
      <c r="M2" s="1519"/>
      <c r="N2" s="1519"/>
      <c r="O2" s="1519"/>
      <c r="P2" s="1519"/>
      <c r="Q2" s="1519"/>
      <c r="R2" s="1519"/>
      <c r="S2" s="1519"/>
      <c r="T2" s="1519"/>
      <c r="U2" s="1519"/>
      <c r="V2" s="1519"/>
      <c r="W2" s="1519"/>
      <c r="X2" s="1519"/>
      <c r="Y2" s="1519"/>
      <c r="Z2" s="1519"/>
      <c r="AA2" s="1519"/>
      <c r="AB2" s="1519"/>
      <c r="AC2" s="1519"/>
      <c r="AD2" s="1519"/>
      <c r="AE2" s="1519"/>
      <c r="AF2" s="1519"/>
      <c r="AG2" s="1519"/>
      <c r="AH2" s="1519"/>
      <c r="AI2" s="1519"/>
      <c r="AJ2" s="1519"/>
      <c r="AK2" s="1519"/>
      <c r="AL2" s="1519"/>
      <c r="AM2" s="1519"/>
      <c r="AN2" s="1519"/>
      <c r="AO2" s="1519"/>
      <c r="AP2" s="1519"/>
      <c r="AQ2" s="1519"/>
      <c r="AR2" s="1519"/>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c r="BP2" s="1519"/>
      <c r="BQ2" s="1519"/>
      <c r="BR2" s="1519"/>
      <c r="BS2" s="1519"/>
      <c r="BT2" s="1519"/>
      <c r="BU2" s="1519"/>
      <c r="BV2" s="1519"/>
      <c r="BW2" s="1519"/>
      <c r="BX2" s="1519"/>
      <c r="BY2" s="1519"/>
      <c r="BZ2" s="1519"/>
      <c r="CA2" s="1519"/>
      <c r="CB2" s="1519"/>
      <c r="CC2" s="1519"/>
      <c r="CD2" s="1519"/>
      <c r="CE2" s="1519"/>
      <c r="CF2" s="1519"/>
      <c r="CG2" s="1519"/>
    </row>
    <row r="3" spans="1:92" ht="18.600000000000001" customHeight="1">
      <c r="A3" s="96" t="str">
        <f>IF('1'!$A$1=1,"(відповідно до КПБ6)","(according to BPM6 methodology)")</f>
        <v>(according to BPM6 methodology)</v>
      </c>
      <c r="B3" s="96"/>
      <c r="C3" s="96"/>
      <c r="D3" s="222"/>
      <c r="E3" s="222"/>
    </row>
    <row r="4" spans="1:92" ht="18.600000000000001" customHeight="1">
      <c r="A4" s="96" t="str">
        <f>IF('1'!$A$1=1,"Млн дол. США","Million USD")</f>
        <v>Million USD</v>
      </c>
      <c r="B4" s="96"/>
      <c r="C4" s="96"/>
      <c r="D4" s="222"/>
      <c r="E4" s="222"/>
      <c r="AE4" s="748"/>
    </row>
    <row r="5" spans="1:92" ht="21" customHeight="1">
      <c r="A5" s="1729" t="str">
        <f>IF('1'!A1=1,B5,C5)</f>
        <v>Description</v>
      </c>
      <c r="B5" s="1731" t="s">
        <v>24</v>
      </c>
      <c r="C5" s="1725" t="s">
        <v>119</v>
      </c>
      <c r="D5" s="179">
        <v>2005</v>
      </c>
      <c r="E5" s="180"/>
      <c r="F5" s="181"/>
      <c r="G5" s="182"/>
      <c r="H5" s="179">
        <v>2006</v>
      </c>
      <c r="I5" s="180"/>
      <c r="J5" s="181"/>
      <c r="K5" s="182"/>
      <c r="L5" s="179">
        <v>2007</v>
      </c>
      <c r="M5" s="180"/>
      <c r="N5" s="181"/>
      <c r="O5" s="182"/>
      <c r="P5" s="179">
        <v>2008</v>
      </c>
      <c r="Q5" s="180"/>
      <c r="R5" s="181"/>
      <c r="S5" s="182"/>
      <c r="T5" s="179">
        <v>2009</v>
      </c>
      <c r="U5" s="180"/>
      <c r="V5" s="181"/>
      <c r="W5" s="182"/>
      <c r="X5" s="179">
        <v>2010</v>
      </c>
      <c r="Y5" s="180"/>
      <c r="Z5" s="181"/>
      <c r="AA5" s="182"/>
      <c r="AB5" s="179">
        <v>2011</v>
      </c>
      <c r="AC5" s="180"/>
      <c r="AD5" s="181"/>
      <c r="AE5" s="182"/>
      <c r="AF5" s="179">
        <v>2012</v>
      </c>
      <c r="AG5" s="180"/>
      <c r="AH5" s="181"/>
      <c r="AI5" s="182"/>
      <c r="AJ5" s="179">
        <v>2013</v>
      </c>
      <c r="AK5" s="180"/>
      <c r="AL5" s="181"/>
      <c r="AM5" s="182"/>
      <c r="AN5" s="179">
        <v>2014</v>
      </c>
      <c r="AO5" s="180"/>
      <c r="AP5" s="181"/>
      <c r="AQ5" s="182"/>
      <c r="AR5" s="179">
        <v>2015</v>
      </c>
      <c r="AS5" s="35"/>
      <c r="AT5" s="36"/>
      <c r="AU5" s="36"/>
      <c r="AV5" s="98">
        <v>2016</v>
      </c>
      <c r="AW5" s="98"/>
      <c r="AX5" s="98"/>
      <c r="AY5" s="98"/>
      <c r="AZ5" s="98">
        <v>2017</v>
      </c>
      <c r="BA5" s="101"/>
      <c r="BB5" s="101"/>
      <c r="BC5" s="101"/>
      <c r="BD5" s="98">
        <v>2018</v>
      </c>
      <c r="BE5" s="98"/>
      <c r="BF5" s="98"/>
      <c r="BG5" s="98"/>
      <c r="BH5" s="101">
        <v>2019</v>
      </c>
      <c r="BI5" s="101"/>
      <c r="BJ5" s="101"/>
      <c r="BK5" s="604"/>
      <c r="BL5" s="604">
        <v>2020</v>
      </c>
      <c r="BM5" s="604"/>
      <c r="BN5" s="604"/>
      <c r="BO5" s="604"/>
      <c r="BP5" s="102">
        <v>2021</v>
      </c>
      <c r="BQ5" s="604"/>
      <c r="BR5" s="604"/>
      <c r="BS5" s="604"/>
      <c r="BT5" s="747">
        <v>2022</v>
      </c>
      <c r="BU5" s="102"/>
      <c r="BV5" s="101"/>
      <c r="BW5" s="101"/>
      <c r="BX5" s="101">
        <v>2023</v>
      </c>
      <c r="BY5" s="101"/>
      <c r="BZ5" s="101"/>
      <c r="CA5" s="101"/>
      <c r="CB5" s="747">
        <v>2020</v>
      </c>
      <c r="CC5" s="747">
        <v>2021</v>
      </c>
      <c r="CD5" s="98">
        <v>2022</v>
      </c>
      <c r="CE5" s="98">
        <v>2023</v>
      </c>
      <c r="CF5" s="1719">
        <v>2015</v>
      </c>
      <c r="CG5" s="1719">
        <v>2016</v>
      </c>
      <c r="CH5" s="1719">
        <v>2017</v>
      </c>
      <c r="CI5" s="1719">
        <v>2018</v>
      </c>
      <c r="CJ5" s="1719">
        <v>2019</v>
      </c>
      <c r="CK5" s="1719">
        <v>2020</v>
      </c>
      <c r="CL5" s="1719">
        <v>2021</v>
      </c>
      <c r="CM5" s="1722">
        <v>2022</v>
      </c>
      <c r="CN5" s="1722">
        <v>2023</v>
      </c>
    </row>
    <row r="6" spans="1:92" ht="19.350000000000001" customHeight="1">
      <c r="A6" s="1730"/>
      <c r="B6" s="1732"/>
      <c r="C6" s="1733"/>
      <c r="D6" s="41" t="s">
        <v>110</v>
      </c>
      <c r="E6" s="42" t="s">
        <v>107</v>
      </c>
      <c r="F6" s="42" t="s">
        <v>108</v>
      </c>
      <c r="G6" s="41" t="s">
        <v>109</v>
      </c>
      <c r="H6" s="41" t="s">
        <v>110</v>
      </c>
      <c r="I6" s="42" t="s">
        <v>107</v>
      </c>
      <c r="J6" s="42" t="s">
        <v>108</v>
      </c>
      <c r="K6" s="41" t="s">
        <v>109</v>
      </c>
      <c r="L6" s="41" t="s">
        <v>110</v>
      </c>
      <c r="M6" s="42" t="s">
        <v>107</v>
      </c>
      <c r="N6" s="42" t="s">
        <v>108</v>
      </c>
      <c r="O6" s="41" t="s">
        <v>109</v>
      </c>
      <c r="P6" s="41" t="s">
        <v>110</v>
      </c>
      <c r="Q6" s="42" t="s">
        <v>107</v>
      </c>
      <c r="R6" s="42" t="s">
        <v>108</v>
      </c>
      <c r="S6" s="41" t="s">
        <v>109</v>
      </c>
      <c r="T6" s="41" t="s">
        <v>110</v>
      </c>
      <c r="U6" s="42" t="s">
        <v>107</v>
      </c>
      <c r="V6" s="42" t="s">
        <v>108</v>
      </c>
      <c r="W6" s="41" t="s">
        <v>109</v>
      </c>
      <c r="X6" s="41" t="s">
        <v>110</v>
      </c>
      <c r="Y6" s="42" t="s">
        <v>107</v>
      </c>
      <c r="Z6" s="42" t="s">
        <v>108</v>
      </c>
      <c r="AA6" s="41" t="s">
        <v>109</v>
      </c>
      <c r="AB6" s="41" t="s">
        <v>110</v>
      </c>
      <c r="AC6" s="42" t="s">
        <v>107</v>
      </c>
      <c r="AD6" s="42" t="s">
        <v>108</v>
      </c>
      <c r="AE6" s="41" t="s">
        <v>109</v>
      </c>
      <c r="AF6" s="41" t="s">
        <v>110</v>
      </c>
      <c r="AG6" s="42" t="s">
        <v>107</v>
      </c>
      <c r="AH6" s="42" t="s">
        <v>108</v>
      </c>
      <c r="AI6" s="41" t="s">
        <v>109</v>
      </c>
      <c r="AJ6" s="41" t="s">
        <v>110</v>
      </c>
      <c r="AK6" s="42" t="s">
        <v>107</v>
      </c>
      <c r="AL6" s="42" t="s">
        <v>108</v>
      </c>
      <c r="AM6" s="41" t="s">
        <v>109</v>
      </c>
      <c r="AN6" s="41" t="s">
        <v>110</v>
      </c>
      <c r="AO6" s="42" t="s">
        <v>107</v>
      </c>
      <c r="AP6" s="42" t="s">
        <v>108</v>
      </c>
      <c r="AQ6" s="41" t="s">
        <v>109</v>
      </c>
      <c r="AR6" s="41" t="s">
        <v>110</v>
      </c>
      <c r="AS6" s="42" t="s">
        <v>107</v>
      </c>
      <c r="AT6" s="42" t="s">
        <v>108</v>
      </c>
      <c r="AU6" s="41" t="s">
        <v>109</v>
      </c>
      <c r="AV6" s="43" t="s">
        <v>110</v>
      </c>
      <c r="AW6" s="43" t="s">
        <v>107</v>
      </c>
      <c r="AX6" s="42" t="s">
        <v>108</v>
      </c>
      <c r="AY6" s="41" t="s">
        <v>109</v>
      </c>
      <c r="AZ6" s="41" t="s">
        <v>110</v>
      </c>
      <c r="BA6" s="42" t="s">
        <v>107</v>
      </c>
      <c r="BB6" s="42" t="s">
        <v>108</v>
      </c>
      <c r="BC6" s="41" t="s">
        <v>109</v>
      </c>
      <c r="BD6" s="41" t="s">
        <v>110</v>
      </c>
      <c r="BE6" s="42" t="s">
        <v>107</v>
      </c>
      <c r="BF6" s="42" t="s">
        <v>108</v>
      </c>
      <c r="BG6" s="41" t="s">
        <v>109</v>
      </c>
      <c r="BH6" s="41" t="s">
        <v>110</v>
      </c>
      <c r="BI6" s="659" t="s">
        <v>107</v>
      </c>
      <c r="BJ6" s="42" t="s">
        <v>108</v>
      </c>
      <c r="BK6" s="41" t="s">
        <v>109</v>
      </c>
      <c r="BL6" s="39" t="s">
        <v>110</v>
      </c>
      <c r="BM6" s="727" t="s">
        <v>107</v>
      </c>
      <c r="BN6" s="42" t="s">
        <v>108</v>
      </c>
      <c r="BO6" s="41" t="s">
        <v>109</v>
      </c>
      <c r="BP6" s="41" t="s">
        <v>110</v>
      </c>
      <c r="BQ6" s="42" t="s">
        <v>107</v>
      </c>
      <c r="BR6" s="42" t="s">
        <v>108</v>
      </c>
      <c r="BS6" s="659" t="s">
        <v>109</v>
      </c>
      <c r="BT6" s="43" t="s">
        <v>110</v>
      </c>
      <c r="BU6" s="39" t="s">
        <v>420</v>
      </c>
      <c r="BV6" s="42" t="s">
        <v>108</v>
      </c>
      <c r="BW6" s="40" t="s">
        <v>109</v>
      </c>
      <c r="BX6" s="39" t="s">
        <v>110</v>
      </c>
      <c r="BY6" s="39" t="s">
        <v>420</v>
      </c>
      <c r="BZ6" s="42" t="s">
        <v>108</v>
      </c>
      <c r="CA6" s="40" t="s">
        <v>109</v>
      </c>
      <c r="CB6" s="39" t="s">
        <v>628</v>
      </c>
      <c r="CC6" s="39" t="s">
        <v>628</v>
      </c>
      <c r="CD6" s="1058" t="s">
        <v>628</v>
      </c>
      <c r="CE6" s="1058" t="s">
        <v>628</v>
      </c>
      <c r="CF6" s="1721"/>
      <c r="CG6" s="1721"/>
      <c r="CH6" s="1721"/>
      <c r="CI6" s="1721"/>
      <c r="CJ6" s="1721"/>
      <c r="CK6" s="1721"/>
      <c r="CL6" s="1721"/>
      <c r="CM6" s="1724"/>
      <c r="CN6" s="1723"/>
    </row>
    <row r="7" spans="1:92" s="216" customFormat="1" ht="17.100000000000001" customHeight="1">
      <c r="A7" s="249" t="str">
        <f>IF('1'!A1=1,B7,C7)</f>
        <v xml:space="preserve">TOTAL* </v>
      </c>
      <c r="B7" s="219" t="s">
        <v>49</v>
      </c>
      <c r="C7" s="185" t="s">
        <v>120</v>
      </c>
      <c r="D7" s="215">
        <v>7039</v>
      </c>
      <c r="E7" s="186">
        <v>8678</v>
      </c>
      <c r="F7" s="186">
        <v>9180</v>
      </c>
      <c r="G7" s="186">
        <v>9478</v>
      </c>
      <c r="H7" s="186">
        <v>9413</v>
      </c>
      <c r="I7" s="186">
        <v>10140</v>
      </c>
      <c r="J7" s="186">
        <v>11326</v>
      </c>
      <c r="K7" s="186">
        <v>12269</v>
      </c>
      <c r="L7" s="186">
        <v>12448</v>
      </c>
      <c r="M7" s="186">
        <v>13677</v>
      </c>
      <c r="N7" s="186">
        <v>14417</v>
      </c>
      <c r="O7" s="186">
        <v>17454</v>
      </c>
      <c r="P7" s="186">
        <v>18141</v>
      </c>
      <c r="Q7" s="186">
        <v>22859</v>
      </c>
      <c r="R7" s="186">
        <v>24819</v>
      </c>
      <c r="S7" s="186">
        <v>17142</v>
      </c>
      <c r="T7" s="186">
        <v>9474</v>
      </c>
      <c r="U7" s="186">
        <v>9520</v>
      </c>
      <c r="V7" s="186">
        <v>11293</v>
      </c>
      <c r="W7" s="186">
        <v>13397</v>
      </c>
      <c r="X7" s="186">
        <v>11138</v>
      </c>
      <c r="Y7" s="186">
        <v>13066</v>
      </c>
      <c r="Z7" s="186">
        <v>15397</v>
      </c>
      <c r="AA7" s="186">
        <v>17938</v>
      </c>
      <c r="AB7" s="186">
        <v>17890</v>
      </c>
      <c r="AC7" s="186">
        <v>18443</v>
      </c>
      <c r="AD7" s="186">
        <v>19788</v>
      </c>
      <c r="AE7" s="186">
        <v>21700</v>
      </c>
      <c r="AF7" s="186">
        <v>18004</v>
      </c>
      <c r="AG7" s="186">
        <v>20911</v>
      </c>
      <c r="AH7" s="186">
        <v>20676</v>
      </c>
      <c r="AI7" s="186">
        <v>21665</v>
      </c>
      <c r="AJ7" s="186">
        <v>17140</v>
      </c>
      <c r="AK7" s="186">
        <v>16138</v>
      </c>
      <c r="AL7" s="186">
        <v>20317</v>
      </c>
      <c r="AM7" s="186">
        <v>19604</v>
      </c>
      <c r="AN7" s="186">
        <v>13245</v>
      </c>
      <c r="AO7" s="186">
        <v>13127</v>
      </c>
      <c r="AP7" s="186">
        <v>12386</v>
      </c>
      <c r="AQ7" s="186">
        <v>12453</v>
      </c>
      <c r="AR7" s="186">
        <v>9014</v>
      </c>
      <c r="AS7" s="186">
        <v>8097</v>
      </c>
      <c r="AT7" s="186">
        <v>8783</v>
      </c>
      <c r="AU7" s="186">
        <v>9193</v>
      </c>
      <c r="AV7" s="186">
        <v>8102</v>
      </c>
      <c r="AW7" s="186">
        <v>7971</v>
      </c>
      <c r="AX7" s="186">
        <v>9664</v>
      </c>
      <c r="AY7" s="186">
        <v>10976</v>
      </c>
      <c r="AZ7" s="186">
        <v>10497</v>
      </c>
      <c r="BA7" s="186">
        <v>10734</v>
      </c>
      <c r="BB7" s="186">
        <v>11911</v>
      </c>
      <c r="BC7" s="186">
        <v>13465</v>
      </c>
      <c r="BD7" s="186">
        <v>11886</v>
      </c>
      <c r="BE7" s="186">
        <v>12403</v>
      </c>
      <c r="BF7" s="186">
        <v>14361</v>
      </c>
      <c r="BG7" s="186">
        <v>15274</v>
      </c>
      <c r="BH7" s="186">
        <v>12995</v>
      </c>
      <c r="BI7" s="186">
        <v>13661</v>
      </c>
      <c r="BJ7" s="186">
        <v>15264</v>
      </c>
      <c r="BK7" s="186">
        <v>15726</v>
      </c>
      <c r="BL7" s="186">
        <v>12825</v>
      </c>
      <c r="BM7" s="186">
        <v>10332</v>
      </c>
      <c r="BN7" s="186">
        <v>12963</v>
      </c>
      <c r="BO7" s="186">
        <v>15308</v>
      </c>
      <c r="BP7" s="186">
        <v>14116</v>
      </c>
      <c r="BQ7" s="186">
        <v>15166</v>
      </c>
      <c r="BR7" s="186">
        <v>18442</v>
      </c>
      <c r="BS7" s="186">
        <v>21478</v>
      </c>
      <c r="BT7" s="186">
        <v>13363</v>
      </c>
      <c r="BU7" s="186">
        <v>10483</v>
      </c>
      <c r="BV7" s="186">
        <v>13311</v>
      </c>
      <c r="BW7" s="186">
        <v>15723</v>
      </c>
      <c r="BX7" s="186">
        <v>15235</v>
      </c>
      <c r="BY7" s="186">
        <v>14257</v>
      </c>
      <c r="BZ7" s="186">
        <v>15563</v>
      </c>
      <c r="CA7" s="186">
        <v>16573</v>
      </c>
      <c r="CB7" s="186">
        <f>SUM(BL7:BM7)</f>
        <v>23157</v>
      </c>
      <c r="CC7" s="186">
        <f>SUM(BP7:BQ7)</f>
        <v>29282</v>
      </c>
      <c r="CD7" s="186">
        <f>SUM(BT7:BU7)</f>
        <v>23846</v>
      </c>
      <c r="CE7" s="186">
        <f>SUM(BX7:BY7)</f>
        <v>29492</v>
      </c>
      <c r="CF7" s="186">
        <f>SUM(AR7:AU7)</f>
        <v>35087</v>
      </c>
      <c r="CG7" s="186">
        <f>SUM(AV7:AY7)</f>
        <v>36713</v>
      </c>
      <c r="CH7" s="186">
        <f>SUM(AZ7:BC7)</f>
        <v>46607</v>
      </c>
      <c r="CI7" s="186">
        <f>SUM(BD7:BG7)</f>
        <v>53924</v>
      </c>
      <c r="CJ7" s="186">
        <f>SUM(BH7:BK7)</f>
        <v>57646</v>
      </c>
      <c r="CK7" s="186">
        <f>SUM(BL7:BO7)</f>
        <v>51428</v>
      </c>
      <c r="CL7" s="186">
        <f>SUM(BP7:BS7)</f>
        <v>69202</v>
      </c>
      <c r="CM7" s="186">
        <f>SUM(BT7:BW7)</f>
        <v>52880</v>
      </c>
      <c r="CN7" s="729">
        <f>SUM(BX7:CA7)</f>
        <v>61628</v>
      </c>
    </row>
    <row r="8" spans="1:92" s="216" customFormat="1" ht="23.1" customHeight="1">
      <c r="A8" s="183" t="str">
        <f>IF('1'!A1=1,B8,C8)</f>
        <v>1. Investment goods</v>
      </c>
      <c r="B8" s="184" t="s">
        <v>50</v>
      </c>
      <c r="C8" s="187" t="s">
        <v>121</v>
      </c>
      <c r="D8" s="217">
        <v>1061</v>
      </c>
      <c r="E8" s="188">
        <v>1360</v>
      </c>
      <c r="F8" s="188">
        <v>1542</v>
      </c>
      <c r="G8" s="188">
        <v>1736</v>
      </c>
      <c r="H8" s="188">
        <v>1448</v>
      </c>
      <c r="I8" s="188">
        <v>1845</v>
      </c>
      <c r="J8" s="188">
        <v>1982</v>
      </c>
      <c r="K8" s="188">
        <v>2181</v>
      </c>
      <c r="L8" s="188">
        <v>1990</v>
      </c>
      <c r="M8" s="188">
        <v>2423</v>
      </c>
      <c r="N8" s="188">
        <v>2761</v>
      </c>
      <c r="O8" s="188">
        <v>3273</v>
      </c>
      <c r="P8" s="188">
        <v>3051</v>
      </c>
      <c r="Q8" s="188">
        <v>3947</v>
      </c>
      <c r="R8" s="188">
        <v>4382</v>
      </c>
      <c r="S8" s="188">
        <v>3071</v>
      </c>
      <c r="T8" s="188">
        <v>1004</v>
      </c>
      <c r="U8" s="188">
        <v>1174</v>
      </c>
      <c r="V8" s="188">
        <v>1368</v>
      </c>
      <c r="W8" s="188">
        <v>1660</v>
      </c>
      <c r="X8" s="188">
        <v>1233</v>
      </c>
      <c r="Y8" s="188">
        <v>1434</v>
      </c>
      <c r="Z8" s="188">
        <v>2054</v>
      </c>
      <c r="AA8" s="188">
        <v>2332</v>
      </c>
      <c r="AB8" s="188">
        <v>1987</v>
      </c>
      <c r="AC8" s="188">
        <v>2661</v>
      </c>
      <c r="AD8" s="188">
        <v>3131</v>
      </c>
      <c r="AE8" s="188">
        <v>3887</v>
      </c>
      <c r="AF8" s="188">
        <v>2640</v>
      </c>
      <c r="AG8" s="188">
        <v>3638</v>
      </c>
      <c r="AH8" s="188">
        <v>2870</v>
      </c>
      <c r="AI8" s="188">
        <v>3327</v>
      </c>
      <c r="AJ8" s="188">
        <v>2222</v>
      </c>
      <c r="AK8" s="188">
        <v>2590</v>
      </c>
      <c r="AL8" s="188">
        <v>2835</v>
      </c>
      <c r="AM8" s="188">
        <v>2631</v>
      </c>
      <c r="AN8" s="188">
        <v>1617</v>
      </c>
      <c r="AO8" s="188">
        <v>1556</v>
      </c>
      <c r="AP8" s="188">
        <v>1729</v>
      </c>
      <c r="AQ8" s="188">
        <v>1562</v>
      </c>
      <c r="AR8" s="188">
        <v>931</v>
      </c>
      <c r="AS8" s="188">
        <v>1023</v>
      </c>
      <c r="AT8" s="188">
        <v>1395</v>
      </c>
      <c r="AU8" s="188">
        <v>1436</v>
      </c>
      <c r="AV8" s="188">
        <v>1301</v>
      </c>
      <c r="AW8" s="188">
        <v>1566</v>
      </c>
      <c r="AX8" s="188">
        <v>1877</v>
      </c>
      <c r="AY8" s="188">
        <v>1966</v>
      </c>
      <c r="AZ8" s="188">
        <v>1945</v>
      </c>
      <c r="BA8" s="188">
        <v>2135</v>
      </c>
      <c r="BB8" s="188">
        <v>2307</v>
      </c>
      <c r="BC8" s="188">
        <v>2520</v>
      </c>
      <c r="BD8" s="188">
        <v>2060</v>
      </c>
      <c r="BE8" s="188">
        <v>2292</v>
      </c>
      <c r="BF8" s="188">
        <v>2620</v>
      </c>
      <c r="BG8" s="188">
        <v>2925</v>
      </c>
      <c r="BH8" s="188">
        <v>2354</v>
      </c>
      <c r="BI8" s="188">
        <v>2588</v>
      </c>
      <c r="BJ8" s="188">
        <v>3004</v>
      </c>
      <c r="BK8" s="188">
        <v>3188</v>
      </c>
      <c r="BL8" s="188">
        <v>2259</v>
      </c>
      <c r="BM8" s="188">
        <v>2010</v>
      </c>
      <c r="BN8" s="188">
        <v>2820</v>
      </c>
      <c r="BO8" s="188">
        <v>3323</v>
      </c>
      <c r="BP8" s="188">
        <v>2733</v>
      </c>
      <c r="BQ8" s="188">
        <v>3260</v>
      </c>
      <c r="BR8" s="188">
        <v>3391</v>
      </c>
      <c r="BS8" s="188">
        <v>4024</v>
      </c>
      <c r="BT8" s="188">
        <v>1927</v>
      </c>
      <c r="BU8" s="188">
        <v>1652</v>
      </c>
      <c r="BV8" s="188">
        <v>2057</v>
      </c>
      <c r="BW8" s="188">
        <v>2912</v>
      </c>
      <c r="BX8" s="188">
        <v>2557</v>
      </c>
      <c r="BY8" s="188">
        <v>2584</v>
      </c>
      <c r="BZ8" s="188">
        <v>3018</v>
      </c>
      <c r="CA8" s="188">
        <v>3473</v>
      </c>
      <c r="CB8" s="188">
        <f>SUM(BL8:BM8)</f>
        <v>4269</v>
      </c>
      <c r="CC8" s="188">
        <f>SUM(BP8:BQ8)</f>
        <v>5993</v>
      </c>
      <c r="CD8" s="188">
        <f>SUM(BT8:BU8)</f>
        <v>3579</v>
      </c>
      <c r="CE8" s="188">
        <f>SUM(BX8:BY8)</f>
        <v>5141</v>
      </c>
      <c r="CF8" s="188">
        <f>SUM(AR8:AU8)</f>
        <v>4785</v>
      </c>
      <c r="CG8" s="188">
        <f>SUM(AV8:AY8)</f>
        <v>6710</v>
      </c>
      <c r="CH8" s="188">
        <f>SUM(AZ8:BC8)</f>
        <v>8907</v>
      </c>
      <c r="CI8" s="188">
        <f>SUM(BD8:BG8)</f>
        <v>9897</v>
      </c>
      <c r="CJ8" s="188">
        <f>SUM(BH8:BK8)</f>
        <v>11134</v>
      </c>
      <c r="CK8" s="188">
        <f>SUM(BL8:BO8)</f>
        <v>10412</v>
      </c>
      <c r="CL8" s="188">
        <f>SUM(BP8:BS8)</f>
        <v>13408</v>
      </c>
      <c r="CM8" s="188">
        <f>SUM(BT8:BW8)</f>
        <v>8548</v>
      </c>
      <c r="CN8" s="729">
        <f>SUM(BX8:CA8)</f>
        <v>11632</v>
      </c>
    </row>
    <row r="9" spans="1:92" ht="12" customHeight="1">
      <c r="A9" s="189" t="str">
        <f>IF('1'!A1=1,B9,C9)</f>
        <v>of which:</v>
      </c>
      <c r="B9" s="190" t="s">
        <v>51</v>
      </c>
      <c r="C9" s="191" t="s">
        <v>122</v>
      </c>
      <c r="D9" s="192"/>
      <c r="E9" s="193"/>
      <c r="F9" s="193"/>
      <c r="G9" s="193"/>
      <c r="H9" s="193"/>
      <c r="I9" s="193"/>
      <c r="J9" s="193"/>
      <c r="K9" s="193"/>
      <c r="L9" s="193"/>
      <c r="M9" s="193"/>
      <c r="N9" s="193"/>
      <c r="O9" s="193"/>
      <c r="P9" s="193"/>
      <c r="Q9" s="193"/>
      <c r="R9" s="193"/>
      <c r="S9" s="193"/>
      <c r="T9" s="193"/>
      <c r="U9" s="193"/>
      <c r="V9" s="193"/>
      <c r="W9" s="193"/>
      <c r="X9" s="193"/>
      <c r="Y9" s="193"/>
      <c r="Z9" s="193"/>
      <c r="AA9" s="193"/>
      <c r="AB9" s="193"/>
      <c r="AC9" s="193"/>
      <c r="AD9" s="193"/>
      <c r="AE9" s="193"/>
      <c r="AF9" s="193"/>
      <c r="AG9" s="193"/>
      <c r="AH9" s="193"/>
      <c r="AI9" s="193"/>
      <c r="AJ9" s="193"/>
      <c r="AK9" s="193"/>
      <c r="AL9" s="193"/>
      <c r="AM9" s="193"/>
      <c r="AN9" s="193"/>
      <c r="AO9" s="193"/>
      <c r="AP9" s="193"/>
      <c r="AQ9" s="193"/>
      <c r="AR9" s="193"/>
      <c r="AS9" s="193"/>
      <c r="AT9" s="193"/>
      <c r="AU9" s="193"/>
      <c r="AV9" s="193"/>
      <c r="AW9" s="193"/>
      <c r="AX9" s="193"/>
      <c r="AY9" s="193"/>
      <c r="AZ9" s="193"/>
      <c r="BA9" s="193"/>
      <c r="BB9" s="193"/>
      <c r="BC9" s="193"/>
      <c r="BD9" s="193"/>
      <c r="BE9" s="193"/>
      <c r="BF9" s="193"/>
      <c r="BG9" s="193"/>
      <c r="BH9" s="193"/>
      <c r="BI9" s="193"/>
      <c r="BJ9" s="193"/>
      <c r="BK9" s="193"/>
      <c r="BL9" s="193"/>
      <c r="BM9" s="193"/>
      <c r="BN9" s="193"/>
      <c r="BO9" s="193"/>
      <c r="BP9" s="193"/>
      <c r="BQ9" s="193"/>
      <c r="BR9" s="193"/>
      <c r="BS9" s="193"/>
      <c r="BT9" s="193"/>
      <c r="BU9" s="193"/>
      <c r="BV9" s="193"/>
      <c r="BW9" s="193"/>
      <c r="BX9" s="193"/>
      <c r="BY9" s="193"/>
      <c r="BZ9" s="193"/>
      <c r="CA9" s="193"/>
      <c r="CB9" s="188"/>
      <c r="CC9" s="188"/>
      <c r="CD9" s="188"/>
      <c r="CE9" s="188"/>
      <c r="CF9" s="188"/>
      <c r="CG9" s="188"/>
      <c r="CH9" s="188"/>
      <c r="CI9" s="188"/>
      <c r="CJ9" s="188"/>
      <c r="CK9" s="188"/>
      <c r="CL9" s="188"/>
      <c r="CM9" s="188"/>
      <c r="CN9" s="729"/>
    </row>
    <row r="10" spans="1:92" s="196" customFormat="1" ht="28.35" customHeight="1">
      <c r="A10" s="589" t="str">
        <f>IF('1'!A1=1,B10,C10)</f>
        <v>Agricultural products</v>
      </c>
      <c r="B10" s="114" t="s">
        <v>5</v>
      </c>
      <c r="C10" s="653" t="s">
        <v>96</v>
      </c>
      <c r="D10" s="192">
        <v>1</v>
      </c>
      <c r="E10" s="193">
        <v>1</v>
      </c>
      <c r="F10" s="193">
        <v>1</v>
      </c>
      <c r="G10" s="193">
        <v>2</v>
      </c>
      <c r="H10" s="193">
        <v>1</v>
      </c>
      <c r="I10" s="193">
        <v>1</v>
      </c>
      <c r="J10" s="193">
        <v>2</v>
      </c>
      <c r="K10" s="193">
        <v>4</v>
      </c>
      <c r="L10" s="193">
        <v>1</v>
      </c>
      <c r="M10" s="193">
        <v>1</v>
      </c>
      <c r="N10" s="193">
        <v>4</v>
      </c>
      <c r="O10" s="193">
        <v>8</v>
      </c>
      <c r="P10" s="193">
        <v>3</v>
      </c>
      <c r="Q10" s="193">
        <v>5</v>
      </c>
      <c r="R10" s="193">
        <v>4</v>
      </c>
      <c r="S10" s="193">
        <v>3</v>
      </c>
      <c r="T10" s="193">
        <v>4</v>
      </c>
      <c r="U10" s="193">
        <v>1</v>
      </c>
      <c r="V10" s="193">
        <v>2</v>
      </c>
      <c r="W10" s="193">
        <v>4</v>
      </c>
      <c r="X10" s="193">
        <v>1</v>
      </c>
      <c r="Y10" s="193">
        <v>2</v>
      </c>
      <c r="Z10" s="193">
        <v>2</v>
      </c>
      <c r="AA10" s="193">
        <v>2</v>
      </c>
      <c r="AB10" s="193">
        <v>3</v>
      </c>
      <c r="AC10" s="193">
        <v>2</v>
      </c>
      <c r="AD10" s="193">
        <v>3</v>
      </c>
      <c r="AE10" s="193">
        <v>4</v>
      </c>
      <c r="AF10" s="193">
        <v>3</v>
      </c>
      <c r="AG10" s="193">
        <v>4</v>
      </c>
      <c r="AH10" s="193">
        <v>2</v>
      </c>
      <c r="AI10" s="193">
        <v>5</v>
      </c>
      <c r="AJ10" s="193">
        <v>4</v>
      </c>
      <c r="AK10" s="193">
        <v>4</v>
      </c>
      <c r="AL10" s="193">
        <v>3</v>
      </c>
      <c r="AM10" s="193">
        <v>4</v>
      </c>
      <c r="AN10" s="193">
        <v>1</v>
      </c>
      <c r="AO10" s="193">
        <v>1</v>
      </c>
      <c r="AP10" s="193">
        <v>1</v>
      </c>
      <c r="AQ10" s="193">
        <v>1</v>
      </c>
      <c r="AR10" s="193">
        <v>0</v>
      </c>
      <c r="AS10" s="193">
        <v>1</v>
      </c>
      <c r="AT10" s="193">
        <v>0</v>
      </c>
      <c r="AU10" s="193">
        <v>1</v>
      </c>
      <c r="AV10" s="193">
        <v>0</v>
      </c>
      <c r="AW10" s="193">
        <v>1</v>
      </c>
      <c r="AX10" s="193">
        <v>1</v>
      </c>
      <c r="AY10" s="193">
        <v>1</v>
      </c>
      <c r="AZ10" s="193">
        <v>0</v>
      </c>
      <c r="BA10" s="193">
        <v>1</v>
      </c>
      <c r="BB10" s="193">
        <v>1</v>
      </c>
      <c r="BC10" s="193">
        <v>1</v>
      </c>
      <c r="BD10" s="193">
        <v>0</v>
      </c>
      <c r="BE10" s="193">
        <v>1</v>
      </c>
      <c r="BF10" s="193">
        <v>3</v>
      </c>
      <c r="BG10" s="193">
        <v>1</v>
      </c>
      <c r="BH10" s="193">
        <v>1</v>
      </c>
      <c r="BI10" s="193">
        <v>1</v>
      </c>
      <c r="BJ10" s="193">
        <v>2</v>
      </c>
      <c r="BK10" s="193">
        <v>4</v>
      </c>
      <c r="BL10" s="193">
        <v>0</v>
      </c>
      <c r="BM10" s="193">
        <v>1</v>
      </c>
      <c r="BN10" s="193">
        <v>6</v>
      </c>
      <c r="BO10" s="193">
        <v>1</v>
      </c>
      <c r="BP10" s="703">
        <v>2</v>
      </c>
      <c r="BQ10" s="703">
        <v>2</v>
      </c>
      <c r="BR10" s="703">
        <v>5</v>
      </c>
      <c r="BS10" s="703">
        <v>3</v>
      </c>
      <c r="BT10" s="703">
        <v>2</v>
      </c>
      <c r="BU10" s="703">
        <v>1</v>
      </c>
      <c r="BV10" s="703">
        <v>1</v>
      </c>
      <c r="BW10" s="703">
        <v>0</v>
      </c>
      <c r="BX10" s="703">
        <v>0</v>
      </c>
      <c r="BY10" s="703">
        <v>1</v>
      </c>
      <c r="BZ10" s="703">
        <v>2</v>
      </c>
      <c r="CA10" s="703">
        <v>1</v>
      </c>
      <c r="CB10" s="188">
        <f t="shared" ref="CB10:CB33" si="0">SUM(BL10:BM10)</f>
        <v>1</v>
      </c>
      <c r="CC10" s="188">
        <f t="shared" ref="CC10:CC33" si="1">SUM(BP10:BQ10)</f>
        <v>4</v>
      </c>
      <c r="CD10" s="188">
        <f t="shared" ref="CD10:CD33" si="2">SUM(BT10:BU10)</f>
        <v>3</v>
      </c>
      <c r="CE10" s="188">
        <f t="shared" ref="CE10:CE33" si="3">SUM(BX10:BY10)</f>
        <v>1</v>
      </c>
      <c r="CF10" s="188">
        <f>SUM(AR10:AU10)</f>
        <v>2</v>
      </c>
      <c r="CG10" s="188">
        <f>SUM(AV10:AY10)</f>
        <v>3</v>
      </c>
      <c r="CH10" s="188">
        <f>SUM(AZ10:BC10)</f>
        <v>3</v>
      </c>
      <c r="CI10" s="188">
        <f>SUM(BD10:BG10)</f>
        <v>5</v>
      </c>
      <c r="CJ10" s="188">
        <f>SUM(BH10:BK10)</f>
        <v>8</v>
      </c>
      <c r="CK10" s="188">
        <f>SUM(BL10:BO10)</f>
        <v>8</v>
      </c>
      <c r="CL10" s="188">
        <f>SUM(BP10:BS10)</f>
        <v>12</v>
      </c>
      <c r="CM10" s="188">
        <f>SUM(BT10:BW10)</f>
        <v>4</v>
      </c>
      <c r="CN10" s="729">
        <f t="shared" ref="CN10:CN32" si="4">SUM(BX10:CA10)</f>
        <v>4</v>
      </c>
    </row>
    <row r="11" spans="1:92" s="196" customFormat="1" ht="15" customHeight="1">
      <c r="A11" s="590" t="str">
        <f>IF('1'!A1=1,B11,C11)</f>
        <v>Ferrrous and nonferrous metals</v>
      </c>
      <c r="B11" s="250" t="s">
        <v>10</v>
      </c>
      <c r="C11" s="653" t="s">
        <v>101</v>
      </c>
      <c r="D11" s="192">
        <v>11</v>
      </c>
      <c r="E11" s="193">
        <v>15</v>
      </c>
      <c r="F11" s="193">
        <v>19</v>
      </c>
      <c r="G11" s="193">
        <v>26</v>
      </c>
      <c r="H11" s="193">
        <v>19</v>
      </c>
      <c r="I11" s="193">
        <v>24</v>
      </c>
      <c r="J11" s="193">
        <v>29</v>
      </c>
      <c r="K11" s="193">
        <v>33</v>
      </c>
      <c r="L11" s="193">
        <v>30</v>
      </c>
      <c r="M11" s="193">
        <v>30</v>
      </c>
      <c r="N11" s="193">
        <v>31</v>
      </c>
      <c r="O11" s="193">
        <v>42</v>
      </c>
      <c r="P11" s="193">
        <v>35</v>
      </c>
      <c r="Q11" s="193">
        <v>63</v>
      </c>
      <c r="R11" s="193">
        <v>71</v>
      </c>
      <c r="S11" s="193">
        <v>60</v>
      </c>
      <c r="T11" s="193">
        <v>21</v>
      </c>
      <c r="U11" s="193">
        <v>29</v>
      </c>
      <c r="V11" s="193">
        <v>34</v>
      </c>
      <c r="W11" s="193">
        <v>34</v>
      </c>
      <c r="X11" s="193">
        <v>22</v>
      </c>
      <c r="Y11" s="193">
        <v>51</v>
      </c>
      <c r="Z11" s="193">
        <v>57</v>
      </c>
      <c r="AA11" s="193">
        <v>57</v>
      </c>
      <c r="AB11" s="193">
        <v>36</v>
      </c>
      <c r="AC11" s="193">
        <v>81</v>
      </c>
      <c r="AD11" s="193">
        <v>87</v>
      </c>
      <c r="AE11" s="193">
        <v>72</v>
      </c>
      <c r="AF11" s="193">
        <v>45</v>
      </c>
      <c r="AG11" s="193">
        <v>80</v>
      </c>
      <c r="AH11" s="193">
        <v>97</v>
      </c>
      <c r="AI11" s="193">
        <v>60</v>
      </c>
      <c r="AJ11" s="193">
        <v>38</v>
      </c>
      <c r="AK11" s="193">
        <v>60</v>
      </c>
      <c r="AL11" s="193">
        <v>65</v>
      </c>
      <c r="AM11" s="193">
        <v>53</v>
      </c>
      <c r="AN11" s="193">
        <v>42</v>
      </c>
      <c r="AO11" s="193">
        <v>42</v>
      </c>
      <c r="AP11" s="193">
        <v>46</v>
      </c>
      <c r="AQ11" s="193">
        <v>44</v>
      </c>
      <c r="AR11" s="193">
        <v>26</v>
      </c>
      <c r="AS11" s="193">
        <v>29</v>
      </c>
      <c r="AT11" s="193">
        <v>29</v>
      </c>
      <c r="AU11" s="193">
        <v>36</v>
      </c>
      <c r="AV11" s="193">
        <v>29</v>
      </c>
      <c r="AW11" s="193">
        <v>36</v>
      </c>
      <c r="AX11" s="193">
        <v>38</v>
      </c>
      <c r="AY11" s="193">
        <v>39</v>
      </c>
      <c r="AZ11" s="193">
        <v>64</v>
      </c>
      <c r="BA11" s="193">
        <v>72</v>
      </c>
      <c r="BB11" s="193">
        <v>65</v>
      </c>
      <c r="BC11" s="193">
        <v>50</v>
      </c>
      <c r="BD11" s="193">
        <v>37</v>
      </c>
      <c r="BE11" s="193">
        <v>41</v>
      </c>
      <c r="BF11" s="193">
        <v>62</v>
      </c>
      <c r="BG11" s="193">
        <v>59</v>
      </c>
      <c r="BH11" s="193">
        <v>41</v>
      </c>
      <c r="BI11" s="193">
        <v>89</v>
      </c>
      <c r="BJ11" s="193">
        <v>64</v>
      </c>
      <c r="BK11" s="193">
        <v>49</v>
      </c>
      <c r="BL11" s="193">
        <v>38</v>
      </c>
      <c r="BM11" s="193">
        <v>40</v>
      </c>
      <c r="BN11" s="193">
        <v>54</v>
      </c>
      <c r="BO11" s="193">
        <v>54</v>
      </c>
      <c r="BP11" s="703">
        <v>47</v>
      </c>
      <c r="BQ11" s="703">
        <v>56</v>
      </c>
      <c r="BR11" s="703">
        <v>78</v>
      </c>
      <c r="BS11" s="703">
        <v>60</v>
      </c>
      <c r="BT11" s="703">
        <v>37</v>
      </c>
      <c r="BU11" s="703">
        <v>24</v>
      </c>
      <c r="BV11" s="703">
        <v>45</v>
      </c>
      <c r="BW11" s="703">
        <v>43</v>
      </c>
      <c r="BX11" s="703">
        <v>44</v>
      </c>
      <c r="BY11" s="703">
        <v>41</v>
      </c>
      <c r="BZ11" s="703">
        <v>58</v>
      </c>
      <c r="CA11" s="703">
        <v>46</v>
      </c>
      <c r="CB11" s="188">
        <f t="shared" si="0"/>
        <v>78</v>
      </c>
      <c r="CC11" s="188">
        <f t="shared" si="1"/>
        <v>103</v>
      </c>
      <c r="CD11" s="188">
        <f t="shared" si="2"/>
        <v>61</v>
      </c>
      <c r="CE11" s="188">
        <f t="shared" si="3"/>
        <v>85</v>
      </c>
      <c r="CF11" s="188">
        <f>SUM(AR11:AU11)</f>
        <v>120</v>
      </c>
      <c r="CG11" s="188">
        <f>SUM(AV11:AY11)</f>
        <v>142</v>
      </c>
      <c r="CH11" s="188">
        <f>SUM(AZ11:BC11)</f>
        <v>251</v>
      </c>
      <c r="CI11" s="188">
        <f>SUM(BD11:BG11)</f>
        <v>199</v>
      </c>
      <c r="CJ11" s="188">
        <f>SUM(BH11:BK11)</f>
        <v>243</v>
      </c>
      <c r="CK11" s="188">
        <f>SUM(BL11:BO11)</f>
        <v>186</v>
      </c>
      <c r="CL11" s="188">
        <f>SUM(BP11:BS11)</f>
        <v>241</v>
      </c>
      <c r="CM11" s="188">
        <f t="shared" ref="CM11:CM32" si="5">SUM(BT11:BW11)</f>
        <v>149</v>
      </c>
      <c r="CN11" s="729">
        <f t="shared" si="4"/>
        <v>189</v>
      </c>
    </row>
    <row r="12" spans="1:92" ht="29.1" customHeight="1">
      <c r="A12" s="589" t="str">
        <f>IF('1'!A1=1,B12,C12)</f>
        <v>Machinery and equipment</v>
      </c>
      <c r="B12" s="114" t="s">
        <v>11</v>
      </c>
      <c r="C12" s="653" t="s">
        <v>102</v>
      </c>
      <c r="D12" s="192">
        <v>1036</v>
      </c>
      <c r="E12" s="193">
        <v>1330</v>
      </c>
      <c r="F12" s="193">
        <v>1501</v>
      </c>
      <c r="G12" s="193">
        <v>1684</v>
      </c>
      <c r="H12" s="193">
        <v>1405</v>
      </c>
      <c r="I12" s="193">
        <v>1800</v>
      </c>
      <c r="J12" s="193">
        <v>1926</v>
      </c>
      <c r="K12" s="193">
        <v>2112</v>
      </c>
      <c r="L12" s="193">
        <v>1936</v>
      </c>
      <c r="M12" s="193">
        <v>2366</v>
      </c>
      <c r="N12" s="193">
        <v>2688</v>
      </c>
      <c r="O12" s="193">
        <v>3167</v>
      </c>
      <c r="P12" s="193">
        <v>2966</v>
      </c>
      <c r="Q12" s="193">
        <v>3817</v>
      </c>
      <c r="R12" s="193">
        <v>4232</v>
      </c>
      <c r="S12" s="193">
        <v>2952</v>
      </c>
      <c r="T12" s="193">
        <v>965</v>
      </c>
      <c r="U12" s="193">
        <v>1130</v>
      </c>
      <c r="V12" s="193">
        <v>1316</v>
      </c>
      <c r="W12" s="193">
        <v>1606</v>
      </c>
      <c r="X12" s="193">
        <v>1197</v>
      </c>
      <c r="Y12" s="193">
        <v>1364</v>
      </c>
      <c r="Z12" s="193">
        <v>1972</v>
      </c>
      <c r="AA12" s="193">
        <v>2245</v>
      </c>
      <c r="AB12" s="193">
        <v>1930</v>
      </c>
      <c r="AC12" s="193">
        <v>2550</v>
      </c>
      <c r="AD12" s="193">
        <v>3019</v>
      </c>
      <c r="AE12" s="193">
        <v>3775</v>
      </c>
      <c r="AF12" s="193">
        <v>2566</v>
      </c>
      <c r="AG12" s="193">
        <v>3521</v>
      </c>
      <c r="AH12" s="193">
        <v>2743</v>
      </c>
      <c r="AI12" s="193">
        <v>3227</v>
      </c>
      <c r="AJ12" s="193">
        <v>2160</v>
      </c>
      <c r="AK12" s="193">
        <v>2507</v>
      </c>
      <c r="AL12" s="193">
        <v>2743</v>
      </c>
      <c r="AM12" s="193">
        <v>2541</v>
      </c>
      <c r="AN12" s="193">
        <v>1547</v>
      </c>
      <c r="AO12" s="193">
        <v>1498</v>
      </c>
      <c r="AP12" s="193">
        <v>1667</v>
      </c>
      <c r="AQ12" s="193">
        <v>1502</v>
      </c>
      <c r="AR12" s="193">
        <v>895</v>
      </c>
      <c r="AS12" s="193">
        <v>988</v>
      </c>
      <c r="AT12" s="193">
        <v>1357</v>
      </c>
      <c r="AU12" s="193">
        <v>1389</v>
      </c>
      <c r="AV12" s="193">
        <v>1262</v>
      </c>
      <c r="AW12" s="193">
        <v>1514</v>
      </c>
      <c r="AX12" s="193">
        <v>1819</v>
      </c>
      <c r="AY12" s="193">
        <v>1910</v>
      </c>
      <c r="AZ12" s="193">
        <v>1871</v>
      </c>
      <c r="BA12" s="193">
        <v>2052</v>
      </c>
      <c r="BB12" s="193">
        <v>2227</v>
      </c>
      <c r="BC12" s="193">
        <v>2450</v>
      </c>
      <c r="BD12" s="193">
        <v>2010</v>
      </c>
      <c r="BE12" s="193">
        <v>2235</v>
      </c>
      <c r="BF12" s="193">
        <v>2535</v>
      </c>
      <c r="BG12" s="193">
        <v>2845</v>
      </c>
      <c r="BH12" s="193">
        <v>2294</v>
      </c>
      <c r="BI12" s="193">
        <v>2478</v>
      </c>
      <c r="BJ12" s="193">
        <v>2915</v>
      </c>
      <c r="BK12" s="193">
        <v>3106</v>
      </c>
      <c r="BL12" s="193">
        <v>2196</v>
      </c>
      <c r="BM12" s="193">
        <v>1948</v>
      </c>
      <c r="BN12" s="193">
        <v>2727</v>
      </c>
      <c r="BO12" s="193">
        <v>3223</v>
      </c>
      <c r="BP12" s="703">
        <v>2644</v>
      </c>
      <c r="BQ12" s="703">
        <v>3149</v>
      </c>
      <c r="BR12" s="703">
        <v>3251</v>
      </c>
      <c r="BS12" s="703">
        <v>3898</v>
      </c>
      <c r="BT12" s="703">
        <v>1868</v>
      </c>
      <c r="BU12" s="703">
        <v>1618</v>
      </c>
      <c r="BV12" s="703">
        <v>1993</v>
      </c>
      <c r="BW12" s="703">
        <v>2848</v>
      </c>
      <c r="BX12" s="703">
        <v>2497</v>
      </c>
      <c r="BY12" s="703">
        <v>2524</v>
      </c>
      <c r="BZ12" s="703">
        <v>2938</v>
      </c>
      <c r="CA12" s="703">
        <v>3402</v>
      </c>
      <c r="CB12" s="188">
        <f t="shared" si="0"/>
        <v>4144</v>
      </c>
      <c r="CC12" s="188">
        <f t="shared" si="1"/>
        <v>5793</v>
      </c>
      <c r="CD12" s="188">
        <f t="shared" si="2"/>
        <v>3486</v>
      </c>
      <c r="CE12" s="188">
        <f t="shared" si="3"/>
        <v>5021</v>
      </c>
      <c r="CF12" s="188">
        <f>SUM(AR12:AU12)</f>
        <v>4629</v>
      </c>
      <c r="CG12" s="188">
        <f>SUM(AV12:AY12)</f>
        <v>6505</v>
      </c>
      <c r="CH12" s="188">
        <f>SUM(AZ12:BC12)</f>
        <v>8600</v>
      </c>
      <c r="CI12" s="188">
        <f>SUM(BD12:BG12)</f>
        <v>9625</v>
      </c>
      <c r="CJ12" s="188">
        <f>SUM(BH12:BK12)</f>
        <v>10793</v>
      </c>
      <c r="CK12" s="188">
        <f>SUM(BL12:BO12)</f>
        <v>10094</v>
      </c>
      <c r="CL12" s="188">
        <f>SUM(BP12:BS12)</f>
        <v>12942</v>
      </c>
      <c r="CM12" s="188">
        <f t="shared" si="5"/>
        <v>8327</v>
      </c>
      <c r="CN12" s="729">
        <f t="shared" si="4"/>
        <v>11361</v>
      </c>
    </row>
    <row r="13" spans="1:92" ht="20.100000000000001" customHeight="1">
      <c r="A13" s="589" t="str">
        <f>IF('1'!A1=1,B13,C13)</f>
        <v>Other</v>
      </c>
      <c r="B13" s="114" t="s">
        <v>52</v>
      </c>
      <c r="C13" s="641" t="s">
        <v>123</v>
      </c>
      <c r="D13" s="192">
        <f>D8-D10-D11-D12</f>
        <v>13</v>
      </c>
      <c r="E13" s="193">
        <f>E8-E10-E11-E12</f>
        <v>14</v>
      </c>
      <c r="F13" s="193">
        <f t="shared" ref="F13:BV13" si="6">F8-F10-F11-F12</f>
        <v>21</v>
      </c>
      <c r="G13" s="193">
        <f t="shared" si="6"/>
        <v>24</v>
      </c>
      <c r="H13" s="193">
        <f t="shared" si="6"/>
        <v>23</v>
      </c>
      <c r="I13" s="193">
        <f t="shared" si="6"/>
        <v>20</v>
      </c>
      <c r="J13" s="193">
        <f t="shared" si="6"/>
        <v>25</v>
      </c>
      <c r="K13" s="193">
        <f t="shared" si="6"/>
        <v>32</v>
      </c>
      <c r="L13" s="193">
        <f t="shared" si="6"/>
        <v>23</v>
      </c>
      <c r="M13" s="193">
        <f t="shared" si="6"/>
        <v>26</v>
      </c>
      <c r="N13" s="193">
        <f t="shared" si="6"/>
        <v>38</v>
      </c>
      <c r="O13" s="193">
        <f t="shared" si="6"/>
        <v>56</v>
      </c>
      <c r="P13" s="193">
        <f t="shared" si="6"/>
        <v>47</v>
      </c>
      <c r="Q13" s="193">
        <f t="shared" si="6"/>
        <v>62</v>
      </c>
      <c r="R13" s="193">
        <f t="shared" si="6"/>
        <v>75</v>
      </c>
      <c r="S13" s="193">
        <f t="shared" si="6"/>
        <v>56</v>
      </c>
      <c r="T13" s="193">
        <f t="shared" si="6"/>
        <v>14</v>
      </c>
      <c r="U13" s="193">
        <f t="shared" si="6"/>
        <v>14</v>
      </c>
      <c r="V13" s="193">
        <f t="shared" si="6"/>
        <v>16</v>
      </c>
      <c r="W13" s="193">
        <f t="shared" si="6"/>
        <v>16</v>
      </c>
      <c r="X13" s="193">
        <f t="shared" si="6"/>
        <v>13</v>
      </c>
      <c r="Y13" s="193">
        <f t="shared" si="6"/>
        <v>17</v>
      </c>
      <c r="Z13" s="193">
        <f t="shared" si="6"/>
        <v>23</v>
      </c>
      <c r="AA13" s="193">
        <f t="shared" si="6"/>
        <v>28</v>
      </c>
      <c r="AB13" s="193">
        <f t="shared" si="6"/>
        <v>18</v>
      </c>
      <c r="AC13" s="193">
        <f t="shared" si="6"/>
        <v>28</v>
      </c>
      <c r="AD13" s="193">
        <f t="shared" si="6"/>
        <v>22</v>
      </c>
      <c r="AE13" s="193">
        <f t="shared" si="6"/>
        <v>36</v>
      </c>
      <c r="AF13" s="193">
        <f t="shared" si="6"/>
        <v>26</v>
      </c>
      <c r="AG13" s="193">
        <f t="shared" si="6"/>
        <v>33</v>
      </c>
      <c r="AH13" s="193">
        <f t="shared" si="6"/>
        <v>28</v>
      </c>
      <c r="AI13" s="193">
        <f t="shared" si="6"/>
        <v>35</v>
      </c>
      <c r="AJ13" s="193">
        <f t="shared" si="6"/>
        <v>20</v>
      </c>
      <c r="AK13" s="193">
        <f t="shared" si="6"/>
        <v>19</v>
      </c>
      <c r="AL13" s="193">
        <f t="shared" si="6"/>
        <v>24</v>
      </c>
      <c r="AM13" s="193">
        <f t="shared" si="6"/>
        <v>33</v>
      </c>
      <c r="AN13" s="193">
        <f t="shared" si="6"/>
        <v>27</v>
      </c>
      <c r="AO13" s="193">
        <f t="shared" si="6"/>
        <v>15</v>
      </c>
      <c r="AP13" s="193">
        <f t="shared" si="6"/>
        <v>15</v>
      </c>
      <c r="AQ13" s="193">
        <f t="shared" si="6"/>
        <v>15</v>
      </c>
      <c r="AR13" s="193">
        <f t="shared" si="6"/>
        <v>10</v>
      </c>
      <c r="AS13" s="193">
        <f t="shared" si="6"/>
        <v>5</v>
      </c>
      <c r="AT13" s="193">
        <f t="shared" si="6"/>
        <v>9</v>
      </c>
      <c r="AU13" s="193">
        <f t="shared" si="6"/>
        <v>10</v>
      </c>
      <c r="AV13" s="193">
        <f t="shared" si="6"/>
        <v>10</v>
      </c>
      <c r="AW13" s="193">
        <f t="shared" si="6"/>
        <v>15</v>
      </c>
      <c r="AX13" s="193">
        <f t="shared" si="6"/>
        <v>19</v>
      </c>
      <c r="AY13" s="193">
        <f t="shared" si="6"/>
        <v>16</v>
      </c>
      <c r="AZ13" s="193">
        <f t="shared" si="6"/>
        <v>10</v>
      </c>
      <c r="BA13" s="193">
        <f t="shared" si="6"/>
        <v>10</v>
      </c>
      <c r="BB13" s="193">
        <f t="shared" si="6"/>
        <v>14</v>
      </c>
      <c r="BC13" s="193">
        <f t="shared" si="6"/>
        <v>19</v>
      </c>
      <c r="BD13" s="193">
        <f t="shared" si="6"/>
        <v>13</v>
      </c>
      <c r="BE13" s="193">
        <f t="shared" si="6"/>
        <v>15</v>
      </c>
      <c r="BF13" s="193">
        <f t="shared" si="6"/>
        <v>20</v>
      </c>
      <c r="BG13" s="193">
        <f t="shared" si="6"/>
        <v>20</v>
      </c>
      <c r="BH13" s="193">
        <f t="shared" si="6"/>
        <v>18</v>
      </c>
      <c r="BI13" s="193">
        <f t="shared" si="6"/>
        <v>20</v>
      </c>
      <c r="BJ13" s="193">
        <f t="shared" si="6"/>
        <v>23</v>
      </c>
      <c r="BK13" s="193">
        <f t="shared" si="6"/>
        <v>29</v>
      </c>
      <c r="BL13" s="193">
        <f t="shared" si="6"/>
        <v>25</v>
      </c>
      <c r="BM13" s="193">
        <f t="shared" si="6"/>
        <v>21</v>
      </c>
      <c r="BN13" s="193">
        <f t="shared" si="6"/>
        <v>33</v>
      </c>
      <c r="BO13" s="193">
        <f t="shared" si="6"/>
        <v>45</v>
      </c>
      <c r="BP13" s="703">
        <f t="shared" si="6"/>
        <v>40</v>
      </c>
      <c r="BQ13" s="703">
        <f t="shared" si="6"/>
        <v>53</v>
      </c>
      <c r="BR13" s="703">
        <f t="shared" si="6"/>
        <v>57</v>
      </c>
      <c r="BS13" s="703">
        <f t="shared" si="6"/>
        <v>63</v>
      </c>
      <c r="BT13" s="703">
        <f t="shared" si="6"/>
        <v>20</v>
      </c>
      <c r="BU13" s="703">
        <f t="shared" si="6"/>
        <v>9</v>
      </c>
      <c r="BV13" s="703">
        <f t="shared" si="6"/>
        <v>18</v>
      </c>
      <c r="BW13" s="703">
        <f t="shared" ref="BW13:CA13" si="7">BW8-BW10-BW11-BW12</f>
        <v>21</v>
      </c>
      <c r="BX13" s="703">
        <f t="shared" si="7"/>
        <v>16</v>
      </c>
      <c r="BY13" s="703">
        <f t="shared" si="7"/>
        <v>18</v>
      </c>
      <c r="BZ13" s="703">
        <f t="shared" si="7"/>
        <v>20</v>
      </c>
      <c r="CA13" s="703">
        <f t="shared" si="7"/>
        <v>24</v>
      </c>
      <c r="CB13" s="188">
        <f t="shared" si="0"/>
        <v>46</v>
      </c>
      <c r="CC13" s="188">
        <f t="shared" si="1"/>
        <v>93</v>
      </c>
      <c r="CD13" s="188">
        <f t="shared" si="2"/>
        <v>29</v>
      </c>
      <c r="CE13" s="188">
        <f t="shared" si="3"/>
        <v>34</v>
      </c>
      <c r="CF13" s="188">
        <f>SUM(AR13:AU13)</f>
        <v>34</v>
      </c>
      <c r="CG13" s="188">
        <f>SUM(AV13:AY13)</f>
        <v>60</v>
      </c>
      <c r="CH13" s="188">
        <f>SUM(AZ13:BC13)</f>
        <v>53</v>
      </c>
      <c r="CI13" s="188">
        <f>SUM(BD13:BG13)</f>
        <v>68</v>
      </c>
      <c r="CJ13" s="188">
        <f>SUM(BH13:BK13)</f>
        <v>90</v>
      </c>
      <c r="CK13" s="188">
        <f>SUM(BL13:BO13)</f>
        <v>124</v>
      </c>
      <c r="CL13" s="188">
        <f>SUM(BP13:BS13)</f>
        <v>213</v>
      </c>
      <c r="CM13" s="188">
        <f t="shared" si="5"/>
        <v>68</v>
      </c>
      <c r="CN13" s="729">
        <f t="shared" si="4"/>
        <v>78</v>
      </c>
    </row>
    <row r="14" spans="1:92" s="216" customFormat="1" ht="24" customHeight="1">
      <c r="A14" s="183" t="str">
        <f>IF('1'!A1=1,B14,C14)</f>
        <v xml:space="preserve"> 2. Intermediate goods</v>
      </c>
      <c r="B14" s="184" t="s">
        <v>53</v>
      </c>
      <c r="C14" s="187" t="s">
        <v>124</v>
      </c>
      <c r="D14" s="217">
        <v>4686</v>
      </c>
      <c r="E14" s="188">
        <v>5697</v>
      </c>
      <c r="F14" s="188">
        <v>5819</v>
      </c>
      <c r="G14" s="188">
        <v>5683</v>
      </c>
      <c r="H14" s="188">
        <v>6083</v>
      </c>
      <c r="I14" s="188">
        <v>6215</v>
      </c>
      <c r="J14" s="188">
        <v>7176</v>
      </c>
      <c r="K14" s="188">
        <v>7410</v>
      </c>
      <c r="L14" s="188">
        <v>8089</v>
      </c>
      <c r="M14" s="188">
        <v>8660</v>
      </c>
      <c r="N14" s="188">
        <v>8810</v>
      </c>
      <c r="O14" s="188">
        <v>10557</v>
      </c>
      <c r="P14" s="188">
        <v>11264</v>
      </c>
      <c r="Q14" s="188">
        <v>14315</v>
      </c>
      <c r="R14" s="188">
        <v>15285</v>
      </c>
      <c r="S14" s="188">
        <v>9776</v>
      </c>
      <c r="T14" s="188">
        <v>6147</v>
      </c>
      <c r="U14" s="188">
        <v>6090</v>
      </c>
      <c r="V14" s="188">
        <v>7361</v>
      </c>
      <c r="W14" s="188">
        <v>8615</v>
      </c>
      <c r="X14" s="188">
        <v>7271</v>
      </c>
      <c r="Y14" s="188">
        <v>8499</v>
      </c>
      <c r="Z14" s="188">
        <v>9725</v>
      </c>
      <c r="AA14" s="188">
        <v>11228</v>
      </c>
      <c r="AB14" s="188">
        <v>12241</v>
      </c>
      <c r="AC14" s="188">
        <v>11909</v>
      </c>
      <c r="AD14" s="188">
        <v>12402</v>
      </c>
      <c r="AE14" s="188">
        <v>12905</v>
      </c>
      <c r="AF14" s="188">
        <v>11422</v>
      </c>
      <c r="AG14" s="188">
        <v>12196</v>
      </c>
      <c r="AH14" s="188">
        <v>12674</v>
      </c>
      <c r="AI14" s="188">
        <v>12382</v>
      </c>
      <c r="AJ14" s="188">
        <v>10282</v>
      </c>
      <c r="AK14" s="188">
        <v>9017</v>
      </c>
      <c r="AL14" s="188">
        <v>12348</v>
      </c>
      <c r="AM14" s="188">
        <v>11326</v>
      </c>
      <c r="AN14" s="188">
        <v>7734</v>
      </c>
      <c r="AO14" s="188">
        <v>8385</v>
      </c>
      <c r="AP14" s="188">
        <v>7455</v>
      </c>
      <c r="AQ14" s="188">
        <v>7449</v>
      </c>
      <c r="AR14" s="188">
        <v>5829</v>
      </c>
      <c r="AS14" s="188">
        <v>5347</v>
      </c>
      <c r="AT14" s="188">
        <v>5496</v>
      </c>
      <c r="AU14" s="188">
        <v>5454</v>
      </c>
      <c r="AV14" s="188">
        <v>4569</v>
      </c>
      <c r="AW14" s="188">
        <v>4375</v>
      </c>
      <c r="AX14" s="188">
        <v>5579</v>
      </c>
      <c r="AY14" s="188">
        <v>6279</v>
      </c>
      <c r="AZ14" s="188">
        <v>5998</v>
      </c>
      <c r="BA14" s="188">
        <v>6180</v>
      </c>
      <c r="BB14" s="188">
        <v>7016</v>
      </c>
      <c r="BC14" s="188">
        <v>7634</v>
      </c>
      <c r="BD14" s="188">
        <v>6802</v>
      </c>
      <c r="BE14" s="188">
        <v>7188</v>
      </c>
      <c r="BF14" s="188">
        <v>8492</v>
      </c>
      <c r="BG14" s="188">
        <v>8403</v>
      </c>
      <c r="BH14" s="188">
        <v>7025</v>
      </c>
      <c r="BI14" s="188">
        <v>7663</v>
      </c>
      <c r="BJ14" s="188">
        <v>8437</v>
      </c>
      <c r="BK14" s="188">
        <v>7858</v>
      </c>
      <c r="BL14" s="188">
        <v>6519</v>
      </c>
      <c r="BM14" s="188">
        <v>5274</v>
      </c>
      <c r="BN14" s="188">
        <v>6314</v>
      </c>
      <c r="BO14" s="188">
        <v>7230</v>
      </c>
      <c r="BP14" s="228">
        <v>7124</v>
      </c>
      <c r="BQ14" s="228">
        <v>7588</v>
      </c>
      <c r="BR14" s="228">
        <v>10370</v>
      </c>
      <c r="BS14" s="228">
        <v>11706</v>
      </c>
      <c r="BT14" s="228">
        <v>7575</v>
      </c>
      <c r="BU14" s="228">
        <v>4507</v>
      </c>
      <c r="BV14" s="228">
        <v>6669</v>
      </c>
      <c r="BW14" s="228">
        <v>6885</v>
      </c>
      <c r="BX14" s="228">
        <v>7585</v>
      </c>
      <c r="BY14" s="228">
        <v>6072</v>
      </c>
      <c r="BZ14" s="228">
        <v>6668</v>
      </c>
      <c r="CA14" s="228">
        <v>6689</v>
      </c>
      <c r="CB14" s="188">
        <f t="shared" si="0"/>
        <v>11793</v>
      </c>
      <c r="CC14" s="188">
        <f t="shared" si="1"/>
        <v>14712</v>
      </c>
      <c r="CD14" s="188">
        <f t="shared" si="2"/>
        <v>12082</v>
      </c>
      <c r="CE14" s="188">
        <f t="shared" si="3"/>
        <v>13657</v>
      </c>
      <c r="CF14" s="188">
        <f>SUM(AR14:AU14)</f>
        <v>22126</v>
      </c>
      <c r="CG14" s="188">
        <f>SUM(AV14:AY14)</f>
        <v>20802</v>
      </c>
      <c r="CH14" s="188">
        <f>SUM(AZ14:BC14)</f>
        <v>26828</v>
      </c>
      <c r="CI14" s="188">
        <f>SUM(BD14:BG14)</f>
        <v>30885</v>
      </c>
      <c r="CJ14" s="188">
        <f>SUM(BH14:BK14)</f>
        <v>30983</v>
      </c>
      <c r="CK14" s="188">
        <f>SUM(BL14:BO14)</f>
        <v>25337</v>
      </c>
      <c r="CL14" s="188">
        <f>SUM(BP14:BS14)</f>
        <v>36788</v>
      </c>
      <c r="CM14" s="188">
        <f t="shared" si="5"/>
        <v>25636</v>
      </c>
      <c r="CN14" s="729">
        <f t="shared" si="4"/>
        <v>27014</v>
      </c>
    </row>
    <row r="15" spans="1:92" ht="14.1" customHeight="1">
      <c r="A15" s="189" t="str">
        <f>IF('1'!A1=1,B15,C15)</f>
        <v>of which:</v>
      </c>
      <c r="B15" s="190" t="s">
        <v>51</v>
      </c>
      <c r="C15" s="191" t="s">
        <v>122</v>
      </c>
      <c r="D15" s="192"/>
      <c r="E15" s="193"/>
      <c r="F15" s="193"/>
      <c r="G15" s="193"/>
      <c r="H15" s="193"/>
      <c r="I15" s="193"/>
      <c r="J15" s="193"/>
      <c r="K15" s="193"/>
      <c r="L15" s="193"/>
      <c r="M15" s="193"/>
      <c r="N15" s="193"/>
      <c r="O15" s="193"/>
      <c r="P15" s="193"/>
      <c r="Q15" s="193"/>
      <c r="R15" s="193"/>
      <c r="S15" s="193"/>
      <c r="T15" s="193"/>
      <c r="U15" s="193"/>
      <c r="V15" s="193"/>
      <c r="W15" s="193"/>
      <c r="X15" s="193"/>
      <c r="Y15" s="193"/>
      <c r="Z15" s="193"/>
      <c r="AA15" s="193"/>
      <c r="AB15" s="193"/>
      <c r="AC15" s="193"/>
      <c r="AD15" s="193"/>
      <c r="AE15" s="193"/>
      <c r="AF15" s="193"/>
      <c r="AG15" s="193"/>
      <c r="AH15" s="193"/>
      <c r="AI15" s="193"/>
      <c r="AJ15" s="193"/>
      <c r="AK15" s="193"/>
      <c r="AL15" s="193"/>
      <c r="AM15" s="193"/>
      <c r="AN15" s="193"/>
      <c r="AO15" s="193"/>
      <c r="AP15" s="193"/>
      <c r="AQ15" s="193"/>
      <c r="AR15" s="193"/>
      <c r="AS15" s="193"/>
      <c r="AT15" s="193"/>
      <c r="AU15" s="193"/>
      <c r="AV15" s="193"/>
      <c r="AW15" s="193"/>
      <c r="AX15" s="193"/>
      <c r="AY15" s="193"/>
      <c r="AZ15" s="193"/>
      <c r="BA15" s="193"/>
      <c r="BB15" s="193"/>
      <c r="BC15" s="193"/>
      <c r="BD15" s="193"/>
      <c r="BE15" s="193"/>
      <c r="BF15" s="193"/>
      <c r="BG15" s="193"/>
      <c r="BH15" s="193"/>
      <c r="BI15" s="193"/>
      <c r="BJ15" s="193"/>
      <c r="BK15" s="193"/>
      <c r="BL15" s="193"/>
      <c r="BM15" s="193"/>
      <c r="BN15" s="193"/>
      <c r="BO15" s="193"/>
      <c r="BP15" s="703"/>
      <c r="BQ15" s="703"/>
      <c r="BR15" s="703"/>
      <c r="BS15" s="703"/>
      <c r="BT15" s="703"/>
      <c r="BU15" s="703"/>
      <c r="BV15" s="703"/>
      <c r="BW15" s="703"/>
      <c r="BX15" s="703"/>
      <c r="BY15" s="703"/>
      <c r="BZ15" s="703"/>
      <c r="CA15" s="703"/>
      <c r="CB15" s="188"/>
      <c r="CC15" s="188"/>
      <c r="CD15" s="188"/>
      <c r="CE15" s="188"/>
      <c r="CF15" s="188"/>
      <c r="CG15" s="188"/>
      <c r="CH15" s="188"/>
      <c r="CI15" s="188"/>
      <c r="CJ15" s="188"/>
      <c r="CK15" s="188"/>
      <c r="CL15" s="188"/>
      <c r="CM15" s="188"/>
      <c r="CN15" s="729"/>
    </row>
    <row r="16" spans="1:92" ht="26.1" customHeight="1">
      <c r="A16" s="589" t="str">
        <f>IF('1'!A1=1,B16,C16)</f>
        <v>Agricultural products</v>
      </c>
      <c r="B16" s="114" t="s">
        <v>5</v>
      </c>
      <c r="C16" s="195" t="s">
        <v>96</v>
      </c>
      <c r="D16" s="192">
        <v>189</v>
      </c>
      <c r="E16" s="193">
        <v>218</v>
      </c>
      <c r="F16" s="193">
        <v>253</v>
      </c>
      <c r="G16" s="193">
        <v>241</v>
      </c>
      <c r="H16" s="193">
        <v>225</v>
      </c>
      <c r="I16" s="193">
        <v>241</v>
      </c>
      <c r="J16" s="193">
        <v>198</v>
      </c>
      <c r="K16" s="193">
        <v>257</v>
      </c>
      <c r="L16" s="193">
        <v>277</v>
      </c>
      <c r="M16" s="193">
        <v>296</v>
      </c>
      <c r="N16" s="193">
        <v>287</v>
      </c>
      <c r="O16" s="193">
        <v>350</v>
      </c>
      <c r="P16" s="193">
        <v>430</v>
      </c>
      <c r="Q16" s="193">
        <v>536</v>
      </c>
      <c r="R16" s="193">
        <v>620</v>
      </c>
      <c r="S16" s="193">
        <v>454</v>
      </c>
      <c r="T16" s="193">
        <v>360</v>
      </c>
      <c r="U16" s="193">
        <v>387</v>
      </c>
      <c r="V16" s="193">
        <v>386</v>
      </c>
      <c r="W16" s="193">
        <v>460</v>
      </c>
      <c r="X16" s="193">
        <v>438</v>
      </c>
      <c r="Y16" s="193">
        <v>498</v>
      </c>
      <c r="Z16" s="193">
        <v>443</v>
      </c>
      <c r="AA16" s="193">
        <v>513</v>
      </c>
      <c r="AB16" s="193">
        <v>566</v>
      </c>
      <c r="AC16" s="193">
        <v>545</v>
      </c>
      <c r="AD16" s="193">
        <v>539</v>
      </c>
      <c r="AE16" s="193">
        <v>502</v>
      </c>
      <c r="AF16" s="193">
        <v>649</v>
      </c>
      <c r="AG16" s="193">
        <v>575</v>
      </c>
      <c r="AH16" s="193">
        <v>455</v>
      </c>
      <c r="AI16" s="193">
        <v>526</v>
      </c>
      <c r="AJ16" s="193">
        <v>712</v>
      </c>
      <c r="AK16" s="193">
        <v>527</v>
      </c>
      <c r="AL16" s="193">
        <v>447</v>
      </c>
      <c r="AM16" s="193">
        <v>477</v>
      </c>
      <c r="AN16" s="193">
        <v>675</v>
      </c>
      <c r="AO16" s="193">
        <v>412</v>
      </c>
      <c r="AP16" s="193">
        <v>353</v>
      </c>
      <c r="AQ16" s="193">
        <v>387</v>
      </c>
      <c r="AR16" s="193">
        <v>416</v>
      </c>
      <c r="AS16" s="193">
        <v>229</v>
      </c>
      <c r="AT16" s="193">
        <v>238</v>
      </c>
      <c r="AU16" s="193">
        <v>244</v>
      </c>
      <c r="AV16" s="193">
        <v>506</v>
      </c>
      <c r="AW16" s="193">
        <v>281</v>
      </c>
      <c r="AX16" s="193">
        <v>300</v>
      </c>
      <c r="AY16" s="193">
        <v>336</v>
      </c>
      <c r="AZ16" s="193">
        <v>506</v>
      </c>
      <c r="BA16" s="193">
        <v>304</v>
      </c>
      <c r="BB16" s="193">
        <v>355</v>
      </c>
      <c r="BC16" s="193">
        <v>414</v>
      </c>
      <c r="BD16" s="193">
        <v>580</v>
      </c>
      <c r="BE16" s="193">
        <v>379</v>
      </c>
      <c r="BF16" s="193">
        <v>363</v>
      </c>
      <c r="BG16" s="193">
        <v>437</v>
      </c>
      <c r="BH16" s="193">
        <v>581</v>
      </c>
      <c r="BI16" s="193">
        <v>385</v>
      </c>
      <c r="BJ16" s="703">
        <v>359</v>
      </c>
      <c r="BK16" s="193">
        <v>481</v>
      </c>
      <c r="BL16" s="193">
        <v>584</v>
      </c>
      <c r="BM16" s="193">
        <v>381</v>
      </c>
      <c r="BN16" s="193">
        <v>395</v>
      </c>
      <c r="BO16" s="193">
        <v>544</v>
      </c>
      <c r="BP16" s="703">
        <v>638</v>
      </c>
      <c r="BQ16" s="703">
        <v>544</v>
      </c>
      <c r="BR16" s="703">
        <v>518</v>
      </c>
      <c r="BS16" s="703">
        <v>614</v>
      </c>
      <c r="BT16" s="703">
        <v>449</v>
      </c>
      <c r="BU16" s="703">
        <v>297</v>
      </c>
      <c r="BV16" s="703">
        <v>329</v>
      </c>
      <c r="BW16" s="703">
        <v>365</v>
      </c>
      <c r="BX16" s="703">
        <v>482</v>
      </c>
      <c r="BY16" s="703">
        <v>335</v>
      </c>
      <c r="BZ16" s="703">
        <v>354</v>
      </c>
      <c r="CA16" s="703">
        <v>378</v>
      </c>
      <c r="CB16" s="188">
        <f t="shared" si="0"/>
        <v>965</v>
      </c>
      <c r="CC16" s="188">
        <f t="shared" si="1"/>
        <v>1182</v>
      </c>
      <c r="CD16" s="188">
        <f t="shared" si="2"/>
        <v>746</v>
      </c>
      <c r="CE16" s="188">
        <f t="shared" si="3"/>
        <v>817</v>
      </c>
      <c r="CF16" s="188">
        <f t="shared" ref="CF16:CF24" si="8">SUM(AR16:AU16)</f>
        <v>1127</v>
      </c>
      <c r="CG16" s="188">
        <f t="shared" ref="CG16:CG24" si="9">SUM(AV16:AY16)</f>
        <v>1423</v>
      </c>
      <c r="CH16" s="188">
        <f t="shared" ref="CH16:CH24" si="10">SUM(AZ16:BC16)</f>
        <v>1579</v>
      </c>
      <c r="CI16" s="188">
        <f t="shared" ref="CI16:CI24" si="11">SUM(BD16:BG16)</f>
        <v>1759</v>
      </c>
      <c r="CJ16" s="188">
        <f t="shared" ref="CJ16:CJ24" si="12">SUM(BH16:BK16)</f>
        <v>1806</v>
      </c>
      <c r="CK16" s="188">
        <f t="shared" ref="CK16:CK24" si="13">SUM(BL16:BO16)</f>
        <v>1904</v>
      </c>
      <c r="CL16" s="188">
        <f t="shared" ref="CL16:CL24" si="14">SUM(BP16:BS16)</f>
        <v>2314</v>
      </c>
      <c r="CM16" s="188">
        <f t="shared" si="5"/>
        <v>1440</v>
      </c>
      <c r="CN16" s="729">
        <f t="shared" si="4"/>
        <v>1549</v>
      </c>
    </row>
    <row r="17" spans="1:92" ht="17.850000000000001" customHeight="1">
      <c r="A17" s="589" t="str">
        <f>IF('1'!A1=1,B17,C17)</f>
        <v>Mineral products</v>
      </c>
      <c r="B17" s="114" t="s">
        <v>6</v>
      </c>
      <c r="C17" s="195" t="s">
        <v>97</v>
      </c>
      <c r="D17" s="192">
        <v>2554</v>
      </c>
      <c r="E17" s="193">
        <v>2919</v>
      </c>
      <c r="F17" s="193">
        <v>2882</v>
      </c>
      <c r="G17" s="193">
        <v>2428</v>
      </c>
      <c r="H17" s="193">
        <v>3328</v>
      </c>
      <c r="I17" s="193">
        <v>2875</v>
      </c>
      <c r="J17" s="193">
        <v>3471</v>
      </c>
      <c r="K17" s="193">
        <v>3121</v>
      </c>
      <c r="L17" s="193">
        <v>4289</v>
      </c>
      <c r="M17" s="193">
        <v>4093</v>
      </c>
      <c r="N17" s="193">
        <v>3595</v>
      </c>
      <c r="O17" s="193">
        <v>4466</v>
      </c>
      <c r="P17" s="193">
        <v>5359</v>
      </c>
      <c r="Q17" s="193">
        <v>6680</v>
      </c>
      <c r="R17" s="193">
        <v>6579</v>
      </c>
      <c r="S17" s="193">
        <v>4597</v>
      </c>
      <c r="T17" s="193">
        <v>3764</v>
      </c>
      <c r="U17" s="193">
        <v>2907</v>
      </c>
      <c r="V17" s="193">
        <v>3458</v>
      </c>
      <c r="W17" s="193">
        <v>4684</v>
      </c>
      <c r="X17" s="193">
        <v>3913</v>
      </c>
      <c r="Y17" s="193">
        <v>4166</v>
      </c>
      <c r="Z17" s="193">
        <v>4629</v>
      </c>
      <c r="AA17" s="193">
        <v>5585</v>
      </c>
      <c r="AB17" s="193">
        <v>7302</v>
      </c>
      <c r="AC17" s="193">
        <v>5962</v>
      </c>
      <c r="AD17" s="193">
        <v>5533</v>
      </c>
      <c r="AE17" s="193">
        <v>6610</v>
      </c>
      <c r="AF17" s="193">
        <v>6212</v>
      </c>
      <c r="AG17" s="193">
        <v>5829</v>
      </c>
      <c r="AH17" s="193">
        <v>6391</v>
      </c>
      <c r="AI17" s="193">
        <v>6105</v>
      </c>
      <c r="AJ17" s="193">
        <v>4806</v>
      </c>
      <c r="AK17" s="193">
        <v>3175</v>
      </c>
      <c r="AL17" s="193">
        <v>6171</v>
      </c>
      <c r="AM17" s="193">
        <v>5438</v>
      </c>
      <c r="AN17" s="193">
        <v>3317</v>
      </c>
      <c r="AO17" s="193">
        <v>4312</v>
      </c>
      <c r="AP17" s="193">
        <v>3004</v>
      </c>
      <c r="AQ17" s="193">
        <v>3464</v>
      </c>
      <c r="AR17" s="193">
        <v>3123</v>
      </c>
      <c r="AS17" s="193">
        <v>2689</v>
      </c>
      <c r="AT17" s="193">
        <v>2253</v>
      </c>
      <c r="AU17" s="193">
        <v>2379</v>
      </c>
      <c r="AV17" s="193">
        <v>1512</v>
      </c>
      <c r="AW17" s="193">
        <v>1262</v>
      </c>
      <c r="AX17" s="193">
        <v>2006</v>
      </c>
      <c r="AY17" s="193">
        <v>2651</v>
      </c>
      <c r="AZ17" s="193">
        <v>2559</v>
      </c>
      <c r="BA17" s="193">
        <v>2385</v>
      </c>
      <c r="BB17" s="193">
        <v>2787</v>
      </c>
      <c r="BC17" s="193">
        <v>3204</v>
      </c>
      <c r="BD17" s="193">
        <v>2485</v>
      </c>
      <c r="BE17" s="193">
        <v>2849</v>
      </c>
      <c r="BF17" s="193">
        <v>3488</v>
      </c>
      <c r="BG17" s="193">
        <v>3391</v>
      </c>
      <c r="BH17" s="193">
        <v>2358</v>
      </c>
      <c r="BI17" s="193">
        <v>2822</v>
      </c>
      <c r="BJ17" s="193">
        <v>2927</v>
      </c>
      <c r="BK17" s="193">
        <v>2772</v>
      </c>
      <c r="BL17" s="193">
        <v>2160</v>
      </c>
      <c r="BM17" s="193">
        <v>1434</v>
      </c>
      <c r="BN17" s="193">
        <v>1503</v>
      </c>
      <c r="BO17" s="193">
        <v>2002</v>
      </c>
      <c r="BP17" s="703">
        <v>2321</v>
      </c>
      <c r="BQ17" s="703">
        <v>2085</v>
      </c>
      <c r="BR17" s="703">
        <v>3783</v>
      </c>
      <c r="BS17" s="703">
        <v>4499</v>
      </c>
      <c r="BT17" s="703">
        <v>3483</v>
      </c>
      <c r="BU17" s="703">
        <v>1972</v>
      </c>
      <c r="BV17" s="703">
        <v>2525</v>
      </c>
      <c r="BW17" s="703">
        <v>2597</v>
      </c>
      <c r="BX17" s="703">
        <v>3181</v>
      </c>
      <c r="BY17" s="703">
        <v>1652</v>
      </c>
      <c r="BZ17" s="703">
        <v>1668</v>
      </c>
      <c r="CA17" s="703">
        <v>1916</v>
      </c>
      <c r="CB17" s="188">
        <f t="shared" si="0"/>
        <v>3594</v>
      </c>
      <c r="CC17" s="188">
        <f t="shared" si="1"/>
        <v>4406</v>
      </c>
      <c r="CD17" s="188">
        <f t="shared" si="2"/>
        <v>5455</v>
      </c>
      <c r="CE17" s="188">
        <f t="shared" si="3"/>
        <v>4833</v>
      </c>
      <c r="CF17" s="188">
        <f t="shared" si="8"/>
        <v>10444</v>
      </c>
      <c r="CG17" s="188">
        <f t="shared" si="9"/>
        <v>7431</v>
      </c>
      <c r="CH17" s="188">
        <f t="shared" si="10"/>
        <v>10935</v>
      </c>
      <c r="CI17" s="188">
        <f t="shared" si="11"/>
        <v>12213</v>
      </c>
      <c r="CJ17" s="188">
        <f t="shared" si="12"/>
        <v>10879</v>
      </c>
      <c r="CK17" s="188">
        <f t="shared" si="13"/>
        <v>7099</v>
      </c>
      <c r="CL17" s="188">
        <f t="shared" si="14"/>
        <v>12688</v>
      </c>
      <c r="CM17" s="188">
        <f t="shared" si="5"/>
        <v>10577</v>
      </c>
      <c r="CN17" s="729">
        <f t="shared" si="4"/>
        <v>8417</v>
      </c>
    </row>
    <row r="18" spans="1:92" ht="32.1" customHeight="1">
      <c r="A18" s="589" t="str">
        <f>IF('1'!A1=1,B18,C18)</f>
        <v>Chemicals</v>
      </c>
      <c r="B18" s="114" t="s">
        <v>7</v>
      </c>
      <c r="C18" s="195" t="s">
        <v>98</v>
      </c>
      <c r="D18" s="192">
        <v>607</v>
      </c>
      <c r="E18" s="193">
        <v>848</v>
      </c>
      <c r="F18" s="193">
        <v>888</v>
      </c>
      <c r="G18" s="193">
        <v>994</v>
      </c>
      <c r="H18" s="193">
        <v>814</v>
      </c>
      <c r="I18" s="193">
        <v>1006</v>
      </c>
      <c r="J18" s="193">
        <v>1120</v>
      </c>
      <c r="K18" s="193">
        <v>1275</v>
      </c>
      <c r="L18" s="193">
        <v>1055</v>
      </c>
      <c r="M18" s="193">
        <v>1339</v>
      </c>
      <c r="N18" s="193">
        <v>1518</v>
      </c>
      <c r="O18" s="193">
        <v>1739</v>
      </c>
      <c r="P18" s="193">
        <v>1541</v>
      </c>
      <c r="Q18" s="193">
        <v>2112</v>
      </c>
      <c r="R18" s="193">
        <v>2609</v>
      </c>
      <c r="S18" s="193">
        <v>1471</v>
      </c>
      <c r="T18" s="193">
        <v>714</v>
      </c>
      <c r="U18" s="193">
        <v>1192</v>
      </c>
      <c r="V18" s="193">
        <v>1464</v>
      </c>
      <c r="W18" s="193">
        <v>1433</v>
      </c>
      <c r="X18" s="193">
        <v>1138</v>
      </c>
      <c r="Y18" s="193">
        <v>1552</v>
      </c>
      <c r="Z18" s="193">
        <v>1799</v>
      </c>
      <c r="AA18" s="193">
        <v>1886</v>
      </c>
      <c r="AB18" s="193">
        <v>1598</v>
      </c>
      <c r="AC18" s="193">
        <v>2167</v>
      </c>
      <c r="AD18" s="193">
        <v>2313</v>
      </c>
      <c r="AE18" s="193">
        <v>2062</v>
      </c>
      <c r="AF18" s="193">
        <v>1712</v>
      </c>
      <c r="AG18" s="193">
        <v>2227</v>
      </c>
      <c r="AH18" s="193">
        <v>2194</v>
      </c>
      <c r="AI18" s="193">
        <v>2098</v>
      </c>
      <c r="AJ18" s="193">
        <v>1759</v>
      </c>
      <c r="AK18" s="193">
        <v>2149</v>
      </c>
      <c r="AL18" s="193">
        <v>2325</v>
      </c>
      <c r="AM18" s="193">
        <v>2080</v>
      </c>
      <c r="AN18" s="193">
        <v>1548</v>
      </c>
      <c r="AO18" s="193">
        <v>1561</v>
      </c>
      <c r="AP18" s="193">
        <v>1862</v>
      </c>
      <c r="AQ18" s="193">
        <v>1605</v>
      </c>
      <c r="AR18" s="193">
        <v>1139</v>
      </c>
      <c r="AS18" s="193">
        <v>1177</v>
      </c>
      <c r="AT18" s="193">
        <v>1499</v>
      </c>
      <c r="AU18" s="193">
        <v>1316</v>
      </c>
      <c r="AV18" s="193">
        <v>1238</v>
      </c>
      <c r="AW18" s="193">
        <v>1305</v>
      </c>
      <c r="AX18" s="193">
        <v>1497</v>
      </c>
      <c r="AY18" s="193">
        <v>1443</v>
      </c>
      <c r="AZ18" s="193">
        <v>1345</v>
      </c>
      <c r="BA18" s="193">
        <v>1562</v>
      </c>
      <c r="BB18" s="193">
        <v>1760</v>
      </c>
      <c r="BC18" s="193">
        <v>1742</v>
      </c>
      <c r="BD18" s="193">
        <v>1651</v>
      </c>
      <c r="BE18" s="193">
        <v>1647</v>
      </c>
      <c r="BF18" s="193">
        <v>1919</v>
      </c>
      <c r="BG18" s="193">
        <v>1796</v>
      </c>
      <c r="BH18" s="193">
        <v>1766</v>
      </c>
      <c r="BI18" s="193">
        <v>1837</v>
      </c>
      <c r="BJ18" s="193">
        <v>1957</v>
      </c>
      <c r="BK18" s="193">
        <v>1649</v>
      </c>
      <c r="BL18" s="193">
        <v>1632</v>
      </c>
      <c r="BM18" s="193">
        <v>1457</v>
      </c>
      <c r="BN18" s="193">
        <v>1841</v>
      </c>
      <c r="BO18" s="193">
        <v>1840</v>
      </c>
      <c r="BP18" s="703">
        <v>1885</v>
      </c>
      <c r="BQ18" s="703">
        <v>2170</v>
      </c>
      <c r="BR18" s="703">
        <v>2799</v>
      </c>
      <c r="BS18" s="703">
        <v>3029</v>
      </c>
      <c r="BT18" s="703">
        <v>1745</v>
      </c>
      <c r="BU18" s="703">
        <v>1040</v>
      </c>
      <c r="BV18" s="703">
        <v>1760</v>
      </c>
      <c r="BW18" s="703">
        <v>1634</v>
      </c>
      <c r="BX18" s="703">
        <v>1814</v>
      </c>
      <c r="BY18" s="703">
        <v>1838</v>
      </c>
      <c r="BZ18" s="703">
        <v>2129</v>
      </c>
      <c r="CA18" s="703">
        <v>1810</v>
      </c>
      <c r="CB18" s="188">
        <f t="shared" si="0"/>
        <v>3089</v>
      </c>
      <c r="CC18" s="188">
        <f t="shared" si="1"/>
        <v>4055</v>
      </c>
      <c r="CD18" s="188">
        <f t="shared" si="2"/>
        <v>2785</v>
      </c>
      <c r="CE18" s="188">
        <f t="shared" si="3"/>
        <v>3652</v>
      </c>
      <c r="CF18" s="188">
        <f t="shared" si="8"/>
        <v>5131</v>
      </c>
      <c r="CG18" s="188">
        <f t="shared" si="9"/>
        <v>5483</v>
      </c>
      <c r="CH18" s="188">
        <f t="shared" si="10"/>
        <v>6409</v>
      </c>
      <c r="CI18" s="188">
        <f t="shared" si="11"/>
        <v>7013</v>
      </c>
      <c r="CJ18" s="188">
        <f t="shared" si="12"/>
        <v>7209</v>
      </c>
      <c r="CK18" s="188">
        <f t="shared" si="13"/>
        <v>6770</v>
      </c>
      <c r="CL18" s="188">
        <f t="shared" si="14"/>
        <v>9883</v>
      </c>
      <c r="CM18" s="188">
        <f t="shared" si="5"/>
        <v>6179</v>
      </c>
      <c r="CN18" s="729">
        <f t="shared" si="4"/>
        <v>7591</v>
      </c>
    </row>
    <row r="19" spans="1:92" ht="19.350000000000001" customHeight="1">
      <c r="A19" s="589" t="str">
        <f>IF('1'!A1=1,B19,C19)</f>
        <v>Timber and wood products</v>
      </c>
      <c r="B19" s="114" t="s">
        <v>8</v>
      </c>
      <c r="C19" s="195" t="s">
        <v>99</v>
      </c>
      <c r="D19" s="192">
        <v>120</v>
      </c>
      <c r="E19" s="193">
        <v>144</v>
      </c>
      <c r="F19" s="193">
        <v>160</v>
      </c>
      <c r="G19" s="193">
        <v>181</v>
      </c>
      <c r="H19" s="193">
        <v>149</v>
      </c>
      <c r="I19" s="193">
        <v>173</v>
      </c>
      <c r="J19" s="193">
        <v>189</v>
      </c>
      <c r="K19" s="193">
        <v>210</v>
      </c>
      <c r="L19" s="193">
        <v>182</v>
      </c>
      <c r="M19" s="193">
        <v>232</v>
      </c>
      <c r="N19" s="193">
        <v>267</v>
      </c>
      <c r="O19" s="193">
        <v>301</v>
      </c>
      <c r="P19" s="193">
        <v>419</v>
      </c>
      <c r="Q19" s="193">
        <v>491</v>
      </c>
      <c r="R19" s="193">
        <v>543</v>
      </c>
      <c r="S19" s="193">
        <v>403</v>
      </c>
      <c r="T19" s="193">
        <v>216</v>
      </c>
      <c r="U19" s="193">
        <v>276</v>
      </c>
      <c r="V19" s="193">
        <v>349</v>
      </c>
      <c r="W19" s="193">
        <v>379</v>
      </c>
      <c r="X19" s="193">
        <v>300</v>
      </c>
      <c r="Y19" s="193">
        <v>345</v>
      </c>
      <c r="Z19" s="193">
        <v>411</v>
      </c>
      <c r="AA19" s="193">
        <v>456</v>
      </c>
      <c r="AB19" s="193">
        <v>345</v>
      </c>
      <c r="AC19" s="193">
        <v>383</v>
      </c>
      <c r="AD19" s="193">
        <v>423</v>
      </c>
      <c r="AE19" s="193">
        <v>403</v>
      </c>
      <c r="AF19" s="193">
        <v>304</v>
      </c>
      <c r="AG19" s="193">
        <v>384</v>
      </c>
      <c r="AH19" s="193">
        <v>424</v>
      </c>
      <c r="AI19" s="193">
        <v>402</v>
      </c>
      <c r="AJ19" s="193">
        <v>335</v>
      </c>
      <c r="AK19" s="193">
        <v>410</v>
      </c>
      <c r="AL19" s="193">
        <v>432</v>
      </c>
      <c r="AM19" s="193">
        <v>409</v>
      </c>
      <c r="AN19" s="193">
        <v>304</v>
      </c>
      <c r="AO19" s="193">
        <v>296</v>
      </c>
      <c r="AP19" s="193">
        <v>332</v>
      </c>
      <c r="AQ19" s="193">
        <v>289</v>
      </c>
      <c r="AR19" s="193">
        <v>178</v>
      </c>
      <c r="AS19" s="193">
        <v>183</v>
      </c>
      <c r="AT19" s="193">
        <v>215</v>
      </c>
      <c r="AU19" s="193">
        <v>209</v>
      </c>
      <c r="AV19" s="193">
        <v>191</v>
      </c>
      <c r="AW19" s="193">
        <v>212</v>
      </c>
      <c r="AX19" s="193">
        <v>229</v>
      </c>
      <c r="AY19" s="193">
        <v>226</v>
      </c>
      <c r="AZ19" s="193">
        <v>229</v>
      </c>
      <c r="BA19" s="193">
        <v>267</v>
      </c>
      <c r="BB19" s="193">
        <v>285</v>
      </c>
      <c r="BC19" s="193">
        <v>308</v>
      </c>
      <c r="BD19" s="193">
        <v>288</v>
      </c>
      <c r="BE19" s="193">
        <v>313</v>
      </c>
      <c r="BF19" s="193">
        <v>327</v>
      </c>
      <c r="BG19" s="193">
        <v>326</v>
      </c>
      <c r="BH19" s="193">
        <v>273</v>
      </c>
      <c r="BI19" s="193">
        <v>304</v>
      </c>
      <c r="BJ19" s="193">
        <v>300</v>
      </c>
      <c r="BK19" s="193">
        <v>302</v>
      </c>
      <c r="BL19" s="193">
        <v>265</v>
      </c>
      <c r="BM19" s="193">
        <v>232</v>
      </c>
      <c r="BN19" s="193">
        <v>314</v>
      </c>
      <c r="BO19" s="193">
        <v>463</v>
      </c>
      <c r="BP19" s="703">
        <v>276</v>
      </c>
      <c r="BQ19" s="703">
        <v>349</v>
      </c>
      <c r="BR19" s="703">
        <v>362</v>
      </c>
      <c r="BS19" s="703">
        <v>415</v>
      </c>
      <c r="BT19" s="703">
        <v>247</v>
      </c>
      <c r="BU19" s="703">
        <v>120</v>
      </c>
      <c r="BV19" s="703">
        <v>237</v>
      </c>
      <c r="BW19" s="703">
        <v>227</v>
      </c>
      <c r="BX19" s="703">
        <v>209</v>
      </c>
      <c r="BY19" s="703">
        <v>222</v>
      </c>
      <c r="BZ19" s="703">
        <v>239</v>
      </c>
      <c r="CA19" s="703">
        <v>224</v>
      </c>
      <c r="CB19" s="188">
        <f t="shared" si="0"/>
        <v>497</v>
      </c>
      <c r="CC19" s="188">
        <f t="shared" si="1"/>
        <v>625</v>
      </c>
      <c r="CD19" s="188">
        <f t="shared" si="2"/>
        <v>367</v>
      </c>
      <c r="CE19" s="188">
        <f t="shared" si="3"/>
        <v>431</v>
      </c>
      <c r="CF19" s="188">
        <f t="shared" si="8"/>
        <v>785</v>
      </c>
      <c r="CG19" s="188">
        <f t="shared" si="9"/>
        <v>858</v>
      </c>
      <c r="CH19" s="188">
        <f t="shared" si="10"/>
        <v>1089</v>
      </c>
      <c r="CI19" s="188">
        <f t="shared" si="11"/>
        <v>1254</v>
      </c>
      <c r="CJ19" s="188">
        <f t="shared" si="12"/>
        <v>1179</v>
      </c>
      <c r="CK19" s="188">
        <f t="shared" si="13"/>
        <v>1274</v>
      </c>
      <c r="CL19" s="188">
        <f t="shared" si="14"/>
        <v>1402</v>
      </c>
      <c r="CM19" s="188">
        <f t="shared" si="5"/>
        <v>831</v>
      </c>
      <c r="CN19" s="729">
        <f t="shared" si="4"/>
        <v>894</v>
      </c>
    </row>
    <row r="20" spans="1:92" ht="17.850000000000001" customHeight="1">
      <c r="A20" s="589" t="str">
        <f>IF('1'!A1=1,B20,C20)</f>
        <v>Industrial goods</v>
      </c>
      <c r="B20" s="114" t="s">
        <v>9</v>
      </c>
      <c r="C20" s="195" t="s">
        <v>100</v>
      </c>
      <c r="D20" s="192">
        <v>170</v>
      </c>
      <c r="E20" s="193">
        <v>236</v>
      </c>
      <c r="F20" s="193">
        <v>256</v>
      </c>
      <c r="G20" s="193">
        <v>264</v>
      </c>
      <c r="H20" s="193">
        <v>203</v>
      </c>
      <c r="I20" s="193">
        <v>272</v>
      </c>
      <c r="J20" s="193">
        <v>316</v>
      </c>
      <c r="K20" s="193">
        <v>333</v>
      </c>
      <c r="L20" s="193">
        <v>273</v>
      </c>
      <c r="M20" s="193">
        <v>348</v>
      </c>
      <c r="N20" s="193">
        <v>395</v>
      </c>
      <c r="O20" s="193">
        <v>425</v>
      </c>
      <c r="P20" s="193">
        <v>379</v>
      </c>
      <c r="Q20" s="193">
        <v>507</v>
      </c>
      <c r="R20" s="193">
        <v>568</v>
      </c>
      <c r="S20" s="193">
        <v>410</v>
      </c>
      <c r="T20" s="193">
        <v>170</v>
      </c>
      <c r="U20" s="193">
        <v>244</v>
      </c>
      <c r="V20" s="193">
        <v>328</v>
      </c>
      <c r="W20" s="193">
        <v>339</v>
      </c>
      <c r="X20" s="193">
        <v>250</v>
      </c>
      <c r="Y20" s="193">
        <v>359</v>
      </c>
      <c r="Z20" s="193">
        <v>457</v>
      </c>
      <c r="AA20" s="193">
        <v>485</v>
      </c>
      <c r="AB20" s="193">
        <v>374</v>
      </c>
      <c r="AC20" s="193">
        <v>482</v>
      </c>
      <c r="AD20" s="193">
        <v>534</v>
      </c>
      <c r="AE20" s="193">
        <v>518</v>
      </c>
      <c r="AF20" s="193">
        <v>373</v>
      </c>
      <c r="AG20" s="193">
        <v>524</v>
      </c>
      <c r="AH20" s="193">
        <v>501</v>
      </c>
      <c r="AI20" s="193">
        <v>503</v>
      </c>
      <c r="AJ20" s="193">
        <v>381</v>
      </c>
      <c r="AK20" s="193">
        <v>500</v>
      </c>
      <c r="AL20" s="193">
        <v>562</v>
      </c>
      <c r="AM20" s="193">
        <v>538</v>
      </c>
      <c r="AN20" s="193">
        <v>355</v>
      </c>
      <c r="AO20" s="193">
        <v>373</v>
      </c>
      <c r="AP20" s="193">
        <v>399</v>
      </c>
      <c r="AQ20" s="193">
        <v>381</v>
      </c>
      <c r="AR20" s="193">
        <v>242</v>
      </c>
      <c r="AS20" s="193">
        <v>246</v>
      </c>
      <c r="AT20" s="193">
        <v>291</v>
      </c>
      <c r="AU20" s="193">
        <v>318</v>
      </c>
      <c r="AV20" s="193">
        <v>263</v>
      </c>
      <c r="AW20" s="193">
        <v>300</v>
      </c>
      <c r="AX20" s="193">
        <v>341</v>
      </c>
      <c r="AY20" s="193">
        <v>360</v>
      </c>
      <c r="AZ20" s="193">
        <v>307</v>
      </c>
      <c r="BA20" s="193">
        <v>333</v>
      </c>
      <c r="BB20" s="193">
        <v>371</v>
      </c>
      <c r="BC20" s="193">
        <v>363</v>
      </c>
      <c r="BD20" s="193">
        <v>343</v>
      </c>
      <c r="BE20" s="193">
        <v>359</v>
      </c>
      <c r="BF20" s="193">
        <v>444</v>
      </c>
      <c r="BG20" s="193">
        <v>421</v>
      </c>
      <c r="BH20" s="193">
        <v>343</v>
      </c>
      <c r="BI20" s="193">
        <v>396</v>
      </c>
      <c r="BJ20" s="193">
        <v>476</v>
      </c>
      <c r="BK20" s="193">
        <v>441</v>
      </c>
      <c r="BL20" s="193">
        <v>373</v>
      </c>
      <c r="BM20" s="193">
        <v>299</v>
      </c>
      <c r="BN20" s="193">
        <v>459</v>
      </c>
      <c r="BO20" s="193">
        <v>461</v>
      </c>
      <c r="BP20" s="703">
        <v>394</v>
      </c>
      <c r="BQ20" s="703">
        <v>451</v>
      </c>
      <c r="BR20" s="703">
        <v>564</v>
      </c>
      <c r="BS20" s="703">
        <v>555</v>
      </c>
      <c r="BT20" s="703">
        <v>303</v>
      </c>
      <c r="BU20" s="703">
        <v>262</v>
      </c>
      <c r="BV20" s="703">
        <v>458</v>
      </c>
      <c r="BW20" s="703">
        <v>460</v>
      </c>
      <c r="BX20" s="703">
        <v>375</v>
      </c>
      <c r="BY20" s="703">
        <v>416</v>
      </c>
      <c r="BZ20" s="703">
        <v>481</v>
      </c>
      <c r="CA20" s="703">
        <v>408</v>
      </c>
      <c r="CB20" s="188">
        <f t="shared" si="0"/>
        <v>672</v>
      </c>
      <c r="CC20" s="188">
        <f t="shared" si="1"/>
        <v>845</v>
      </c>
      <c r="CD20" s="188">
        <f t="shared" si="2"/>
        <v>565</v>
      </c>
      <c r="CE20" s="188">
        <f t="shared" si="3"/>
        <v>791</v>
      </c>
      <c r="CF20" s="188">
        <f t="shared" si="8"/>
        <v>1097</v>
      </c>
      <c r="CG20" s="188">
        <f t="shared" si="9"/>
        <v>1264</v>
      </c>
      <c r="CH20" s="188">
        <f t="shared" si="10"/>
        <v>1374</v>
      </c>
      <c r="CI20" s="188">
        <f t="shared" si="11"/>
        <v>1567</v>
      </c>
      <c r="CJ20" s="188">
        <f t="shared" si="12"/>
        <v>1656</v>
      </c>
      <c r="CK20" s="188">
        <f t="shared" si="13"/>
        <v>1592</v>
      </c>
      <c r="CL20" s="188">
        <f t="shared" si="14"/>
        <v>1964</v>
      </c>
      <c r="CM20" s="188">
        <f t="shared" si="5"/>
        <v>1483</v>
      </c>
      <c r="CN20" s="729">
        <f t="shared" si="4"/>
        <v>1680</v>
      </c>
    </row>
    <row r="21" spans="1:92" ht="26.4">
      <c r="A21" s="589" t="str">
        <f>IF('1'!A1=1,B21,C21)</f>
        <v>Ferrrous and nonferrous metals</v>
      </c>
      <c r="B21" s="114" t="s">
        <v>10</v>
      </c>
      <c r="C21" s="195" t="s">
        <v>101</v>
      </c>
      <c r="D21" s="192">
        <v>414</v>
      </c>
      <c r="E21" s="193">
        <v>596</v>
      </c>
      <c r="F21" s="193">
        <v>600</v>
      </c>
      <c r="G21" s="193">
        <v>632</v>
      </c>
      <c r="H21" s="193">
        <v>559</v>
      </c>
      <c r="I21" s="193">
        <v>711</v>
      </c>
      <c r="J21" s="193">
        <v>828</v>
      </c>
      <c r="K21" s="193">
        <v>940</v>
      </c>
      <c r="L21" s="193">
        <v>829</v>
      </c>
      <c r="M21" s="193">
        <v>1057</v>
      </c>
      <c r="N21" s="193">
        <v>1194</v>
      </c>
      <c r="O21" s="193">
        <v>1285</v>
      </c>
      <c r="P21" s="193">
        <v>1209</v>
      </c>
      <c r="Q21" s="193">
        <v>1636</v>
      </c>
      <c r="R21" s="193">
        <v>1987</v>
      </c>
      <c r="S21" s="193">
        <v>1017</v>
      </c>
      <c r="T21" s="193">
        <v>438</v>
      </c>
      <c r="U21" s="193">
        <v>562</v>
      </c>
      <c r="V21" s="193">
        <v>682</v>
      </c>
      <c r="W21" s="193">
        <v>663</v>
      </c>
      <c r="X21" s="193">
        <v>654</v>
      </c>
      <c r="Y21" s="193">
        <v>817</v>
      </c>
      <c r="Z21" s="193">
        <v>1030</v>
      </c>
      <c r="AA21" s="193">
        <v>1142</v>
      </c>
      <c r="AB21" s="193">
        <v>1030</v>
      </c>
      <c r="AC21" s="193">
        <v>1221</v>
      </c>
      <c r="AD21" s="193">
        <v>1474</v>
      </c>
      <c r="AE21" s="193">
        <v>1310</v>
      </c>
      <c r="AF21" s="193">
        <v>1002</v>
      </c>
      <c r="AG21" s="193">
        <v>1243</v>
      </c>
      <c r="AH21" s="193">
        <v>1222</v>
      </c>
      <c r="AI21" s="193">
        <v>1106</v>
      </c>
      <c r="AJ21" s="193">
        <v>838</v>
      </c>
      <c r="AK21" s="193">
        <v>1077</v>
      </c>
      <c r="AL21" s="193">
        <v>1166</v>
      </c>
      <c r="AM21" s="193">
        <v>1042</v>
      </c>
      <c r="AN21" s="193">
        <v>719</v>
      </c>
      <c r="AO21" s="193">
        <v>720</v>
      </c>
      <c r="AP21" s="193">
        <v>791</v>
      </c>
      <c r="AQ21" s="193">
        <v>662</v>
      </c>
      <c r="AR21" s="193">
        <v>354</v>
      </c>
      <c r="AS21" s="193">
        <v>418</v>
      </c>
      <c r="AT21" s="193">
        <v>490</v>
      </c>
      <c r="AU21" s="193">
        <v>431</v>
      </c>
      <c r="AV21" s="193">
        <v>397</v>
      </c>
      <c r="AW21" s="193">
        <v>476</v>
      </c>
      <c r="AX21" s="193">
        <v>555</v>
      </c>
      <c r="AY21" s="193">
        <v>530</v>
      </c>
      <c r="AZ21" s="193">
        <v>483</v>
      </c>
      <c r="BA21" s="193">
        <v>626</v>
      </c>
      <c r="BB21" s="193">
        <v>686</v>
      </c>
      <c r="BC21" s="193">
        <v>720</v>
      </c>
      <c r="BD21" s="193">
        <v>650</v>
      </c>
      <c r="BE21" s="193">
        <v>743</v>
      </c>
      <c r="BF21" s="193">
        <v>859</v>
      </c>
      <c r="BG21" s="193">
        <v>842</v>
      </c>
      <c r="BH21" s="193">
        <v>670</v>
      </c>
      <c r="BI21" s="193">
        <v>791</v>
      </c>
      <c r="BJ21" s="193">
        <v>881</v>
      </c>
      <c r="BK21" s="193">
        <v>774</v>
      </c>
      <c r="BL21" s="193">
        <v>605</v>
      </c>
      <c r="BM21" s="193">
        <v>591</v>
      </c>
      <c r="BN21" s="193">
        <v>724</v>
      </c>
      <c r="BO21" s="193">
        <v>731</v>
      </c>
      <c r="BP21" s="703">
        <v>647</v>
      </c>
      <c r="BQ21" s="703">
        <v>878</v>
      </c>
      <c r="BR21" s="703">
        <v>1096</v>
      </c>
      <c r="BS21" s="703">
        <v>1163</v>
      </c>
      <c r="BT21" s="703">
        <v>605</v>
      </c>
      <c r="BU21" s="703">
        <v>342</v>
      </c>
      <c r="BV21" s="703">
        <v>617</v>
      </c>
      <c r="BW21" s="703">
        <v>633</v>
      </c>
      <c r="BX21" s="703">
        <v>571</v>
      </c>
      <c r="BY21" s="703">
        <v>689</v>
      </c>
      <c r="BZ21" s="703">
        <v>813</v>
      </c>
      <c r="CA21" s="703">
        <v>827</v>
      </c>
      <c r="CB21" s="188">
        <f t="shared" si="0"/>
        <v>1196</v>
      </c>
      <c r="CC21" s="188">
        <f t="shared" si="1"/>
        <v>1525</v>
      </c>
      <c r="CD21" s="188">
        <f t="shared" si="2"/>
        <v>947</v>
      </c>
      <c r="CE21" s="188">
        <f t="shared" si="3"/>
        <v>1260</v>
      </c>
      <c r="CF21" s="188">
        <f t="shared" si="8"/>
        <v>1693</v>
      </c>
      <c r="CG21" s="188">
        <f t="shared" si="9"/>
        <v>1958</v>
      </c>
      <c r="CH21" s="188">
        <f t="shared" si="10"/>
        <v>2515</v>
      </c>
      <c r="CI21" s="188">
        <f t="shared" si="11"/>
        <v>3094</v>
      </c>
      <c r="CJ21" s="188">
        <f t="shared" si="12"/>
        <v>3116</v>
      </c>
      <c r="CK21" s="188">
        <f t="shared" si="13"/>
        <v>2651</v>
      </c>
      <c r="CL21" s="188">
        <f t="shared" si="14"/>
        <v>3784</v>
      </c>
      <c r="CM21" s="188">
        <f t="shared" si="5"/>
        <v>2197</v>
      </c>
      <c r="CN21" s="729">
        <f t="shared" si="4"/>
        <v>2900</v>
      </c>
    </row>
    <row r="22" spans="1:92" ht="28.35" customHeight="1">
      <c r="A22" s="589" t="str">
        <f>IF('1'!A1=1,B22,C22)</f>
        <v>Machinery and equipment</v>
      </c>
      <c r="B22" s="114" t="s">
        <v>11</v>
      </c>
      <c r="C22" s="195" t="s">
        <v>102</v>
      </c>
      <c r="D22" s="192">
        <v>574</v>
      </c>
      <c r="E22" s="193">
        <v>679</v>
      </c>
      <c r="F22" s="193">
        <v>721</v>
      </c>
      <c r="G22" s="193">
        <v>902</v>
      </c>
      <c r="H22" s="193">
        <v>776</v>
      </c>
      <c r="I22" s="193">
        <v>901</v>
      </c>
      <c r="J22" s="193">
        <v>1010</v>
      </c>
      <c r="K22" s="193">
        <v>1210</v>
      </c>
      <c r="L22" s="193">
        <v>1117</v>
      </c>
      <c r="M22" s="193">
        <v>1233</v>
      </c>
      <c r="N22" s="193">
        <v>1499</v>
      </c>
      <c r="O22" s="193">
        <v>1918</v>
      </c>
      <c r="P22" s="193">
        <v>1623</v>
      </c>
      <c r="Q22" s="193">
        <v>2092</v>
      </c>
      <c r="R22" s="193">
        <v>2067</v>
      </c>
      <c r="S22" s="193">
        <v>1220</v>
      </c>
      <c r="T22" s="193">
        <v>411</v>
      </c>
      <c r="U22" s="193">
        <v>493</v>
      </c>
      <c r="V22" s="193">
        <v>656</v>
      </c>
      <c r="W22" s="193">
        <v>607</v>
      </c>
      <c r="X22" s="193">
        <v>506</v>
      </c>
      <c r="Y22" s="193">
        <v>703</v>
      </c>
      <c r="Z22" s="193">
        <v>851</v>
      </c>
      <c r="AA22" s="193">
        <v>1003</v>
      </c>
      <c r="AB22" s="193">
        <v>900</v>
      </c>
      <c r="AC22" s="193">
        <v>1015</v>
      </c>
      <c r="AD22" s="193">
        <v>1242</v>
      </c>
      <c r="AE22" s="193">
        <v>1237</v>
      </c>
      <c r="AF22" s="193">
        <v>1037</v>
      </c>
      <c r="AG22" s="193">
        <v>1256</v>
      </c>
      <c r="AH22" s="193">
        <v>1352</v>
      </c>
      <c r="AI22" s="193">
        <v>1469</v>
      </c>
      <c r="AJ22" s="193">
        <v>1286</v>
      </c>
      <c r="AK22" s="193">
        <v>1007</v>
      </c>
      <c r="AL22" s="193">
        <v>1034</v>
      </c>
      <c r="AM22" s="193">
        <v>1128</v>
      </c>
      <c r="AN22" s="193">
        <v>659</v>
      </c>
      <c r="AO22" s="193">
        <v>634</v>
      </c>
      <c r="AP22" s="193">
        <v>615</v>
      </c>
      <c r="AQ22" s="193">
        <v>611</v>
      </c>
      <c r="AR22" s="193">
        <v>347</v>
      </c>
      <c r="AS22" s="193">
        <v>379</v>
      </c>
      <c r="AT22" s="193">
        <v>476</v>
      </c>
      <c r="AU22" s="193">
        <v>517</v>
      </c>
      <c r="AV22" s="193">
        <v>427</v>
      </c>
      <c r="AW22" s="193">
        <v>509</v>
      </c>
      <c r="AX22" s="193">
        <v>606</v>
      </c>
      <c r="AY22" s="193">
        <v>675</v>
      </c>
      <c r="AZ22" s="193">
        <v>529</v>
      </c>
      <c r="BA22" s="193">
        <v>662</v>
      </c>
      <c r="BB22" s="193">
        <v>722</v>
      </c>
      <c r="BC22" s="193">
        <v>820</v>
      </c>
      <c r="BD22" s="193">
        <v>750</v>
      </c>
      <c r="BE22" s="193">
        <v>845</v>
      </c>
      <c r="BF22" s="193">
        <v>1026</v>
      </c>
      <c r="BG22" s="193">
        <v>1118</v>
      </c>
      <c r="BH22" s="193">
        <v>973</v>
      </c>
      <c r="BI22" s="193">
        <v>1072</v>
      </c>
      <c r="BJ22" s="193">
        <v>1471</v>
      </c>
      <c r="BK22" s="193">
        <v>1360</v>
      </c>
      <c r="BL22" s="193">
        <v>837</v>
      </c>
      <c r="BM22" s="193">
        <v>820</v>
      </c>
      <c r="BN22" s="193">
        <v>913</v>
      </c>
      <c r="BO22" s="193">
        <v>1008</v>
      </c>
      <c r="BP22" s="703">
        <v>873</v>
      </c>
      <c r="BQ22" s="703">
        <v>1030</v>
      </c>
      <c r="BR22" s="703">
        <v>1142</v>
      </c>
      <c r="BS22" s="703">
        <v>1289</v>
      </c>
      <c r="BT22" s="703">
        <v>681</v>
      </c>
      <c r="BU22" s="703">
        <v>438</v>
      </c>
      <c r="BV22" s="703">
        <v>691</v>
      </c>
      <c r="BW22" s="703">
        <v>899</v>
      </c>
      <c r="BX22" s="703">
        <v>883</v>
      </c>
      <c r="BY22" s="703">
        <v>851</v>
      </c>
      <c r="BZ22" s="703">
        <v>904</v>
      </c>
      <c r="CA22" s="703">
        <v>1043</v>
      </c>
      <c r="CB22" s="188">
        <f t="shared" si="0"/>
        <v>1657</v>
      </c>
      <c r="CC22" s="188">
        <f t="shared" si="1"/>
        <v>1903</v>
      </c>
      <c r="CD22" s="188">
        <f t="shared" si="2"/>
        <v>1119</v>
      </c>
      <c r="CE22" s="188">
        <f t="shared" si="3"/>
        <v>1734</v>
      </c>
      <c r="CF22" s="188">
        <f t="shared" si="8"/>
        <v>1719</v>
      </c>
      <c r="CG22" s="188">
        <f t="shared" si="9"/>
        <v>2217</v>
      </c>
      <c r="CH22" s="188">
        <f t="shared" si="10"/>
        <v>2733</v>
      </c>
      <c r="CI22" s="188">
        <f t="shared" si="11"/>
        <v>3739</v>
      </c>
      <c r="CJ22" s="188">
        <f t="shared" si="12"/>
        <v>4876</v>
      </c>
      <c r="CK22" s="188">
        <f t="shared" si="13"/>
        <v>3578</v>
      </c>
      <c r="CL22" s="188">
        <f t="shared" si="14"/>
        <v>4334</v>
      </c>
      <c r="CM22" s="188">
        <f t="shared" si="5"/>
        <v>2709</v>
      </c>
      <c r="CN22" s="729">
        <f t="shared" si="4"/>
        <v>3681</v>
      </c>
    </row>
    <row r="23" spans="1:92" ht="18" customHeight="1">
      <c r="A23" s="589" t="str">
        <f>IF('1'!A1=1,B23,C23)</f>
        <v>Other</v>
      </c>
      <c r="B23" s="114" t="s">
        <v>52</v>
      </c>
      <c r="C23" s="676" t="s">
        <v>123</v>
      </c>
      <c r="D23" s="192">
        <f t="shared" ref="D23:BP23" si="15">D14-D16-D17-D18-D19-D20-D21-D22</f>
        <v>58</v>
      </c>
      <c r="E23" s="193">
        <f t="shared" si="15"/>
        <v>57</v>
      </c>
      <c r="F23" s="193">
        <f t="shared" si="15"/>
        <v>59</v>
      </c>
      <c r="G23" s="193">
        <f t="shared" si="15"/>
        <v>41</v>
      </c>
      <c r="H23" s="193">
        <f t="shared" si="15"/>
        <v>29</v>
      </c>
      <c r="I23" s="193">
        <f t="shared" si="15"/>
        <v>36</v>
      </c>
      <c r="J23" s="193">
        <f t="shared" si="15"/>
        <v>44</v>
      </c>
      <c r="K23" s="193">
        <f t="shared" si="15"/>
        <v>64</v>
      </c>
      <c r="L23" s="193">
        <f t="shared" si="15"/>
        <v>67</v>
      </c>
      <c r="M23" s="193">
        <f t="shared" si="15"/>
        <v>62</v>
      </c>
      <c r="N23" s="193">
        <f t="shared" si="15"/>
        <v>55</v>
      </c>
      <c r="O23" s="193">
        <f t="shared" si="15"/>
        <v>73</v>
      </c>
      <c r="P23" s="193">
        <f t="shared" si="15"/>
        <v>304</v>
      </c>
      <c r="Q23" s="193">
        <f t="shared" si="15"/>
        <v>261</v>
      </c>
      <c r="R23" s="193">
        <f t="shared" si="15"/>
        <v>312</v>
      </c>
      <c r="S23" s="193">
        <f t="shared" si="15"/>
        <v>204</v>
      </c>
      <c r="T23" s="193">
        <f t="shared" si="15"/>
        <v>74</v>
      </c>
      <c r="U23" s="193">
        <f t="shared" si="15"/>
        <v>29</v>
      </c>
      <c r="V23" s="193">
        <f t="shared" si="15"/>
        <v>38</v>
      </c>
      <c r="W23" s="193">
        <f t="shared" si="15"/>
        <v>50</v>
      </c>
      <c r="X23" s="193">
        <f t="shared" si="15"/>
        <v>72</v>
      </c>
      <c r="Y23" s="193">
        <f t="shared" si="15"/>
        <v>59</v>
      </c>
      <c r="Z23" s="193">
        <f t="shared" si="15"/>
        <v>105</v>
      </c>
      <c r="AA23" s="193">
        <f t="shared" si="15"/>
        <v>158</v>
      </c>
      <c r="AB23" s="193">
        <f t="shared" si="15"/>
        <v>126</v>
      </c>
      <c r="AC23" s="193">
        <f t="shared" si="15"/>
        <v>134</v>
      </c>
      <c r="AD23" s="193">
        <f t="shared" si="15"/>
        <v>344</v>
      </c>
      <c r="AE23" s="193">
        <f t="shared" si="15"/>
        <v>263</v>
      </c>
      <c r="AF23" s="193">
        <f t="shared" si="15"/>
        <v>133</v>
      </c>
      <c r="AG23" s="193">
        <f t="shared" si="15"/>
        <v>158</v>
      </c>
      <c r="AH23" s="193">
        <f t="shared" si="15"/>
        <v>135</v>
      </c>
      <c r="AI23" s="193">
        <f t="shared" si="15"/>
        <v>173</v>
      </c>
      <c r="AJ23" s="193">
        <f t="shared" si="15"/>
        <v>165</v>
      </c>
      <c r="AK23" s="193">
        <f t="shared" si="15"/>
        <v>172</v>
      </c>
      <c r="AL23" s="193">
        <f t="shared" si="15"/>
        <v>211</v>
      </c>
      <c r="AM23" s="193">
        <f t="shared" si="15"/>
        <v>214</v>
      </c>
      <c r="AN23" s="193">
        <f t="shared" si="15"/>
        <v>157</v>
      </c>
      <c r="AO23" s="193">
        <f t="shared" si="15"/>
        <v>77</v>
      </c>
      <c r="AP23" s="193">
        <f t="shared" si="15"/>
        <v>99</v>
      </c>
      <c r="AQ23" s="193">
        <f t="shared" si="15"/>
        <v>50</v>
      </c>
      <c r="AR23" s="193">
        <f t="shared" si="15"/>
        <v>30</v>
      </c>
      <c r="AS23" s="193">
        <f t="shared" si="15"/>
        <v>26</v>
      </c>
      <c r="AT23" s="193">
        <f t="shared" si="15"/>
        <v>34</v>
      </c>
      <c r="AU23" s="193">
        <f t="shared" si="15"/>
        <v>40</v>
      </c>
      <c r="AV23" s="193">
        <f t="shared" si="15"/>
        <v>35</v>
      </c>
      <c r="AW23" s="193">
        <f t="shared" si="15"/>
        <v>30</v>
      </c>
      <c r="AX23" s="193">
        <f t="shared" si="15"/>
        <v>45</v>
      </c>
      <c r="AY23" s="193">
        <f t="shared" si="15"/>
        <v>58</v>
      </c>
      <c r="AZ23" s="193">
        <f t="shared" si="15"/>
        <v>40</v>
      </c>
      <c r="BA23" s="193">
        <f t="shared" si="15"/>
        <v>41</v>
      </c>
      <c r="BB23" s="193">
        <f t="shared" si="15"/>
        <v>50</v>
      </c>
      <c r="BC23" s="193">
        <f t="shared" si="15"/>
        <v>63</v>
      </c>
      <c r="BD23" s="193">
        <f t="shared" si="15"/>
        <v>55</v>
      </c>
      <c r="BE23" s="193">
        <f t="shared" si="15"/>
        <v>53</v>
      </c>
      <c r="BF23" s="193">
        <f t="shared" si="15"/>
        <v>66</v>
      </c>
      <c r="BG23" s="193">
        <f t="shared" si="15"/>
        <v>72</v>
      </c>
      <c r="BH23" s="193">
        <f t="shared" si="15"/>
        <v>61</v>
      </c>
      <c r="BI23" s="193">
        <f t="shared" si="15"/>
        <v>56</v>
      </c>
      <c r="BJ23" s="193">
        <f t="shared" si="15"/>
        <v>66</v>
      </c>
      <c r="BK23" s="193">
        <f t="shared" si="15"/>
        <v>79</v>
      </c>
      <c r="BL23" s="193">
        <f t="shared" si="15"/>
        <v>63</v>
      </c>
      <c r="BM23" s="193">
        <f t="shared" si="15"/>
        <v>60</v>
      </c>
      <c r="BN23" s="193">
        <f t="shared" si="15"/>
        <v>165</v>
      </c>
      <c r="BO23" s="193">
        <f t="shared" si="15"/>
        <v>181</v>
      </c>
      <c r="BP23" s="703">
        <f t="shared" si="15"/>
        <v>90</v>
      </c>
      <c r="BQ23" s="703">
        <f t="shared" ref="BQ23:CA23" si="16">BQ14-BQ16-BQ17-BQ18-BQ19-BQ20-BQ21-BQ22</f>
        <v>81</v>
      </c>
      <c r="BR23" s="703">
        <f t="shared" si="16"/>
        <v>106</v>
      </c>
      <c r="BS23" s="703">
        <f t="shared" si="16"/>
        <v>142</v>
      </c>
      <c r="BT23" s="703">
        <f t="shared" si="16"/>
        <v>62</v>
      </c>
      <c r="BU23" s="703">
        <f t="shared" si="16"/>
        <v>36</v>
      </c>
      <c r="BV23" s="703">
        <f t="shared" si="16"/>
        <v>52</v>
      </c>
      <c r="BW23" s="703">
        <f t="shared" si="16"/>
        <v>70</v>
      </c>
      <c r="BX23" s="703">
        <f t="shared" si="16"/>
        <v>70</v>
      </c>
      <c r="BY23" s="703">
        <f t="shared" si="16"/>
        <v>69</v>
      </c>
      <c r="BZ23" s="703">
        <f t="shared" si="16"/>
        <v>80</v>
      </c>
      <c r="CA23" s="703">
        <f t="shared" si="16"/>
        <v>83</v>
      </c>
      <c r="CB23" s="188">
        <f t="shared" si="0"/>
        <v>123</v>
      </c>
      <c r="CC23" s="188">
        <f t="shared" si="1"/>
        <v>171</v>
      </c>
      <c r="CD23" s="188">
        <f t="shared" si="2"/>
        <v>98</v>
      </c>
      <c r="CE23" s="188">
        <f t="shared" si="3"/>
        <v>139</v>
      </c>
      <c r="CF23" s="188">
        <f t="shared" si="8"/>
        <v>130</v>
      </c>
      <c r="CG23" s="188">
        <f t="shared" si="9"/>
        <v>168</v>
      </c>
      <c r="CH23" s="188">
        <f t="shared" si="10"/>
        <v>194</v>
      </c>
      <c r="CI23" s="188">
        <f t="shared" si="11"/>
        <v>246</v>
      </c>
      <c r="CJ23" s="188">
        <f t="shared" si="12"/>
        <v>262</v>
      </c>
      <c r="CK23" s="188">
        <f t="shared" si="13"/>
        <v>469</v>
      </c>
      <c r="CL23" s="188">
        <f t="shared" si="14"/>
        <v>419</v>
      </c>
      <c r="CM23" s="188">
        <f t="shared" si="5"/>
        <v>220</v>
      </c>
      <c r="CN23" s="729">
        <f t="shared" si="4"/>
        <v>302</v>
      </c>
    </row>
    <row r="24" spans="1:92" s="216" customFormat="1" ht="19.350000000000001" customHeight="1">
      <c r="A24" s="183" t="str">
        <f>IF('1'!A1=1,B24,C24)</f>
        <v xml:space="preserve"> 3. Consumer goods</v>
      </c>
      <c r="B24" s="184" t="s">
        <v>54</v>
      </c>
      <c r="C24" s="187" t="s">
        <v>125</v>
      </c>
      <c r="D24" s="217">
        <v>1100</v>
      </c>
      <c r="E24" s="188">
        <v>1360</v>
      </c>
      <c r="F24" s="188">
        <v>1539</v>
      </c>
      <c r="G24" s="188">
        <v>1752</v>
      </c>
      <c r="H24" s="188">
        <v>1586</v>
      </c>
      <c r="I24" s="188">
        <v>1755</v>
      </c>
      <c r="J24" s="188">
        <v>1824</v>
      </c>
      <c r="K24" s="188">
        <v>2328</v>
      </c>
      <c r="L24" s="188">
        <v>2050</v>
      </c>
      <c r="M24" s="188">
        <v>2235</v>
      </c>
      <c r="N24" s="188">
        <v>2428</v>
      </c>
      <c r="O24" s="188">
        <v>3155</v>
      </c>
      <c r="P24" s="188">
        <v>3687</v>
      </c>
      <c r="Q24" s="188">
        <v>4360</v>
      </c>
      <c r="R24" s="188">
        <v>4956</v>
      </c>
      <c r="S24" s="188">
        <v>4134</v>
      </c>
      <c r="T24" s="188">
        <v>2255</v>
      </c>
      <c r="U24" s="188">
        <v>2173</v>
      </c>
      <c r="V24" s="188">
        <v>2472</v>
      </c>
      <c r="W24" s="188">
        <v>3044</v>
      </c>
      <c r="X24" s="188">
        <v>2578</v>
      </c>
      <c r="Y24" s="188">
        <v>3056</v>
      </c>
      <c r="Z24" s="188">
        <v>3537</v>
      </c>
      <c r="AA24" s="188">
        <v>4290</v>
      </c>
      <c r="AB24" s="188">
        <v>3575</v>
      </c>
      <c r="AC24" s="188">
        <v>3768</v>
      </c>
      <c r="AD24" s="188">
        <v>4136</v>
      </c>
      <c r="AE24" s="188">
        <v>4782</v>
      </c>
      <c r="AF24" s="188">
        <v>3853</v>
      </c>
      <c r="AG24" s="188">
        <v>4951</v>
      </c>
      <c r="AH24" s="188">
        <v>5013</v>
      </c>
      <c r="AI24" s="188">
        <v>5858</v>
      </c>
      <c r="AJ24" s="188">
        <v>4566</v>
      </c>
      <c r="AK24" s="188">
        <v>4450</v>
      </c>
      <c r="AL24" s="188">
        <v>5004</v>
      </c>
      <c r="AM24" s="188">
        <v>5557</v>
      </c>
      <c r="AN24" s="188">
        <v>3763</v>
      </c>
      <c r="AO24" s="188">
        <v>3016</v>
      </c>
      <c r="AP24" s="188">
        <v>3063</v>
      </c>
      <c r="AQ24" s="188">
        <v>3273</v>
      </c>
      <c r="AR24" s="188">
        <v>2156</v>
      </c>
      <c r="AS24" s="188">
        <v>1648</v>
      </c>
      <c r="AT24" s="188">
        <v>1806</v>
      </c>
      <c r="AU24" s="188">
        <v>2212</v>
      </c>
      <c r="AV24" s="188">
        <v>2163</v>
      </c>
      <c r="AW24" s="188">
        <v>1951</v>
      </c>
      <c r="AX24" s="188">
        <v>2125</v>
      </c>
      <c r="AY24" s="188">
        <v>2620</v>
      </c>
      <c r="AZ24" s="188">
        <v>2499</v>
      </c>
      <c r="BA24" s="188">
        <v>2361</v>
      </c>
      <c r="BB24" s="188">
        <v>2528</v>
      </c>
      <c r="BC24" s="188">
        <v>3244</v>
      </c>
      <c r="BD24" s="188">
        <v>2932</v>
      </c>
      <c r="BE24" s="218">
        <v>2775</v>
      </c>
      <c r="BF24" s="228">
        <v>3100</v>
      </c>
      <c r="BG24" s="228">
        <v>3792</v>
      </c>
      <c r="BH24" s="228">
        <v>3498</v>
      </c>
      <c r="BI24" s="228">
        <v>3272</v>
      </c>
      <c r="BJ24" s="228">
        <v>3693</v>
      </c>
      <c r="BK24" s="228">
        <v>4565</v>
      </c>
      <c r="BL24" s="228">
        <v>3982</v>
      </c>
      <c r="BM24" s="228">
        <v>2992</v>
      </c>
      <c r="BN24" s="228">
        <v>3793</v>
      </c>
      <c r="BO24" s="228">
        <v>4690</v>
      </c>
      <c r="BP24" s="228">
        <v>4208</v>
      </c>
      <c r="BQ24" s="228">
        <v>4259</v>
      </c>
      <c r="BR24" s="228">
        <v>4620</v>
      </c>
      <c r="BS24" s="228">
        <v>5627</v>
      </c>
      <c r="BT24" s="228">
        <v>3617</v>
      </c>
      <c r="BU24" s="228">
        <v>3541</v>
      </c>
      <c r="BV24" s="228">
        <v>4015</v>
      </c>
      <c r="BW24" s="228">
        <v>4793</v>
      </c>
      <c r="BX24" s="228">
        <v>4284</v>
      </c>
      <c r="BY24" s="228">
        <v>4059</v>
      </c>
      <c r="BZ24" s="228">
        <v>4406</v>
      </c>
      <c r="CA24" s="228">
        <v>4867</v>
      </c>
      <c r="CB24" s="188">
        <f t="shared" si="0"/>
        <v>6974</v>
      </c>
      <c r="CC24" s="188">
        <f t="shared" si="1"/>
        <v>8467</v>
      </c>
      <c r="CD24" s="188">
        <f t="shared" si="2"/>
        <v>7158</v>
      </c>
      <c r="CE24" s="188">
        <f t="shared" si="3"/>
        <v>8343</v>
      </c>
      <c r="CF24" s="188">
        <f t="shared" si="8"/>
        <v>7822</v>
      </c>
      <c r="CG24" s="188">
        <f t="shared" si="9"/>
        <v>8859</v>
      </c>
      <c r="CH24" s="188">
        <f t="shared" si="10"/>
        <v>10632</v>
      </c>
      <c r="CI24" s="188">
        <f t="shared" si="11"/>
        <v>12599</v>
      </c>
      <c r="CJ24" s="188">
        <f t="shared" si="12"/>
        <v>15028</v>
      </c>
      <c r="CK24" s="188">
        <f t="shared" si="13"/>
        <v>15457</v>
      </c>
      <c r="CL24" s="188">
        <f t="shared" si="14"/>
        <v>18714</v>
      </c>
      <c r="CM24" s="188">
        <f t="shared" si="5"/>
        <v>15966</v>
      </c>
      <c r="CN24" s="729">
        <f t="shared" si="4"/>
        <v>17616</v>
      </c>
    </row>
    <row r="25" spans="1:92" ht="13.35" customHeight="1">
      <c r="A25" s="189" t="str">
        <f>IF('1'!A1=1,B25,C25)</f>
        <v>of which:</v>
      </c>
      <c r="B25" s="190" t="s">
        <v>51</v>
      </c>
      <c r="C25" s="191" t="s">
        <v>122</v>
      </c>
      <c r="D25" s="192"/>
      <c r="E25" s="193"/>
      <c r="F25" s="193"/>
      <c r="G25" s="193"/>
      <c r="H25" s="193"/>
      <c r="I25" s="193"/>
      <c r="J25" s="193"/>
      <c r="K25" s="193"/>
      <c r="L25" s="193"/>
      <c r="M25" s="193"/>
      <c r="N25" s="193"/>
      <c r="O25" s="193"/>
      <c r="P25" s="193"/>
      <c r="Q25" s="193"/>
      <c r="R25" s="193"/>
      <c r="S25" s="193"/>
      <c r="T25" s="193"/>
      <c r="U25" s="193"/>
      <c r="V25" s="193"/>
      <c r="W25" s="193"/>
      <c r="X25" s="193"/>
      <c r="Y25" s="193"/>
      <c r="Z25" s="193"/>
      <c r="AA25" s="193"/>
      <c r="AB25" s="193"/>
      <c r="AC25" s="193"/>
      <c r="AD25" s="193"/>
      <c r="AE25" s="193"/>
      <c r="AF25" s="193"/>
      <c r="AG25" s="193"/>
      <c r="AH25" s="193"/>
      <c r="AI25" s="193"/>
      <c r="AJ25" s="193"/>
      <c r="AK25" s="193"/>
      <c r="AL25" s="193"/>
      <c r="AM25" s="193"/>
      <c r="AN25" s="193"/>
      <c r="AO25" s="193"/>
      <c r="AP25" s="193"/>
      <c r="AQ25" s="193"/>
      <c r="AR25" s="193"/>
      <c r="AS25" s="193"/>
      <c r="AT25" s="193"/>
      <c r="AU25" s="193"/>
      <c r="AV25" s="193"/>
      <c r="AW25" s="193"/>
      <c r="AX25" s="193"/>
      <c r="AY25" s="193"/>
      <c r="AZ25" s="193"/>
      <c r="BA25" s="193"/>
      <c r="BB25" s="193"/>
      <c r="BC25" s="193"/>
      <c r="BD25" s="193"/>
      <c r="BE25" s="193"/>
      <c r="BF25" s="193"/>
      <c r="BG25" s="193"/>
      <c r="BH25" s="193"/>
      <c r="BI25" s="193"/>
      <c r="BJ25" s="193"/>
      <c r="BK25" s="193"/>
      <c r="BL25" s="193"/>
      <c r="BM25" s="193"/>
      <c r="BN25" s="193"/>
      <c r="BO25" s="193"/>
      <c r="BP25" s="703"/>
      <c r="BQ25" s="703"/>
      <c r="BR25" s="703"/>
      <c r="BS25" s="703"/>
      <c r="BT25" s="703"/>
      <c r="BU25" s="703"/>
      <c r="BV25" s="703"/>
      <c r="BW25" s="703"/>
      <c r="BX25" s="703"/>
      <c r="BY25" s="703"/>
      <c r="BZ25" s="703"/>
      <c r="CA25" s="703"/>
      <c r="CB25" s="188"/>
      <c r="CC25" s="188"/>
      <c r="CD25" s="188"/>
      <c r="CE25" s="188"/>
      <c r="CF25" s="188"/>
      <c r="CG25" s="188"/>
      <c r="CH25" s="188"/>
      <c r="CI25" s="188"/>
      <c r="CJ25" s="188"/>
      <c r="CK25" s="188"/>
      <c r="CL25" s="188"/>
      <c r="CM25" s="188"/>
      <c r="CN25" s="729"/>
    </row>
    <row r="26" spans="1:92" ht="28.35" customHeight="1">
      <c r="A26" s="589" t="str">
        <f>IF('1'!A1=1,B26,C26)</f>
        <v>Agricultural products</v>
      </c>
      <c r="B26" s="114" t="s">
        <v>5</v>
      </c>
      <c r="C26" s="195" t="s">
        <v>96</v>
      </c>
      <c r="D26" s="192">
        <v>357</v>
      </c>
      <c r="E26" s="193">
        <v>346</v>
      </c>
      <c r="F26" s="193">
        <v>417</v>
      </c>
      <c r="G26" s="193">
        <v>540</v>
      </c>
      <c r="H26" s="193">
        <v>484</v>
      </c>
      <c r="I26" s="193">
        <v>443</v>
      </c>
      <c r="J26" s="193">
        <v>468</v>
      </c>
      <c r="K26" s="193">
        <v>674</v>
      </c>
      <c r="L26" s="193">
        <v>561</v>
      </c>
      <c r="M26" s="193">
        <v>527</v>
      </c>
      <c r="N26" s="193">
        <v>610</v>
      </c>
      <c r="O26" s="193">
        <v>848</v>
      </c>
      <c r="P26" s="193">
        <v>847</v>
      </c>
      <c r="Q26" s="193">
        <v>1003</v>
      </c>
      <c r="R26" s="193">
        <v>1122</v>
      </c>
      <c r="S26" s="193">
        <v>1176</v>
      </c>
      <c r="T26" s="193">
        <v>791</v>
      </c>
      <c r="U26" s="193">
        <v>735</v>
      </c>
      <c r="V26" s="193">
        <v>788</v>
      </c>
      <c r="W26" s="193">
        <v>1017</v>
      </c>
      <c r="X26" s="193">
        <v>869</v>
      </c>
      <c r="Y26" s="193">
        <v>867</v>
      </c>
      <c r="Z26" s="193">
        <v>877</v>
      </c>
      <c r="AA26" s="193">
        <v>1250</v>
      </c>
      <c r="AB26" s="193">
        <v>980</v>
      </c>
      <c r="AC26" s="193">
        <v>952</v>
      </c>
      <c r="AD26" s="193">
        <v>977</v>
      </c>
      <c r="AE26" s="193">
        <v>1273</v>
      </c>
      <c r="AF26" s="193">
        <v>1051</v>
      </c>
      <c r="AG26" s="193">
        <v>1297</v>
      </c>
      <c r="AH26" s="193">
        <v>1252</v>
      </c>
      <c r="AI26" s="193">
        <v>1693</v>
      </c>
      <c r="AJ26" s="193">
        <v>1423</v>
      </c>
      <c r="AK26" s="193">
        <v>1355</v>
      </c>
      <c r="AL26" s="193">
        <v>1294</v>
      </c>
      <c r="AM26" s="193">
        <v>1932</v>
      </c>
      <c r="AN26" s="193">
        <v>1207</v>
      </c>
      <c r="AO26" s="193">
        <v>883</v>
      </c>
      <c r="AP26" s="193">
        <v>841</v>
      </c>
      <c r="AQ26" s="193">
        <v>1021</v>
      </c>
      <c r="AR26" s="193">
        <v>604</v>
      </c>
      <c r="AS26" s="193">
        <v>455</v>
      </c>
      <c r="AT26" s="193">
        <v>466</v>
      </c>
      <c r="AU26" s="193">
        <v>661</v>
      </c>
      <c r="AV26" s="193">
        <v>576</v>
      </c>
      <c r="AW26" s="193">
        <v>508</v>
      </c>
      <c r="AX26" s="193">
        <v>507</v>
      </c>
      <c r="AY26" s="193">
        <v>718</v>
      </c>
      <c r="AZ26" s="193">
        <v>577</v>
      </c>
      <c r="BA26" s="193">
        <v>573</v>
      </c>
      <c r="BB26" s="193">
        <v>611</v>
      </c>
      <c r="BC26" s="193">
        <v>922</v>
      </c>
      <c r="BD26" s="193">
        <v>757</v>
      </c>
      <c r="BE26" s="193">
        <v>707</v>
      </c>
      <c r="BF26" s="193">
        <v>749</v>
      </c>
      <c r="BG26" s="193">
        <v>1043</v>
      </c>
      <c r="BH26" s="193">
        <v>845</v>
      </c>
      <c r="BI26" s="193">
        <v>826</v>
      </c>
      <c r="BJ26" s="193">
        <v>875</v>
      </c>
      <c r="BK26" s="193">
        <v>1338</v>
      </c>
      <c r="BL26" s="193">
        <v>1096</v>
      </c>
      <c r="BM26" s="193">
        <v>955</v>
      </c>
      <c r="BN26" s="193">
        <v>1040</v>
      </c>
      <c r="BO26" s="193">
        <v>1451</v>
      </c>
      <c r="BP26" s="703">
        <v>1231</v>
      </c>
      <c r="BQ26" s="703">
        <v>1177</v>
      </c>
      <c r="BR26" s="703">
        <v>1223</v>
      </c>
      <c r="BS26" s="703">
        <v>1689</v>
      </c>
      <c r="BT26" s="703">
        <v>1000</v>
      </c>
      <c r="BU26" s="703">
        <v>931</v>
      </c>
      <c r="BV26" s="703">
        <v>1096</v>
      </c>
      <c r="BW26" s="703">
        <v>1276</v>
      </c>
      <c r="BX26" s="703">
        <v>1222</v>
      </c>
      <c r="BY26" s="703">
        <v>1231</v>
      </c>
      <c r="BZ26" s="703">
        <v>1136</v>
      </c>
      <c r="CA26" s="703">
        <v>1439</v>
      </c>
      <c r="CB26" s="188">
        <f t="shared" si="0"/>
        <v>2051</v>
      </c>
      <c r="CC26" s="188">
        <f t="shared" si="1"/>
        <v>2408</v>
      </c>
      <c r="CD26" s="188">
        <f t="shared" si="2"/>
        <v>1931</v>
      </c>
      <c r="CE26" s="188">
        <f t="shared" si="3"/>
        <v>2453</v>
      </c>
      <c r="CF26" s="188">
        <f t="shared" ref="CF26:CF33" si="17">SUM(AR26:AU26)</f>
        <v>2186</v>
      </c>
      <c r="CG26" s="188">
        <f t="shared" ref="CG26:CG33" si="18">SUM(AV26:AY26)</f>
        <v>2309</v>
      </c>
      <c r="CH26" s="188">
        <f t="shared" ref="CH26:CH33" si="19">SUM(AZ26:BC26)</f>
        <v>2683</v>
      </c>
      <c r="CI26" s="188">
        <f t="shared" ref="CI26:CI33" si="20">SUM(BD26:BG26)</f>
        <v>3256</v>
      </c>
      <c r="CJ26" s="188">
        <f t="shared" ref="CJ26:CJ33" si="21">SUM(BH26:BK26)</f>
        <v>3884</v>
      </c>
      <c r="CK26" s="188">
        <f t="shared" ref="CK26:CK33" si="22">SUM(BL26:BO26)</f>
        <v>4542</v>
      </c>
      <c r="CL26" s="188">
        <f t="shared" ref="CL26:CL33" si="23">SUM(BP26:BS26)</f>
        <v>5320</v>
      </c>
      <c r="CM26" s="188">
        <f t="shared" si="5"/>
        <v>4303</v>
      </c>
      <c r="CN26" s="729">
        <f t="shared" si="4"/>
        <v>5028</v>
      </c>
    </row>
    <row r="27" spans="1:92" ht="20.100000000000001" customHeight="1">
      <c r="A27" s="589" t="str">
        <f>IF('1'!A1=1,B27,C27)</f>
        <v>Mineral products</v>
      </c>
      <c r="B27" s="114" t="s">
        <v>6</v>
      </c>
      <c r="C27" s="195" t="s">
        <v>97</v>
      </c>
      <c r="D27" s="749" t="s">
        <v>67</v>
      </c>
      <c r="E27" s="750" t="s">
        <v>67</v>
      </c>
      <c r="F27" s="750" t="s">
        <v>67</v>
      </c>
      <c r="G27" s="750" t="s">
        <v>67</v>
      </c>
      <c r="H27" s="750" t="s">
        <v>67</v>
      </c>
      <c r="I27" s="750" t="s">
        <v>67</v>
      </c>
      <c r="J27" s="750" t="s">
        <v>67</v>
      </c>
      <c r="K27" s="750" t="s">
        <v>67</v>
      </c>
      <c r="L27" s="750" t="s">
        <v>67</v>
      </c>
      <c r="M27" s="750" t="s">
        <v>67</v>
      </c>
      <c r="N27" s="750" t="s">
        <v>67</v>
      </c>
      <c r="O27" s="750" t="s">
        <v>67</v>
      </c>
      <c r="P27" s="193">
        <v>324</v>
      </c>
      <c r="Q27" s="193">
        <v>382</v>
      </c>
      <c r="R27" s="193">
        <v>470</v>
      </c>
      <c r="S27" s="193">
        <v>285</v>
      </c>
      <c r="T27" s="193">
        <v>96</v>
      </c>
      <c r="U27" s="193">
        <v>99</v>
      </c>
      <c r="V27" s="193">
        <v>162</v>
      </c>
      <c r="W27" s="193">
        <v>169</v>
      </c>
      <c r="X27" s="193">
        <v>145</v>
      </c>
      <c r="Y27" s="193">
        <v>206</v>
      </c>
      <c r="Z27" s="193">
        <v>285</v>
      </c>
      <c r="AA27" s="193">
        <v>319</v>
      </c>
      <c r="AB27" s="193">
        <v>237</v>
      </c>
      <c r="AC27" s="193">
        <v>409</v>
      </c>
      <c r="AD27" s="193">
        <v>547</v>
      </c>
      <c r="AE27" s="193">
        <v>533</v>
      </c>
      <c r="AF27" s="193">
        <v>369</v>
      </c>
      <c r="AG27" s="193">
        <v>504</v>
      </c>
      <c r="AH27" s="193">
        <v>525</v>
      </c>
      <c r="AI27" s="193">
        <v>504</v>
      </c>
      <c r="AJ27" s="193">
        <v>316</v>
      </c>
      <c r="AK27" s="193">
        <v>343</v>
      </c>
      <c r="AL27" s="193">
        <v>502</v>
      </c>
      <c r="AM27" s="193">
        <v>430</v>
      </c>
      <c r="AN27" s="193">
        <v>215</v>
      </c>
      <c r="AO27" s="193">
        <v>280</v>
      </c>
      <c r="AP27" s="193">
        <v>334</v>
      </c>
      <c r="AQ27" s="193">
        <v>329</v>
      </c>
      <c r="AR27" s="193">
        <v>144</v>
      </c>
      <c r="AS27" s="193">
        <v>183</v>
      </c>
      <c r="AT27" s="193">
        <v>218</v>
      </c>
      <c r="AU27" s="193">
        <v>197</v>
      </c>
      <c r="AV27" s="193">
        <v>107</v>
      </c>
      <c r="AW27" s="193">
        <v>148</v>
      </c>
      <c r="AX27" s="193">
        <v>173</v>
      </c>
      <c r="AY27" s="193">
        <v>215</v>
      </c>
      <c r="AZ27" s="193">
        <v>215</v>
      </c>
      <c r="BA27" s="193">
        <v>221</v>
      </c>
      <c r="BB27" s="193">
        <v>286</v>
      </c>
      <c r="BC27" s="193">
        <v>314</v>
      </c>
      <c r="BD27" s="193">
        <v>249</v>
      </c>
      <c r="BE27" s="193">
        <v>310</v>
      </c>
      <c r="BF27" s="193">
        <v>397</v>
      </c>
      <c r="BG27" s="193">
        <v>417</v>
      </c>
      <c r="BH27" s="193">
        <v>270</v>
      </c>
      <c r="BI27" s="193">
        <v>318</v>
      </c>
      <c r="BJ27" s="193">
        <v>330</v>
      </c>
      <c r="BK27" s="193">
        <v>360</v>
      </c>
      <c r="BL27" s="193">
        <v>228</v>
      </c>
      <c r="BM27" s="193">
        <v>149</v>
      </c>
      <c r="BN27" s="193">
        <v>208</v>
      </c>
      <c r="BO27" s="193">
        <v>214</v>
      </c>
      <c r="BP27" s="703">
        <v>214</v>
      </c>
      <c r="BQ27" s="703">
        <v>275</v>
      </c>
      <c r="BR27" s="703">
        <v>343</v>
      </c>
      <c r="BS27" s="703">
        <v>478</v>
      </c>
      <c r="BT27" s="703">
        <v>297</v>
      </c>
      <c r="BU27" s="703">
        <v>473</v>
      </c>
      <c r="BV27" s="703">
        <v>708</v>
      </c>
      <c r="BW27" s="703">
        <v>660</v>
      </c>
      <c r="BX27" s="703">
        <v>598</v>
      </c>
      <c r="BY27" s="703">
        <v>410</v>
      </c>
      <c r="BZ27" s="703">
        <v>444</v>
      </c>
      <c r="CA27" s="703">
        <v>507</v>
      </c>
      <c r="CB27" s="188">
        <f t="shared" si="0"/>
        <v>377</v>
      </c>
      <c r="CC27" s="188">
        <f t="shared" si="1"/>
        <v>489</v>
      </c>
      <c r="CD27" s="188">
        <f t="shared" si="2"/>
        <v>770</v>
      </c>
      <c r="CE27" s="188">
        <f t="shared" si="3"/>
        <v>1008</v>
      </c>
      <c r="CF27" s="188">
        <f t="shared" si="17"/>
        <v>742</v>
      </c>
      <c r="CG27" s="188">
        <f t="shared" si="18"/>
        <v>643</v>
      </c>
      <c r="CH27" s="188">
        <f t="shared" si="19"/>
        <v>1036</v>
      </c>
      <c r="CI27" s="188">
        <f t="shared" si="20"/>
        <v>1373</v>
      </c>
      <c r="CJ27" s="188">
        <f t="shared" si="21"/>
        <v>1278</v>
      </c>
      <c r="CK27" s="188">
        <f t="shared" si="22"/>
        <v>799</v>
      </c>
      <c r="CL27" s="188">
        <f t="shared" si="23"/>
        <v>1310</v>
      </c>
      <c r="CM27" s="188">
        <f t="shared" si="5"/>
        <v>2138</v>
      </c>
      <c r="CN27" s="729">
        <f t="shared" si="4"/>
        <v>1959</v>
      </c>
    </row>
    <row r="28" spans="1:92" ht="29.7" customHeight="1">
      <c r="A28" s="589" t="str">
        <f>IF('1'!A1=1,B28,C28)</f>
        <v>Chemicals</v>
      </c>
      <c r="B28" s="114" t="s">
        <v>7</v>
      </c>
      <c r="C28" s="195" t="s">
        <v>98</v>
      </c>
      <c r="D28" s="192">
        <v>334</v>
      </c>
      <c r="E28" s="193">
        <v>435</v>
      </c>
      <c r="F28" s="193">
        <v>373</v>
      </c>
      <c r="G28" s="193">
        <v>491</v>
      </c>
      <c r="H28" s="193">
        <v>432</v>
      </c>
      <c r="I28" s="193">
        <v>538</v>
      </c>
      <c r="J28" s="193">
        <v>484</v>
      </c>
      <c r="K28" s="193">
        <v>650</v>
      </c>
      <c r="L28" s="193">
        <v>618</v>
      </c>
      <c r="M28" s="193">
        <v>714</v>
      </c>
      <c r="N28" s="193">
        <v>671</v>
      </c>
      <c r="O28" s="193">
        <v>926</v>
      </c>
      <c r="P28" s="193">
        <v>847</v>
      </c>
      <c r="Q28" s="193">
        <v>1021</v>
      </c>
      <c r="R28" s="193">
        <v>1011</v>
      </c>
      <c r="S28" s="193">
        <v>951</v>
      </c>
      <c r="T28" s="193">
        <v>620</v>
      </c>
      <c r="U28" s="193">
        <v>768</v>
      </c>
      <c r="V28" s="193">
        <v>767</v>
      </c>
      <c r="W28" s="193">
        <v>1010</v>
      </c>
      <c r="X28" s="193">
        <v>811</v>
      </c>
      <c r="Y28" s="193">
        <v>917</v>
      </c>
      <c r="Z28" s="193">
        <v>909</v>
      </c>
      <c r="AA28" s="193">
        <v>1154</v>
      </c>
      <c r="AB28" s="193">
        <v>1020</v>
      </c>
      <c r="AC28" s="193">
        <v>1090</v>
      </c>
      <c r="AD28" s="193">
        <v>1002</v>
      </c>
      <c r="AE28" s="193">
        <v>1251</v>
      </c>
      <c r="AF28" s="193">
        <v>1022</v>
      </c>
      <c r="AG28" s="193">
        <v>1211</v>
      </c>
      <c r="AH28" s="193">
        <v>1052</v>
      </c>
      <c r="AI28" s="193">
        <v>1640</v>
      </c>
      <c r="AJ28" s="193">
        <v>1063</v>
      </c>
      <c r="AK28" s="193">
        <v>1112</v>
      </c>
      <c r="AL28" s="193">
        <v>1134</v>
      </c>
      <c r="AM28" s="193">
        <v>1419</v>
      </c>
      <c r="AN28" s="193">
        <v>1123</v>
      </c>
      <c r="AO28" s="193">
        <v>927</v>
      </c>
      <c r="AP28" s="193">
        <v>804</v>
      </c>
      <c r="AQ28" s="193">
        <v>878</v>
      </c>
      <c r="AR28" s="193">
        <v>701</v>
      </c>
      <c r="AS28" s="193">
        <v>574</v>
      </c>
      <c r="AT28" s="193">
        <v>493</v>
      </c>
      <c r="AU28" s="193">
        <v>641</v>
      </c>
      <c r="AV28" s="193">
        <v>851</v>
      </c>
      <c r="AW28" s="193">
        <v>633</v>
      </c>
      <c r="AX28" s="193">
        <v>593</v>
      </c>
      <c r="AY28" s="193">
        <v>737</v>
      </c>
      <c r="AZ28" s="193">
        <v>920</v>
      </c>
      <c r="BA28" s="193">
        <v>722</v>
      </c>
      <c r="BB28" s="193">
        <v>628</v>
      </c>
      <c r="BC28" s="193">
        <v>895</v>
      </c>
      <c r="BD28" s="193">
        <v>1008</v>
      </c>
      <c r="BE28" s="193">
        <v>816</v>
      </c>
      <c r="BF28" s="193">
        <v>691</v>
      </c>
      <c r="BG28" s="193">
        <v>911</v>
      </c>
      <c r="BH28" s="193">
        <v>1021</v>
      </c>
      <c r="BI28" s="193">
        <v>899</v>
      </c>
      <c r="BJ28" s="193">
        <v>765</v>
      </c>
      <c r="BK28" s="193">
        <v>978</v>
      </c>
      <c r="BL28" s="193">
        <v>1146</v>
      </c>
      <c r="BM28" s="193">
        <v>757</v>
      </c>
      <c r="BN28" s="193">
        <v>809</v>
      </c>
      <c r="BO28" s="193">
        <v>1188</v>
      </c>
      <c r="BP28" s="703">
        <v>1151</v>
      </c>
      <c r="BQ28" s="703">
        <v>1064</v>
      </c>
      <c r="BR28" s="703">
        <v>983</v>
      </c>
      <c r="BS28" s="703">
        <v>1311</v>
      </c>
      <c r="BT28" s="703">
        <v>992</v>
      </c>
      <c r="BU28" s="703">
        <v>695</v>
      </c>
      <c r="BV28" s="703">
        <v>682</v>
      </c>
      <c r="BW28" s="703">
        <v>802</v>
      </c>
      <c r="BX28" s="703">
        <v>1003</v>
      </c>
      <c r="BY28" s="703">
        <v>858</v>
      </c>
      <c r="BZ28" s="703">
        <v>793</v>
      </c>
      <c r="CA28" s="703">
        <v>907</v>
      </c>
      <c r="CB28" s="188">
        <f t="shared" si="0"/>
        <v>1903</v>
      </c>
      <c r="CC28" s="188">
        <f t="shared" si="1"/>
        <v>2215</v>
      </c>
      <c r="CD28" s="188">
        <f t="shared" si="2"/>
        <v>1687</v>
      </c>
      <c r="CE28" s="188">
        <f t="shared" si="3"/>
        <v>1861</v>
      </c>
      <c r="CF28" s="188">
        <f t="shared" si="17"/>
        <v>2409</v>
      </c>
      <c r="CG28" s="188">
        <f t="shared" si="18"/>
        <v>2814</v>
      </c>
      <c r="CH28" s="188">
        <f t="shared" si="19"/>
        <v>3165</v>
      </c>
      <c r="CI28" s="188">
        <f t="shared" si="20"/>
        <v>3426</v>
      </c>
      <c r="CJ28" s="188">
        <f t="shared" si="21"/>
        <v>3663</v>
      </c>
      <c r="CK28" s="188">
        <f t="shared" si="22"/>
        <v>3900</v>
      </c>
      <c r="CL28" s="188">
        <f t="shared" si="23"/>
        <v>4509</v>
      </c>
      <c r="CM28" s="188">
        <f t="shared" si="5"/>
        <v>3171</v>
      </c>
      <c r="CN28" s="729">
        <f t="shared" si="4"/>
        <v>3561</v>
      </c>
    </row>
    <row r="29" spans="1:92" ht="20.85" customHeight="1">
      <c r="A29" s="589" t="str">
        <f>IF('1'!A1=1,B29,C29)</f>
        <v>Timber and wood products</v>
      </c>
      <c r="B29" s="114" t="s">
        <v>8</v>
      </c>
      <c r="C29" s="195" t="s">
        <v>99</v>
      </c>
      <c r="D29" s="192">
        <v>33</v>
      </c>
      <c r="E29" s="193">
        <v>38</v>
      </c>
      <c r="F29" s="193">
        <v>37</v>
      </c>
      <c r="G29" s="193">
        <v>43</v>
      </c>
      <c r="H29" s="193">
        <v>42</v>
      </c>
      <c r="I29" s="193">
        <v>50</v>
      </c>
      <c r="J29" s="193">
        <v>46</v>
      </c>
      <c r="K29" s="193">
        <v>53</v>
      </c>
      <c r="L29" s="193">
        <v>58</v>
      </c>
      <c r="M29" s="193">
        <v>58</v>
      </c>
      <c r="N29" s="193">
        <v>59</v>
      </c>
      <c r="O29" s="193">
        <v>83</v>
      </c>
      <c r="P29" s="193">
        <v>85</v>
      </c>
      <c r="Q29" s="193">
        <v>106</v>
      </c>
      <c r="R29" s="193">
        <v>108</v>
      </c>
      <c r="S29" s="193">
        <v>102</v>
      </c>
      <c r="T29" s="193">
        <v>76</v>
      </c>
      <c r="U29" s="193">
        <v>67</v>
      </c>
      <c r="V29" s="193">
        <v>81</v>
      </c>
      <c r="W29" s="193">
        <v>99</v>
      </c>
      <c r="X29" s="193">
        <v>94</v>
      </c>
      <c r="Y29" s="193">
        <v>78</v>
      </c>
      <c r="Z29" s="193">
        <v>100</v>
      </c>
      <c r="AA29" s="193">
        <v>105</v>
      </c>
      <c r="AB29" s="193">
        <v>124</v>
      </c>
      <c r="AC29" s="193">
        <v>134</v>
      </c>
      <c r="AD29" s="193">
        <v>139</v>
      </c>
      <c r="AE29" s="193">
        <v>143</v>
      </c>
      <c r="AF29" s="193">
        <v>120</v>
      </c>
      <c r="AG29" s="193">
        <v>141</v>
      </c>
      <c r="AH29" s="193">
        <v>136</v>
      </c>
      <c r="AI29" s="193">
        <v>159</v>
      </c>
      <c r="AJ29" s="193">
        <v>140</v>
      </c>
      <c r="AK29" s="193">
        <v>143</v>
      </c>
      <c r="AL29" s="193">
        <v>161</v>
      </c>
      <c r="AM29" s="193">
        <v>168</v>
      </c>
      <c r="AN29" s="193">
        <v>61</v>
      </c>
      <c r="AO29" s="193">
        <v>59</v>
      </c>
      <c r="AP29" s="193">
        <v>59</v>
      </c>
      <c r="AQ29" s="193">
        <v>61</v>
      </c>
      <c r="AR29" s="193">
        <v>36</v>
      </c>
      <c r="AS29" s="193">
        <v>32</v>
      </c>
      <c r="AT29" s="193">
        <v>37</v>
      </c>
      <c r="AU29" s="193">
        <v>43</v>
      </c>
      <c r="AV29" s="193">
        <v>37</v>
      </c>
      <c r="AW29" s="193">
        <v>42</v>
      </c>
      <c r="AX29" s="193">
        <v>43</v>
      </c>
      <c r="AY29" s="193">
        <v>48</v>
      </c>
      <c r="AZ29" s="193">
        <v>12</v>
      </c>
      <c r="BA29" s="193">
        <v>13</v>
      </c>
      <c r="BB29" s="193">
        <v>15</v>
      </c>
      <c r="BC29" s="193">
        <v>18</v>
      </c>
      <c r="BD29" s="193">
        <v>14</v>
      </c>
      <c r="BE29" s="193">
        <v>15</v>
      </c>
      <c r="BF29" s="193">
        <v>17</v>
      </c>
      <c r="BG29" s="193">
        <v>20</v>
      </c>
      <c r="BH29" s="193">
        <v>17</v>
      </c>
      <c r="BI29" s="193">
        <v>17</v>
      </c>
      <c r="BJ29" s="193">
        <v>19</v>
      </c>
      <c r="BK29" s="193">
        <v>22</v>
      </c>
      <c r="BL29" s="193">
        <v>19</v>
      </c>
      <c r="BM29" s="193">
        <v>13</v>
      </c>
      <c r="BN29" s="193">
        <v>20</v>
      </c>
      <c r="BO29" s="193">
        <v>22</v>
      </c>
      <c r="BP29" s="703">
        <v>16</v>
      </c>
      <c r="BQ29" s="703">
        <v>18</v>
      </c>
      <c r="BR29" s="703">
        <v>22</v>
      </c>
      <c r="BS29" s="703">
        <v>25</v>
      </c>
      <c r="BT29" s="703">
        <v>16</v>
      </c>
      <c r="BU29" s="703">
        <v>8</v>
      </c>
      <c r="BV29" s="703">
        <v>12</v>
      </c>
      <c r="BW29" s="703">
        <v>37</v>
      </c>
      <c r="BX29" s="703">
        <v>18</v>
      </c>
      <c r="BY29" s="703">
        <v>18</v>
      </c>
      <c r="BZ29" s="703">
        <v>20</v>
      </c>
      <c r="CA29" s="703">
        <v>19</v>
      </c>
      <c r="CB29" s="188">
        <f t="shared" si="0"/>
        <v>32</v>
      </c>
      <c r="CC29" s="188">
        <f t="shared" si="1"/>
        <v>34</v>
      </c>
      <c r="CD29" s="188">
        <f t="shared" si="2"/>
        <v>24</v>
      </c>
      <c r="CE29" s="188">
        <f t="shared" si="3"/>
        <v>36</v>
      </c>
      <c r="CF29" s="188">
        <f t="shared" si="17"/>
        <v>148</v>
      </c>
      <c r="CG29" s="188">
        <f t="shared" si="18"/>
        <v>170</v>
      </c>
      <c r="CH29" s="188">
        <f t="shared" si="19"/>
        <v>58</v>
      </c>
      <c r="CI29" s="188">
        <f t="shared" si="20"/>
        <v>66</v>
      </c>
      <c r="CJ29" s="188">
        <f t="shared" si="21"/>
        <v>75</v>
      </c>
      <c r="CK29" s="188">
        <f t="shared" si="22"/>
        <v>74</v>
      </c>
      <c r="CL29" s="188">
        <f t="shared" si="23"/>
        <v>81</v>
      </c>
      <c r="CM29" s="188">
        <f t="shared" si="5"/>
        <v>73</v>
      </c>
      <c r="CN29" s="729">
        <f t="shared" si="4"/>
        <v>75</v>
      </c>
    </row>
    <row r="30" spans="1:92" ht="17.100000000000001" customHeight="1">
      <c r="A30" s="589" t="str">
        <f>IF('1'!A1=1,B30,C30)</f>
        <v>Industrial goods</v>
      </c>
      <c r="B30" s="114" t="s">
        <v>9</v>
      </c>
      <c r="C30" s="195" t="s">
        <v>100</v>
      </c>
      <c r="D30" s="192">
        <v>145</v>
      </c>
      <c r="E30" s="193">
        <v>156</v>
      </c>
      <c r="F30" s="193">
        <v>222</v>
      </c>
      <c r="G30" s="193">
        <v>151</v>
      </c>
      <c r="H30" s="193">
        <v>123</v>
      </c>
      <c r="I30" s="193">
        <v>143</v>
      </c>
      <c r="J30" s="193">
        <v>192</v>
      </c>
      <c r="K30" s="193">
        <v>179</v>
      </c>
      <c r="L30" s="193">
        <v>147</v>
      </c>
      <c r="M30" s="193">
        <v>112</v>
      </c>
      <c r="N30" s="193">
        <v>190</v>
      </c>
      <c r="O30" s="193">
        <v>178</v>
      </c>
      <c r="P30" s="193">
        <v>350</v>
      </c>
      <c r="Q30" s="193">
        <v>354</v>
      </c>
      <c r="R30" s="193">
        <v>479</v>
      </c>
      <c r="S30" s="193">
        <v>318</v>
      </c>
      <c r="T30" s="193">
        <v>218</v>
      </c>
      <c r="U30" s="193">
        <v>182</v>
      </c>
      <c r="V30" s="193">
        <v>241</v>
      </c>
      <c r="W30" s="193">
        <v>171</v>
      </c>
      <c r="X30" s="193">
        <v>197</v>
      </c>
      <c r="Y30" s="193">
        <v>313</v>
      </c>
      <c r="Z30" s="193">
        <v>459</v>
      </c>
      <c r="AA30" s="193">
        <v>373</v>
      </c>
      <c r="AB30" s="193">
        <v>346</v>
      </c>
      <c r="AC30" s="193">
        <v>193</v>
      </c>
      <c r="AD30" s="193">
        <v>271</v>
      </c>
      <c r="AE30" s="193">
        <v>234</v>
      </c>
      <c r="AF30" s="193">
        <v>315</v>
      </c>
      <c r="AG30" s="193">
        <v>496</v>
      </c>
      <c r="AH30" s="193">
        <v>787</v>
      </c>
      <c r="AI30" s="193">
        <v>482</v>
      </c>
      <c r="AJ30" s="193">
        <v>571</v>
      </c>
      <c r="AK30" s="193">
        <v>345</v>
      </c>
      <c r="AL30" s="193">
        <v>621</v>
      </c>
      <c r="AM30" s="193">
        <v>362</v>
      </c>
      <c r="AN30" s="193">
        <v>332</v>
      </c>
      <c r="AO30" s="193">
        <v>184</v>
      </c>
      <c r="AP30" s="193">
        <v>345</v>
      </c>
      <c r="AQ30" s="193">
        <v>232</v>
      </c>
      <c r="AR30" s="193">
        <v>193</v>
      </c>
      <c r="AS30" s="193">
        <v>98</v>
      </c>
      <c r="AT30" s="193">
        <v>204</v>
      </c>
      <c r="AU30" s="193">
        <v>151</v>
      </c>
      <c r="AV30" s="193">
        <v>169</v>
      </c>
      <c r="AW30" s="193">
        <v>118</v>
      </c>
      <c r="AX30" s="193">
        <v>223</v>
      </c>
      <c r="AY30" s="193">
        <v>175</v>
      </c>
      <c r="AZ30" s="193">
        <v>187</v>
      </c>
      <c r="BA30" s="193">
        <v>142</v>
      </c>
      <c r="BB30" s="193">
        <v>223</v>
      </c>
      <c r="BC30" s="193">
        <v>201</v>
      </c>
      <c r="BD30" s="193">
        <v>210</v>
      </c>
      <c r="BE30" s="193">
        <v>168</v>
      </c>
      <c r="BF30" s="193">
        <v>350</v>
      </c>
      <c r="BG30" s="193">
        <v>280</v>
      </c>
      <c r="BH30" s="193">
        <v>306</v>
      </c>
      <c r="BI30" s="193">
        <v>234</v>
      </c>
      <c r="BJ30" s="193">
        <v>502</v>
      </c>
      <c r="BK30" s="193">
        <v>409</v>
      </c>
      <c r="BL30" s="193">
        <v>416</v>
      </c>
      <c r="BM30" s="193">
        <v>239</v>
      </c>
      <c r="BN30" s="193">
        <v>406</v>
      </c>
      <c r="BO30" s="193">
        <v>355</v>
      </c>
      <c r="BP30" s="703">
        <v>417</v>
      </c>
      <c r="BQ30" s="703">
        <v>325</v>
      </c>
      <c r="BR30" s="703">
        <v>497</v>
      </c>
      <c r="BS30" s="703">
        <v>468</v>
      </c>
      <c r="BT30" s="703">
        <v>318</v>
      </c>
      <c r="BU30" s="703">
        <v>352</v>
      </c>
      <c r="BV30" s="703">
        <v>398</v>
      </c>
      <c r="BW30" s="703">
        <v>749</v>
      </c>
      <c r="BX30" s="703">
        <v>363</v>
      </c>
      <c r="BY30" s="703">
        <v>320</v>
      </c>
      <c r="BZ30" s="703">
        <v>465</v>
      </c>
      <c r="CA30" s="703">
        <v>362</v>
      </c>
      <c r="CB30" s="188">
        <f t="shared" si="0"/>
        <v>655</v>
      </c>
      <c r="CC30" s="188">
        <f t="shared" si="1"/>
        <v>742</v>
      </c>
      <c r="CD30" s="188">
        <f t="shared" si="2"/>
        <v>670</v>
      </c>
      <c r="CE30" s="188">
        <f t="shared" si="3"/>
        <v>683</v>
      </c>
      <c r="CF30" s="188">
        <f t="shared" si="17"/>
        <v>646</v>
      </c>
      <c r="CG30" s="188">
        <f t="shared" si="18"/>
        <v>685</v>
      </c>
      <c r="CH30" s="188">
        <f t="shared" si="19"/>
        <v>753</v>
      </c>
      <c r="CI30" s="188">
        <f t="shared" si="20"/>
        <v>1008</v>
      </c>
      <c r="CJ30" s="188">
        <f t="shared" si="21"/>
        <v>1451</v>
      </c>
      <c r="CK30" s="188">
        <f t="shared" si="22"/>
        <v>1416</v>
      </c>
      <c r="CL30" s="188">
        <f t="shared" si="23"/>
        <v>1707</v>
      </c>
      <c r="CM30" s="188">
        <f t="shared" si="5"/>
        <v>1817</v>
      </c>
      <c r="CN30" s="729">
        <f t="shared" si="4"/>
        <v>1510</v>
      </c>
    </row>
    <row r="31" spans="1:92" ht="26.4">
      <c r="A31" s="589" t="str">
        <f>IF('1'!A1=1,B31,C31)</f>
        <v>Ferrrous and nonferrous metals</v>
      </c>
      <c r="B31" s="114" t="s">
        <v>10</v>
      </c>
      <c r="C31" s="195" t="s">
        <v>101</v>
      </c>
      <c r="D31" s="192">
        <v>15</v>
      </c>
      <c r="E31" s="193">
        <v>20</v>
      </c>
      <c r="F31" s="193">
        <v>24</v>
      </c>
      <c r="G31" s="193">
        <v>26</v>
      </c>
      <c r="H31" s="193">
        <v>22</v>
      </c>
      <c r="I31" s="193">
        <v>25</v>
      </c>
      <c r="J31" s="193">
        <v>25</v>
      </c>
      <c r="K31" s="193">
        <v>35</v>
      </c>
      <c r="L31" s="193">
        <v>29</v>
      </c>
      <c r="M31" s="193">
        <v>28</v>
      </c>
      <c r="N31" s="193">
        <v>34</v>
      </c>
      <c r="O31" s="193">
        <v>46</v>
      </c>
      <c r="P31" s="193">
        <v>49</v>
      </c>
      <c r="Q31" s="193">
        <v>48</v>
      </c>
      <c r="R31" s="193">
        <v>54</v>
      </c>
      <c r="S31" s="193">
        <v>49</v>
      </c>
      <c r="T31" s="193">
        <v>25</v>
      </c>
      <c r="U31" s="193">
        <v>21</v>
      </c>
      <c r="V31" s="193">
        <v>36</v>
      </c>
      <c r="W31" s="193">
        <v>43</v>
      </c>
      <c r="X31" s="193">
        <v>29</v>
      </c>
      <c r="Y31" s="193">
        <v>40</v>
      </c>
      <c r="Z31" s="193">
        <v>44</v>
      </c>
      <c r="AA31" s="193">
        <v>51</v>
      </c>
      <c r="AB31" s="193">
        <v>41</v>
      </c>
      <c r="AC31" s="193">
        <v>44</v>
      </c>
      <c r="AD31" s="193">
        <v>61</v>
      </c>
      <c r="AE31" s="193">
        <v>64</v>
      </c>
      <c r="AF31" s="193">
        <v>45</v>
      </c>
      <c r="AG31" s="193">
        <v>44</v>
      </c>
      <c r="AH31" s="193">
        <v>58</v>
      </c>
      <c r="AI31" s="193">
        <v>76</v>
      </c>
      <c r="AJ31" s="193">
        <v>51</v>
      </c>
      <c r="AK31" s="193">
        <v>46</v>
      </c>
      <c r="AL31" s="193">
        <v>56</v>
      </c>
      <c r="AM31" s="193">
        <v>59</v>
      </c>
      <c r="AN31" s="193">
        <v>35</v>
      </c>
      <c r="AO31" s="193">
        <v>32</v>
      </c>
      <c r="AP31" s="193">
        <v>35</v>
      </c>
      <c r="AQ31" s="193">
        <v>40</v>
      </c>
      <c r="AR31" s="193">
        <v>27</v>
      </c>
      <c r="AS31" s="193">
        <v>14</v>
      </c>
      <c r="AT31" s="193">
        <v>20</v>
      </c>
      <c r="AU31" s="193">
        <v>23</v>
      </c>
      <c r="AV31" s="193">
        <v>20</v>
      </c>
      <c r="AW31" s="193">
        <v>18</v>
      </c>
      <c r="AX31" s="193">
        <v>23</v>
      </c>
      <c r="AY31" s="193">
        <v>29</v>
      </c>
      <c r="AZ31" s="193">
        <v>23</v>
      </c>
      <c r="BA31" s="193">
        <v>24</v>
      </c>
      <c r="BB31" s="193">
        <v>28</v>
      </c>
      <c r="BC31" s="193">
        <v>36</v>
      </c>
      <c r="BD31" s="193">
        <v>28</v>
      </c>
      <c r="BE31" s="193">
        <v>26</v>
      </c>
      <c r="BF31" s="193">
        <v>36</v>
      </c>
      <c r="BG31" s="193">
        <v>47</v>
      </c>
      <c r="BH31" s="193">
        <v>35</v>
      </c>
      <c r="BI31" s="193">
        <v>30</v>
      </c>
      <c r="BJ31" s="193">
        <v>39</v>
      </c>
      <c r="BK31" s="193">
        <v>50</v>
      </c>
      <c r="BL31" s="193">
        <v>40</v>
      </c>
      <c r="BM31" s="193">
        <v>26</v>
      </c>
      <c r="BN31" s="193">
        <v>50</v>
      </c>
      <c r="BO31" s="193">
        <v>56</v>
      </c>
      <c r="BP31" s="703">
        <v>43</v>
      </c>
      <c r="BQ31" s="703">
        <v>42</v>
      </c>
      <c r="BR31" s="703">
        <v>53</v>
      </c>
      <c r="BS31" s="703">
        <v>58</v>
      </c>
      <c r="BT31" s="703">
        <v>29</v>
      </c>
      <c r="BU31" s="703">
        <v>20</v>
      </c>
      <c r="BV31" s="703">
        <v>37</v>
      </c>
      <c r="BW31" s="703">
        <v>52</v>
      </c>
      <c r="BX31" s="703">
        <v>44</v>
      </c>
      <c r="BY31" s="703">
        <v>39</v>
      </c>
      <c r="BZ31" s="703">
        <v>44</v>
      </c>
      <c r="CA31" s="703">
        <v>52</v>
      </c>
      <c r="CB31" s="188">
        <f t="shared" si="0"/>
        <v>66</v>
      </c>
      <c r="CC31" s="188">
        <f t="shared" si="1"/>
        <v>85</v>
      </c>
      <c r="CD31" s="188">
        <f t="shared" si="2"/>
        <v>49</v>
      </c>
      <c r="CE31" s="188">
        <f t="shared" si="3"/>
        <v>83</v>
      </c>
      <c r="CF31" s="188">
        <f t="shared" si="17"/>
        <v>84</v>
      </c>
      <c r="CG31" s="188">
        <f t="shared" si="18"/>
        <v>90</v>
      </c>
      <c r="CH31" s="188">
        <f t="shared" si="19"/>
        <v>111</v>
      </c>
      <c r="CI31" s="188">
        <f t="shared" si="20"/>
        <v>137</v>
      </c>
      <c r="CJ31" s="188">
        <f t="shared" si="21"/>
        <v>154</v>
      </c>
      <c r="CK31" s="188">
        <f t="shared" si="22"/>
        <v>172</v>
      </c>
      <c r="CL31" s="188">
        <f t="shared" si="23"/>
        <v>196</v>
      </c>
      <c r="CM31" s="188">
        <f t="shared" si="5"/>
        <v>138</v>
      </c>
      <c r="CN31" s="729">
        <f t="shared" si="4"/>
        <v>179</v>
      </c>
    </row>
    <row r="32" spans="1:92" ht="27" customHeight="1">
      <c r="A32" s="589" t="str">
        <f>IF('1'!A1=1,B32,C32)</f>
        <v>Machinery and equipment</v>
      </c>
      <c r="B32" s="114" t="s">
        <v>11</v>
      </c>
      <c r="C32" s="195" t="s">
        <v>102</v>
      </c>
      <c r="D32" s="192">
        <v>178</v>
      </c>
      <c r="E32" s="193">
        <v>321</v>
      </c>
      <c r="F32" s="193">
        <v>416</v>
      </c>
      <c r="G32" s="193">
        <v>433</v>
      </c>
      <c r="H32" s="193">
        <v>431</v>
      </c>
      <c r="I32" s="193">
        <v>493</v>
      </c>
      <c r="J32" s="193">
        <v>540</v>
      </c>
      <c r="K32" s="193">
        <v>643</v>
      </c>
      <c r="L32" s="193">
        <v>562</v>
      </c>
      <c r="M32" s="193">
        <v>719</v>
      </c>
      <c r="N32" s="193">
        <v>768</v>
      </c>
      <c r="O32" s="193">
        <v>932</v>
      </c>
      <c r="P32" s="193">
        <v>1045</v>
      </c>
      <c r="Q32" s="193">
        <v>1263</v>
      </c>
      <c r="R32" s="193">
        <v>1505</v>
      </c>
      <c r="S32" s="193">
        <v>1039</v>
      </c>
      <c r="T32" s="193">
        <v>344</v>
      </c>
      <c r="U32" s="193">
        <v>206</v>
      </c>
      <c r="V32" s="193">
        <v>291</v>
      </c>
      <c r="W32" s="193">
        <v>404</v>
      </c>
      <c r="X32" s="193">
        <v>328</v>
      </c>
      <c r="Y32" s="193">
        <v>498</v>
      </c>
      <c r="Z32" s="193">
        <v>703</v>
      </c>
      <c r="AA32" s="193">
        <v>849</v>
      </c>
      <c r="AB32" s="193">
        <v>677</v>
      </c>
      <c r="AC32" s="193">
        <v>798</v>
      </c>
      <c r="AD32" s="193">
        <v>987</v>
      </c>
      <c r="AE32" s="193">
        <v>1057</v>
      </c>
      <c r="AF32" s="193">
        <v>764</v>
      </c>
      <c r="AG32" s="193">
        <v>1017</v>
      </c>
      <c r="AH32" s="193">
        <v>991</v>
      </c>
      <c r="AI32" s="193">
        <v>1065</v>
      </c>
      <c r="AJ32" s="193">
        <v>820</v>
      </c>
      <c r="AK32" s="193">
        <v>956</v>
      </c>
      <c r="AL32" s="193">
        <v>1008</v>
      </c>
      <c r="AM32" s="193">
        <v>964</v>
      </c>
      <c r="AN32" s="193">
        <v>571</v>
      </c>
      <c r="AO32" s="193">
        <v>464</v>
      </c>
      <c r="AP32" s="193">
        <v>442</v>
      </c>
      <c r="AQ32" s="193">
        <v>512</v>
      </c>
      <c r="AR32" s="193">
        <v>318</v>
      </c>
      <c r="AS32" s="193">
        <v>202</v>
      </c>
      <c r="AT32" s="193">
        <v>267</v>
      </c>
      <c r="AU32" s="193">
        <v>365</v>
      </c>
      <c r="AV32" s="193">
        <v>296</v>
      </c>
      <c r="AW32" s="193">
        <v>368</v>
      </c>
      <c r="AX32" s="193">
        <v>428</v>
      </c>
      <c r="AY32" s="193">
        <v>536</v>
      </c>
      <c r="AZ32" s="193">
        <v>441</v>
      </c>
      <c r="BA32" s="193">
        <v>538</v>
      </c>
      <c r="BB32" s="193">
        <v>583</v>
      </c>
      <c r="BC32" s="193">
        <v>674</v>
      </c>
      <c r="BD32" s="193">
        <v>516</v>
      </c>
      <c r="BE32" s="193">
        <v>587</v>
      </c>
      <c r="BF32" s="193">
        <v>667</v>
      </c>
      <c r="BG32" s="193">
        <v>852</v>
      </c>
      <c r="BH32" s="193">
        <v>820</v>
      </c>
      <c r="BI32" s="193">
        <v>774</v>
      </c>
      <c r="BJ32" s="193">
        <v>941</v>
      </c>
      <c r="BK32" s="193">
        <v>1150</v>
      </c>
      <c r="BL32" s="193">
        <v>833</v>
      </c>
      <c r="BM32" s="193">
        <v>703</v>
      </c>
      <c r="BN32" s="193">
        <v>1042</v>
      </c>
      <c r="BO32" s="193">
        <v>1148</v>
      </c>
      <c r="BP32" s="703">
        <v>920</v>
      </c>
      <c r="BQ32" s="703">
        <v>1141</v>
      </c>
      <c r="BR32" s="703">
        <v>1228</v>
      </c>
      <c r="BS32" s="703">
        <v>1278</v>
      </c>
      <c r="BT32" s="703">
        <v>796</v>
      </c>
      <c r="BU32" s="703">
        <v>954</v>
      </c>
      <c r="BV32" s="703">
        <v>920</v>
      </c>
      <c r="BW32" s="703">
        <v>1004</v>
      </c>
      <c r="BX32" s="703">
        <v>844</v>
      </c>
      <c r="BY32" s="703">
        <v>992</v>
      </c>
      <c r="BZ32" s="703">
        <v>1292</v>
      </c>
      <c r="CA32" s="703">
        <v>1320</v>
      </c>
      <c r="CB32" s="188">
        <f t="shared" si="0"/>
        <v>1536</v>
      </c>
      <c r="CC32" s="188">
        <f t="shared" si="1"/>
        <v>2061</v>
      </c>
      <c r="CD32" s="188">
        <f t="shared" si="2"/>
        <v>1750</v>
      </c>
      <c r="CE32" s="188">
        <f t="shared" si="3"/>
        <v>1836</v>
      </c>
      <c r="CF32" s="188">
        <f t="shared" si="17"/>
        <v>1152</v>
      </c>
      <c r="CG32" s="188">
        <f t="shared" si="18"/>
        <v>1628</v>
      </c>
      <c r="CH32" s="188">
        <f t="shared" si="19"/>
        <v>2236</v>
      </c>
      <c r="CI32" s="188">
        <f t="shared" si="20"/>
        <v>2622</v>
      </c>
      <c r="CJ32" s="188">
        <f t="shared" si="21"/>
        <v>3685</v>
      </c>
      <c r="CK32" s="188">
        <f t="shared" si="22"/>
        <v>3726</v>
      </c>
      <c r="CL32" s="188">
        <f t="shared" si="23"/>
        <v>4567</v>
      </c>
      <c r="CM32" s="188">
        <f t="shared" si="5"/>
        <v>3674</v>
      </c>
      <c r="CN32" s="729">
        <f t="shared" si="4"/>
        <v>4448</v>
      </c>
    </row>
    <row r="33" spans="1:92" ht="19.350000000000001" customHeight="1">
      <c r="A33" s="589" t="str">
        <f>IF('1'!A1=1,B33,C33)</f>
        <v>Other</v>
      </c>
      <c r="B33" s="114" t="s">
        <v>52</v>
      </c>
      <c r="C33" s="676" t="s">
        <v>123</v>
      </c>
      <c r="D33" s="192">
        <f>D24-D26-D28-D29-D30-D31-D32</f>
        <v>38</v>
      </c>
      <c r="E33" s="703">
        <f t="shared" ref="E33:O33" si="24">E24-E26-E28-E29-E30-E31-E32</f>
        <v>44</v>
      </c>
      <c r="F33" s="703">
        <f t="shared" si="24"/>
        <v>50</v>
      </c>
      <c r="G33" s="703">
        <f t="shared" si="24"/>
        <v>68</v>
      </c>
      <c r="H33" s="703">
        <f t="shared" si="24"/>
        <v>52</v>
      </c>
      <c r="I33" s="703">
        <f t="shared" si="24"/>
        <v>63</v>
      </c>
      <c r="J33" s="703">
        <f t="shared" si="24"/>
        <v>69</v>
      </c>
      <c r="K33" s="703">
        <f t="shared" si="24"/>
        <v>94</v>
      </c>
      <c r="L33" s="703">
        <f t="shared" si="24"/>
        <v>75</v>
      </c>
      <c r="M33" s="703">
        <f t="shared" si="24"/>
        <v>77</v>
      </c>
      <c r="N33" s="703">
        <f t="shared" si="24"/>
        <v>96</v>
      </c>
      <c r="O33" s="193">
        <f t="shared" si="24"/>
        <v>142</v>
      </c>
      <c r="P33" s="193">
        <f>P24-P26-P27-P28-P29-P30-P31-P32</f>
        <v>140</v>
      </c>
      <c r="Q33" s="193">
        <f t="shared" ref="Q33:BK33" si="25">Q24-Q26-Q27-Q28-Q29-Q30-Q31-Q32</f>
        <v>183</v>
      </c>
      <c r="R33" s="193">
        <f t="shared" si="25"/>
        <v>207</v>
      </c>
      <c r="S33" s="193">
        <f t="shared" si="25"/>
        <v>214</v>
      </c>
      <c r="T33" s="193">
        <f t="shared" si="25"/>
        <v>85</v>
      </c>
      <c r="U33" s="193">
        <f t="shared" si="25"/>
        <v>95</v>
      </c>
      <c r="V33" s="193">
        <f t="shared" si="25"/>
        <v>106</v>
      </c>
      <c r="W33" s="193">
        <f t="shared" si="25"/>
        <v>131</v>
      </c>
      <c r="X33" s="193">
        <f t="shared" si="25"/>
        <v>105</v>
      </c>
      <c r="Y33" s="193">
        <f t="shared" si="25"/>
        <v>137</v>
      </c>
      <c r="Z33" s="193">
        <f t="shared" si="25"/>
        <v>160</v>
      </c>
      <c r="AA33" s="193">
        <f t="shared" si="25"/>
        <v>189</v>
      </c>
      <c r="AB33" s="193">
        <f t="shared" si="25"/>
        <v>150</v>
      </c>
      <c r="AC33" s="193">
        <f t="shared" si="25"/>
        <v>148</v>
      </c>
      <c r="AD33" s="193">
        <f t="shared" si="25"/>
        <v>152</v>
      </c>
      <c r="AE33" s="193">
        <f t="shared" si="25"/>
        <v>227</v>
      </c>
      <c r="AF33" s="193">
        <f t="shared" si="25"/>
        <v>167</v>
      </c>
      <c r="AG33" s="193">
        <f t="shared" si="25"/>
        <v>241</v>
      </c>
      <c r="AH33" s="193">
        <f t="shared" si="25"/>
        <v>212</v>
      </c>
      <c r="AI33" s="193">
        <f t="shared" si="25"/>
        <v>239</v>
      </c>
      <c r="AJ33" s="193">
        <f t="shared" si="25"/>
        <v>182</v>
      </c>
      <c r="AK33" s="193">
        <f t="shared" si="25"/>
        <v>150</v>
      </c>
      <c r="AL33" s="193">
        <f t="shared" si="25"/>
        <v>228</v>
      </c>
      <c r="AM33" s="193">
        <f t="shared" si="25"/>
        <v>223</v>
      </c>
      <c r="AN33" s="193">
        <f t="shared" si="25"/>
        <v>219</v>
      </c>
      <c r="AO33" s="193">
        <f t="shared" si="25"/>
        <v>187</v>
      </c>
      <c r="AP33" s="193">
        <f t="shared" si="25"/>
        <v>203</v>
      </c>
      <c r="AQ33" s="193">
        <f t="shared" si="25"/>
        <v>200</v>
      </c>
      <c r="AR33" s="193">
        <f t="shared" si="25"/>
        <v>133</v>
      </c>
      <c r="AS33" s="193">
        <f t="shared" si="25"/>
        <v>90</v>
      </c>
      <c r="AT33" s="193">
        <f t="shared" si="25"/>
        <v>101</v>
      </c>
      <c r="AU33" s="193">
        <f t="shared" si="25"/>
        <v>131</v>
      </c>
      <c r="AV33" s="193">
        <f t="shared" si="25"/>
        <v>107</v>
      </c>
      <c r="AW33" s="193">
        <f t="shared" si="25"/>
        <v>116</v>
      </c>
      <c r="AX33" s="193">
        <f t="shared" si="25"/>
        <v>135</v>
      </c>
      <c r="AY33" s="193">
        <f t="shared" si="25"/>
        <v>162</v>
      </c>
      <c r="AZ33" s="193">
        <f t="shared" si="25"/>
        <v>124</v>
      </c>
      <c r="BA33" s="193">
        <f t="shared" si="25"/>
        <v>128</v>
      </c>
      <c r="BB33" s="193">
        <f t="shared" si="25"/>
        <v>154</v>
      </c>
      <c r="BC33" s="193">
        <f t="shared" si="25"/>
        <v>184</v>
      </c>
      <c r="BD33" s="193">
        <f t="shared" si="25"/>
        <v>150</v>
      </c>
      <c r="BE33" s="193">
        <f t="shared" si="25"/>
        <v>146</v>
      </c>
      <c r="BF33" s="193">
        <f t="shared" si="25"/>
        <v>193</v>
      </c>
      <c r="BG33" s="193">
        <f t="shared" si="25"/>
        <v>222</v>
      </c>
      <c r="BH33" s="193">
        <f t="shared" si="25"/>
        <v>184</v>
      </c>
      <c r="BI33" s="193">
        <f t="shared" si="25"/>
        <v>174</v>
      </c>
      <c r="BJ33" s="193">
        <f t="shared" si="25"/>
        <v>222</v>
      </c>
      <c r="BK33" s="193">
        <f t="shared" si="25"/>
        <v>258</v>
      </c>
      <c r="BL33" s="193">
        <f t="shared" ref="BL33:CA33" si="26">BL24-BL26-BL27-BL28-BL29-BL30-BL31-BL32</f>
        <v>204</v>
      </c>
      <c r="BM33" s="193">
        <f t="shared" si="26"/>
        <v>150</v>
      </c>
      <c r="BN33" s="193">
        <f t="shared" si="26"/>
        <v>218</v>
      </c>
      <c r="BO33" s="193">
        <f t="shared" si="26"/>
        <v>256</v>
      </c>
      <c r="BP33" s="703">
        <f t="shared" si="26"/>
        <v>216</v>
      </c>
      <c r="BQ33" s="703">
        <f t="shared" si="26"/>
        <v>217</v>
      </c>
      <c r="BR33" s="703">
        <f t="shared" si="26"/>
        <v>271</v>
      </c>
      <c r="BS33" s="703">
        <f t="shared" si="26"/>
        <v>320</v>
      </c>
      <c r="BT33" s="703">
        <f t="shared" si="26"/>
        <v>169</v>
      </c>
      <c r="BU33" s="703">
        <f t="shared" si="26"/>
        <v>108</v>
      </c>
      <c r="BV33" s="703">
        <f t="shared" si="26"/>
        <v>162</v>
      </c>
      <c r="BW33" s="703">
        <f t="shared" si="26"/>
        <v>213</v>
      </c>
      <c r="BX33" s="703">
        <f t="shared" si="26"/>
        <v>192</v>
      </c>
      <c r="BY33" s="703">
        <f t="shared" si="26"/>
        <v>191</v>
      </c>
      <c r="BZ33" s="703">
        <f t="shared" si="26"/>
        <v>212</v>
      </c>
      <c r="CA33" s="703">
        <f t="shared" si="26"/>
        <v>261</v>
      </c>
      <c r="CB33" s="188">
        <f t="shared" si="0"/>
        <v>354</v>
      </c>
      <c r="CC33" s="188">
        <f t="shared" si="1"/>
        <v>433</v>
      </c>
      <c r="CD33" s="188">
        <f t="shared" si="2"/>
        <v>277</v>
      </c>
      <c r="CE33" s="188">
        <f t="shared" si="3"/>
        <v>383</v>
      </c>
      <c r="CF33" s="188">
        <f t="shared" si="17"/>
        <v>455</v>
      </c>
      <c r="CG33" s="188">
        <f t="shared" si="18"/>
        <v>520</v>
      </c>
      <c r="CH33" s="188">
        <f t="shared" si="19"/>
        <v>590</v>
      </c>
      <c r="CI33" s="188">
        <f t="shared" si="20"/>
        <v>711</v>
      </c>
      <c r="CJ33" s="188">
        <f t="shared" si="21"/>
        <v>838</v>
      </c>
      <c r="CK33" s="188">
        <f t="shared" si="22"/>
        <v>828</v>
      </c>
      <c r="CL33" s="188">
        <f t="shared" si="23"/>
        <v>1024</v>
      </c>
      <c r="CM33" s="188">
        <f>SUM(BT33:BW33)</f>
        <v>652</v>
      </c>
      <c r="CN33" s="729">
        <f>SUM(BX33:CA33)</f>
        <v>856</v>
      </c>
    </row>
    <row r="34" spans="1:92" s="216" customFormat="1" ht="18.600000000000001" customHeight="1">
      <c r="A34" s="183" t="str">
        <f>IF('1'!A1=1,B34,C34)</f>
        <v>4. Other goods categories</v>
      </c>
      <c r="B34" s="184" t="s">
        <v>55</v>
      </c>
      <c r="C34" s="187" t="s">
        <v>126</v>
      </c>
      <c r="D34" s="217">
        <f t="shared" ref="D34:AI34" si="27">D7-D8-D14-D24</f>
        <v>192</v>
      </c>
      <c r="E34" s="188">
        <f t="shared" si="27"/>
        <v>261</v>
      </c>
      <c r="F34" s="188">
        <f t="shared" si="27"/>
        <v>280</v>
      </c>
      <c r="G34" s="188">
        <f t="shared" si="27"/>
        <v>307</v>
      </c>
      <c r="H34" s="188">
        <f t="shared" si="27"/>
        <v>296</v>
      </c>
      <c r="I34" s="188">
        <f t="shared" si="27"/>
        <v>325</v>
      </c>
      <c r="J34" s="188">
        <f t="shared" si="27"/>
        <v>344</v>
      </c>
      <c r="K34" s="188">
        <f t="shared" si="27"/>
        <v>350</v>
      </c>
      <c r="L34" s="188">
        <f t="shared" si="27"/>
        <v>319</v>
      </c>
      <c r="M34" s="188">
        <f t="shared" si="27"/>
        <v>359</v>
      </c>
      <c r="N34" s="188">
        <f t="shared" si="27"/>
        <v>418</v>
      </c>
      <c r="O34" s="188">
        <f t="shared" si="27"/>
        <v>469</v>
      </c>
      <c r="P34" s="188">
        <f t="shared" si="27"/>
        <v>139</v>
      </c>
      <c r="Q34" s="188">
        <f t="shared" si="27"/>
        <v>237</v>
      </c>
      <c r="R34" s="188">
        <f t="shared" si="27"/>
        <v>196</v>
      </c>
      <c r="S34" s="188">
        <f t="shared" si="27"/>
        <v>161</v>
      </c>
      <c r="T34" s="188">
        <f t="shared" si="27"/>
        <v>68</v>
      </c>
      <c r="U34" s="188">
        <f t="shared" si="27"/>
        <v>83</v>
      </c>
      <c r="V34" s="188">
        <f t="shared" si="27"/>
        <v>92</v>
      </c>
      <c r="W34" s="188">
        <f t="shared" si="27"/>
        <v>78</v>
      </c>
      <c r="X34" s="188">
        <f t="shared" si="27"/>
        <v>56</v>
      </c>
      <c r="Y34" s="188">
        <f t="shared" si="27"/>
        <v>77</v>
      </c>
      <c r="Z34" s="188">
        <f t="shared" si="27"/>
        <v>81</v>
      </c>
      <c r="AA34" s="188">
        <f t="shared" si="27"/>
        <v>88</v>
      </c>
      <c r="AB34" s="188">
        <f t="shared" si="27"/>
        <v>87</v>
      </c>
      <c r="AC34" s="188">
        <f t="shared" si="27"/>
        <v>105</v>
      </c>
      <c r="AD34" s="188">
        <f t="shared" si="27"/>
        <v>119</v>
      </c>
      <c r="AE34" s="188">
        <f t="shared" si="27"/>
        <v>126</v>
      </c>
      <c r="AF34" s="188">
        <f t="shared" si="27"/>
        <v>89</v>
      </c>
      <c r="AG34" s="188">
        <f t="shared" si="27"/>
        <v>126</v>
      </c>
      <c r="AH34" s="188">
        <f t="shared" si="27"/>
        <v>119</v>
      </c>
      <c r="AI34" s="188">
        <f t="shared" si="27"/>
        <v>98</v>
      </c>
      <c r="AJ34" s="188">
        <f t="shared" ref="AJ34:BO34" si="28">AJ7-AJ8-AJ14-AJ24</f>
        <v>70</v>
      </c>
      <c r="AK34" s="188">
        <f t="shared" si="28"/>
        <v>81</v>
      </c>
      <c r="AL34" s="188">
        <f t="shared" si="28"/>
        <v>130</v>
      </c>
      <c r="AM34" s="188">
        <f t="shared" si="28"/>
        <v>90</v>
      </c>
      <c r="AN34" s="188">
        <f t="shared" si="28"/>
        <v>131</v>
      </c>
      <c r="AO34" s="188">
        <f t="shared" si="28"/>
        <v>170</v>
      </c>
      <c r="AP34" s="188">
        <f t="shared" si="28"/>
        <v>139</v>
      </c>
      <c r="AQ34" s="188">
        <f t="shared" si="28"/>
        <v>169</v>
      </c>
      <c r="AR34" s="188">
        <f t="shared" si="28"/>
        <v>98</v>
      </c>
      <c r="AS34" s="188">
        <f t="shared" si="28"/>
        <v>79</v>
      </c>
      <c r="AT34" s="188">
        <f t="shared" si="28"/>
        <v>86</v>
      </c>
      <c r="AU34" s="188">
        <f t="shared" si="28"/>
        <v>91</v>
      </c>
      <c r="AV34" s="188">
        <f t="shared" si="28"/>
        <v>69</v>
      </c>
      <c r="AW34" s="188">
        <f t="shared" si="28"/>
        <v>79</v>
      </c>
      <c r="AX34" s="188">
        <f t="shared" si="28"/>
        <v>83</v>
      </c>
      <c r="AY34" s="188">
        <f t="shared" si="28"/>
        <v>111</v>
      </c>
      <c r="AZ34" s="188">
        <f t="shared" si="28"/>
        <v>55</v>
      </c>
      <c r="BA34" s="188">
        <f t="shared" si="28"/>
        <v>58</v>
      </c>
      <c r="BB34" s="188">
        <f t="shared" si="28"/>
        <v>60</v>
      </c>
      <c r="BC34" s="188">
        <f t="shared" si="28"/>
        <v>67</v>
      </c>
      <c r="BD34" s="188">
        <f t="shared" si="28"/>
        <v>92</v>
      </c>
      <c r="BE34" s="188">
        <f t="shared" si="28"/>
        <v>148</v>
      </c>
      <c r="BF34" s="188">
        <f t="shared" si="28"/>
        <v>149</v>
      </c>
      <c r="BG34" s="188">
        <f t="shared" si="28"/>
        <v>154</v>
      </c>
      <c r="BH34" s="188">
        <f t="shared" si="28"/>
        <v>118</v>
      </c>
      <c r="BI34" s="188">
        <f t="shared" si="28"/>
        <v>138</v>
      </c>
      <c r="BJ34" s="188">
        <f t="shared" si="28"/>
        <v>130</v>
      </c>
      <c r="BK34" s="188">
        <f t="shared" si="28"/>
        <v>115</v>
      </c>
      <c r="BL34" s="188">
        <f t="shared" si="28"/>
        <v>65</v>
      </c>
      <c r="BM34" s="188">
        <f t="shared" si="28"/>
        <v>56</v>
      </c>
      <c r="BN34" s="188">
        <f t="shared" si="28"/>
        <v>36</v>
      </c>
      <c r="BO34" s="188">
        <f t="shared" si="28"/>
        <v>65</v>
      </c>
      <c r="BP34" s="188">
        <f>BP7-BP8-BP14-BP24</f>
        <v>51</v>
      </c>
      <c r="BQ34" s="188">
        <f t="shared" ref="BQ34:CL34" si="29">BQ7-BQ8-BQ14-BQ24</f>
        <v>59</v>
      </c>
      <c r="BR34" s="188">
        <f t="shared" si="29"/>
        <v>61</v>
      </c>
      <c r="BS34" s="188">
        <f t="shared" si="29"/>
        <v>121</v>
      </c>
      <c r="BT34" s="188">
        <f t="shared" si="29"/>
        <v>244</v>
      </c>
      <c r="BU34" s="188">
        <f t="shared" si="29"/>
        <v>783</v>
      </c>
      <c r="BV34" s="188">
        <f t="shared" si="29"/>
        <v>570</v>
      </c>
      <c r="BW34" s="188">
        <f t="shared" si="29"/>
        <v>1133</v>
      </c>
      <c r="BX34" s="188">
        <f t="shared" si="29"/>
        <v>809</v>
      </c>
      <c r="BY34" s="188">
        <f t="shared" si="29"/>
        <v>1542</v>
      </c>
      <c r="BZ34" s="188">
        <f t="shared" si="29"/>
        <v>1471</v>
      </c>
      <c r="CA34" s="188">
        <f t="shared" si="29"/>
        <v>1544</v>
      </c>
      <c r="CB34" s="188">
        <f t="shared" si="29"/>
        <v>121</v>
      </c>
      <c r="CC34" s="188">
        <f t="shared" si="29"/>
        <v>110</v>
      </c>
      <c r="CD34" s="188">
        <f>CD7-CD8-CD14-CD24</f>
        <v>1027</v>
      </c>
      <c r="CE34" s="188">
        <f t="shared" si="29"/>
        <v>2351</v>
      </c>
      <c r="CF34" s="228">
        <f t="shared" si="29"/>
        <v>354</v>
      </c>
      <c r="CG34" s="228">
        <f t="shared" si="29"/>
        <v>342</v>
      </c>
      <c r="CH34" s="228">
        <f t="shared" si="29"/>
        <v>240</v>
      </c>
      <c r="CI34" s="228">
        <f t="shared" si="29"/>
        <v>543</v>
      </c>
      <c r="CJ34" s="228">
        <f t="shared" si="29"/>
        <v>501</v>
      </c>
      <c r="CK34" s="228">
        <f t="shared" si="29"/>
        <v>222</v>
      </c>
      <c r="CL34" s="228">
        <f t="shared" si="29"/>
        <v>292</v>
      </c>
      <c r="CM34" s="228">
        <f>CM7-CM8-CM14-CM24</f>
        <v>2730</v>
      </c>
      <c r="CN34" s="228">
        <f>CN7-CN8-CN14-CN24</f>
        <v>5366</v>
      </c>
    </row>
    <row r="35" spans="1:92" s="205" customFormat="1" ht="15" customHeight="1">
      <c r="A35" s="702" t="str">
        <f>IF('1'!A1=1,B35,C35)</f>
        <v>out of them, goods procured in ports</v>
      </c>
      <c r="B35" s="203" t="s">
        <v>56</v>
      </c>
      <c r="C35" s="677" t="s">
        <v>127</v>
      </c>
      <c r="D35" s="678">
        <v>41</v>
      </c>
      <c r="E35" s="251">
        <v>51</v>
      </c>
      <c r="F35" s="251">
        <v>57</v>
      </c>
      <c r="G35" s="251">
        <v>65</v>
      </c>
      <c r="H35" s="251">
        <v>58</v>
      </c>
      <c r="I35" s="251">
        <v>67</v>
      </c>
      <c r="J35" s="251">
        <v>75</v>
      </c>
      <c r="K35" s="251">
        <v>68</v>
      </c>
      <c r="L35" s="251">
        <v>65</v>
      </c>
      <c r="M35" s="251">
        <v>77</v>
      </c>
      <c r="N35" s="251">
        <v>85</v>
      </c>
      <c r="O35" s="251">
        <v>97</v>
      </c>
      <c r="P35" s="251">
        <v>97</v>
      </c>
      <c r="Q35" s="251">
        <v>187</v>
      </c>
      <c r="R35" s="251">
        <v>137</v>
      </c>
      <c r="S35" s="251">
        <v>94</v>
      </c>
      <c r="T35" s="251">
        <v>37</v>
      </c>
      <c r="U35" s="251">
        <v>42</v>
      </c>
      <c r="V35" s="251">
        <v>61</v>
      </c>
      <c r="W35" s="251">
        <v>46</v>
      </c>
      <c r="X35" s="251">
        <v>50</v>
      </c>
      <c r="Y35" s="251">
        <v>67</v>
      </c>
      <c r="Z35" s="251">
        <v>67</v>
      </c>
      <c r="AA35" s="251">
        <v>69</v>
      </c>
      <c r="AB35" s="251">
        <v>71</v>
      </c>
      <c r="AC35" s="251">
        <v>95</v>
      </c>
      <c r="AD35" s="251">
        <v>103</v>
      </c>
      <c r="AE35" s="251">
        <v>106</v>
      </c>
      <c r="AF35" s="251">
        <v>84</v>
      </c>
      <c r="AG35" s="251">
        <v>100</v>
      </c>
      <c r="AH35" s="251">
        <v>102</v>
      </c>
      <c r="AI35" s="251">
        <v>87</v>
      </c>
      <c r="AJ35" s="251">
        <v>62</v>
      </c>
      <c r="AK35" s="251">
        <v>66</v>
      </c>
      <c r="AL35" s="251">
        <v>92</v>
      </c>
      <c r="AM35" s="251">
        <v>74</v>
      </c>
      <c r="AN35" s="251">
        <v>56</v>
      </c>
      <c r="AO35" s="251">
        <v>65</v>
      </c>
      <c r="AP35" s="251">
        <v>73</v>
      </c>
      <c r="AQ35" s="251">
        <v>54</v>
      </c>
      <c r="AR35" s="251">
        <v>36</v>
      </c>
      <c r="AS35" s="251">
        <v>52</v>
      </c>
      <c r="AT35" s="251">
        <v>51</v>
      </c>
      <c r="AU35" s="251">
        <v>44</v>
      </c>
      <c r="AV35" s="251">
        <v>30</v>
      </c>
      <c r="AW35" s="251">
        <v>41</v>
      </c>
      <c r="AX35" s="251">
        <v>48</v>
      </c>
      <c r="AY35" s="251">
        <v>47</v>
      </c>
      <c r="AZ35" s="251">
        <v>48</v>
      </c>
      <c r="BA35" s="251">
        <v>50</v>
      </c>
      <c r="BB35" s="251">
        <v>50</v>
      </c>
      <c r="BC35" s="251">
        <v>51</v>
      </c>
      <c r="BD35" s="251">
        <v>80</v>
      </c>
      <c r="BE35" s="251">
        <v>106</v>
      </c>
      <c r="BF35" s="251">
        <v>127</v>
      </c>
      <c r="BG35" s="251">
        <v>119</v>
      </c>
      <c r="BH35" s="251">
        <v>85</v>
      </c>
      <c r="BI35" s="251">
        <v>106</v>
      </c>
      <c r="BJ35" s="251">
        <v>110</v>
      </c>
      <c r="BK35" s="251">
        <v>79</v>
      </c>
      <c r="BL35" s="251">
        <v>48</v>
      </c>
      <c r="BM35" s="251">
        <v>12</v>
      </c>
      <c r="BN35" s="251">
        <v>17</v>
      </c>
      <c r="BO35" s="251">
        <v>14</v>
      </c>
      <c r="BP35" s="251">
        <v>21</v>
      </c>
      <c r="BQ35" s="251">
        <v>32</v>
      </c>
      <c r="BR35" s="251">
        <v>42</v>
      </c>
      <c r="BS35" s="251">
        <v>30</v>
      </c>
      <c r="BT35" s="251">
        <v>16</v>
      </c>
      <c r="BU35" s="251">
        <v>20</v>
      </c>
      <c r="BV35" s="251">
        <v>17</v>
      </c>
      <c r="BW35" s="251">
        <v>17</v>
      </c>
      <c r="BX35" s="251">
        <v>14</v>
      </c>
      <c r="BY35" s="251">
        <v>11</v>
      </c>
      <c r="BZ35" s="251">
        <v>9</v>
      </c>
      <c r="CA35" s="251">
        <v>10</v>
      </c>
      <c r="CB35" s="251">
        <f>SUM(BL35:BM35)</f>
        <v>60</v>
      </c>
      <c r="CC35" s="251">
        <f>SUM(BP35:BQ35)</f>
        <v>53</v>
      </c>
      <c r="CD35" s="251">
        <f>SUM(BT35:BU35)</f>
        <v>36</v>
      </c>
      <c r="CE35" s="251">
        <f>SUM(BX35:BY35)</f>
        <v>25</v>
      </c>
      <c r="CF35" s="251">
        <f>SUM(AR35:AU35)</f>
        <v>183</v>
      </c>
      <c r="CG35" s="251">
        <f>SUM(AV35:AY35)</f>
        <v>166</v>
      </c>
      <c r="CH35" s="251">
        <f>SUM(AZ35:BC35)</f>
        <v>199</v>
      </c>
      <c r="CI35" s="751">
        <f>SUM(BD35:BG35)</f>
        <v>432</v>
      </c>
      <c r="CJ35" s="251">
        <f>SUM(BH35:BK35)</f>
        <v>380</v>
      </c>
      <c r="CK35" s="251">
        <f>SUM(BL35:BO35)</f>
        <v>91</v>
      </c>
      <c r="CL35" s="251">
        <f>SUM(BP35:BS35)</f>
        <v>125</v>
      </c>
      <c r="CM35" s="251">
        <f>SUM(BT35:BW35)</f>
        <v>70</v>
      </c>
      <c r="CN35" s="251">
        <f>SUM(BX35:CA35)</f>
        <v>44</v>
      </c>
    </row>
    <row r="36" spans="1:92" s="208" customFormat="1" ht="14.1" customHeight="1">
      <c r="A36" s="12" t="str">
        <f>IF('1'!A1=1,B36,C36)</f>
        <v>*According to State Statistics Service of Ukraine data</v>
      </c>
      <c r="B36" s="221" t="s">
        <v>240</v>
      </c>
      <c r="C36" s="206" t="s">
        <v>118</v>
      </c>
      <c r="D36" s="220"/>
      <c r="E36" s="1"/>
      <c r="F36" s="1"/>
      <c r="G36" s="207"/>
      <c r="H36" s="207"/>
      <c r="I36" s="207"/>
      <c r="J36" s="207"/>
      <c r="K36" s="207"/>
      <c r="L36" s="207"/>
      <c r="M36" s="207"/>
      <c r="N36" s="207"/>
      <c r="O36" s="207"/>
      <c r="P36" s="207"/>
      <c r="Q36" s="207"/>
      <c r="R36" s="207"/>
      <c r="S36" s="207"/>
      <c r="T36" s="207"/>
      <c r="U36" s="207"/>
      <c r="V36" s="207"/>
      <c r="W36" s="207"/>
      <c r="X36" s="207"/>
      <c r="Y36" s="207"/>
      <c r="Z36" s="207"/>
      <c r="AA36" s="207"/>
      <c r="AB36" s="207"/>
      <c r="AC36" s="207"/>
      <c r="AD36" s="207"/>
      <c r="AE36" s="207"/>
      <c r="AF36" s="207"/>
      <c r="AG36" s="207"/>
      <c r="AH36" s="207"/>
      <c r="AI36" s="207"/>
      <c r="AJ36" s="207"/>
      <c r="AK36" s="207"/>
      <c r="AL36" s="207"/>
      <c r="AM36" s="207"/>
      <c r="AN36" s="207"/>
      <c r="AO36" s="207"/>
      <c r="AP36" s="207"/>
      <c r="AQ36" s="207"/>
      <c r="AR36" s="207"/>
      <c r="AS36" s="207"/>
      <c r="AT36" s="207"/>
      <c r="AU36" s="207"/>
      <c r="AV36" s="207"/>
      <c r="AW36" s="207"/>
      <c r="AX36" s="207"/>
      <c r="AY36" s="207"/>
      <c r="AZ36" s="207"/>
      <c r="BA36" s="207"/>
      <c r="BB36" s="207"/>
      <c r="BC36" s="207"/>
      <c r="BD36" s="207"/>
      <c r="BE36" s="207"/>
      <c r="BF36" s="207"/>
      <c r="BG36" s="207"/>
      <c r="BH36" s="207"/>
      <c r="BI36" s="207"/>
      <c r="BJ36" s="207"/>
      <c r="BK36" s="207"/>
      <c r="BL36" s="207"/>
      <c r="BM36" s="207"/>
      <c r="BN36" s="207"/>
      <c r="BO36" s="207"/>
      <c r="BP36" s="207"/>
      <c r="BQ36" s="207"/>
      <c r="BR36" s="207"/>
      <c r="BS36" s="207"/>
      <c r="BT36" s="207"/>
      <c r="BU36" s="207"/>
      <c r="BV36" s="207"/>
      <c r="BW36" s="207"/>
      <c r="BX36" s="207"/>
      <c r="BY36" s="207"/>
      <c r="BZ36" s="207"/>
      <c r="CA36" s="207"/>
      <c r="CB36" s="207"/>
      <c r="CC36" s="207"/>
      <c r="CD36" s="207"/>
      <c r="CE36" s="207"/>
      <c r="CF36" s="207"/>
      <c r="CG36" s="207"/>
      <c r="CH36" s="207"/>
      <c r="CI36" s="207"/>
      <c r="CL36" s="207"/>
      <c r="CM36" s="207"/>
    </row>
    <row r="37" spans="1:92" s="205" customFormat="1" ht="14.1" customHeight="1">
      <c r="A37" s="209" t="str">
        <f>IF('1'!$A$1=1,B37,C37)</f>
        <v>Notes:</v>
      </c>
      <c r="B37" s="210" t="s">
        <v>330</v>
      </c>
      <c r="C37" s="210" t="s">
        <v>306</v>
      </c>
      <c r="D37" s="252"/>
      <c r="E37" s="207"/>
      <c r="AZ37" s="253"/>
      <c r="BL37" s="253"/>
      <c r="BM37" s="253"/>
      <c r="BN37" s="253"/>
      <c r="BO37" s="253"/>
      <c r="BP37" s="253"/>
      <c r="BQ37" s="253"/>
      <c r="BR37" s="253"/>
      <c r="BS37" s="253"/>
      <c r="BT37" s="253"/>
      <c r="BU37" s="253"/>
      <c r="BV37" s="253"/>
      <c r="BW37" s="253"/>
      <c r="BX37" s="253"/>
      <c r="BY37" s="253"/>
      <c r="BZ37" s="253"/>
      <c r="CA37" s="253"/>
      <c r="CB37" s="253"/>
      <c r="CC37" s="253"/>
      <c r="CD37" s="253"/>
      <c r="CE37" s="253"/>
    </row>
    <row r="38" spans="1:92" s="208" customFormat="1" ht="14.4" customHeight="1">
      <c r="A38" s="12" t="str">
        <f>IF('1'!$A$1=1,B38,C38)</f>
        <v>1. Since 2014, data exclude the temporarily occupied by the russian federation territories of Ukraine.</v>
      </c>
      <c r="B38" s="88" t="s">
        <v>621</v>
      </c>
      <c r="C38" s="88" t="s">
        <v>619</v>
      </c>
      <c r="D38" s="220"/>
      <c r="E38" s="1"/>
      <c r="F38" s="1"/>
      <c r="G38" s="207"/>
      <c r="H38" s="207"/>
      <c r="I38" s="207"/>
      <c r="J38" s="207"/>
      <c r="K38" s="207"/>
      <c r="L38" s="207"/>
      <c r="M38" s="207"/>
      <c r="N38" s="207"/>
      <c r="O38" s="207"/>
      <c r="P38" s="207"/>
      <c r="Q38" s="207"/>
      <c r="R38" s="207"/>
      <c r="S38" s="207"/>
      <c r="T38" s="207"/>
      <c r="U38" s="207"/>
      <c r="V38" s="207"/>
      <c r="W38" s="207"/>
      <c r="X38" s="207"/>
      <c r="Y38" s="207"/>
      <c r="Z38" s="207"/>
      <c r="AA38" s="207"/>
      <c r="AB38" s="207"/>
      <c r="AC38" s="207"/>
      <c r="AD38" s="207"/>
      <c r="AE38" s="207"/>
      <c r="AF38" s="207"/>
      <c r="AG38" s="207"/>
      <c r="AH38" s="207"/>
      <c r="AI38" s="207"/>
      <c r="AJ38" s="207"/>
      <c r="AK38" s="207"/>
      <c r="AL38" s="207"/>
      <c r="AM38" s="207"/>
      <c r="AN38" s="207"/>
      <c r="AO38" s="207"/>
      <c r="AP38" s="207"/>
      <c r="AQ38" s="207"/>
      <c r="AR38" s="207"/>
      <c r="AS38" s="207"/>
      <c r="AT38" s="207"/>
      <c r="AU38" s="207"/>
      <c r="AV38" s="207"/>
      <c r="AW38" s="207"/>
      <c r="AX38" s="207"/>
      <c r="AY38" s="207"/>
      <c r="AZ38" s="207"/>
      <c r="BA38" s="207"/>
      <c r="BB38" s="207"/>
      <c r="BC38" s="207"/>
      <c r="BD38" s="207"/>
      <c r="BE38" s="207"/>
      <c r="BF38" s="207"/>
      <c r="BG38" s="207"/>
      <c r="BH38" s="207"/>
      <c r="BI38" s="207"/>
      <c r="BJ38" s="207"/>
      <c r="BK38" s="207"/>
      <c r="BL38" s="207"/>
      <c r="BM38" s="207"/>
      <c r="BN38" s="207"/>
      <c r="BO38" s="207"/>
      <c r="BP38" s="207"/>
      <c r="BQ38" s="207"/>
      <c r="BR38" s="207"/>
      <c r="BS38" s="207"/>
      <c r="BT38" s="207"/>
      <c r="BU38" s="207"/>
      <c r="BV38" s="207"/>
      <c r="BW38" s="207"/>
      <c r="BX38" s="207"/>
      <c r="BY38" s="207"/>
      <c r="BZ38" s="207"/>
      <c r="CA38" s="207"/>
      <c r="CB38" s="207"/>
      <c r="CC38" s="207"/>
      <c r="CD38" s="207"/>
      <c r="CE38" s="207"/>
      <c r="CF38" s="207"/>
      <c r="CG38" s="207"/>
      <c r="CI38" s="207"/>
    </row>
    <row r="39" spans="1:92" ht="16.8" customHeight="1">
      <c r="A39" s="124" t="str">
        <f>IF('1'!$A$1=1,B39,C39)</f>
        <v xml:space="preserve">2. Starting from 01.01.2017 data were revised regarding changes being made in UKTZED due to transition to Harmonized </v>
      </c>
      <c r="B39" s="124" t="s">
        <v>327</v>
      </c>
      <c r="C39" s="124" t="s">
        <v>326</v>
      </c>
      <c r="D39" s="196"/>
      <c r="E39" s="196"/>
    </row>
    <row r="40" spans="1:92">
      <c r="A40" s="124" t="str">
        <f>IF('1'!$A$1=1,B40,C40)</f>
        <v xml:space="preserve">    commodity description and coding system (2017) and latest version of Classification by Broad Economic Categories (Rev.5) </v>
      </c>
      <c r="B40" s="124" t="s">
        <v>328</v>
      </c>
      <c r="C40" s="124" t="s">
        <v>329</v>
      </c>
      <c r="D40" s="196"/>
      <c r="E40" s="196"/>
      <c r="BT40" s="748"/>
      <c r="BU40" s="748"/>
      <c r="BV40" s="748"/>
      <c r="BW40" s="748"/>
      <c r="BX40" s="748"/>
      <c r="BY40" s="748"/>
      <c r="BZ40" s="748"/>
      <c r="CA40" s="748"/>
    </row>
    <row r="41" spans="1:92">
      <c r="D41" s="196"/>
      <c r="E41" s="196"/>
      <c r="BT41" s="748"/>
      <c r="BU41" s="748"/>
      <c r="BV41" s="748"/>
      <c r="BW41" s="748"/>
      <c r="BX41" s="748"/>
      <c r="BY41" s="748"/>
      <c r="BZ41" s="748"/>
      <c r="CA41" s="748"/>
    </row>
    <row r="42" spans="1:92">
      <c r="D42" s="196"/>
      <c r="E42" s="196"/>
      <c r="BT42" s="748"/>
      <c r="BU42" s="748"/>
      <c r="BV42" s="748"/>
      <c r="BW42" s="748"/>
      <c r="BX42" s="748"/>
      <c r="BY42" s="748"/>
      <c r="BZ42" s="748"/>
      <c r="CA42" s="748"/>
    </row>
    <row r="43" spans="1:92">
      <c r="D43" s="196"/>
      <c r="E43" s="196"/>
      <c r="BT43" s="748"/>
      <c r="BU43" s="748"/>
      <c r="BV43" s="748"/>
      <c r="BW43" s="748"/>
      <c r="BX43" s="748"/>
      <c r="BY43" s="748"/>
      <c r="BZ43" s="748"/>
      <c r="CA43" s="748"/>
    </row>
    <row r="44" spans="1:92">
      <c r="D44" s="196"/>
      <c r="BT44" s="748"/>
      <c r="BU44" s="748"/>
      <c r="BV44" s="748"/>
      <c r="BW44" s="748"/>
      <c r="BX44" s="748"/>
      <c r="BY44" s="748"/>
      <c r="BZ44" s="748"/>
      <c r="CA44" s="748"/>
    </row>
    <row r="45" spans="1:92">
      <c r="D45" s="196"/>
    </row>
    <row r="46" spans="1:92">
      <c r="D46" s="196"/>
    </row>
    <row r="58" s="12" customFormat="1"/>
  </sheetData>
  <mergeCells count="12">
    <mergeCell ref="CN5:CN6"/>
    <mergeCell ref="CM5:CM6"/>
    <mergeCell ref="A5:A6"/>
    <mergeCell ref="B5:B6"/>
    <mergeCell ref="C5:C6"/>
    <mergeCell ref="CF5:CF6"/>
    <mergeCell ref="CG5:CG6"/>
    <mergeCell ref="CH5:CH6"/>
    <mergeCell ref="CI5:CI6"/>
    <mergeCell ref="CJ5:CJ6"/>
    <mergeCell ref="CK5:CK6"/>
    <mergeCell ref="CL5:CL6"/>
  </mergeCells>
  <hyperlinks>
    <hyperlink ref="A1" location="'1'!A1" display="to title"/>
  </hyperlinks>
  <printOptions horizontalCentered="1" verticalCentered="1"/>
  <pageMargins left="0.15748031496062992" right="0.19685039370078741" top="0.27559055118110237" bottom="0.19685039370078741" header="0.11811023622047245" footer="7.874015748031496E-2"/>
  <pageSetup paperSize="9" scale="6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H45"/>
  <sheetViews>
    <sheetView zoomScale="69" zoomScaleNormal="69" workbookViewId="0">
      <selection activeCell="O14" sqref="O14"/>
    </sheetView>
  </sheetViews>
  <sheetFormatPr defaultColWidth="9.33203125" defaultRowHeight="13.2" outlineLevelCol="1"/>
  <cols>
    <col min="1" max="1" width="31.5546875" style="23" customWidth="1"/>
    <col min="2" max="2" width="25.5546875" style="23" hidden="1" customWidth="1"/>
    <col min="3" max="3" width="23.44140625" style="23" hidden="1" customWidth="1"/>
    <col min="4" max="11" width="6.44140625" style="23" hidden="1" customWidth="1" outlineLevel="1"/>
    <col min="12" max="12" width="6.5546875" style="23" hidden="1" customWidth="1" outlineLevel="1"/>
    <col min="13" max="13" width="7.33203125" style="23" hidden="1" customWidth="1" outlineLevel="1"/>
    <col min="14" max="14" width="6.44140625" style="23" hidden="1" customWidth="1" outlineLevel="1"/>
    <col min="15" max="15" width="7.33203125" style="23" hidden="1" customWidth="1" outlineLevel="1"/>
    <col min="16" max="16" width="6.5546875" style="23" hidden="1" customWidth="1" outlineLevel="1" collapsed="1"/>
    <col min="17" max="17" width="6.5546875" style="23" hidden="1" customWidth="1" outlineLevel="1"/>
    <col min="18" max="18" width="6.44140625" style="23" hidden="1" customWidth="1" outlineLevel="1"/>
    <col min="19" max="19" width="7.33203125" style="23" hidden="1" customWidth="1" outlineLevel="1"/>
    <col min="20" max="22" width="7.44140625" style="23" hidden="1" customWidth="1" outlineLevel="1"/>
    <col min="23" max="23" width="7.5546875" style="23" hidden="1" customWidth="1" outlineLevel="1"/>
    <col min="24" max="24" width="7.44140625" style="23" hidden="1" customWidth="1" outlineLevel="1"/>
    <col min="25" max="27" width="6.6640625" style="23" hidden="1" customWidth="1" outlineLevel="1"/>
    <col min="28" max="28" width="7.109375" style="23" hidden="1" customWidth="1" outlineLevel="1"/>
    <col min="29" max="31" width="7.5546875" style="23" hidden="1" customWidth="1" outlineLevel="1"/>
    <col min="32" max="32" width="7" style="23" customWidth="1" collapsed="1"/>
    <col min="33" max="33" width="7.21875" style="23" customWidth="1"/>
    <col min="34" max="34" width="8" style="23" customWidth="1"/>
    <col min="35" max="35" width="7.44140625" style="23" customWidth="1"/>
    <col min="36" max="36" width="7.109375" style="23" customWidth="1"/>
    <col min="37" max="37" width="7" style="23" customWidth="1"/>
    <col min="38" max="38" width="7.44140625" style="23" customWidth="1"/>
    <col min="39" max="39" width="7.77734375" style="23" customWidth="1"/>
    <col min="40" max="40" width="7.44140625" style="23" customWidth="1"/>
    <col min="41" max="41" width="8" style="23" customWidth="1"/>
    <col min="42" max="43" width="7.77734375" style="23" customWidth="1"/>
    <col min="44" max="45" width="8.33203125" style="23" customWidth="1"/>
    <col min="46" max="46" width="9" style="23" customWidth="1"/>
    <col min="47" max="47" width="9.44140625" style="23" hidden="1" customWidth="1"/>
    <col min="48" max="48" width="8.6640625" style="23" hidden="1" customWidth="1"/>
    <col min="49" max="57" width="7" style="23" hidden="1" customWidth="1" outlineLevel="1"/>
    <col min="58" max="60" width="6.6640625" style="23" hidden="1" customWidth="1" outlineLevel="1"/>
    <col min="61" max="61" width="6.5546875" style="23" hidden="1" customWidth="1" outlineLevel="1" collapsed="1"/>
    <col min="62" max="62" width="6.5546875" style="23" hidden="1" customWidth="1" outlineLevel="1"/>
    <col min="63" max="63" width="6.44140625" style="23" hidden="1" customWidth="1" outlineLevel="1"/>
    <col min="64" max="71" width="6.5546875" style="23" hidden="1" customWidth="1" outlineLevel="1"/>
    <col min="72" max="73" width="6.6640625" style="23" hidden="1" customWidth="1" outlineLevel="1"/>
    <col min="74" max="75" width="8" style="23" hidden="1" customWidth="1" outlineLevel="1"/>
    <col min="76" max="76" width="7.5546875" style="23" hidden="1" customWidth="1" outlineLevel="1"/>
    <col min="77" max="77" width="7.5546875" style="23" customWidth="1" collapsed="1"/>
    <col min="78" max="79" width="7.44140625" style="23" customWidth="1"/>
    <col min="80" max="80" width="7.77734375" style="23" customWidth="1"/>
    <col min="81" max="81" width="7.33203125" style="23" customWidth="1"/>
    <col min="82" max="84" width="8" style="23" customWidth="1"/>
    <col min="85" max="85" width="7.6640625" style="23" customWidth="1"/>
    <col min="86" max="86" width="7.21875" style="23" customWidth="1"/>
    <col min="87" max="88" width="7.6640625" style="23" customWidth="1"/>
    <col min="89" max="90" width="8" style="23" customWidth="1"/>
    <col min="91" max="91" width="8.44140625" style="23" customWidth="1"/>
    <col min="92" max="92" width="9.5546875" style="23" hidden="1" customWidth="1"/>
    <col min="93" max="93" width="9.44140625" style="23" hidden="1" customWidth="1"/>
    <col min="94" max="96" width="6.44140625" style="389" hidden="1" customWidth="1" outlineLevel="1"/>
    <col min="97" max="97" width="7.5546875" style="389" hidden="1" customWidth="1" outlineLevel="1"/>
    <col min="98" max="101" width="6.44140625" style="389" hidden="1" customWidth="1" outlineLevel="1"/>
    <col min="102" max="102" width="6" style="389" hidden="1" customWidth="1" outlineLevel="1"/>
    <col min="103" max="103" width="5.6640625" style="389" hidden="1" customWidth="1" outlineLevel="1"/>
    <col min="104" max="104" width="6" style="389" hidden="1" customWidth="1" outlineLevel="1"/>
    <col min="105" max="105" width="5.6640625" style="389" hidden="1" customWidth="1" outlineLevel="1"/>
    <col min="106" max="106" width="6" style="389" hidden="1" customWidth="1" outlineLevel="1" collapsed="1"/>
    <col min="107" max="107" width="6.5546875" style="389" hidden="1" customWidth="1" outlineLevel="1"/>
    <col min="108" max="112" width="6.44140625" style="389" hidden="1" customWidth="1" outlineLevel="1"/>
    <col min="113" max="113" width="0.109375" style="389" hidden="1" customWidth="1" outlineLevel="1"/>
    <col min="114" max="118" width="6.44140625" style="389" hidden="1" customWidth="1" outlineLevel="1"/>
    <col min="119" max="119" width="8.44140625" style="389" hidden="1" customWidth="1" outlineLevel="1"/>
    <col min="120" max="121" width="7.5546875" style="389" hidden="1" customWidth="1" outlineLevel="1"/>
    <col min="122" max="122" width="6.88671875" style="389" customWidth="1" collapsed="1"/>
    <col min="123" max="123" width="6.88671875" style="389" customWidth="1"/>
    <col min="124" max="126" width="7.109375" style="389" customWidth="1"/>
    <col min="127" max="135" width="7.6640625" style="389" customWidth="1"/>
    <col min="136" max="136" width="9.21875" style="390" customWidth="1"/>
    <col min="137" max="137" width="7.5546875" style="390" hidden="1" customWidth="1"/>
    <col min="138" max="138" width="8" style="390" hidden="1" customWidth="1"/>
    <col min="139" max="157" width="8.5546875" style="388" customWidth="1"/>
    <col min="158" max="167" width="8.5546875" style="632" customWidth="1"/>
    <col min="168" max="193" width="8.5546875" style="388" customWidth="1"/>
    <col min="194" max="195" width="8.5546875" style="632" customWidth="1"/>
    <col min="196" max="197" width="6.5546875" style="632" customWidth="1"/>
    <col min="198" max="198" width="6.5546875" style="398" customWidth="1"/>
    <col min="199" max="202" width="6.5546875" style="633" customWidth="1"/>
    <col min="203" max="222" width="6.5546875" style="396" customWidth="1"/>
    <col min="223" max="226" width="6.5546875" style="395" customWidth="1"/>
    <col min="227" max="229" width="6.5546875" style="396" customWidth="1"/>
    <col min="230" max="231" width="6.5546875" style="397" customWidth="1"/>
    <col min="232" max="236" width="6.5546875" style="398" customWidth="1"/>
    <col min="237" max="239" width="9.33203125" style="398"/>
    <col min="240" max="245" width="9.33203125" style="397"/>
    <col min="246" max="284" width="9.33203125" style="395"/>
    <col min="285" max="320" width="9.33203125" style="388"/>
    <col min="321" max="16384" width="9.33203125" style="23"/>
  </cols>
  <sheetData>
    <row r="1" spans="1:320">
      <c r="A1" s="93" t="str">
        <f>IF('1'!$A$1=1,"до змісту","to title")</f>
        <v>to title</v>
      </c>
      <c r="M1" s="263"/>
      <c r="N1" s="263"/>
      <c r="O1" s="263"/>
      <c r="P1" s="263"/>
      <c r="Q1" s="391"/>
      <c r="R1" s="391"/>
      <c r="S1" s="391"/>
      <c r="T1" s="391"/>
      <c r="U1" s="391"/>
      <c r="V1" s="391"/>
      <c r="W1" s="391"/>
      <c r="X1" s="391"/>
      <c r="Y1" s="391"/>
      <c r="Z1" s="391"/>
      <c r="AA1" s="391"/>
      <c r="AB1" s="391"/>
      <c r="AC1" s="391"/>
      <c r="AD1" s="397"/>
      <c r="AE1" s="397"/>
      <c r="AF1" s="397"/>
      <c r="AG1" s="397"/>
      <c r="AH1" s="397"/>
      <c r="AI1" s="397"/>
      <c r="AJ1" s="397"/>
      <c r="AK1" s="397"/>
      <c r="AL1" s="397"/>
      <c r="AM1" s="397"/>
      <c r="AN1" s="718"/>
      <c r="AO1" s="718"/>
      <c r="AP1" s="718"/>
      <c r="AQ1" s="718"/>
      <c r="AR1" s="1079"/>
      <c r="AS1" s="397"/>
      <c r="AT1" s="397"/>
      <c r="AU1" s="261"/>
      <c r="AV1" s="261"/>
      <c r="AW1" s="261"/>
      <c r="AX1" s="254"/>
      <c r="BC1" s="392"/>
      <c r="BD1" s="392"/>
      <c r="BE1" s="392"/>
      <c r="BF1" s="392"/>
      <c r="BG1" s="392"/>
      <c r="BH1" s="392"/>
      <c r="BI1" s="393"/>
      <c r="BJ1" s="392"/>
      <c r="BK1" s="450"/>
      <c r="BL1" s="392"/>
      <c r="BM1" s="400"/>
      <c r="BN1" s="401"/>
      <c r="BR1" s="392"/>
      <c r="BU1" s="397"/>
      <c r="DF1" s="394"/>
      <c r="DH1" s="718"/>
      <c r="DI1" s="718"/>
      <c r="DJ1" s="718"/>
      <c r="DQ1" s="718"/>
      <c r="DR1" s="718"/>
      <c r="DS1" s="718"/>
      <c r="DT1" s="718"/>
      <c r="DU1" s="718"/>
      <c r="DV1" s="718"/>
      <c r="DW1" s="718"/>
    </row>
    <row r="2" spans="1:320" s="1525" customFormat="1">
      <c r="A2" s="1525" t="str">
        <f>IF('1'!$A$1=1,"1.7 Розподіл експорту товарів за географічними регіонами","1.7 Breakdown of Goods Exports by Geographical Region" )</f>
        <v>1.7 Breakdown of Goods Exports by Geographical Region</v>
      </c>
      <c r="B2" s="404"/>
      <c r="J2" s="1559"/>
      <c r="Q2" s="1552"/>
      <c r="R2" s="1552"/>
      <c r="S2" s="1552"/>
      <c r="T2" s="1552"/>
      <c r="U2" s="1552"/>
      <c r="V2" s="1552"/>
      <c r="W2" s="1552"/>
      <c r="X2" s="1552"/>
      <c r="Y2" s="1552"/>
      <c r="Z2" s="1552"/>
      <c r="AA2" s="1552"/>
      <c r="AB2" s="1552"/>
      <c r="AC2" s="1552"/>
      <c r="AD2" s="1552"/>
      <c r="AE2" s="1552"/>
      <c r="AF2" s="1552"/>
      <c r="AG2" s="1552"/>
      <c r="AH2" s="1552"/>
      <c r="AI2" s="1552"/>
      <c r="AJ2" s="1552"/>
      <c r="AK2" s="1552"/>
      <c r="AL2" s="1552"/>
      <c r="AM2" s="1552"/>
      <c r="AN2" s="1552"/>
      <c r="AO2" s="1552"/>
      <c r="AP2" s="1552"/>
      <c r="AQ2" s="1552"/>
      <c r="AR2" s="1552"/>
      <c r="AS2" s="1552"/>
      <c r="AT2" s="1552"/>
      <c r="AU2" s="1553"/>
      <c r="AV2" s="1553"/>
      <c r="BC2" s="1551"/>
      <c r="BD2" s="1551"/>
      <c r="BE2" s="1551"/>
      <c r="BH2" s="1552"/>
      <c r="BI2" s="1552"/>
      <c r="BJ2" s="1552"/>
      <c r="BL2" s="1560"/>
      <c r="BT2" s="1537"/>
      <c r="BU2" s="1537"/>
      <c r="BV2" s="1537"/>
      <c r="CP2" s="389"/>
      <c r="CQ2" s="389"/>
      <c r="CR2" s="389"/>
      <c r="CS2" s="389"/>
      <c r="CT2" s="389"/>
      <c r="CU2" s="389"/>
      <c r="CV2" s="389"/>
      <c r="CW2" s="389"/>
      <c r="CX2" s="389"/>
      <c r="CY2" s="389"/>
      <c r="CZ2" s="389"/>
      <c r="DA2" s="389"/>
      <c r="DB2" s="389"/>
      <c r="DC2" s="389"/>
      <c r="DD2" s="389"/>
      <c r="DE2" s="389"/>
      <c r="DF2" s="389"/>
      <c r="DG2" s="389"/>
      <c r="DH2" s="389"/>
      <c r="DI2" s="389"/>
      <c r="DJ2" s="389"/>
      <c r="DK2" s="389"/>
      <c r="DL2" s="389"/>
      <c r="DM2" s="389"/>
      <c r="DN2" s="389"/>
      <c r="DO2" s="389"/>
      <c r="DP2" s="389"/>
      <c r="DQ2" s="389"/>
      <c r="DR2" s="389"/>
      <c r="DS2" s="389"/>
      <c r="DT2" s="389"/>
      <c r="DU2" s="389"/>
      <c r="DV2" s="389"/>
      <c r="DW2" s="389"/>
      <c r="DX2" s="389"/>
      <c r="DY2" s="389"/>
      <c r="DZ2" s="389"/>
      <c r="EA2" s="389"/>
      <c r="EB2" s="389"/>
      <c r="EC2" s="389"/>
      <c r="ED2" s="389"/>
      <c r="EE2" s="389"/>
      <c r="EF2" s="390"/>
      <c r="EG2" s="390"/>
      <c r="EH2" s="390"/>
      <c r="EI2" s="1555"/>
      <c r="EJ2" s="1555"/>
      <c r="EK2" s="1555"/>
      <c r="EL2" s="1555"/>
      <c r="EM2" s="1555"/>
      <c r="EN2" s="1555"/>
      <c r="EO2" s="1555"/>
      <c r="EP2" s="1555"/>
      <c r="EQ2" s="1555"/>
      <c r="ER2" s="1555"/>
      <c r="ES2" s="1555"/>
      <c r="ET2" s="1555"/>
      <c r="EU2" s="1555"/>
      <c r="EV2" s="1555"/>
      <c r="EW2" s="1555"/>
      <c r="EX2" s="1555"/>
      <c r="EY2" s="1555"/>
      <c r="EZ2" s="1555"/>
      <c r="FA2" s="1555"/>
      <c r="FB2" s="1561"/>
      <c r="FC2" s="1561"/>
      <c r="FD2" s="1561"/>
      <c r="FE2" s="1561"/>
      <c r="FF2" s="1561"/>
      <c r="FG2" s="1561"/>
      <c r="FH2" s="1561"/>
      <c r="FI2" s="1561"/>
      <c r="FJ2" s="1561"/>
      <c r="FK2" s="1561"/>
      <c r="FL2" s="1555"/>
      <c r="FM2" s="1555"/>
      <c r="FN2" s="1555"/>
      <c r="FO2" s="1555"/>
      <c r="FP2" s="1555"/>
      <c r="FQ2" s="1555"/>
      <c r="FR2" s="1555"/>
      <c r="FS2" s="1555"/>
      <c r="FT2" s="1555"/>
      <c r="FU2" s="1555"/>
      <c r="FV2" s="1555"/>
      <c r="FW2" s="1555"/>
      <c r="FX2" s="1555"/>
      <c r="FY2" s="1555"/>
      <c r="FZ2" s="1555"/>
      <c r="GA2" s="1555"/>
      <c r="GB2" s="1555"/>
      <c r="GC2" s="1555"/>
      <c r="GD2" s="1555"/>
      <c r="GE2" s="1555"/>
      <c r="GF2" s="1555"/>
      <c r="GG2" s="1555"/>
      <c r="GH2" s="1555"/>
      <c r="GI2" s="1555"/>
      <c r="GJ2" s="1555"/>
      <c r="GK2" s="1555"/>
      <c r="GL2" s="1561"/>
      <c r="GM2" s="1561"/>
      <c r="GN2" s="1561"/>
      <c r="GO2" s="1561"/>
      <c r="GP2" s="1562"/>
      <c r="GQ2" s="633"/>
      <c r="GR2" s="633"/>
      <c r="GS2" s="633"/>
      <c r="GT2" s="633"/>
      <c r="GU2" s="396"/>
      <c r="GV2" s="396"/>
      <c r="GW2" s="396"/>
      <c r="GX2" s="396"/>
      <c r="GY2" s="396"/>
      <c r="GZ2" s="396"/>
      <c r="HA2" s="396"/>
      <c r="HB2" s="396"/>
      <c r="HC2" s="396"/>
      <c r="HD2" s="396"/>
      <c r="HE2" s="396"/>
      <c r="HF2" s="396"/>
      <c r="HG2" s="396"/>
      <c r="HH2" s="396"/>
      <c r="HI2" s="396"/>
      <c r="HJ2" s="396"/>
      <c r="HK2" s="396"/>
      <c r="HL2" s="396"/>
      <c r="HM2" s="396"/>
      <c r="HN2" s="396"/>
      <c r="HO2" s="1563"/>
      <c r="HP2" s="1563"/>
      <c r="HQ2" s="1563"/>
      <c r="HR2" s="1563"/>
      <c r="HS2" s="396"/>
      <c r="HT2" s="396"/>
      <c r="HU2" s="396"/>
      <c r="HV2" s="1564"/>
      <c r="HW2" s="1564"/>
      <c r="HX2" s="1562"/>
      <c r="HY2" s="1562"/>
      <c r="HZ2" s="1562"/>
      <c r="IA2" s="1562"/>
      <c r="IB2" s="1562"/>
      <c r="IC2" s="1562"/>
      <c r="ID2" s="1562"/>
      <c r="IE2" s="1562"/>
      <c r="IF2" s="1564"/>
      <c r="IG2" s="1564"/>
      <c r="IH2" s="1564"/>
      <c r="II2" s="1564"/>
      <c r="IJ2" s="1564"/>
      <c r="IK2" s="1564"/>
      <c r="IL2" s="1563"/>
      <c r="IM2" s="1563"/>
      <c r="IN2" s="1563"/>
      <c r="IO2" s="1563"/>
      <c r="IP2" s="1563"/>
      <c r="IQ2" s="1563"/>
      <c r="IR2" s="1563"/>
      <c r="IS2" s="1563"/>
      <c r="IT2" s="1563"/>
      <c r="IU2" s="1563"/>
      <c r="IV2" s="1563"/>
      <c r="IW2" s="1563"/>
      <c r="IX2" s="1563"/>
      <c r="IY2" s="1563"/>
      <c r="IZ2" s="1563"/>
      <c r="JA2" s="1563"/>
      <c r="JB2" s="1563"/>
      <c r="JC2" s="1563"/>
      <c r="JD2" s="1563"/>
      <c r="JE2" s="1563"/>
      <c r="JF2" s="1563"/>
      <c r="JG2" s="1563"/>
      <c r="JH2" s="1563"/>
      <c r="JI2" s="1563"/>
      <c r="JJ2" s="1563"/>
      <c r="JK2" s="1563"/>
      <c r="JL2" s="1563"/>
      <c r="JM2" s="1563"/>
      <c r="JN2" s="1563"/>
      <c r="JO2" s="1563"/>
      <c r="JP2" s="1563"/>
      <c r="JQ2" s="1563"/>
      <c r="JR2" s="1563"/>
      <c r="JS2" s="1563"/>
      <c r="JT2" s="1563"/>
      <c r="JU2" s="1563"/>
      <c r="JV2" s="1563"/>
      <c r="JW2" s="1563"/>
      <c r="JX2" s="1563"/>
      <c r="JY2" s="1555"/>
      <c r="JZ2" s="1555"/>
      <c r="KA2" s="1555"/>
      <c r="KB2" s="1555"/>
      <c r="KC2" s="1555"/>
      <c r="KD2" s="1555"/>
      <c r="KE2" s="1555"/>
      <c r="KF2" s="1555"/>
      <c r="KG2" s="1555"/>
      <c r="KH2" s="1555"/>
      <c r="KI2" s="1555"/>
      <c r="KJ2" s="1555"/>
      <c r="KK2" s="1555"/>
      <c r="KL2" s="1555"/>
      <c r="KM2" s="1555"/>
      <c r="KN2" s="1555"/>
      <c r="KO2" s="1555"/>
      <c r="KP2" s="1555"/>
      <c r="KQ2" s="1555"/>
      <c r="KR2" s="1555"/>
      <c r="KS2" s="1555"/>
      <c r="KT2" s="1555"/>
      <c r="KU2" s="1555"/>
      <c r="KV2" s="1555"/>
      <c r="KW2" s="1555"/>
      <c r="KX2" s="1555"/>
      <c r="KY2" s="1555"/>
      <c r="KZ2" s="1555"/>
      <c r="LA2" s="1555"/>
      <c r="LB2" s="1555"/>
      <c r="LC2" s="1555"/>
      <c r="LD2" s="1555"/>
      <c r="LE2" s="1555"/>
      <c r="LF2" s="1555"/>
      <c r="LG2" s="1555"/>
      <c r="LH2" s="1555"/>
    </row>
    <row r="3" spans="1:320">
      <c r="A3" s="404" t="str">
        <f>IF('1'!$A$1=1,"(відповідно до КПБ6)","(according to BPM6 methodology)")</f>
        <v>(according to BPM6 methodology)</v>
      </c>
      <c r="B3" s="404"/>
      <c r="C3" s="404"/>
      <c r="L3" s="399"/>
      <c r="X3" s="460"/>
      <c r="BL3" s="405"/>
      <c r="DD3" s="406"/>
    </row>
    <row r="4" spans="1:320">
      <c r="A4" s="404" t="str">
        <f>IF('1'!$A$1=1,"Млн дол. США","Million USD")</f>
        <v>Million USD</v>
      </c>
      <c r="B4" s="404"/>
      <c r="C4" s="404"/>
      <c r="D4" s="399"/>
      <c r="E4" s="399"/>
      <c r="F4" s="399"/>
      <c r="G4" s="399"/>
      <c r="H4" s="399"/>
      <c r="J4" s="407"/>
      <c r="K4" s="407"/>
      <c r="L4" s="407"/>
      <c r="M4" s="407"/>
      <c r="N4" s="407"/>
      <c r="O4" s="407"/>
      <c r="P4" s="407"/>
      <c r="Q4" s="407"/>
      <c r="R4" s="408"/>
      <c r="S4" s="407"/>
      <c r="T4" s="407"/>
      <c r="U4" s="407"/>
      <c r="V4" s="407"/>
      <c r="W4" s="407"/>
      <c r="X4" s="407"/>
      <c r="Y4" s="407"/>
      <c r="Z4" s="407"/>
      <c r="AA4" s="407"/>
      <c r="AB4" s="407"/>
      <c r="AC4" s="407"/>
      <c r="AD4" s="407"/>
      <c r="AE4" s="407"/>
      <c r="AF4" s="407"/>
      <c r="AG4" s="407"/>
      <c r="AH4" s="407"/>
      <c r="AI4" s="407"/>
      <c r="AJ4" s="407"/>
      <c r="AK4" s="407"/>
      <c r="AL4" s="407"/>
      <c r="AM4" s="407"/>
      <c r="AN4" s="407"/>
      <c r="AO4" s="407"/>
      <c r="AP4" s="407"/>
      <c r="AQ4" s="407"/>
      <c r="AR4" s="407"/>
      <c r="AS4" s="407"/>
      <c r="AT4" s="407"/>
      <c r="AU4" s="402"/>
      <c r="AV4" s="402"/>
      <c r="AW4" s="402"/>
      <c r="AX4" s="402"/>
      <c r="AY4" s="402"/>
      <c r="AZ4" s="402"/>
      <c r="BA4" s="402"/>
      <c r="BB4" s="402"/>
      <c r="BC4" s="407"/>
      <c r="BD4" s="402"/>
      <c r="BE4" s="402"/>
      <c r="BF4" s="402"/>
      <c r="BG4" s="402"/>
      <c r="BH4" s="402"/>
      <c r="BI4" s="402"/>
      <c r="BJ4" s="402"/>
      <c r="BK4" s="402"/>
      <c r="BL4" s="402"/>
      <c r="BM4" s="402"/>
      <c r="BN4" s="402"/>
      <c r="BO4" s="402"/>
      <c r="BP4" s="402"/>
      <c r="BQ4" s="402"/>
      <c r="BR4" s="402"/>
      <c r="BS4" s="402"/>
      <c r="BT4" s="402"/>
      <c r="BU4" s="402"/>
      <c r="BV4" s="402"/>
      <c r="BW4" s="402"/>
      <c r="BX4" s="402"/>
      <c r="BY4" s="402"/>
      <c r="BZ4" s="402"/>
      <c r="CA4" s="402"/>
      <c r="CB4" s="402"/>
      <c r="CC4" s="402"/>
      <c r="CD4" s="402"/>
      <c r="CE4" s="402"/>
      <c r="CF4" s="402"/>
      <c r="CG4" s="402"/>
      <c r="CH4" s="402"/>
      <c r="CI4" s="402"/>
      <c r="CJ4" s="402"/>
      <c r="CK4" s="402"/>
      <c r="CL4" s="402"/>
    </row>
    <row r="5" spans="1:320" ht="18.600000000000001" customHeight="1">
      <c r="A5" s="1741" t="str">
        <f>IF('1'!A1=1,B5,C5)</f>
        <v>Product group</v>
      </c>
      <c r="B5" s="1743" t="s">
        <v>24</v>
      </c>
      <c r="C5" s="1745" t="s">
        <v>155</v>
      </c>
      <c r="D5" s="1747" t="str">
        <f>IF('1'!$A$1=1,"Усі країни світу","All countries")</f>
        <v>All countries</v>
      </c>
      <c r="E5" s="1736"/>
      <c r="F5" s="1736"/>
      <c r="G5" s="1736"/>
      <c r="H5" s="1736"/>
      <c r="I5" s="1736"/>
      <c r="J5" s="1736"/>
      <c r="K5" s="1736"/>
      <c r="L5" s="1736"/>
      <c r="M5" s="1736"/>
      <c r="N5" s="1736"/>
      <c r="O5" s="1736"/>
      <c r="P5" s="1736"/>
      <c r="Q5" s="1736"/>
      <c r="R5" s="1736"/>
      <c r="S5" s="1736"/>
      <c r="T5" s="1736"/>
      <c r="U5" s="1736"/>
      <c r="V5" s="1736"/>
      <c r="W5" s="1736"/>
      <c r="X5" s="1736"/>
      <c r="Y5" s="1736"/>
      <c r="Z5" s="1736"/>
      <c r="AA5" s="1736"/>
      <c r="AB5" s="1736"/>
      <c r="AC5" s="1736"/>
      <c r="AD5" s="1736"/>
      <c r="AE5" s="1736"/>
      <c r="AF5" s="1736"/>
      <c r="AG5" s="1736"/>
      <c r="AH5" s="1736"/>
      <c r="AI5" s="1736"/>
      <c r="AJ5" s="1736"/>
      <c r="AK5" s="1736"/>
      <c r="AL5" s="1736"/>
      <c r="AM5" s="1736"/>
      <c r="AN5" s="1736"/>
      <c r="AO5" s="1736"/>
      <c r="AP5" s="1736"/>
      <c r="AQ5" s="1736"/>
      <c r="AR5" s="1736"/>
      <c r="AS5" s="1736"/>
      <c r="AT5" s="1736"/>
      <c r="AU5" s="1567"/>
      <c r="AV5" s="1568"/>
      <c r="AW5" s="1738" t="str">
        <f>IF('1'!$A$1=1,"Європа","Europe")</f>
        <v>Europe</v>
      </c>
      <c r="AX5" s="1739"/>
      <c r="AY5" s="1739"/>
      <c r="AZ5" s="1739"/>
      <c r="BA5" s="1739"/>
      <c r="BB5" s="1739"/>
      <c r="BC5" s="1739"/>
      <c r="BD5" s="1739"/>
      <c r="BE5" s="1739"/>
      <c r="BF5" s="1739"/>
      <c r="BG5" s="1739"/>
      <c r="BH5" s="1739"/>
      <c r="BI5" s="1739"/>
      <c r="BJ5" s="1739"/>
      <c r="BK5" s="1739"/>
      <c r="BL5" s="1739"/>
      <c r="BM5" s="1739"/>
      <c r="BN5" s="1739"/>
      <c r="BO5" s="1739"/>
      <c r="BP5" s="1739"/>
      <c r="BQ5" s="1739"/>
      <c r="BR5" s="1739"/>
      <c r="BS5" s="1739"/>
      <c r="BT5" s="1739"/>
      <c r="BU5" s="1739"/>
      <c r="BV5" s="1739"/>
      <c r="BW5" s="1739"/>
      <c r="BX5" s="1739"/>
      <c r="BY5" s="1739"/>
      <c r="BZ5" s="1739"/>
      <c r="CA5" s="1739"/>
      <c r="CB5" s="1739"/>
      <c r="CC5" s="1739"/>
      <c r="CD5" s="1739"/>
      <c r="CE5" s="1739"/>
      <c r="CF5" s="1739"/>
      <c r="CG5" s="1739"/>
      <c r="CH5" s="1739"/>
      <c r="CI5" s="1739"/>
      <c r="CJ5" s="1739"/>
      <c r="CK5" s="1739"/>
      <c r="CL5" s="1739"/>
      <c r="CM5" s="1740"/>
      <c r="CN5" s="331"/>
      <c r="CO5" s="331"/>
      <c r="CP5" s="1747" t="str">
        <f>IF('1'!$A$1=1,"Америка","America")</f>
        <v>America</v>
      </c>
      <c r="CQ5" s="1736"/>
      <c r="CR5" s="1736"/>
      <c r="CS5" s="1736"/>
      <c r="CT5" s="1736"/>
      <c r="CU5" s="1736"/>
      <c r="CV5" s="1736"/>
      <c r="CW5" s="1736"/>
      <c r="CX5" s="1736"/>
      <c r="CY5" s="1736"/>
      <c r="CZ5" s="1736"/>
      <c r="DA5" s="1736"/>
      <c r="DB5" s="1736"/>
      <c r="DC5" s="1736"/>
      <c r="DD5" s="1736"/>
      <c r="DE5" s="1736"/>
      <c r="DF5" s="1736"/>
      <c r="DG5" s="1736"/>
      <c r="DH5" s="1736"/>
      <c r="DI5" s="1736"/>
      <c r="DJ5" s="1736"/>
      <c r="DK5" s="1736"/>
      <c r="DL5" s="1736"/>
      <c r="DM5" s="1736"/>
      <c r="DN5" s="1736"/>
      <c r="DO5" s="1736"/>
      <c r="DP5" s="1736"/>
      <c r="DQ5" s="1736"/>
      <c r="DR5" s="1736"/>
      <c r="DS5" s="1736"/>
      <c r="DT5" s="1736"/>
      <c r="DU5" s="1736"/>
      <c r="DV5" s="1736"/>
      <c r="DW5" s="1736"/>
      <c r="DX5" s="1736"/>
      <c r="DY5" s="1736"/>
      <c r="DZ5" s="1736"/>
      <c r="EA5" s="1736"/>
      <c r="EB5" s="1736"/>
      <c r="EC5" s="1736"/>
      <c r="ED5" s="1736"/>
      <c r="EE5" s="1736"/>
      <c r="EF5" s="1737"/>
      <c r="EG5" s="363"/>
      <c r="EH5" s="363"/>
      <c r="GQ5" s="398"/>
      <c r="GR5" s="398"/>
      <c r="GS5" s="398"/>
      <c r="GT5" s="398"/>
      <c r="GU5" s="395"/>
      <c r="GV5" s="395"/>
      <c r="GW5" s="395"/>
      <c r="GX5" s="395"/>
      <c r="GY5" s="395"/>
      <c r="GZ5" s="395"/>
      <c r="HA5" s="395"/>
      <c r="HB5" s="395"/>
      <c r="HC5" s="395"/>
      <c r="HD5" s="395"/>
      <c r="HE5" s="395"/>
      <c r="HF5" s="395"/>
      <c r="HG5" s="395"/>
      <c r="HH5" s="395"/>
      <c r="HI5" s="395"/>
      <c r="HJ5" s="395"/>
      <c r="HK5" s="395"/>
      <c r="HL5" s="395"/>
      <c r="HM5" s="395"/>
      <c r="HN5" s="395"/>
      <c r="HS5" s="395"/>
      <c r="HT5" s="395"/>
      <c r="HU5" s="395"/>
    </row>
    <row r="6" spans="1:320" ht="66.599999999999994" customHeight="1">
      <c r="A6" s="1748" t="s">
        <v>25</v>
      </c>
      <c r="B6" s="1744" t="s">
        <v>25</v>
      </c>
      <c r="C6" s="1749" t="s">
        <v>25</v>
      </c>
      <c r="D6" s="332" t="s">
        <v>145</v>
      </c>
      <c r="E6" s="332" t="s">
        <v>146</v>
      </c>
      <c r="F6" s="332" t="s">
        <v>147</v>
      </c>
      <c r="G6" s="332" t="s">
        <v>148</v>
      </c>
      <c r="H6" s="332" t="s">
        <v>149</v>
      </c>
      <c r="I6" s="332" t="s">
        <v>150</v>
      </c>
      <c r="J6" s="332" t="s">
        <v>151</v>
      </c>
      <c r="K6" s="332" t="s">
        <v>152</v>
      </c>
      <c r="L6" s="333" t="s">
        <v>153</v>
      </c>
      <c r="M6" s="333" t="s">
        <v>154</v>
      </c>
      <c r="N6" s="333" t="s">
        <v>221</v>
      </c>
      <c r="O6" s="333" t="s">
        <v>224</v>
      </c>
      <c r="P6" s="334" t="s">
        <v>227</v>
      </c>
      <c r="Q6" s="334" t="s">
        <v>235</v>
      </c>
      <c r="R6" s="334" t="s">
        <v>242</v>
      </c>
      <c r="S6" s="334" t="s">
        <v>245</v>
      </c>
      <c r="T6" s="334" t="s">
        <v>251</v>
      </c>
      <c r="U6" s="334" t="s">
        <v>254</v>
      </c>
      <c r="V6" s="334" t="s">
        <v>261</v>
      </c>
      <c r="W6" s="334" t="s">
        <v>269</v>
      </c>
      <c r="X6" s="334" t="s">
        <v>272</v>
      </c>
      <c r="Y6" s="334" t="s">
        <v>275</v>
      </c>
      <c r="Z6" s="334" t="s">
        <v>286</v>
      </c>
      <c r="AA6" s="334" t="s">
        <v>287</v>
      </c>
      <c r="AB6" s="334" t="s">
        <v>313</v>
      </c>
      <c r="AC6" s="334" t="s">
        <v>318</v>
      </c>
      <c r="AD6" s="334" t="s">
        <v>321</v>
      </c>
      <c r="AE6" s="334" t="s">
        <v>324</v>
      </c>
      <c r="AF6" s="334" t="s">
        <v>333</v>
      </c>
      <c r="AG6" s="334" t="s">
        <v>351</v>
      </c>
      <c r="AH6" s="334" t="s">
        <v>358</v>
      </c>
      <c r="AI6" s="334" t="s">
        <v>382</v>
      </c>
      <c r="AJ6" s="334" t="s">
        <v>412</v>
      </c>
      <c r="AK6" s="334" t="s">
        <v>415</v>
      </c>
      <c r="AL6" s="334" t="s">
        <v>427</v>
      </c>
      <c r="AM6" s="334" t="s">
        <v>432</v>
      </c>
      <c r="AN6" s="334" t="s">
        <v>437</v>
      </c>
      <c r="AO6" s="334" t="s">
        <v>447</v>
      </c>
      <c r="AP6" s="334" t="s">
        <v>627</v>
      </c>
      <c r="AQ6" s="334" t="s">
        <v>694</v>
      </c>
      <c r="AR6" s="430">
        <v>2022</v>
      </c>
      <c r="AS6" s="430">
        <v>2023</v>
      </c>
      <c r="AT6" s="336" t="str">
        <f>IF('1'!$A$1=1,AU6,AV6)</f>
        <v xml:space="preserve"> 2023 to 2022 (%)</v>
      </c>
      <c r="AU6" s="1569" t="s">
        <v>695</v>
      </c>
      <c r="AV6" s="1570" t="s">
        <v>696</v>
      </c>
      <c r="AW6" s="332" t="s">
        <v>145</v>
      </c>
      <c r="AX6" s="332" t="s">
        <v>146</v>
      </c>
      <c r="AY6" s="332" t="s">
        <v>147</v>
      </c>
      <c r="AZ6" s="332" t="s">
        <v>148</v>
      </c>
      <c r="BA6" s="332" t="s">
        <v>149</v>
      </c>
      <c r="BB6" s="332" t="s">
        <v>150</v>
      </c>
      <c r="BC6" s="332" t="s">
        <v>151</v>
      </c>
      <c r="BD6" s="332" t="s">
        <v>152</v>
      </c>
      <c r="BE6" s="332" t="s">
        <v>153</v>
      </c>
      <c r="BF6" s="332" t="s">
        <v>154</v>
      </c>
      <c r="BG6" s="332" t="s">
        <v>221</v>
      </c>
      <c r="BH6" s="332" t="s">
        <v>224</v>
      </c>
      <c r="BI6" s="334" t="s">
        <v>227</v>
      </c>
      <c r="BJ6" s="334" t="s">
        <v>235</v>
      </c>
      <c r="BK6" s="334" t="s">
        <v>242</v>
      </c>
      <c r="BL6" s="334" t="s">
        <v>245</v>
      </c>
      <c r="BM6" s="334" t="s">
        <v>251</v>
      </c>
      <c r="BN6" s="334" t="s">
        <v>254</v>
      </c>
      <c r="BO6" s="334" t="s">
        <v>261</v>
      </c>
      <c r="BP6" s="334" t="s">
        <v>269</v>
      </c>
      <c r="BQ6" s="334" t="s">
        <v>272</v>
      </c>
      <c r="BR6" s="334" t="s">
        <v>275</v>
      </c>
      <c r="BS6" s="334" t="s">
        <v>286</v>
      </c>
      <c r="BT6" s="334" t="s">
        <v>287</v>
      </c>
      <c r="BU6" s="334" t="s">
        <v>313</v>
      </c>
      <c r="BV6" s="334" t="s">
        <v>318</v>
      </c>
      <c r="BW6" s="334" t="s">
        <v>321</v>
      </c>
      <c r="BX6" s="334" t="s">
        <v>324</v>
      </c>
      <c r="BY6" s="334" t="s">
        <v>333</v>
      </c>
      <c r="BZ6" s="334" t="s">
        <v>351</v>
      </c>
      <c r="CA6" s="334" t="s">
        <v>358</v>
      </c>
      <c r="CB6" s="334" t="s">
        <v>382</v>
      </c>
      <c r="CC6" s="334" t="s">
        <v>412</v>
      </c>
      <c r="CD6" s="334" t="s">
        <v>415</v>
      </c>
      <c r="CE6" s="334" t="s">
        <v>427</v>
      </c>
      <c r="CF6" s="334" t="s">
        <v>432</v>
      </c>
      <c r="CG6" s="334" t="s">
        <v>437</v>
      </c>
      <c r="CH6" s="334" t="s">
        <v>447</v>
      </c>
      <c r="CI6" s="334" t="s">
        <v>627</v>
      </c>
      <c r="CJ6" s="334" t="s">
        <v>694</v>
      </c>
      <c r="CK6" s="430">
        <v>2022</v>
      </c>
      <c r="CL6" s="430">
        <v>2023</v>
      </c>
      <c r="CM6" s="1098" t="str">
        <f>IF('1'!$A$1=1,CN6,CO6)</f>
        <v xml:space="preserve"> 2023 to 2022 (%)</v>
      </c>
      <c r="CN6" s="336" t="s">
        <v>697</v>
      </c>
      <c r="CO6" s="336" t="s">
        <v>696</v>
      </c>
      <c r="CP6" s="332" t="s">
        <v>145</v>
      </c>
      <c r="CQ6" s="332" t="s">
        <v>146</v>
      </c>
      <c r="CR6" s="332" t="s">
        <v>147</v>
      </c>
      <c r="CS6" s="332" t="s">
        <v>148</v>
      </c>
      <c r="CT6" s="332" t="s">
        <v>149</v>
      </c>
      <c r="CU6" s="332" t="s">
        <v>150</v>
      </c>
      <c r="CV6" s="332" t="s">
        <v>151</v>
      </c>
      <c r="CW6" s="332" t="s">
        <v>152</v>
      </c>
      <c r="CX6" s="332" t="s">
        <v>153</v>
      </c>
      <c r="CY6" s="332" t="s">
        <v>154</v>
      </c>
      <c r="CZ6" s="332" t="s">
        <v>221</v>
      </c>
      <c r="DA6" s="332" t="s">
        <v>224</v>
      </c>
      <c r="DB6" s="334" t="s">
        <v>227</v>
      </c>
      <c r="DC6" s="334" t="s">
        <v>235</v>
      </c>
      <c r="DD6" s="334" t="s">
        <v>242</v>
      </c>
      <c r="DE6" s="334" t="s">
        <v>245</v>
      </c>
      <c r="DF6" s="334" t="s">
        <v>251</v>
      </c>
      <c r="DG6" s="334" t="s">
        <v>254</v>
      </c>
      <c r="DH6" s="334" t="s">
        <v>261</v>
      </c>
      <c r="DI6" s="334" t="s">
        <v>269</v>
      </c>
      <c r="DJ6" s="334" t="s">
        <v>272</v>
      </c>
      <c r="DK6" s="334" t="s">
        <v>275</v>
      </c>
      <c r="DL6" s="334" t="s">
        <v>286</v>
      </c>
      <c r="DM6" s="334" t="s">
        <v>287</v>
      </c>
      <c r="DN6" s="428" t="s">
        <v>313</v>
      </c>
      <c r="DO6" s="428" t="s">
        <v>318</v>
      </c>
      <c r="DP6" s="428" t="s">
        <v>321</v>
      </c>
      <c r="DQ6" s="428" t="s">
        <v>324</v>
      </c>
      <c r="DR6" s="334" t="s">
        <v>333</v>
      </c>
      <c r="DS6" s="334" t="s">
        <v>351</v>
      </c>
      <c r="DT6" s="334" t="s">
        <v>358</v>
      </c>
      <c r="DU6" s="334" t="s">
        <v>382</v>
      </c>
      <c r="DV6" s="334" t="s">
        <v>412</v>
      </c>
      <c r="DW6" s="334" t="s">
        <v>415</v>
      </c>
      <c r="DX6" s="334" t="s">
        <v>427</v>
      </c>
      <c r="DY6" s="334" t="s">
        <v>432</v>
      </c>
      <c r="DZ6" s="334" t="s">
        <v>437</v>
      </c>
      <c r="EA6" s="334" t="s">
        <v>447</v>
      </c>
      <c r="EB6" s="334" t="s">
        <v>627</v>
      </c>
      <c r="EC6" s="334" t="s">
        <v>694</v>
      </c>
      <c r="ED6" s="430">
        <v>2022</v>
      </c>
      <c r="EE6" s="430">
        <v>2023</v>
      </c>
      <c r="EF6" s="1098" t="str">
        <f>IF('1'!$A$1=1,EG6,EH6)</f>
        <v xml:space="preserve"> 2023 to 2022 (%)</v>
      </c>
      <c r="EG6" s="336" t="s">
        <v>697</v>
      </c>
      <c r="EH6" s="336" t="s">
        <v>696</v>
      </c>
      <c r="GQ6" s="398"/>
      <c r="GR6" s="398"/>
      <c r="GS6" s="398"/>
      <c r="GT6" s="398"/>
      <c r="GU6" s="395"/>
      <c r="GV6" s="395"/>
      <c r="GW6" s="395"/>
      <c r="GX6" s="395"/>
      <c r="GY6" s="395"/>
      <c r="GZ6" s="395"/>
      <c r="HA6" s="395"/>
      <c r="HB6" s="395"/>
      <c r="HC6" s="395"/>
      <c r="HD6" s="395"/>
      <c r="HE6" s="395"/>
      <c r="HF6" s="395"/>
      <c r="HG6" s="395"/>
      <c r="HH6" s="395"/>
      <c r="HI6" s="395"/>
      <c r="HJ6" s="395"/>
      <c r="HK6" s="395"/>
      <c r="HL6" s="395"/>
      <c r="HM6" s="395"/>
      <c r="HN6" s="395"/>
      <c r="HS6" s="395"/>
      <c r="HT6" s="395"/>
      <c r="HU6" s="395"/>
    </row>
    <row r="7" spans="1:320" ht="34.5" customHeight="1">
      <c r="A7" s="337" t="str">
        <f>IF('1'!A1=1,B7,C7)</f>
        <v>TOTAL</v>
      </c>
      <c r="B7" s="338" t="s">
        <v>14</v>
      </c>
      <c r="C7" s="338" t="s">
        <v>105</v>
      </c>
      <c r="D7" s="339">
        <v>13057</v>
      </c>
      <c r="E7" s="340">
        <v>13608</v>
      </c>
      <c r="F7" s="340">
        <v>12586</v>
      </c>
      <c r="G7" s="340">
        <v>11301</v>
      </c>
      <c r="H7" s="341">
        <v>8797</v>
      </c>
      <c r="I7" s="341">
        <v>8502</v>
      </c>
      <c r="J7" s="341">
        <v>9028</v>
      </c>
      <c r="K7" s="341">
        <v>9093</v>
      </c>
      <c r="L7" s="340">
        <v>7046</v>
      </c>
      <c r="M7" s="340">
        <v>8187</v>
      </c>
      <c r="N7" s="340">
        <v>8522</v>
      </c>
      <c r="O7" s="340">
        <v>9805</v>
      </c>
      <c r="P7" s="341">
        <v>9604</v>
      </c>
      <c r="Q7" s="341">
        <v>9393</v>
      </c>
      <c r="R7" s="341">
        <v>9713</v>
      </c>
      <c r="S7" s="341">
        <v>10991</v>
      </c>
      <c r="T7" s="341">
        <v>10428</v>
      </c>
      <c r="U7" s="341">
        <v>10781</v>
      </c>
      <c r="V7" s="341">
        <v>10328</v>
      </c>
      <c r="W7" s="341">
        <v>11804</v>
      </c>
      <c r="X7" s="593">
        <v>11268</v>
      </c>
      <c r="Y7" s="593">
        <v>11199</v>
      </c>
      <c r="Z7" s="593">
        <v>11637</v>
      </c>
      <c r="AA7" s="593">
        <v>11987</v>
      </c>
      <c r="AB7" s="593">
        <f>'3.1'!AN70</f>
        <v>11258</v>
      </c>
      <c r="AC7" s="593">
        <f>'3.1'!AO70</f>
        <v>9845</v>
      </c>
      <c r="AD7" s="593">
        <f>'3.1'!AP70</f>
        <v>10998</v>
      </c>
      <c r="AE7" s="693">
        <f>'3.1'!AQ70</f>
        <v>13042</v>
      </c>
      <c r="AF7" s="593">
        <f>'3.1'!AR70</f>
        <v>12482</v>
      </c>
      <c r="AG7" s="593">
        <f>'3.1'!AS70</f>
        <v>14960</v>
      </c>
      <c r="AH7" s="593">
        <f>'3.1'!AT70</f>
        <v>17138</v>
      </c>
      <c r="AI7" s="593">
        <f>'3.1'!AU70</f>
        <v>18533</v>
      </c>
      <c r="AJ7" s="593">
        <f>'3.1'!AV70</f>
        <v>12771</v>
      </c>
      <c r="AK7" s="593">
        <f>'3.1'!AW70</f>
        <v>7937</v>
      </c>
      <c r="AL7" s="593">
        <f>'3.1'!AX70</f>
        <v>9700</v>
      </c>
      <c r="AM7" s="593">
        <f>'3.1'!AY70</f>
        <v>10491</v>
      </c>
      <c r="AN7" s="593">
        <f>'3.1'!AZ70</f>
        <v>9851</v>
      </c>
      <c r="AO7" s="593">
        <f>'3.1'!BA70</f>
        <v>8718</v>
      </c>
      <c r="AP7" s="593">
        <f>'3.1'!BB70</f>
        <v>7407</v>
      </c>
      <c r="AQ7" s="593">
        <f>'3.1'!BC70</f>
        <v>8702</v>
      </c>
      <c r="AR7" s="593">
        <f>AJ7+AK7+AL7+AM7</f>
        <v>40899</v>
      </c>
      <c r="AS7" s="593">
        <f>AN7+AO7+AP7+AQ7</f>
        <v>34678</v>
      </c>
      <c r="AT7" s="1096">
        <f>AS7/AR7*100</f>
        <v>84.78935915303552</v>
      </c>
      <c r="AU7" s="343"/>
      <c r="AV7" s="343"/>
      <c r="AW7" s="339">
        <v>4132.4430000000002</v>
      </c>
      <c r="AX7" s="340">
        <v>3756.9009999999998</v>
      </c>
      <c r="AY7" s="340">
        <v>3210.1239369999998</v>
      </c>
      <c r="AZ7" s="340">
        <v>3062.5182829999999</v>
      </c>
      <c r="BA7" s="690">
        <v>2659</v>
      </c>
      <c r="BB7" s="690">
        <v>2267</v>
      </c>
      <c r="BC7" s="690">
        <v>2653</v>
      </c>
      <c r="BD7" s="690">
        <v>3041</v>
      </c>
      <c r="BE7" s="340">
        <v>2583</v>
      </c>
      <c r="BF7" s="340">
        <v>2679</v>
      </c>
      <c r="BG7" s="340">
        <v>2602</v>
      </c>
      <c r="BH7" s="340">
        <v>3086</v>
      </c>
      <c r="BI7" s="341">
        <v>3268</v>
      </c>
      <c r="BJ7" s="341">
        <v>3468</v>
      </c>
      <c r="BK7" s="341">
        <v>3581</v>
      </c>
      <c r="BL7" s="341">
        <v>4083</v>
      </c>
      <c r="BM7" s="341">
        <v>4161.16</v>
      </c>
      <c r="BN7" s="341">
        <v>3824.3620000000001</v>
      </c>
      <c r="BO7" s="341">
        <v>4006.4349999999999</v>
      </c>
      <c r="BP7" s="341">
        <v>4727.884</v>
      </c>
      <c r="BQ7" s="341">
        <v>4436.8650748999999</v>
      </c>
      <c r="BR7" s="341">
        <v>4239.0955169999997</v>
      </c>
      <c r="BS7" s="341">
        <v>4485.4988750000002</v>
      </c>
      <c r="BT7" s="341">
        <v>4350.0534079999998</v>
      </c>
      <c r="BU7" s="593">
        <f>'3.1'!AN71</f>
        <v>3972.3790189000001</v>
      </c>
      <c r="BV7" s="593">
        <f>'3.1'!AO71</f>
        <v>3203.7662389699999</v>
      </c>
      <c r="BW7" s="593">
        <f>'3.1'!AP71</f>
        <v>3698.4715520099999</v>
      </c>
      <c r="BX7" s="693">
        <f>'3.1'!AQ71</f>
        <v>4660.52058373</v>
      </c>
      <c r="BY7" s="593">
        <f>'3.1'!AR71</f>
        <v>4739.8384498900004</v>
      </c>
      <c r="BZ7" s="593">
        <f>'3.1'!AS71</f>
        <v>5778.5572420200006</v>
      </c>
      <c r="CA7" s="593">
        <f>'3.1'!AT71</f>
        <v>7014.0186703800009</v>
      </c>
      <c r="CB7" s="593">
        <f>'3.1'!AU71</f>
        <v>6813.1356602600008</v>
      </c>
      <c r="CC7" s="593">
        <f>'3.1'!AV71</f>
        <v>5835.6241626299998</v>
      </c>
      <c r="CD7" s="593">
        <f>'3.1'!AW71</f>
        <v>6131.1675633899995</v>
      </c>
      <c r="CE7" s="593">
        <f>'3.1'!AX71</f>
        <v>6671.7460138400002</v>
      </c>
      <c r="CF7" s="593">
        <f>'3.1'!AY71</f>
        <v>6887.0761558999993</v>
      </c>
      <c r="CG7" s="593">
        <f>'3.1'!AZ71</f>
        <v>6144.3573442300003</v>
      </c>
      <c r="CH7" s="593">
        <f>'3.1'!BA71</f>
        <v>5354.0179569600004</v>
      </c>
      <c r="CI7" s="593">
        <f>'3.1'!BB71</f>
        <v>5348.4059029700002</v>
      </c>
      <c r="CJ7" s="593">
        <f>'3.1'!BC71</f>
        <v>5747.6853172700003</v>
      </c>
      <c r="CK7" s="593">
        <f>CC7+CD7+CE7+CF7</f>
        <v>25525.613895759998</v>
      </c>
      <c r="CL7" s="593">
        <f>CG7+CH7+CI7+CJ7</f>
        <v>22594.46652143</v>
      </c>
      <c r="CM7" s="342">
        <f>CL7/CK7*100</f>
        <v>88.516838865070795</v>
      </c>
      <c r="CN7" s="113"/>
      <c r="CO7" s="113"/>
      <c r="CP7" s="339">
        <v>302.52092571999998</v>
      </c>
      <c r="CQ7" s="340">
        <v>431.44665500000002</v>
      </c>
      <c r="CR7" s="340">
        <v>293.49270200000001</v>
      </c>
      <c r="CS7" s="340">
        <v>220.576819</v>
      </c>
      <c r="CT7" s="690">
        <v>225</v>
      </c>
      <c r="CU7" s="690">
        <v>178</v>
      </c>
      <c r="CV7" s="690">
        <v>201</v>
      </c>
      <c r="CW7" s="690">
        <v>159</v>
      </c>
      <c r="CX7" s="690">
        <v>136</v>
      </c>
      <c r="CY7" s="340">
        <v>135</v>
      </c>
      <c r="CZ7" s="340">
        <v>260</v>
      </c>
      <c r="DA7" s="340">
        <v>188</v>
      </c>
      <c r="DB7" s="341">
        <v>279</v>
      </c>
      <c r="DC7" s="341">
        <v>262</v>
      </c>
      <c r="DD7" s="341">
        <v>291</v>
      </c>
      <c r="DE7" s="341">
        <v>300</v>
      </c>
      <c r="DF7" s="341">
        <v>315.37599999999998</v>
      </c>
      <c r="DG7" s="341">
        <v>421.65699999999998</v>
      </c>
      <c r="DH7" s="341">
        <v>377.94400000000002</v>
      </c>
      <c r="DI7" s="341">
        <v>438.82499999999999</v>
      </c>
      <c r="DJ7" s="341">
        <v>385.99556373000001</v>
      </c>
      <c r="DK7" s="341">
        <v>373.83526599999999</v>
      </c>
      <c r="DL7" s="341">
        <v>330.867907</v>
      </c>
      <c r="DM7" s="341">
        <v>324.01098300000001</v>
      </c>
      <c r="DN7" s="593">
        <f>'3.1'!AN73</f>
        <v>291.24354707999998</v>
      </c>
      <c r="DO7" s="593">
        <f>'3.1'!AO73</f>
        <v>384.91786447999999</v>
      </c>
      <c r="DP7" s="593">
        <f>'3.1'!AP73</f>
        <v>332.00628196000002</v>
      </c>
      <c r="DQ7" s="693">
        <f>'3.1'!AQ73</f>
        <v>484.46343138000003</v>
      </c>
      <c r="DR7" s="593">
        <f>'3.1'!AR73</f>
        <v>685.7513365100001</v>
      </c>
      <c r="DS7" s="593">
        <f>'3.1'!AS73</f>
        <v>687.30190009</v>
      </c>
      <c r="DT7" s="593">
        <f>'3.1'!AT73</f>
        <v>953.55899564999993</v>
      </c>
      <c r="DU7" s="593">
        <f>'3.1'!AU73</f>
        <v>880.51975216000005</v>
      </c>
      <c r="DV7" s="593">
        <f>'3.1'!AV73</f>
        <v>427.76042542000005</v>
      </c>
      <c r="DW7" s="593">
        <f>'3.1'!AW73</f>
        <v>220.03139577000002</v>
      </c>
      <c r="DX7" s="593">
        <f>'3.1'!AX73</f>
        <v>314.33101446000001</v>
      </c>
      <c r="DY7" s="593">
        <f>'3.1'!AY73</f>
        <v>222.05195595000001</v>
      </c>
      <c r="DZ7" s="593">
        <f>'3.1'!AZ73</f>
        <v>213.4483735</v>
      </c>
      <c r="EA7" s="593">
        <f>'3.1'!BA73</f>
        <v>172.59682207</v>
      </c>
      <c r="EB7" s="593">
        <f>'3.1'!BB73</f>
        <v>159.18294600999999</v>
      </c>
      <c r="EC7" s="593">
        <f>'3.1'!BC73</f>
        <v>181.15636876000002</v>
      </c>
      <c r="ED7" s="593">
        <f>DV7+DW7+DX7+DY7</f>
        <v>1184.1747916000002</v>
      </c>
      <c r="EE7" s="593">
        <f>DZ7+EA7+EB7+EC7</f>
        <v>726.38451034000013</v>
      </c>
      <c r="EF7" s="342">
        <f>EE7/ED7*100</f>
        <v>61.340987453258002</v>
      </c>
      <c r="EG7" s="113"/>
      <c r="EH7" s="113"/>
      <c r="GQ7" s="398"/>
      <c r="GR7" s="398"/>
      <c r="GS7" s="398"/>
      <c r="GT7" s="398"/>
      <c r="GU7" s="395"/>
      <c r="GV7" s="395"/>
      <c r="GW7" s="395"/>
      <c r="GX7" s="395"/>
      <c r="GY7" s="395"/>
      <c r="GZ7" s="395"/>
      <c r="HA7" s="395"/>
      <c r="HB7" s="395"/>
      <c r="HC7" s="395"/>
      <c r="HD7" s="395"/>
      <c r="HE7" s="395"/>
      <c r="HF7" s="395"/>
      <c r="HG7" s="395"/>
      <c r="HH7" s="395"/>
      <c r="HI7" s="395"/>
      <c r="HJ7" s="395"/>
      <c r="HK7" s="395"/>
      <c r="HL7" s="395"/>
      <c r="HM7" s="395"/>
      <c r="HN7" s="395"/>
      <c r="HS7" s="395"/>
      <c r="HT7" s="395"/>
      <c r="HU7" s="395"/>
    </row>
    <row r="8" spans="1:320" s="413" customFormat="1" ht="15.75" customHeight="1">
      <c r="A8" s="344" t="str">
        <f>IF('1'!A1=1,B8,C8)</f>
        <v xml:space="preserve">% of total </v>
      </c>
      <c r="B8" s="345" t="s">
        <v>26</v>
      </c>
      <c r="C8" s="345" t="s">
        <v>156</v>
      </c>
      <c r="D8" s="112">
        <v>100</v>
      </c>
      <c r="E8" s="113">
        <v>100</v>
      </c>
      <c r="F8" s="113">
        <v>100</v>
      </c>
      <c r="G8" s="113">
        <v>100</v>
      </c>
      <c r="H8" s="113">
        <v>100</v>
      </c>
      <c r="I8" s="113">
        <v>100</v>
      </c>
      <c r="J8" s="113">
        <v>100</v>
      </c>
      <c r="K8" s="113">
        <v>100</v>
      </c>
      <c r="L8" s="113">
        <v>100</v>
      </c>
      <c r="M8" s="113">
        <v>100</v>
      </c>
      <c r="N8" s="113">
        <v>100</v>
      </c>
      <c r="O8" s="113">
        <v>100</v>
      </c>
      <c r="P8" s="113">
        <v>100</v>
      </c>
      <c r="Q8" s="113">
        <v>100</v>
      </c>
      <c r="R8" s="113">
        <v>100</v>
      </c>
      <c r="S8" s="113">
        <v>100</v>
      </c>
      <c r="T8" s="113">
        <v>100</v>
      </c>
      <c r="U8" s="113">
        <v>100</v>
      </c>
      <c r="V8" s="113">
        <v>100</v>
      </c>
      <c r="W8" s="113">
        <v>100</v>
      </c>
      <c r="X8" s="113">
        <v>100</v>
      </c>
      <c r="Y8" s="113">
        <v>100</v>
      </c>
      <c r="Z8" s="113">
        <v>100</v>
      </c>
      <c r="AA8" s="113">
        <v>100</v>
      </c>
      <c r="AB8" s="113">
        <v>100</v>
      </c>
      <c r="AC8" s="113">
        <v>100</v>
      </c>
      <c r="AD8" s="113">
        <v>100</v>
      </c>
      <c r="AE8" s="347">
        <v>100</v>
      </c>
      <c r="AF8" s="113">
        <v>100</v>
      </c>
      <c r="AG8" s="113">
        <v>100</v>
      </c>
      <c r="AH8" s="113">
        <v>100</v>
      </c>
      <c r="AI8" s="113">
        <v>100</v>
      </c>
      <c r="AJ8" s="113">
        <v>100</v>
      </c>
      <c r="AK8" s="113">
        <v>100</v>
      </c>
      <c r="AL8" s="113">
        <v>100</v>
      </c>
      <c r="AM8" s="113">
        <v>100</v>
      </c>
      <c r="AN8" s="113">
        <v>100</v>
      </c>
      <c r="AO8" s="113">
        <v>100</v>
      </c>
      <c r="AP8" s="113">
        <v>100</v>
      </c>
      <c r="AQ8" s="113">
        <v>100</v>
      </c>
      <c r="AR8" s="113">
        <v>100</v>
      </c>
      <c r="AS8" s="113">
        <v>100</v>
      </c>
      <c r="AT8" s="1097"/>
      <c r="AU8" s="113"/>
      <c r="AV8" s="113"/>
      <c r="AW8" s="112">
        <v>31.649253274105842</v>
      </c>
      <c r="AX8" s="113">
        <v>27.608032039976482</v>
      </c>
      <c r="AY8" s="113">
        <v>25.505513562688702</v>
      </c>
      <c r="AZ8" s="113">
        <v>27.0995335191576</v>
      </c>
      <c r="BA8" s="113">
        <f t="shared" ref="BA8:CL8" si="0">BA7/H7*100</f>
        <v>30.226213481868818</v>
      </c>
      <c r="BB8" s="113">
        <f t="shared" si="0"/>
        <v>26.664314278993178</v>
      </c>
      <c r="BC8" s="113">
        <f t="shared" si="0"/>
        <v>29.386353566681432</v>
      </c>
      <c r="BD8" s="113">
        <f t="shared" si="0"/>
        <v>33.443308039150992</v>
      </c>
      <c r="BE8" s="113">
        <f t="shared" si="0"/>
        <v>36.65909736020437</v>
      </c>
      <c r="BF8" s="113">
        <f t="shared" si="0"/>
        <v>32.722609014290946</v>
      </c>
      <c r="BG8" s="113">
        <f t="shared" si="0"/>
        <v>30.532738793710397</v>
      </c>
      <c r="BH8" s="113">
        <f t="shared" si="0"/>
        <v>31.473737888832225</v>
      </c>
      <c r="BI8" s="113">
        <f t="shared" si="0"/>
        <v>34.027488546438981</v>
      </c>
      <c r="BJ8" s="113">
        <f t="shared" si="0"/>
        <v>36.921111465985305</v>
      </c>
      <c r="BK8" s="113">
        <f t="shared" si="0"/>
        <v>36.86811489755997</v>
      </c>
      <c r="BL8" s="113">
        <f t="shared" si="0"/>
        <v>37.148576107724502</v>
      </c>
      <c r="BM8" s="113">
        <f t="shared" si="0"/>
        <v>39.903720751822014</v>
      </c>
      <c r="BN8" s="113">
        <f t="shared" si="0"/>
        <v>35.473165754568221</v>
      </c>
      <c r="BO8" s="113">
        <f t="shared" si="0"/>
        <v>38.791973276529824</v>
      </c>
      <c r="BP8" s="113">
        <f t="shared" si="0"/>
        <v>40.053236191121655</v>
      </c>
      <c r="BQ8" s="113">
        <f t="shared" si="0"/>
        <v>39.375799386758963</v>
      </c>
      <c r="BR8" s="113">
        <f t="shared" si="0"/>
        <v>37.852446798821319</v>
      </c>
      <c r="BS8" s="113">
        <f t="shared" si="0"/>
        <v>38.545148019248948</v>
      </c>
      <c r="BT8" s="113">
        <f t="shared" si="0"/>
        <v>36.289758972219907</v>
      </c>
      <c r="BU8" s="113">
        <f t="shared" si="0"/>
        <v>35.284944207674549</v>
      </c>
      <c r="BV8" s="113">
        <f t="shared" si="0"/>
        <v>32.542064387709495</v>
      </c>
      <c r="BW8" s="113">
        <f t="shared" si="0"/>
        <v>33.628582942444076</v>
      </c>
      <c r="BX8" s="347">
        <f t="shared" si="0"/>
        <v>35.734707742140777</v>
      </c>
      <c r="BY8" s="113">
        <f t="shared" si="0"/>
        <v>37.973389279682749</v>
      </c>
      <c r="BZ8" s="113">
        <f t="shared" si="0"/>
        <v>38.626719532219255</v>
      </c>
      <c r="CA8" s="113">
        <f t="shared" si="0"/>
        <v>40.926704810246243</v>
      </c>
      <c r="CB8" s="113">
        <f t="shared" si="0"/>
        <v>36.76218453709599</v>
      </c>
      <c r="CC8" s="113">
        <f t="shared" si="0"/>
        <v>45.694340009631198</v>
      </c>
      <c r="CD8" s="113">
        <f t="shared" si="0"/>
        <v>77.247921927554486</v>
      </c>
      <c r="CE8" s="113">
        <f t="shared" si="0"/>
        <v>68.78088674061857</v>
      </c>
      <c r="CF8" s="113">
        <f t="shared" si="0"/>
        <v>65.64747074540081</v>
      </c>
      <c r="CG8" s="113">
        <f t="shared" si="0"/>
        <v>62.372930100801952</v>
      </c>
      <c r="CH8" s="113">
        <f t="shared" si="0"/>
        <v>61.413374133516861</v>
      </c>
      <c r="CI8" s="113">
        <f t="shared" si="0"/>
        <v>72.207451099905498</v>
      </c>
      <c r="CJ8" s="113">
        <f t="shared" si="0"/>
        <v>66.050164528499195</v>
      </c>
      <c r="CK8" s="113">
        <f t="shared" si="0"/>
        <v>62.41133987569377</v>
      </c>
      <c r="CL8" s="113">
        <f t="shared" si="0"/>
        <v>65.155045047090383</v>
      </c>
      <c r="CM8" s="347"/>
      <c r="CN8" s="113"/>
      <c r="CO8" s="113"/>
      <c r="CP8" s="112">
        <v>2.316925218043961</v>
      </c>
      <c r="CQ8" s="113">
        <v>3.1705368533215754</v>
      </c>
      <c r="CR8" s="113">
        <v>2.3318981566820276</v>
      </c>
      <c r="CS8" s="113">
        <v>1.9518345190691091</v>
      </c>
      <c r="CT8" s="113">
        <f t="shared" ref="CT8:EE8" si="1">CT7/H7*100</f>
        <v>2.5576901216323744</v>
      </c>
      <c r="CU8" s="113">
        <f t="shared" si="1"/>
        <v>2.093625029404846</v>
      </c>
      <c r="CV8" s="113">
        <f t="shared" si="1"/>
        <v>2.2264067346034562</v>
      </c>
      <c r="CW8" s="113">
        <f t="shared" si="1"/>
        <v>1.7485978225008247</v>
      </c>
      <c r="CX8" s="113">
        <f t="shared" si="1"/>
        <v>1.9301731478853252</v>
      </c>
      <c r="CY8" s="113">
        <f t="shared" si="1"/>
        <v>1.6489556614144376</v>
      </c>
      <c r="CZ8" s="113">
        <f t="shared" si="1"/>
        <v>3.0509270124383949</v>
      </c>
      <c r="DA8" s="113">
        <f t="shared" si="1"/>
        <v>1.9173890872004078</v>
      </c>
      <c r="DB8" s="113">
        <f t="shared" si="1"/>
        <v>2.9050395668471469</v>
      </c>
      <c r="DC8" s="113">
        <f t="shared" si="1"/>
        <v>2.7893111891834343</v>
      </c>
      <c r="DD8" s="113">
        <f t="shared" si="1"/>
        <v>2.9959847626891793</v>
      </c>
      <c r="DE8" s="113">
        <f t="shared" si="1"/>
        <v>2.7295059594213447</v>
      </c>
      <c r="DF8" s="113">
        <f t="shared" si="1"/>
        <v>3.0243191407748369</v>
      </c>
      <c r="DG8" s="113">
        <f t="shared" si="1"/>
        <v>3.9111121417308228</v>
      </c>
      <c r="DH8" s="113">
        <f t="shared" si="1"/>
        <v>3.659411309062742</v>
      </c>
      <c r="DI8" s="113">
        <f t="shared" si="1"/>
        <v>3.7175957302609288</v>
      </c>
      <c r="DJ8" s="113">
        <f t="shared" si="1"/>
        <v>3.4255907324281152</v>
      </c>
      <c r="DK8" s="113">
        <f t="shared" si="1"/>
        <v>3.3381129207964997</v>
      </c>
      <c r="DL8" s="113">
        <f t="shared" si="1"/>
        <v>2.8432405860616998</v>
      </c>
      <c r="DM8" s="113">
        <f t="shared" si="1"/>
        <v>2.7030197964461498</v>
      </c>
      <c r="DN8" s="113">
        <f t="shared" si="1"/>
        <v>2.5869918909220107</v>
      </c>
      <c r="DO8" s="113">
        <f t="shared" si="1"/>
        <v>3.9097802384966989</v>
      </c>
      <c r="DP8" s="113">
        <f t="shared" si="1"/>
        <v>3.0187877974177124</v>
      </c>
      <c r="DQ8" s="347">
        <f t="shared" si="1"/>
        <v>3.7146406331850943</v>
      </c>
      <c r="DR8" s="113">
        <f t="shared" si="1"/>
        <v>5.4939219396731298</v>
      </c>
      <c r="DS8" s="113">
        <f t="shared" si="1"/>
        <v>4.5942640380347592</v>
      </c>
      <c r="DT8" s="113">
        <f t="shared" si="1"/>
        <v>5.5640039424086822</v>
      </c>
      <c r="DU8" s="113">
        <f t="shared" si="1"/>
        <v>4.7510913082609401</v>
      </c>
      <c r="DV8" s="113">
        <f t="shared" si="1"/>
        <v>3.3494669596742623</v>
      </c>
      <c r="DW8" s="113">
        <f t="shared" si="1"/>
        <v>2.7722237088320525</v>
      </c>
      <c r="DX8" s="113">
        <f t="shared" si="1"/>
        <v>3.2405259222680414</v>
      </c>
      <c r="DY8" s="113">
        <f t="shared" si="1"/>
        <v>2.1165947569345156</v>
      </c>
      <c r="DZ8" s="113">
        <f t="shared" si="1"/>
        <v>2.166768586945488</v>
      </c>
      <c r="EA8" s="113">
        <f t="shared" si="1"/>
        <v>1.9797754309474651</v>
      </c>
      <c r="EB8" s="113">
        <f t="shared" si="1"/>
        <v>2.1490879709734036</v>
      </c>
      <c r="EC8" s="113">
        <f t="shared" si="1"/>
        <v>2.0817785424040456</v>
      </c>
      <c r="ED8" s="113">
        <f t="shared" si="1"/>
        <v>2.8953636802855818</v>
      </c>
      <c r="EE8" s="113">
        <f t="shared" si="1"/>
        <v>2.0946551425687758</v>
      </c>
      <c r="EF8" s="347"/>
      <c r="EG8" s="113"/>
      <c r="EH8" s="113"/>
      <c r="GE8" s="409"/>
      <c r="GF8" s="409"/>
      <c r="GG8" s="409"/>
      <c r="GH8" s="409"/>
      <c r="GI8" s="409"/>
      <c r="GJ8" s="409"/>
      <c r="GK8" s="409"/>
      <c r="GL8" s="634"/>
      <c r="GM8" s="634"/>
      <c r="GN8" s="634"/>
      <c r="GO8" s="634"/>
      <c r="GP8" s="412"/>
      <c r="GQ8" s="412"/>
      <c r="GR8" s="412"/>
      <c r="GS8" s="412"/>
      <c r="GT8" s="412"/>
      <c r="GU8" s="410"/>
      <c r="GV8" s="410"/>
      <c r="GW8" s="410"/>
      <c r="GX8" s="410"/>
      <c r="GY8" s="410"/>
      <c r="GZ8" s="410"/>
      <c r="HA8" s="410"/>
      <c r="HB8" s="410"/>
      <c r="HC8" s="410"/>
      <c r="HD8" s="410"/>
      <c r="HE8" s="410"/>
      <c r="HF8" s="410"/>
      <c r="HG8" s="410"/>
      <c r="HH8" s="410"/>
      <c r="HI8" s="410"/>
      <c r="HJ8" s="410"/>
      <c r="HK8" s="410"/>
      <c r="HL8" s="410"/>
      <c r="HM8" s="410"/>
      <c r="HN8" s="410"/>
      <c r="HO8" s="410"/>
      <c r="HP8" s="410"/>
      <c r="HQ8" s="410"/>
      <c r="HR8" s="410"/>
      <c r="HS8" s="410"/>
      <c r="HT8" s="410"/>
      <c r="HU8" s="410"/>
      <c r="HV8" s="411"/>
      <c r="HW8" s="411"/>
      <c r="HX8" s="412"/>
      <c r="HY8" s="412"/>
      <c r="HZ8" s="412"/>
      <c r="IA8" s="412"/>
      <c r="IB8" s="412"/>
      <c r="IC8" s="412"/>
      <c r="ID8" s="412"/>
      <c r="IE8" s="412"/>
      <c r="IF8" s="411"/>
      <c r="IG8" s="411"/>
      <c r="IH8" s="411"/>
      <c r="II8" s="411"/>
      <c r="IJ8" s="411"/>
      <c r="IK8" s="411"/>
      <c r="IL8" s="410"/>
      <c r="IM8" s="410"/>
      <c r="IN8" s="410"/>
      <c r="IO8" s="410"/>
      <c r="IP8" s="410"/>
      <c r="IQ8" s="410"/>
      <c r="IR8" s="410"/>
      <c r="IS8" s="410"/>
      <c r="IT8" s="410"/>
      <c r="IU8" s="410"/>
      <c r="IV8" s="410"/>
      <c r="IW8" s="410"/>
      <c r="IX8" s="410"/>
      <c r="IY8" s="410"/>
      <c r="IZ8" s="410"/>
      <c r="JA8" s="410"/>
      <c r="JB8" s="410"/>
      <c r="JC8" s="410"/>
      <c r="JD8" s="410"/>
      <c r="JE8" s="410"/>
      <c r="JF8" s="410"/>
      <c r="JG8" s="410"/>
      <c r="JH8" s="410"/>
      <c r="JI8" s="410"/>
      <c r="JJ8" s="410"/>
      <c r="JK8" s="410"/>
      <c r="JL8" s="410"/>
      <c r="JM8" s="410"/>
      <c r="JN8" s="410"/>
      <c r="JO8" s="410"/>
      <c r="JP8" s="410"/>
      <c r="JQ8" s="410"/>
      <c r="JR8" s="410"/>
      <c r="JS8" s="410"/>
      <c r="JT8" s="410"/>
      <c r="JU8" s="410"/>
      <c r="JV8" s="410"/>
      <c r="JW8" s="410"/>
      <c r="JX8" s="410"/>
      <c r="JY8" s="409"/>
      <c r="JZ8" s="409"/>
      <c r="KA8" s="409"/>
      <c r="KB8" s="409"/>
      <c r="KC8" s="409"/>
      <c r="KD8" s="409"/>
      <c r="KE8" s="409"/>
      <c r="KF8" s="409"/>
      <c r="KG8" s="409"/>
      <c r="KH8" s="409"/>
      <c r="KI8" s="409"/>
      <c r="KJ8" s="409"/>
      <c r="KK8" s="409"/>
      <c r="KL8" s="409"/>
      <c r="KM8" s="409"/>
      <c r="KN8" s="409"/>
      <c r="KO8" s="409"/>
      <c r="KP8" s="409"/>
      <c r="KQ8" s="409"/>
      <c r="KR8" s="409"/>
      <c r="KS8" s="409"/>
      <c r="KT8" s="409"/>
      <c r="KU8" s="409"/>
      <c r="KV8" s="409"/>
      <c r="KW8" s="409"/>
      <c r="KX8" s="409"/>
      <c r="KY8" s="409"/>
      <c r="KZ8" s="409"/>
      <c r="LA8" s="409"/>
      <c r="LB8" s="409"/>
      <c r="LC8" s="409"/>
      <c r="LD8" s="409"/>
      <c r="LE8" s="409"/>
      <c r="LF8" s="409"/>
      <c r="LG8" s="409"/>
      <c r="LH8" s="409"/>
    </row>
    <row r="9" spans="1:320" s="418" customFormat="1" ht="13.5" customHeight="1">
      <c r="A9" s="348" t="str">
        <f>IF('1'!A1=1,B9,C9)</f>
        <v>of which:</v>
      </c>
      <c r="B9" s="349" t="s">
        <v>27</v>
      </c>
      <c r="C9" s="1648" t="s">
        <v>122</v>
      </c>
      <c r="D9" s="350"/>
      <c r="E9" s="351"/>
      <c r="F9" s="351"/>
      <c r="G9" s="351"/>
      <c r="H9" s="351"/>
      <c r="I9" s="351"/>
      <c r="J9" s="351"/>
      <c r="K9" s="351"/>
      <c r="L9" s="351"/>
      <c r="M9" s="351"/>
      <c r="N9" s="351"/>
      <c r="O9" s="351"/>
      <c r="P9" s="351"/>
      <c r="Q9" s="351"/>
      <c r="R9" s="351"/>
      <c r="S9" s="351"/>
      <c r="T9" s="351"/>
      <c r="U9" s="351"/>
      <c r="V9" s="351"/>
      <c r="W9" s="351"/>
      <c r="X9" s="351"/>
      <c r="Y9" s="351"/>
      <c r="Z9" s="351"/>
      <c r="AA9" s="351"/>
      <c r="AB9" s="351"/>
      <c r="AC9" s="351"/>
      <c r="AD9" s="351"/>
      <c r="AE9" s="691"/>
      <c r="AF9" s="351"/>
      <c r="AG9" s="351"/>
      <c r="AH9" s="351"/>
      <c r="AI9" s="351"/>
      <c r="AJ9" s="351"/>
      <c r="AK9" s="351"/>
      <c r="AL9" s="351"/>
      <c r="AM9" s="351"/>
      <c r="AN9" s="351"/>
      <c r="AO9" s="351"/>
      <c r="AP9" s="351"/>
      <c r="AQ9" s="351"/>
      <c r="AR9" s="739"/>
      <c r="AS9" s="739"/>
      <c r="AT9" s="1097"/>
      <c r="AU9" s="113"/>
      <c r="AV9" s="113"/>
      <c r="AW9" s="350"/>
      <c r="AX9" s="351"/>
      <c r="AY9" s="351"/>
      <c r="AZ9" s="351"/>
      <c r="BA9" s="351"/>
      <c r="BB9" s="351"/>
      <c r="BC9" s="351"/>
      <c r="BD9" s="351"/>
      <c r="BE9" s="351"/>
      <c r="BF9" s="351"/>
      <c r="BG9" s="351"/>
      <c r="BH9" s="351"/>
      <c r="BI9" s="351"/>
      <c r="BJ9" s="113"/>
      <c r="BK9" s="113"/>
      <c r="BL9" s="113"/>
      <c r="BM9" s="113"/>
      <c r="BN9" s="113"/>
      <c r="BO9" s="113"/>
      <c r="BP9" s="113"/>
      <c r="BQ9" s="113"/>
      <c r="BR9" s="113"/>
      <c r="BS9" s="113"/>
      <c r="BT9" s="113"/>
      <c r="BU9" s="113"/>
      <c r="BV9" s="113"/>
      <c r="BW9" s="113"/>
      <c r="BX9" s="347"/>
      <c r="BY9" s="113"/>
      <c r="BZ9" s="113"/>
      <c r="CA9" s="113"/>
      <c r="CB9" s="113"/>
      <c r="CC9" s="113"/>
      <c r="CD9" s="113"/>
      <c r="CE9" s="113"/>
      <c r="CF9" s="113"/>
      <c r="CG9" s="113"/>
      <c r="CH9" s="113"/>
      <c r="CI9" s="113"/>
      <c r="CJ9" s="113"/>
      <c r="CK9" s="739"/>
      <c r="CL9" s="739"/>
      <c r="CM9" s="347"/>
      <c r="CN9" s="113"/>
      <c r="CO9" s="113"/>
      <c r="CP9" s="350"/>
      <c r="CQ9" s="351"/>
      <c r="CR9" s="351"/>
      <c r="CS9" s="351"/>
      <c r="CT9" s="351"/>
      <c r="CU9" s="351"/>
      <c r="CV9" s="351"/>
      <c r="CW9" s="351"/>
      <c r="CX9" s="351"/>
      <c r="CY9" s="351"/>
      <c r="CZ9" s="351"/>
      <c r="DA9" s="351"/>
      <c r="DB9" s="351"/>
      <c r="DC9" s="113"/>
      <c r="DD9" s="113"/>
      <c r="DE9" s="113"/>
      <c r="DF9" s="113"/>
      <c r="DG9" s="113"/>
      <c r="DH9" s="113"/>
      <c r="DI9" s="113"/>
      <c r="DJ9" s="113"/>
      <c r="DK9" s="113"/>
      <c r="DL9" s="113"/>
      <c r="DM9" s="113"/>
      <c r="DN9" s="113"/>
      <c r="DO9" s="113"/>
      <c r="DP9" s="113"/>
      <c r="DQ9" s="347"/>
      <c r="DR9" s="113"/>
      <c r="DS9" s="113"/>
      <c r="DT9" s="113"/>
      <c r="DU9" s="113"/>
      <c r="DV9" s="113"/>
      <c r="DW9" s="113"/>
      <c r="DX9" s="113"/>
      <c r="DY9" s="113"/>
      <c r="DZ9" s="113"/>
      <c r="EA9" s="113"/>
      <c r="EB9" s="113"/>
      <c r="EC9" s="113"/>
      <c r="ED9" s="739"/>
      <c r="EE9" s="739"/>
      <c r="EF9" s="347"/>
      <c r="EG9" s="113"/>
      <c r="EH9" s="113"/>
      <c r="GE9" s="414"/>
      <c r="GF9" s="414"/>
      <c r="GG9" s="414"/>
      <c r="GH9" s="414"/>
      <c r="GI9" s="414"/>
      <c r="GJ9" s="414"/>
      <c r="GK9" s="414"/>
      <c r="GL9" s="635"/>
      <c r="GM9" s="635"/>
      <c r="GN9" s="635"/>
      <c r="GO9" s="635"/>
      <c r="GP9" s="417"/>
      <c r="GQ9" s="417"/>
      <c r="GR9" s="417"/>
      <c r="GS9" s="417"/>
      <c r="GT9" s="417"/>
      <c r="GU9" s="415"/>
      <c r="GV9" s="415"/>
      <c r="GW9" s="415"/>
      <c r="GX9" s="415"/>
      <c r="GY9" s="415"/>
      <c r="GZ9" s="415"/>
      <c r="HA9" s="415"/>
      <c r="HB9" s="415"/>
      <c r="HC9" s="415"/>
      <c r="HD9" s="415"/>
      <c r="HE9" s="415"/>
      <c r="HF9" s="415"/>
      <c r="HG9" s="415"/>
      <c r="HH9" s="415"/>
      <c r="HI9" s="415"/>
      <c r="HJ9" s="415"/>
      <c r="HK9" s="415"/>
      <c r="HL9" s="415"/>
      <c r="HM9" s="415"/>
      <c r="HN9" s="415"/>
      <c r="HO9" s="415"/>
      <c r="HP9" s="415"/>
      <c r="HQ9" s="415"/>
      <c r="HR9" s="415"/>
      <c r="HS9" s="415"/>
      <c r="HT9" s="415"/>
      <c r="HU9" s="415"/>
      <c r="HV9" s="416"/>
      <c r="HW9" s="416"/>
      <c r="HX9" s="417"/>
      <c r="HY9" s="417"/>
      <c r="HZ9" s="417"/>
      <c r="IA9" s="417"/>
      <c r="IB9" s="417"/>
      <c r="IC9" s="417"/>
      <c r="ID9" s="417"/>
      <c r="IE9" s="417"/>
      <c r="IF9" s="416"/>
      <c r="IG9" s="416"/>
      <c r="IH9" s="416"/>
      <c r="II9" s="416"/>
      <c r="IJ9" s="416"/>
      <c r="IK9" s="416"/>
      <c r="IL9" s="415"/>
      <c r="IM9" s="415"/>
      <c r="IN9" s="415"/>
      <c r="IO9" s="415"/>
      <c r="IP9" s="415"/>
      <c r="IQ9" s="415"/>
      <c r="IR9" s="415"/>
      <c r="IS9" s="415"/>
      <c r="IT9" s="415"/>
      <c r="IU9" s="415"/>
      <c r="IV9" s="415"/>
      <c r="IW9" s="415"/>
      <c r="IX9" s="415"/>
      <c r="IY9" s="415"/>
      <c r="IZ9" s="415"/>
      <c r="JA9" s="415"/>
      <c r="JB9" s="415"/>
      <c r="JC9" s="415"/>
      <c r="JD9" s="415"/>
      <c r="JE9" s="415"/>
      <c r="JF9" s="415"/>
      <c r="JG9" s="415"/>
      <c r="JH9" s="415"/>
      <c r="JI9" s="415"/>
      <c r="JJ9" s="415"/>
      <c r="JK9" s="415"/>
      <c r="JL9" s="415"/>
      <c r="JM9" s="415"/>
      <c r="JN9" s="415"/>
      <c r="JO9" s="415"/>
      <c r="JP9" s="415"/>
      <c r="JQ9" s="415"/>
      <c r="JR9" s="415"/>
      <c r="JS9" s="415"/>
      <c r="JT9" s="415"/>
      <c r="JU9" s="415"/>
      <c r="JV9" s="415"/>
      <c r="JW9" s="415"/>
      <c r="JX9" s="415"/>
      <c r="JY9" s="414"/>
      <c r="JZ9" s="414"/>
      <c r="KA9" s="414"/>
      <c r="KB9" s="414"/>
      <c r="KC9" s="414"/>
      <c r="KD9" s="414"/>
      <c r="KE9" s="414"/>
      <c r="KF9" s="414"/>
      <c r="KG9" s="414"/>
      <c r="KH9" s="414"/>
      <c r="KI9" s="414"/>
      <c r="KJ9" s="414"/>
      <c r="KK9" s="414"/>
      <c r="KL9" s="414"/>
      <c r="KM9" s="414"/>
      <c r="KN9" s="414"/>
      <c r="KO9" s="414"/>
      <c r="KP9" s="414"/>
      <c r="KQ9" s="414"/>
      <c r="KR9" s="414"/>
      <c r="KS9" s="414"/>
      <c r="KT9" s="414"/>
      <c r="KU9" s="414"/>
      <c r="KV9" s="414"/>
      <c r="KW9" s="414"/>
      <c r="KX9" s="414"/>
      <c r="KY9" s="414"/>
      <c r="KZ9" s="414"/>
      <c r="LA9" s="414"/>
      <c r="LB9" s="414"/>
      <c r="LC9" s="414"/>
      <c r="LD9" s="414"/>
      <c r="LE9" s="414"/>
      <c r="LF9" s="414"/>
      <c r="LG9" s="414"/>
      <c r="LH9" s="414"/>
    </row>
    <row r="10" spans="1:320" s="423" customFormat="1" ht="42" customHeight="1">
      <c r="A10" s="352" t="str">
        <f>IF('1'!A1=1,B10,C10)</f>
        <v>Agricultural products</v>
      </c>
      <c r="B10" s="353" t="s">
        <v>5</v>
      </c>
      <c r="C10" s="641" t="s">
        <v>96</v>
      </c>
      <c r="D10" s="354">
        <v>4049.2771604700001</v>
      </c>
      <c r="E10" s="355">
        <v>3692.1672480000002</v>
      </c>
      <c r="F10" s="355">
        <v>4294.0772189999998</v>
      </c>
      <c r="G10" s="355">
        <v>4634.5189119999995</v>
      </c>
      <c r="H10" s="355">
        <v>3435.77929533</v>
      </c>
      <c r="I10" s="355">
        <v>3098.041146</v>
      </c>
      <c r="J10" s="355">
        <v>3609.6520890000002</v>
      </c>
      <c r="K10" s="355">
        <v>4334.1279720000002</v>
      </c>
      <c r="L10" s="355">
        <v>3272.53836</v>
      </c>
      <c r="M10" s="355">
        <v>3478.7982779999998</v>
      </c>
      <c r="N10" s="355">
        <v>3616.731855</v>
      </c>
      <c r="O10" s="355">
        <v>4884.5624469999993</v>
      </c>
      <c r="P10" s="355">
        <v>4555.9571356899996</v>
      </c>
      <c r="Q10" s="355">
        <v>4111.8386179999998</v>
      </c>
      <c r="R10" s="355">
        <v>4242.2791560000005</v>
      </c>
      <c r="S10" s="355">
        <v>4828.5075180000003</v>
      </c>
      <c r="T10" s="355">
        <v>4340.3183083499998</v>
      </c>
      <c r="U10" s="355">
        <v>4176.9130889999997</v>
      </c>
      <c r="V10" s="355">
        <v>4277.8469420000001</v>
      </c>
      <c r="W10" s="355">
        <v>5799.0012339999994</v>
      </c>
      <c r="X10" s="355">
        <v>5338.9199420100003</v>
      </c>
      <c r="Y10" s="355">
        <v>4808.5414579999997</v>
      </c>
      <c r="Z10" s="355">
        <v>5468.1285149999994</v>
      </c>
      <c r="AA10" s="355">
        <v>6507.3723150000005</v>
      </c>
      <c r="AB10" s="355">
        <v>5639.1916218699998</v>
      </c>
      <c r="AC10" s="355">
        <v>4610.9403209399998</v>
      </c>
      <c r="AD10" s="355">
        <v>5201.7466757000002</v>
      </c>
      <c r="AE10" s="688">
        <v>6709.1712346699996</v>
      </c>
      <c r="AF10" s="355">
        <v>5186.5172014299997</v>
      </c>
      <c r="AG10" s="355">
        <v>5613.9366445200003</v>
      </c>
      <c r="AH10" s="355">
        <v>7039.0883949400004</v>
      </c>
      <c r="AI10" s="355">
        <v>9847.6347525799993</v>
      </c>
      <c r="AJ10" s="355">
        <v>6447.1240839700004</v>
      </c>
      <c r="AK10" s="355">
        <v>3607.3628038699999</v>
      </c>
      <c r="AL10" s="355">
        <v>5907.7594062899998</v>
      </c>
      <c r="AM10" s="355">
        <v>7417.9229134899997</v>
      </c>
      <c r="AN10" s="355">
        <v>6776.7578302399997</v>
      </c>
      <c r="AO10" s="355">
        <v>5074.65925892</v>
      </c>
      <c r="AP10" s="355">
        <v>4339.5200350699997</v>
      </c>
      <c r="AQ10" s="355">
        <v>5809.1190113399998</v>
      </c>
      <c r="AR10" s="739">
        <f>AJ10+AK10+AL10+AM10</f>
        <v>23380.169207619998</v>
      </c>
      <c r="AS10" s="739">
        <f>AN10+AO10+AP10+AQ10</f>
        <v>22000.056135570001</v>
      </c>
      <c r="AT10" s="1097">
        <f t="shared" ref="AT10:AT22" si="2">AS10/AR10*100</f>
        <v>94.097078341074649</v>
      </c>
      <c r="AU10" s="113"/>
      <c r="AV10" s="113"/>
      <c r="AW10" s="354">
        <v>1512.70377209</v>
      </c>
      <c r="AX10" s="355">
        <v>1036.866</v>
      </c>
      <c r="AY10" s="355">
        <v>1054.950112</v>
      </c>
      <c r="AZ10" s="355">
        <v>1162.9215839999999</v>
      </c>
      <c r="BA10" s="355">
        <v>982.66027861999999</v>
      </c>
      <c r="BB10" s="355">
        <v>635.08596399999999</v>
      </c>
      <c r="BC10" s="355">
        <v>953.96801300000004</v>
      </c>
      <c r="BD10" s="355">
        <v>1486.2626129999999</v>
      </c>
      <c r="BE10" s="355">
        <v>1136.2001559999999</v>
      </c>
      <c r="BF10" s="355">
        <v>918.36056400000007</v>
      </c>
      <c r="BG10" s="355">
        <v>855.93735300000003</v>
      </c>
      <c r="BH10" s="355">
        <v>1226.4754762299999</v>
      </c>
      <c r="BI10" s="355">
        <v>1286.5095630999999</v>
      </c>
      <c r="BJ10" s="355">
        <v>1409.3071810000001</v>
      </c>
      <c r="BK10" s="355">
        <v>1387.1969569999999</v>
      </c>
      <c r="BL10" s="355">
        <v>1601.3786110000001</v>
      </c>
      <c r="BM10" s="355">
        <v>1474.42282959</v>
      </c>
      <c r="BN10" s="355">
        <v>1068.5478410000001</v>
      </c>
      <c r="BO10" s="355">
        <v>1455.0422760000001</v>
      </c>
      <c r="BP10" s="355">
        <v>2154.9650460000003</v>
      </c>
      <c r="BQ10" s="355">
        <v>1848.4189752499999</v>
      </c>
      <c r="BR10" s="355">
        <v>1459.5453990000001</v>
      </c>
      <c r="BS10" s="355">
        <v>1920.9508759999999</v>
      </c>
      <c r="BT10" s="355">
        <v>2096.7431080000001</v>
      </c>
      <c r="BU10" s="355">
        <v>1652.56890598</v>
      </c>
      <c r="BV10" s="355">
        <v>1266.1024090400001</v>
      </c>
      <c r="BW10" s="355">
        <v>1540.1119330700001</v>
      </c>
      <c r="BX10" s="688">
        <v>2077.4810945600002</v>
      </c>
      <c r="BY10" s="355">
        <v>1566.6423855800001</v>
      </c>
      <c r="BZ10" s="355">
        <v>1613.4848778</v>
      </c>
      <c r="CA10" s="355">
        <v>2107.08670385</v>
      </c>
      <c r="CB10" s="355">
        <v>2974.5607446399999</v>
      </c>
      <c r="CC10" s="355">
        <v>2278.1649385300002</v>
      </c>
      <c r="CD10" s="355">
        <v>2590.72424735</v>
      </c>
      <c r="CE10" s="355">
        <v>3782.8850093500005</v>
      </c>
      <c r="CF10" s="355">
        <v>4547.4713454499997</v>
      </c>
      <c r="CG10" s="355">
        <v>3702.8270735999995</v>
      </c>
      <c r="CH10" s="355">
        <v>2429.1372273900001</v>
      </c>
      <c r="CI10" s="355">
        <v>3001.2121929499999</v>
      </c>
      <c r="CJ10" s="355">
        <v>3585.5883463500004</v>
      </c>
      <c r="CK10" s="739">
        <f>CC10+CD10+CE10+CF10</f>
        <v>13199.24554068</v>
      </c>
      <c r="CL10" s="739">
        <f>CG10+CH10+CI10+CJ10</f>
        <v>12718.764840289998</v>
      </c>
      <c r="CM10" s="347">
        <f>CL10/CK10*100</f>
        <v>96.359786633946882</v>
      </c>
      <c r="CN10" s="113"/>
      <c r="CO10" s="113"/>
      <c r="CP10" s="357">
        <v>952.50126068999998</v>
      </c>
      <c r="CQ10" s="358">
        <v>6.96454021</v>
      </c>
      <c r="CR10" s="358">
        <v>22.835427660000001</v>
      </c>
      <c r="CS10" s="358">
        <v>65.489895230000002</v>
      </c>
      <c r="CT10" s="358">
        <v>1404.89195161</v>
      </c>
      <c r="CU10" s="358">
        <v>7.3426391200000003</v>
      </c>
      <c r="CV10" s="358">
        <v>22.68512613</v>
      </c>
      <c r="CW10" s="358">
        <v>59.399017960000002</v>
      </c>
      <c r="CX10" s="355">
        <v>905.49392484999998</v>
      </c>
      <c r="CY10" s="355">
        <v>19.881848000000002</v>
      </c>
      <c r="CZ10" s="355">
        <v>41.415894000000002</v>
      </c>
      <c r="DA10" s="355">
        <v>25.651088000000001</v>
      </c>
      <c r="DB10" s="355">
        <v>23.227442</v>
      </c>
      <c r="DC10" s="355">
        <v>32.074536649999999</v>
      </c>
      <c r="DD10" s="355">
        <v>36.386438000000005</v>
      </c>
      <c r="DE10" s="355">
        <v>37.678367999999999</v>
      </c>
      <c r="DF10" s="355">
        <v>29.473066640000006</v>
      </c>
      <c r="DG10" s="355">
        <v>46.531098</v>
      </c>
      <c r="DH10" s="355">
        <v>52.769289999999998</v>
      </c>
      <c r="DI10" s="355">
        <v>50.765783000000006</v>
      </c>
      <c r="DJ10" s="355">
        <v>46.910802340000004</v>
      </c>
      <c r="DK10" s="355">
        <v>53.274169999999998</v>
      </c>
      <c r="DL10" s="355">
        <v>65.828865999999991</v>
      </c>
      <c r="DM10" s="355">
        <v>63.763148999999999</v>
      </c>
      <c r="DN10" s="355">
        <v>45.519474090000003</v>
      </c>
      <c r="DO10" s="355">
        <v>51.515641600000002</v>
      </c>
      <c r="DP10" s="355">
        <v>44.310520420000003</v>
      </c>
      <c r="DQ10" s="688">
        <v>46.354646879999997</v>
      </c>
      <c r="DR10" s="355">
        <v>34.982506379999997</v>
      </c>
      <c r="DS10" s="355">
        <v>50.009526090000001</v>
      </c>
      <c r="DT10" s="355">
        <v>97.957872769999994</v>
      </c>
      <c r="DU10" s="355">
        <v>106.23579554</v>
      </c>
      <c r="DV10" s="355">
        <v>70.875371770000001</v>
      </c>
      <c r="DW10" s="355">
        <v>56.692241390000007</v>
      </c>
      <c r="DX10" s="355">
        <v>40.541663650000004</v>
      </c>
      <c r="DY10" s="355">
        <v>51.29746471</v>
      </c>
      <c r="DZ10" s="355">
        <v>62.96949463</v>
      </c>
      <c r="EA10" s="355">
        <v>39.183429769999996</v>
      </c>
      <c r="EB10" s="355">
        <v>38.74078652</v>
      </c>
      <c r="EC10" s="355">
        <v>67.184709519999998</v>
      </c>
      <c r="ED10" s="739">
        <f>DV10+DW10+DX10+DY10</f>
        <v>219.40674152000003</v>
      </c>
      <c r="EE10" s="739">
        <f>DZ10+EA10+EB10+EC10</f>
        <v>208.07842044</v>
      </c>
      <c r="EF10" s="347">
        <f t="shared" ref="EF10:EF22" si="3">EE10/ED10*100</f>
        <v>94.836840016163592</v>
      </c>
      <c r="EG10" s="113"/>
      <c r="EH10" s="113"/>
      <c r="GE10" s="419"/>
      <c r="GF10" s="419"/>
      <c r="GG10" s="419"/>
      <c r="GH10" s="419"/>
      <c r="GI10" s="419"/>
      <c r="GJ10" s="419"/>
      <c r="GK10" s="419"/>
      <c r="GL10" s="636"/>
      <c r="GM10" s="636"/>
      <c r="GN10" s="636"/>
      <c r="GO10" s="636"/>
      <c r="GP10" s="422"/>
      <c r="GQ10" s="422"/>
      <c r="GR10" s="422"/>
      <c r="GS10" s="422"/>
      <c r="GT10" s="422"/>
      <c r="GU10" s="420"/>
      <c r="GV10" s="420"/>
      <c r="GW10" s="420"/>
      <c r="GX10" s="420"/>
      <c r="GY10" s="420"/>
      <c r="GZ10" s="420"/>
      <c r="HA10" s="420"/>
      <c r="HB10" s="420"/>
      <c r="HC10" s="420"/>
      <c r="HD10" s="420"/>
      <c r="HE10" s="420"/>
      <c r="HF10" s="420"/>
      <c r="HG10" s="420"/>
      <c r="HH10" s="420"/>
      <c r="HI10" s="420"/>
      <c r="HJ10" s="420"/>
      <c r="HK10" s="420"/>
      <c r="HL10" s="420"/>
      <c r="HM10" s="420"/>
      <c r="HN10" s="420"/>
      <c r="HO10" s="420"/>
      <c r="HP10" s="420"/>
      <c r="HQ10" s="420"/>
      <c r="HR10" s="420"/>
      <c r="HS10" s="420"/>
      <c r="HT10" s="420"/>
      <c r="HU10" s="420"/>
      <c r="HV10" s="421"/>
      <c r="HW10" s="421"/>
      <c r="HX10" s="422"/>
      <c r="HY10" s="422"/>
      <c r="HZ10" s="422"/>
      <c r="IA10" s="422"/>
      <c r="IB10" s="422"/>
      <c r="IC10" s="422"/>
      <c r="ID10" s="422"/>
      <c r="IE10" s="422"/>
      <c r="IF10" s="421"/>
      <c r="IG10" s="421"/>
      <c r="IH10" s="421"/>
      <c r="II10" s="421"/>
      <c r="IJ10" s="421"/>
      <c r="IK10" s="421"/>
      <c r="IL10" s="420"/>
      <c r="IM10" s="420"/>
      <c r="IN10" s="420"/>
      <c r="IO10" s="420"/>
      <c r="IP10" s="420"/>
      <c r="IQ10" s="420"/>
      <c r="IR10" s="420"/>
      <c r="IS10" s="420"/>
      <c r="IT10" s="420"/>
      <c r="IU10" s="420"/>
      <c r="IV10" s="420"/>
      <c r="IW10" s="420"/>
      <c r="IX10" s="420"/>
      <c r="IY10" s="420"/>
      <c r="IZ10" s="420"/>
      <c r="JA10" s="420"/>
      <c r="JB10" s="420"/>
      <c r="JC10" s="420"/>
      <c r="JD10" s="420"/>
      <c r="JE10" s="420"/>
      <c r="JF10" s="420"/>
      <c r="JG10" s="420"/>
      <c r="JH10" s="420"/>
      <c r="JI10" s="420"/>
      <c r="JJ10" s="420"/>
      <c r="JK10" s="420"/>
      <c r="JL10" s="420"/>
      <c r="JM10" s="420"/>
      <c r="JN10" s="420"/>
      <c r="JO10" s="420"/>
      <c r="JP10" s="420"/>
      <c r="JQ10" s="420"/>
      <c r="JR10" s="420"/>
      <c r="JS10" s="420"/>
      <c r="JT10" s="420"/>
      <c r="JU10" s="420"/>
      <c r="JV10" s="420"/>
      <c r="JW10" s="420"/>
      <c r="JX10" s="420"/>
      <c r="JY10" s="419"/>
      <c r="JZ10" s="419"/>
      <c r="KA10" s="419"/>
      <c r="KB10" s="419"/>
      <c r="KC10" s="419"/>
      <c r="KD10" s="419"/>
      <c r="KE10" s="419"/>
      <c r="KF10" s="419"/>
      <c r="KG10" s="419"/>
      <c r="KH10" s="419"/>
      <c r="KI10" s="419"/>
      <c r="KJ10" s="419"/>
      <c r="KK10" s="419"/>
      <c r="KL10" s="419"/>
      <c r="KM10" s="419"/>
      <c r="KN10" s="419"/>
      <c r="KO10" s="419"/>
      <c r="KP10" s="419"/>
      <c r="KQ10" s="419"/>
      <c r="KR10" s="419"/>
      <c r="KS10" s="419"/>
      <c r="KT10" s="419"/>
      <c r="KU10" s="419"/>
      <c r="KV10" s="419"/>
      <c r="KW10" s="419"/>
      <c r="KX10" s="419"/>
      <c r="KY10" s="419"/>
      <c r="KZ10" s="419"/>
      <c r="LA10" s="419"/>
      <c r="LB10" s="419"/>
      <c r="LC10" s="419"/>
      <c r="LD10" s="419"/>
      <c r="LE10" s="419"/>
      <c r="LF10" s="419"/>
      <c r="LG10" s="419"/>
      <c r="LH10" s="419"/>
    </row>
    <row r="11" spans="1:320" s="413" customFormat="1" ht="15.75" customHeight="1">
      <c r="A11" s="344" t="str">
        <f>IF('1'!A1=1,B11,C11)</f>
        <v xml:space="preserve">% of total </v>
      </c>
      <c r="B11" s="345" t="s">
        <v>26</v>
      </c>
      <c r="C11" s="345" t="s">
        <v>156</v>
      </c>
      <c r="D11" s="112">
        <v>100</v>
      </c>
      <c r="E11" s="113">
        <v>100</v>
      </c>
      <c r="F11" s="113">
        <v>100</v>
      </c>
      <c r="G11" s="113">
        <v>100</v>
      </c>
      <c r="H11" s="113">
        <v>100</v>
      </c>
      <c r="I11" s="113">
        <v>100</v>
      </c>
      <c r="J11" s="113">
        <v>100</v>
      </c>
      <c r="K11" s="113">
        <v>100</v>
      </c>
      <c r="L11" s="113">
        <v>100</v>
      </c>
      <c r="M11" s="113">
        <v>100</v>
      </c>
      <c r="N11" s="113">
        <v>100</v>
      </c>
      <c r="O11" s="113">
        <v>100</v>
      </c>
      <c r="P11" s="113">
        <v>100</v>
      </c>
      <c r="Q11" s="113">
        <v>100</v>
      </c>
      <c r="R11" s="113">
        <v>100</v>
      </c>
      <c r="S11" s="113">
        <v>100</v>
      </c>
      <c r="T11" s="113">
        <v>100</v>
      </c>
      <c r="U11" s="113">
        <v>100</v>
      </c>
      <c r="V11" s="113">
        <v>100</v>
      </c>
      <c r="W11" s="113">
        <v>100</v>
      </c>
      <c r="X11" s="113">
        <v>100</v>
      </c>
      <c r="Y11" s="113">
        <v>100</v>
      </c>
      <c r="Z11" s="113">
        <v>100</v>
      </c>
      <c r="AA11" s="113">
        <v>100</v>
      </c>
      <c r="AB11" s="113">
        <v>100</v>
      </c>
      <c r="AC11" s="113">
        <v>100</v>
      </c>
      <c r="AD11" s="113">
        <v>100</v>
      </c>
      <c r="AE11" s="347">
        <v>100</v>
      </c>
      <c r="AF11" s="113">
        <v>100</v>
      </c>
      <c r="AG11" s="113">
        <v>100</v>
      </c>
      <c r="AH11" s="113">
        <v>100</v>
      </c>
      <c r="AI11" s="113">
        <v>100</v>
      </c>
      <c r="AJ11" s="113">
        <v>100</v>
      </c>
      <c r="AK11" s="113">
        <v>100</v>
      </c>
      <c r="AL11" s="113">
        <v>100</v>
      </c>
      <c r="AM11" s="113">
        <v>100</v>
      </c>
      <c r="AN11" s="113">
        <v>100</v>
      </c>
      <c r="AO11" s="113">
        <v>100</v>
      </c>
      <c r="AP11" s="113">
        <v>100</v>
      </c>
      <c r="AQ11" s="113">
        <v>100</v>
      </c>
      <c r="AR11" s="113">
        <v>100</v>
      </c>
      <c r="AS11" s="113">
        <v>100</v>
      </c>
      <c r="AT11" s="1097"/>
      <c r="AU11" s="113"/>
      <c r="AV11" s="113"/>
      <c r="AW11" s="112">
        <v>37.357377925555987</v>
      </c>
      <c r="AX11" s="113">
        <v>28.082855687581787</v>
      </c>
      <c r="AY11" s="113">
        <v>24.567562672887277</v>
      </c>
      <c r="AZ11" s="113">
        <v>25.092606289487506</v>
      </c>
      <c r="BA11" s="113">
        <f t="shared" ref="BA11:CL11" si="4">BA10/H10*100</f>
        <v>28.600797494637014</v>
      </c>
      <c r="BB11" s="113">
        <f t="shared" si="4"/>
        <v>20.4995974575736</v>
      </c>
      <c r="BC11" s="113">
        <f t="shared" si="4"/>
        <v>26.428253734123242</v>
      </c>
      <c r="BD11" s="113">
        <f t="shared" si="4"/>
        <v>34.292079574063848</v>
      </c>
      <c r="BE11" s="113">
        <f t="shared" si="4"/>
        <v>34.719231098638673</v>
      </c>
      <c r="BF11" s="113">
        <f t="shared" si="4"/>
        <v>26.398787472321501</v>
      </c>
      <c r="BG11" s="113">
        <f t="shared" si="4"/>
        <v>23.666044023050752</v>
      </c>
      <c r="BH11" s="113">
        <f t="shared" si="4"/>
        <v>25.109218881688712</v>
      </c>
      <c r="BI11" s="113">
        <f t="shared" si="4"/>
        <v>28.23796459852246</v>
      </c>
      <c r="BJ11" s="113">
        <f t="shared" si="4"/>
        <v>34.274379710103695</v>
      </c>
      <c r="BK11" s="113">
        <f t="shared" si="4"/>
        <v>32.699332269024303</v>
      </c>
      <c r="BL11" s="113">
        <f t="shared" si="4"/>
        <v>33.165084760255311</v>
      </c>
      <c r="BM11" s="113">
        <f t="shared" si="4"/>
        <v>33.970384770017283</v>
      </c>
      <c r="BN11" s="113">
        <f t="shared" si="4"/>
        <v>25.582237844834417</v>
      </c>
      <c r="BO11" s="113">
        <f t="shared" si="4"/>
        <v>34.01342534522125</v>
      </c>
      <c r="BP11" s="113">
        <f t="shared" si="4"/>
        <v>37.160968915910395</v>
      </c>
      <c r="BQ11" s="113">
        <f t="shared" si="4"/>
        <v>34.621590046808343</v>
      </c>
      <c r="BR11" s="113">
        <f t="shared" si="4"/>
        <v>30.353183220906736</v>
      </c>
      <c r="BS11" s="113">
        <f t="shared" si="4"/>
        <v>35.12995114746311</v>
      </c>
      <c r="BT11" s="113">
        <f t="shared" si="4"/>
        <v>32.221041097753755</v>
      </c>
      <c r="BU11" s="113">
        <f t="shared" si="4"/>
        <v>29.305067406664843</v>
      </c>
      <c r="BV11" s="113">
        <f t="shared" si="4"/>
        <v>27.458659642376134</v>
      </c>
      <c r="BW11" s="113">
        <f t="shared" si="4"/>
        <v>29.607592008750537</v>
      </c>
      <c r="BX11" s="347">
        <f t="shared" si="4"/>
        <v>30.964794635505889</v>
      </c>
      <c r="BY11" s="113">
        <f t="shared" si="4"/>
        <v>30.20605783680913</v>
      </c>
      <c r="BZ11" s="113">
        <f t="shared" si="4"/>
        <v>28.740703359646758</v>
      </c>
      <c r="CA11" s="113">
        <f t="shared" si="4"/>
        <v>29.93408500686914</v>
      </c>
      <c r="CB11" s="113">
        <f t="shared" si="4"/>
        <v>30.205839466788611</v>
      </c>
      <c r="CC11" s="113">
        <f t="shared" si="4"/>
        <v>35.336142268370232</v>
      </c>
      <c r="CD11" s="113">
        <f t="shared" si="4"/>
        <v>71.817679235663675</v>
      </c>
      <c r="CE11" s="113">
        <f t="shared" si="4"/>
        <v>64.032482523278745</v>
      </c>
      <c r="CF11" s="113">
        <f t="shared" si="4"/>
        <v>61.303836646510746</v>
      </c>
      <c r="CG11" s="113">
        <f t="shared" si="4"/>
        <v>54.640097320238212</v>
      </c>
      <c r="CH11" s="113">
        <f t="shared" si="4"/>
        <v>47.867986862766706</v>
      </c>
      <c r="CI11" s="113">
        <f t="shared" si="4"/>
        <v>69.160003150016294</v>
      </c>
      <c r="CJ11" s="113">
        <f t="shared" si="4"/>
        <v>61.723444456045087</v>
      </c>
      <c r="CK11" s="113">
        <f t="shared" si="4"/>
        <v>56.454876025354594</v>
      </c>
      <c r="CL11" s="113">
        <f t="shared" si="4"/>
        <v>57.812419940720602</v>
      </c>
      <c r="CM11" s="347"/>
      <c r="CN11" s="113"/>
      <c r="CO11" s="113"/>
      <c r="CP11" s="112">
        <v>0.43284595213940907</v>
      </c>
      <c r="CQ11" s="113">
        <v>0.44750281366452332</v>
      </c>
      <c r="CR11" s="113">
        <v>0.33603103214246133</v>
      </c>
      <c r="CS11" s="113">
        <v>0.47180256279424593</v>
      </c>
      <c r="CT11" s="113">
        <f t="shared" ref="CT11:EE11" si="5">CT10/H10*100</f>
        <v>40.890052324361037</v>
      </c>
      <c r="CU11" s="113">
        <f t="shared" si="5"/>
        <v>0.2370090897430579</v>
      </c>
      <c r="CV11" s="113">
        <f t="shared" si="5"/>
        <v>0.62845741281078904</v>
      </c>
      <c r="CW11" s="113">
        <f t="shared" si="5"/>
        <v>1.3704952494189988</v>
      </c>
      <c r="CX11" s="113">
        <f t="shared" si="5"/>
        <v>27.66946709984478</v>
      </c>
      <c r="CY11" s="113">
        <f t="shared" si="5"/>
        <v>0.57151482814434129</v>
      </c>
      <c r="CZ11" s="113">
        <f t="shared" si="5"/>
        <v>1.1451192861517792</v>
      </c>
      <c r="DA11" s="113">
        <f t="shared" si="5"/>
        <v>0.52514607558665538</v>
      </c>
      <c r="DB11" s="113">
        <f t="shared" si="5"/>
        <v>0.50982573602466974</v>
      </c>
      <c r="DC11" s="113">
        <f t="shared" si="5"/>
        <v>0.78005339289315467</v>
      </c>
      <c r="DD11" s="113">
        <f t="shared" si="5"/>
        <v>0.85770965704926372</v>
      </c>
      <c r="DE11" s="113">
        <f t="shared" si="5"/>
        <v>0.78033155917310504</v>
      </c>
      <c r="DF11" s="113">
        <f t="shared" si="5"/>
        <v>0.67905311422203929</v>
      </c>
      <c r="DG11" s="113">
        <f t="shared" si="5"/>
        <v>1.1140068516757209</v>
      </c>
      <c r="DH11" s="113">
        <f t="shared" si="5"/>
        <v>1.2335478738593915</v>
      </c>
      <c r="DI11" s="113">
        <f t="shared" si="5"/>
        <v>0.87542286941337832</v>
      </c>
      <c r="DJ11" s="113">
        <f t="shared" si="5"/>
        <v>0.87865716005359296</v>
      </c>
      <c r="DK11" s="113">
        <f t="shared" si="5"/>
        <v>1.1079070538399423</v>
      </c>
      <c r="DL11" s="113">
        <f t="shared" si="5"/>
        <v>1.2038646461841616</v>
      </c>
      <c r="DM11" s="113">
        <f t="shared" si="5"/>
        <v>0.97986016341835813</v>
      </c>
      <c r="DN11" s="113">
        <f t="shared" si="5"/>
        <v>0.80719856926772404</v>
      </c>
      <c r="DO11" s="113">
        <f t="shared" si="5"/>
        <v>1.1172480668649789</v>
      </c>
      <c r="DP11" s="113">
        <f t="shared" si="5"/>
        <v>0.85183926058908144</v>
      </c>
      <c r="DQ11" s="347">
        <f t="shared" si="5"/>
        <v>0.69091464889821108</v>
      </c>
      <c r="DR11" s="113">
        <f t="shared" si="5"/>
        <v>0.67448935425018552</v>
      </c>
      <c r="DS11" s="113">
        <f t="shared" si="5"/>
        <v>0.89081030401040251</v>
      </c>
      <c r="DT11" s="113">
        <f t="shared" si="5"/>
        <v>1.3916272573081527</v>
      </c>
      <c r="DU11" s="113">
        <f t="shared" si="5"/>
        <v>1.0787950427605684</v>
      </c>
      <c r="DV11" s="113">
        <f t="shared" si="5"/>
        <v>1.0993331421404329</v>
      </c>
      <c r="DW11" s="113">
        <f t="shared" si="5"/>
        <v>1.5715702709242396</v>
      </c>
      <c r="DX11" s="113">
        <f t="shared" si="5"/>
        <v>0.6862443248253346</v>
      </c>
      <c r="DY11" s="113">
        <f t="shared" si="5"/>
        <v>0.69153407642875409</v>
      </c>
      <c r="DZ11" s="113">
        <f t="shared" si="5"/>
        <v>0.92919794697414959</v>
      </c>
      <c r="EA11" s="113">
        <f t="shared" si="5"/>
        <v>0.77213912837842635</v>
      </c>
      <c r="EB11" s="113">
        <f t="shared" si="5"/>
        <v>0.89274358009445354</v>
      </c>
      <c r="EC11" s="113">
        <f t="shared" si="5"/>
        <v>1.1565387004268377</v>
      </c>
      <c r="ED11" s="113">
        <f t="shared" si="5"/>
        <v>0.93843093936416677</v>
      </c>
      <c r="EE11" s="113">
        <f t="shared" si="5"/>
        <v>0.94580858865889839</v>
      </c>
      <c r="EF11" s="347"/>
      <c r="EG11" s="113"/>
      <c r="EH11" s="113"/>
      <c r="GE11" s="409"/>
      <c r="GF11" s="409"/>
      <c r="GG11" s="409"/>
      <c r="GH11" s="409"/>
      <c r="GI11" s="409"/>
      <c r="GJ11" s="409"/>
      <c r="GK11" s="409"/>
      <c r="GL11" s="634"/>
      <c r="GM11" s="634"/>
      <c r="GN11" s="634"/>
      <c r="GO11" s="634"/>
      <c r="GP11" s="412"/>
      <c r="GQ11" s="412"/>
      <c r="GR11" s="412"/>
      <c r="GS11" s="412"/>
      <c r="GT11" s="412"/>
      <c r="GU11" s="410"/>
      <c r="GV11" s="410"/>
      <c r="GW11" s="410"/>
      <c r="GX11" s="410"/>
      <c r="GY11" s="410"/>
      <c r="GZ11" s="410"/>
      <c r="HA11" s="410"/>
      <c r="HB11" s="410"/>
      <c r="HC11" s="410"/>
      <c r="HD11" s="410"/>
      <c r="HE11" s="410"/>
      <c r="HF11" s="410"/>
      <c r="HG11" s="410"/>
      <c r="HH11" s="410"/>
      <c r="HI11" s="410"/>
      <c r="HJ11" s="410"/>
      <c r="HK11" s="410"/>
      <c r="HL11" s="410"/>
      <c r="HM11" s="410"/>
      <c r="HN11" s="410"/>
      <c r="HO11" s="410"/>
      <c r="HP11" s="410"/>
      <c r="HQ11" s="410"/>
      <c r="HR11" s="410"/>
      <c r="HS11" s="410"/>
      <c r="HT11" s="410"/>
      <c r="HU11" s="410"/>
      <c r="HV11" s="411"/>
      <c r="HW11" s="411"/>
      <c r="HX11" s="412"/>
      <c r="HY11" s="412"/>
      <c r="HZ11" s="412"/>
      <c r="IA11" s="412"/>
      <c r="IB11" s="412"/>
      <c r="IC11" s="412"/>
      <c r="ID11" s="412"/>
      <c r="IE11" s="412"/>
      <c r="IF11" s="411"/>
      <c r="IG11" s="411"/>
      <c r="IH11" s="411"/>
      <c r="II11" s="411"/>
      <c r="IJ11" s="411"/>
      <c r="IK11" s="411"/>
      <c r="IL11" s="410"/>
      <c r="IM11" s="410"/>
      <c r="IN11" s="410"/>
      <c r="IO11" s="410"/>
      <c r="IP11" s="410"/>
      <c r="IQ11" s="410"/>
      <c r="IR11" s="410"/>
      <c r="IS11" s="410"/>
      <c r="IT11" s="410"/>
      <c r="IU11" s="410"/>
      <c r="IV11" s="410"/>
      <c r="IW11" s="410"/>
      <c r="IX11" s="410"/>
      <c r="IY11" s="410"/>
      <c r="IZ11" s="410"/>
      <c r="JA11" s="410"/>
      <c r="JB11" s="410"/>
      <c r="JC11" s="410"/>
      <c r="JD11" s="410"/>
      <c r="JE11" s="410"/>
      <c r="JF11" s="410"/>
      <c r="JG11" s="410"/>
      <c r="JH11" s="410"/>
      <c r="JI11" s="410"/>
      <c r="JJ11" s="410"/>
      <c r="JK11" s="410"/>
      <c r="JL11" s="410"/>
      <c r="JM11" s="410"/>
      <c r="JN11" s="410"/>
      <c r="JO11" s="410"/>
      <c r="JP11" s="410"/>
      <c r="JQ11" s="410"/>
      <c r="JR11" s="410"/>
      <c r="JS11" s="410"/>
      <c r="JT11" s="410"/>
      <c r="JU11" s="410"/>
      <c r="JV11" s="410"/>
      <c r="JW11" s="410"/>
      <c r="JX11" s="410"/>
      <c r="JY11" s="409"/>
      <c r="JZ11" s="409"/>
      <c r="KA11" s="409"/>
      <c r="KB11" s="409"/>
      <c r="KC11" s="409"/>
      <c r="KD11" s="409"/>
      <c r="KE11" s="409"/>
      <c r="KF11" s="409"/>
      <c r="KG11" s="409"/>
      <c r="KH11" s="409"/>
      <c r="KI11" s="409"/>
      <c r="KJ11" s="409"/>
      <c r="KK11" s="409"/>
      <c r="KL11" s="409"/>
      <c r="KM11" s="409"/>
      <c r="KN11" s="409"/>
      <c r="KO11" s="409"/>
      <c r="KP11" s="409"/>
      <c r="KQ11" s="409"/>
      <c r="KR11" s="409"/>
      <c r="KS11" s="409"/>
      <c r="KT11" s="409"/>
      <c r="KU11" s="409"/>
      <c r="KV11" s="409"/>
      <c r="KW11" s="409"/>
      <c r="KX11" s="409"/>
      <c r="KY11" s="409"/>
      <c r="KZ11" s="409"/>
      <c r="LA11" s="409"/>
      <c r="LB11" s="409"/>
      <c r="LC11" s="409"/>
      <c r="LD11" s="409"/>
      <c r="LE11" s="409"/>
      <c r="LF11" s="409"/>
      <c r="LG11" s="409"/>
      <c r="LH11" s="409"/>
    </row>
    <row r="12" spans="1:320" s="423" customFormat="1" ht="34.5" customHeight="1">
      <c r="A12" s="352" t="str">
        <f>IF('1'!A1=1,B12,C12)</f>
        <v>Mineral products</v>
      </c>
      <c r="B12" s="353" t="s">
        <v>6</v>
      </c>
      <c r="C12" s="353" t="s">
        <v>97</v>
      </c>
      <c r="D12" s="354">
        <v>1572</v>
      </c>
      <c r="E12" s="355">
        <v>1582.0893859999999</v>
      </c>
      <c r="F12" s="355">
        <v>1234.3690290000002</v>
      </c>
      <c r="G12" s="355">
        <v>902.79459199999997</v>
      </c>
      <c r="H12" s="355">
        <v>731.82191264999994</v>
      </c>
      <c r="I12" s="355">
        <v>681.08728799999994</v>
      </c>
      <c r="J12" s="355">
        <v>681.58435900000006</v>
      </c>
      <c r="K12" s="355">
        <v>577.521567</v>
      </c>
      <c r="L12" s="355">
        <v>456.12738299999995</v>
      </c>
      <c r="M12" s="355">
        <v>630.94605200000001</v>
      </c>
      <c r="N12" s="355">
        <v>604.14406299999996</v>
      </c>
      <c r="O12" s="355">
        <v>698.93530799999996</v>
      </c>
      <c r="P12" s="355">
        <v>875.027784</v>
      </c>
      <c r="Q12" s="355">
        <v>906.04726500000004</v>
      </c>
      <c r="R12" s="355">
        <v>872.74946699999998</v>
      </c>
      <c r="S12" s="355">
        <v>863.30323400000009</v>
      </c>
      <c r="T12" s="355">
        <v>945.87930284000004</v>
      </c>
      <c r="U12" s="355">
        <v>931.87457700000004</v>
      </c>
      <c r="V12" s="355">
        <v>986.26084400000002</v>
      </c>
      <c r="W12" s="355">
        <v>1019.318485</v>
      </c>
      <c r="X12" s="355">
        <v>1023.5098403799999</v>
      </c>
      <c r="Y12" s="355">
        <v>1217.427803</v>
      </c>
      <c r="Z12" s="355">
        <v>1290.2628359999999</v>
      </c>
      <c r="AA12" s="355">
        <v>873.53341</v>
      </c>
      <c r="AB12" s="355">
        <v>1138.5311098300001</v>
      </c>
      <c r="AC12" s="355">
        <v>1110.82192676</v>
      </c>
      <c r="AD12" s="355">
        <v>1179.4140233600001</v>
      </c>
      <c r="AE12" s="688">
        <v>1533.6856423300001</v>
      </c>
      <c r="AF12" s="355">
        <v>1898.1261620600001</v>
      </c>
      <c r="AG12" s="355">
        <v>2489.4887232299998</v>
      </c>
      <c r="AH12" s="355">
        <v>2276.6934590599999</v>
      </c>
      <c r="AI12" s="355">
        <v>1211.63947261</v>
      </c>
      <c r="AJ12" s="355">
        <v>1487.4868660299999</v>
      </c>
      <c r="AK12" s="355">
        <v>1170.6346581</v>
      </c>
      <c r="AL12" s="355">
        <v>932.40902890000007</v>
      </c>
      <c r="AM12" s="355">
        <v>519.03074587000003</v>
      </c>
      <c r="AN12" s="355">
        <v>510.18660285999999</v>
      </c>
      <c r="AO12" s="355">
        <v>673.42184925000004</v>
      </c>
      <c r="AP12" s="355">
        <v>533.78837516999999</v>
      </c>
      <c r="AQ12" s="355">
        <v>544.85222478000003</v>
      </c>
      <c r="AR12" s="739">
        <f>AJ12+AK12+AL12+AM12</f>
        <v>4109.5612989000001</v>
      </c>
      <c r="AS12" s="739">
        <f>AN12+AO12+AP12+AQ12</f>
        <v>2262.2490520600004</v>
      </c>
      <c r="AT12" s="1097">
        <f>AS12/AR12*100</f>
        <v>55.048431876792613</v>
      </c>
      <c r="AU12" s="113"/>
      <c r="AV12" s="113"/>
      <c r="AW12" s="357">
        <v>742.83818570999995</v>
      </c>
      <c r="AX12" s="358">
        <v>685.54735699999992</v>
      </c>
      <c r="AY12" s="358">
        <v>553.65373999999997</v>
      </c>
      <c r="AZ12" s="358">
        <v>433.21628800000002</v>
      </c>
      <c r="BA12" s="358">
        <v>350.12029070999995</v>
      </c>
      <c r="BB12" s="358">
        <v>340.628579</v>
      </c>
      <c r="BC12" s="358">
        <v>355.87206800000001</v>
      </c>
      <c r="BD12" s="358">
        <v>295.99741600000004</v>
      </c>
      <c r="BE12" s="355">
        <v>253.737122</v>
      </c>
      <c r="BF12" s="355">
        <v>344.38431500000002</v>
      </c>
      <c r="BG12" s="355">
        <v>353.78470500000003</v>
      </c>
      <c r="BH12" s="355">
        <v>439.03740500000004</v>
      </c>
      <c r="BI12" s="355">
        <v>546.05015289999994</v>
      </c>
      <c r="BJ12" s="355">
        <v>502.64188100000001</v>
      </c>
      <c r="BK12" s="355">
        <v>545.06406100000004</v>
      </c>
      <c r="BL12" s="355">
        <v>575.87880799999994</v>
      </c>
      <c r="BM12" s="355">
        <v>709.35025187999997</v>
      </c>
      <c r="BN12" s="355">
        <v>627.38919999999996</v>
      </c>
      <c r="BO12" s="355">
        <v>634.72341200000005</v>
      </c>
      <c r="BP12" s="355">
        <v>669.34653700000001</v>
      </c>
      <c r="BQ12" s="355">
        <v>722.89438525000003</v>
      </c>
      <c r="BR12" s="355">
        <v>733.94661600000006</v>
      </c>
      <c r="BS12" s="355">
        <v>654.87540000000001</v>
      </c>
      <c r="BT12" s="355">
        <v>489.37913600000002</v>
      </c>
      <c r="BU12" s="355">
        <v>549.96770493999998</v>
      </c>
      <c r="BV12" s="355">
        <v>342.14130893999999</v>
      </c>
      <c r="BW12" s="355">
        <v>426.13304767</v>
      </c>
      <c r="BX12" s="688">
        <v>607.16759893999995</v>
      </c>
      <c r="BY12" s="355">
        <v>842.80566547000001</v>
      </c>
      <c r="BZ12" s="355">
        <v>1059.95749654</v>
      </c>
      <c r="CA12" s="355">
        <v>1096.3966034800001</v>
      </c>
      <c r="CB12" s="355">
        <v>680.11601718999998</v>
      </c>
      <c r="CC12" s="355">
        <v>868.90756586999998</v>
      </c>
      <c r="CD12" s="355">
        <v>1148.10635895</v>
      </c>
      <c r="CE12" s="355">
        <v>869.28301147000002</v>
      </c>
      <c r="CF12" s="355">
        <v>486.94983822000006</v>
      </c>
      <c r="CG12" s="355">
        <v>484.72948929000006</v>
      </c>
      <c r="CH12" s="355">
        <v>612.32480729999997</v>
      </c>
      <c r="CI12" s="355">
        <v>467.02123774</v>
      </c>
      <c r="CJ12" s="355">
        <v>446.35707578000006</v>
      </c>
      <c r="CK12" s="739">
        <f>CC12+CD12+CE12+CF12</f>
        <v>3373.2467745099998</v>
      </c>
      <c r="CL12" s="739">
        <f>CG12+CH12+CI12+CJ12</f>
        <v>2010.43261011</v>
      </c>
      <c r="CM12" s="347">
        <f>CL12/CK12*100</f>
        <v>59.599333950361135</v>
      </c>
      <c r="CN12" s="113"/>
      <c r="CO12" s="113"/>
      <c r="CP12" s="357">
        <v>12.626984029999999</v>
      </c>
      <c r="CQ12" s="358">
        <v>27.734712260000002</v>
      </c>
      <c r="CR12" s="358">
        <v>8</v>
      </c>
      <c r="CS12" s="358">
        <v>0.40815400000000002</v>
      </c>
      <c r="CT12" s="358">
        <v>2</v>
      </c>
      <c r="CU12" s="358">
        <v>1</v>
      </c>
      <c r="CV12" s="358">
        <v>8</v>
      </c>
      <c r="CW12" s="358">
        <v>15</v>
      </c>
      <c r="CX12" s="355">
        <v>0</v>
      </c>
      <c r="CY12" s="355">
        <v>6.3886970000000005</v>
      </c>
      <c r="CZ12" s="355">
        <v>4.9527549999999998</v>
      </c>
      <c r="DA12" s="355">
        <v>6.4859610000000005</v>
      </c>
      <c r="DB12" s="355">
        <v>3.264507</v>
      </c>
      <c r="DC12" s="355">
        <v>2.1447216600000001</v>
      </c>
      <c r="DD12" s="355">
        <v>8.8664369999999995</v>
      </c>
      <c r="DE12" s="355">
        <v>8.551539</v>
      </c>
      <c r="DF12" s="355">
        <v>6.9941955699999996</v>
      </c>
      <c r="DG12" s="355">
        <v>4</v>
      </c>
      <c r="DH12" s="355">
        <v>19.315328000000001</v>
      </c>
      <c r="DI12" s="355">
        <v>12.491725000000001</v>
      </c>
      <c r="DJ12" s="355">
        <v>12.174314649999999</v>
      </c>
      <c r="DK12" s="355">
        <v>14.294733000000001</v>
      </c>
      <c r="DL12" s="355">
        <v>5.4927169999999998</v>
      </c>
      <c r="DM12" s="355">
        <v>13.867115999999999</v>
      </c>
      <c r="DN12" s="355">
        <v>19.490698070000001</v>
      </c>
      <c r="DO12" s="355">
        <v>20.514367100000001</v>
      </c>
      <c r="DP12" s="355">
        <v>12.68157079</v>
      </c>
      <c r="DQ12" s="688">
        <v>25.718188269999999</v>
      </c>
      <c r="DR12" s="355">
        <v>21</v>
      </c>
      <c r="DS12" s="355">
        <v>11</v>
      </c>
      <c r="DT12" s="355">
        <v>47.942589669999997</v>
      </c>
      <c r="DU12" s="355">
        <v>39.622815940000002</v>
      </c>
      <c r="DV12" s="355">
        <v>10.135485500000001</v>
      </c>
      <c r="DW12" s="355">
        <v>2.7971064700000001</v>
      </c>
      <c r="DX12" s="355">
        <v>5.7774765500000003</v>
      </c>
      <c r="DY12" s="355">
        <v>5.2790134699999998</v>
      </c>
      <c r="DZ12" s="355">
        <v>9.8243105200000009</v>
      </c>
      <c r="EA12" s="355">
        <v>11.644222109999999</v>
      </c>
      <c r="EB12" s="355">
        <v>4.9870537200000005</v>
      </c>
      <c r="EC12" s="355">
        <v>12.750844909999998</v>
      </c>
      <c r="ED12" s="739">
        <f>DV12+DW12+DX12+DY12</f>
        <v>23.989081989999999</v>
      </c>
      <c r="EE12" s="739">
        <f>DZ12+EA12+EB12+EC12</f>
        <v>39.206431259999995</v>
      </c>
      <c r="EF12" s="347">
        <f t="shared" si="3"/>
        <v>163.43447938667867</v>
      </c>
      <c r="EG12" s="369" t="s">
        <v>212</v>
      </c>
      <c r="EH12" s="369" t="s">
        <v>213</v>
      </c>
      <c r="GE12" s="419"/>
      <c r="GF12" s="419"/>
      <c r="GG12" s="419"/>
      <c r="GH12" s="419"/>
      <c r="GI12" s="419"/>
      <c r="GJ12" s="419"/>
      <c r="GK12" s="419"/>
      <c r="GL12" s="636"/>
      <c r="GM12" s="636"/>
      <c r="GN12" s="636"/>
      <c r="GO12" s="636"/>
      <c r="GP12" s="422"/>
      <c r="GQ12" s="422"/>
      <c r="GR12" s="422"/>
      <c r="GS12" s="422"/>
      <c r="GT12" s="422"/>
      <c r="GU12" s="420"/>
      <c r="GV12" s="420"/>
      <c r="GW12" s="420"/>
      <c r="GX12" s="420"/>
      <c r="GY12" s="420"/>
      <c r="GZ12" s="420"/>
      <c r="HA12" s="420"/>
      <c r="HB12" s="420"/>
      <c r="HC12" s="420"/>
      <c r="HD12" s="420"/>
      <c r="HE12" s="420"/>
      <c r="HF12" s="420"/>
      <c r="HG12" s="420"/>
      <c r="HH12" s="420"/>
      <c r="HI12" s="420"/>
      <c r="HJ12" s="420"/>
      <c r="HK12" s="420"/>
      <c r="HL12" s="420"/>
      <c r="HM12" s="420"/>
      <c r="HN12" s="420"/>
      <c r="HO12" s="420"/>
      <c r="HP12" s="420"/>
      <c r="HQ12" s="420"/>
      <c r="HR12" s="420"/>
      <c r="HS12" s="420"/>
      <c r="HT12" s="420"/>
      <c r="HU12" s="420"/>
      <c r="HV12" s="421"/>
      <c r="HW12" s="421"/>
      <c r="HX12" s="422"/>
      <c r="HY12" s="422"/>
      <c r="HZ12" s="422"/>
      <c r="IA12" s="422"/>
      <c r="IB12" s="422"/>
      <c r="IC12" s="422"/>
      <c r="ID12" s="422"/>
      <c r="IE12" s="422"/>
      <c r="IF12" s="421"/>
      <c r="IG12" s="421"/>
      <c r="IH12" s="421"/>
      <c r="II12" s="421"/>
      <c r="IJ12" s="421"/>
      <c r="IK12" s="421"/>
      <c r="IL12" s="420"/>
      <c r="IM12" s="420"/>
      <c r="IN12" s="420"/>
      <c r="IO12" s="420"/>
      <c r="IP12" s="420"/>
      <c r="IQ12" s="420"/>
      <c r="IR12" s="420"/>
      <c r="IS12" s="420"/>
      <c r="IT12" s="420"/>
      <c r="IU12" s="420"/>
      <c r="IV12" s="420"/>
      <c r="IW12" s="420"/>
      <c r="IX12" s="420"/>
      <c r="IY12" s="420"/>
      <c r="IZ12" s="420"/>
      <c r="JA12" s="420"/>
      <c r="JB12" s="420"/>
      <c r="JC12" s="420"/>
      <c r="JD12" s="420"/>
      <c r="JE12" s="420"/>
      <c r="JF12" s="420"/>
      <c r="JG12" s="420"/>
      <c r="JH12" s="420"/>
      <c r="JI12" s="420"/>
      <c r="JJ12" s="420"/>
      <c r="JK12" s="420"/>
      <c r="JL12" s="420"/>
      <c r="JM12" s="420"/>
      <c r="JN12" s="420"/>
      <c r="JO12" s="420"/>
      <c r="JP12" s="420"/>
      <c r="JQ12" s="420"/>
      <c r="JR12" s="420"/>
      <c r="JS12" s="420"/>
      <c r="JT12" s="420"/>
      <c r="JU12" s="420"/>
      <c r="JV12" s="420"/>
      <c r="JW12" s="420"/>
      <c r="JX12" s="420"/>
      <c r="JY12" s="419"/>
      <c r="JZ12" s="419"/>
      <c r="KA12" s="419"/>
      <c r="KB12" s="419"/>
      <c r="KC12" s="419"/>
      <c r="KD12" s="419"/>
      <c r="KE12" s="419"/>
      <c r="KF12" s="419"/>
      <c r="KG12" s="419"/>
      <c r="KH12" s="419"/>
      <c r="KI12" s="419"/>
      <c r="KJ12" s="419"/>
      <c r="KK12" s="419"/>
      <c r="KL12" s="419"/>
      <c r="KM12" s="419"/>
      <c r="KN12" s="419"/>
      <c r="KO12" s="419"/>
      <c r="KP12" s="419"/>
      <c r="KQ12" s="419"/>
      <c r="KR12" s="419"/>
      <c r="KS12" s="419"/>
      <c r="KT12" s="419"/>
      <c r="KU12" s="419"/>
      <c r="KV12" s="419"/>
      <c r="KW12" s="419"/>
      <c r="KX12" s="419"/>
      <c r="KY12" s="419"/>
      <c r="KZ12" s="419"/>
      <c r="LA12" s="419"/>
      <c r="LB12" s="419"/>
      <c r="LC12" s="419"/>
      <c r="LD12" s="419"/>
      <c r="LE12" s="419"/>
      <c r="LF12" s="419"/>
      <c r="LG12" s="419"/>
      <c r="LH12" s="419"/>
    </row>
    <row r="13" spans="1:320" s="413" customFormat="1" ht="15.75" customHeight="1">
      <c r="A13" s="344" t="str">
        <f>IF('1'!A1=1,B13,C13)</f>
        <v xml:space="preserve">% of total </v>
      </c>
      <c r="B13" s="345" t="s">
        <v>26</v>
      </c>
      <c r="C13" s="345" t="s">
        <v>156</v>
      </c>
      <c r="D13" s="112">
        <v>100</v>
      </c>
      <c r="E13" s="113">
        <v>100</v>
      </c>
      <c r="F13" s="113">
        <v>100</v>
      </c>
      <c r="G13" s="113">
        <v>100</v>
      </c>
      <c r="H13" s="113">
        <v>100</v>
      </c>
      <c r="I13" s="113">
        <v>100</v>
      </c>
      <c r="J13" s="113">
        <v>100</v>
      </c>
      <c r="K13" s="113">
        <v>100</v>
      </c>
      <c r="L13" s="113">
        <v>100</v>
      </c>
      <c r="M13" s="113">
        <v>100</v>
      </c>
      <c r="N13" s="113">
        <v>100</v>
      </c>
      <c r="O13" s="113">
        <v>100</v>
      </c>
      <c r="P13" s="113">
        <v>100</v>
      </c>
      <c r="Q13" s="113">
        <v>100</v>
      </c>
      <c r="R13" s="113">
        <v>100</v>
      </c>
      <c r="S13" s="113">
        <v>100</v>
      </c>
      <c r="T13" s="113">
        <v>100</v>
      </c>
      <c r="U13" s="113">
        <v>100</v>
      </c>
      <c r="V13" s="113">
        <v>100</v>
      </c>
      <c r="W13" s="113">
        <v>100</v>
      </c>
      <c r="X13" s="113">
        <v>100</v>
      </c>
      <c r="Y13" s="113">
        <v>100</v>
      </c>
      <c r="Z13" s="113">
        <v>100</v>
      </c>
      <c r="AA13" s="113">
        <v>100</v>
      </c>
      <c r="AB13" s="113">
        <v>100</v>
      </c>
      <c r="AC13" s="113">
        <v>100</v>
      </c>
      <c r="AD13" s="113">
        <v>100</v>
      </c>
      <c r="AE13" s="347">
        <v>100</v>
      </c>
      <c r="AF13" s="113">
        <v>100</v>
      </c>
      <c r="AG13" s="113">
        <v>100</v>
      </c>
      <c r="AH13" s="113">
        <v>100</v>
      </c>
      <c r="AI13" s="113">
        <v>100</v>
      </c>
      <c r="AJ13" s="113">
        <v>100</v>
      </c>
      <c r="AK13" s="113">
        <v>100</v>
      </c>
      <c r="AL13" s="113">
        <v>100</v>
      </c>
      <c r="AM13" s="113">
        <v>100</v>
      </c>
      <c r="AN13" s="113">
        <v>100</v>
      </c>
      <c r="AO13" s="113">
        <v>100</v>
      </c>
      <c r="AP13" s="113">
        <v>100</v>
      </c>
      <c r="AQ13" s="113">
        <v>100</v>
      </c>
      <c r="AR13" s="113">
        <v>100</v>
      </c>
      <c r="AS13" s="113">
        <v>100</v>
      </c>
      <c r="AT13" s="1097"/>
      <c r="AU13" s="113"/>
      <c r="AV13" s="113"/>
      <c r="AW13" s="112">
        <v>47.254337513358777</v>
      </c>
      <c r="AX13" s="113">
        <v>43.331771457823301</v>
      </c>
      <c r="AY13" s="113">
        <v>44.853178181935725</v>
      </c>
      <c r="AZ13" s="113">
        <v>47.986141237319245</v>
      </c>
      <c r="BA13" s="113">
        <f t="shared" ref="BA13:CL13" si="6">BA12/H12*100</f>
        <v>47.842280294966784</v>
      </c>
      <c r="BB13" s="113">
        <f t="shared" si="6"/>
        <v>50.012470501431537</v>
      </c>
      <c r="BC13" s="113">
        <f t="shared" si="6"/>
        <v>52.212475726720719</v>
      </c>
      <c r="BD13" s="113">
        <f t="shared" si="6"/>
        <v>51.253049741084396</v>
      </c>
      <c r="BE13" s="113">
        <f t="shared" si="6"/>
        <v>55.628565935055917</v>
      </c>
      <c r="BF13" s="113">
        <f t="shared" si="6"/>
        <v>54.582212521713345</v>
      </c>
      <c r="BG13" s="113">
        <f t="shared" si="6"/>
        <v>58.559659304307367</v>
      </c>
      <c r="BH13" s="113">
        <f t="shared" si="6"/>
        <v>62.815170442069025</v>
      </c>
      <c r="BI13" s="113">
        <f t="shared" si="6"/>
        <v>62.403750244803646</v>
      </c>
      <c r="BJ13" s="113">
        <f t="shared" si="6"/>
        <v>55.476342175151316</v>
      </c>
      <c r="BK13" s="113">
        <f t="shared" si="6"/>
        <v>62.453668734237112</v>
      </c>
      <c r="BL13" s="113">
        <f t="shared" si="6"/>
        <v>66.706434694069486</v>
      </c>
      <c r="BM13" s="113">
        <f t="shared" si="6"/>
        <v>74.993738603876608</v>
      </c>
      <c r="BN13" s="113">
        <f t="shared" si="6"/>
        <v>67.325498032124116</v>
      </c>
      <c r="BO13" s="113">
        <f t="shared" si="6"/>
        <v>64.356545822678939</v>
      </c>
      <c r="BP13" s="113">
        <f t="shared" si="6"/>
        <v>65.666084432874769</v>
      </c>
      <c r="BQ13" s="113">
        <f t="shared" si="6"/>
        <v>70.628962881452125</v>
      </c>
      <c r="BR13" s="113">
        <f t="shared" si="6"/>
        <v>60.286664571927808</v>
      </c>
      <c r="BS13" s="113">
        <f t="shared" si="6"/>
        <v>50.755193572048299</v>
      </c>
      <c r="BT13" s="113">
        <f t="shared" si="6"/>
        <v>56.022944331345037</v>
      </c>
      <c r="BU13" s="113">
        <f t="shared" si="6"/>
        <v>48.305022163348568</v>
      </c>
      <c r="BV13" s="113">
        <f t="shared" si="6"/>
        <v>30.80073418589636</v>
      </c>
      <c r="BW13" s="113">
        <f t="shared" si="6"/>
        <v>36.130912404789058</v>
      </c>
      <c r="BX13" s="347">
        <f t="shared" si="6"/>
        <v>39.588790700132073</v>
      </c>
      <c r="BY13" s="113">
        <f t="shared" si="6"/>
        <v>44.401983509637688</v>
      </c>
      <c r="BZ13" s="113">
        <f t="shared" si="6"/>
        <v>42.577316645353299</v>
      </c>
      <c r="CA13" s="113">
        <f t="shared" si="6"/>
        <v>48.157409998124201</v>
      </c>
      <c r="CB13" s="113">
        <f t="shared" si="6"/>
        <v>56.131880197412023</v>
      </c>
      <c r="CC13" s="113">
        <f t="shared" si="6"/>
        <v>58.414469782113407</v>
      </c>
      <c r="CD13" s="113">
        <f t="shared" si="6"/>
        <v>98.075548251188408</v>
      </c>
      <c r="CE13" s="113">
        <f t="shared" si="6"/>
        <v>93.229793419689173</v>
      </c>
      <c r="CF13" s="113">
        <f t="shared" si="6"/>
        <v>93.819073743651558</v>
      </c>
      <c r="CG13" s="113">
        <f t="shared" si="6"/>
        <v>95.010234798935784</v>
      </c>
      <c r="CH13" s="113">
        <f t="shared" si="6"/>
        <v>90.927374569440417</v>
      </c>
      <c r="CI13" s="113">
        <f t="shared" si="6"/>
        <v>87.491833742400985</v>
      </c>
      <c r="CJ13" s="113">
        <f t="shared" si="6"/>
        <v>81.92259395843152</v>
      </c>
      <c r="CK13" s="113">
        <f t="shared" si="6"/>
        <v>82.082892288598103</v>
      </c>
      <c r="CL13" s="113">
        <f t="shared" si="6"/>
        <v>88.868756880649514</v>
      </c>
      <c r="CM13" s="347"/>
      <c r="CN13" s="113"/>
      <c r="CO13" s="113"/>
      <c r="CP13" s="112">
        <v>0.80324325890585235</v>
      </c>
      <c r="CQ13" s="113">
        <v>1.753043317616948</v>
      </c>
      <c r="CR13" s="113">
        <v>0.62715645144398702</v>
      </c>
      <c r="CS13" s="113">
        <v>4.5210062578664625E-2</v>
      </c>
      <c r="CT13" s="113">
        <f t="shared" ref="CT13:EE13" si="7">CT12/H12*100</f>
        <v>0.273290532222218</v>
      </c>
      <c r="CU13" s="113">
        <f t="shared" si="7"/>
        <v>0.14682405876880791</v>
      </c>
      <c r="CV13" s="113">
        <f t="shared" si="7"/>
        <v>1.1737358544637611</v>
      </c>
      <c r="CW13" s="113">
        <f t="shared" si="7"/>
        <v>2.5973055998443777</v>
      </c>
      <c r="CX13" s="113">
        <f t="shared" si="7"/>
        <v>0</v>
      </c>
      <c r="CY13" s="113">
        <f t="shared" si="7"/>
        <v>1.012558360536346</v>
      </c>
      <c r="CZ13" s="113">
        <f t="shared" si="7"/>
        <v>0.81979701586507203</v>
      </c>
      <c r="DA13" s="113">
        <f t="shared" si="7"/>
        <v>0.92797730001071865</v>
      </c>
      <c r="DB13" s="113">
        <f t="shared" si="7"/>
        <v>0.37307466799248512</v>
      </c>
      <c r="DC13" s="113">
        <f t="shared" si="7"/>
        <v>0.23671189603999301</v>
      </c>
      <c r="DD13" s="113">
        <f t="shared" si="7"/>
        <v>1.0159200704501834</v>
      </c>
      <c r="DE13" s="113">
        <f t="shared" si="7"/>
        <v>0.99056028788141892</v>
      </c>
      <c r="DF13" s="113">
        <f t="shared" si="7"/>
        <v>0.73943848321873051</v>
      </c>
      <c r="DG13" s="113">
        <f t="shared" si="7"/>
        <v>0.42924231422615577</v>
      </c>
      <c r="DH13" s="113">
        <f t="shared" si="7"/>
        <v>1.9584401142462875</v>
      </c>
      <c r="DI13" s="113">
        <f t="shared" si="7"/>
        <v>1.2254977402867369</v>
      </c>
      <c r="DJ13" s="113">
        <f t="shared" si="7"/>
        <v>1.1894672791304113</v>
      </c>
      <c r="DK13" s="113">
        <f t="shared" si="7"/>
        <v>1.1741750077314441</v>
      </c>
      <c r="DL13" s="113">
        <f t="shared" si="7"/>
        <v>0.42570527854837786</v>
      </c>
      <c r="DM13" s="113">
        <f t="shared" si="7"/>
        <v>1.5874740268949756</v>
      </c>
      <c r="DN13" s="113">
        <f t="shared" si="7"/>
        <v>1.7119161612465956</v>
      </c>
      <c r="DO13" s="113">
        <f t="shared" si="7"/>
        <v>1.846773691246397</v>
      </c>
      <c r="DP13" s="113">
        <f t="shared" si="7"/>
        <v>1.0752433444764227</v>
      </c>
      <c r="DQ13" s="347">
        <f t="shared" si="7"/>
        <v>1.6768878549927944</v>
      </c>
      <c r="DR13" s="113">
        <f t="shared" si="7"/>
        <v>1.1063542782219018</v>
      </c>
      <c r="DS13" s="113">
        <f t="shared" si="7"/>
        <v>0.44185779583399731</v>
      </c>
      <c r="DT13" s="113">
        <f t="shared" si="7"/>
        <v>2.1057990692253541</v>
      </c>
      <c r="DU13" s="113">
        <f t="shared" si="7"/>
        <v>3.27018200014962</v>
      </c>
      <c r="DV13" s="113">
        <f t="shared" si="7"/>
        <v>0.68138319278414305</v>
      </c>
      <c r="DW13" s="113">
        <f t="shared" si="7"/>
        <v>0.2389393181421646</v>
      </c>
      <c r="DX13" s="113">
        <f t="shared" si="7"/>
        <v>0.61962897944220019</v>
      </c>
      <c r="DY13" s="113">
        <f t="shared" si="7"/>
        <v>1.0170907045499415</v>
      </c>
      <c r="DZ13" s="113">
        <f t="shared" si="7"/>
        <v>1.9256308309404755</v>
      </c>
      <c r="EA13" s="113">
        <f t="shared" si="7"/>
        <v>1.7291126094242923</v>
      </c>
      <c r="EB13" s="113">
        <f t="shared" si="7"/>
        <v>0.93427544547251185</v>
      </c>
      <c r="EC13" s="113">
        <f t="shared" si="7"/>
        <v>2.340239119909719</v>
      </c>
      <c r="ED13" s="113">
        <f t="shared" si="7"/>
        <v>0.58373826900747583</v>
      </c>
      <c r="EE13" s="113">
        <f t="shared" si="7"/>
        <v>1.7330731655870819</v>
      </c>
      <c r="EF13" s="347"/>
      <c r="EG13" s="113"/>
      <c r="EH13" s="113"/>
      <c r="GE13" s="409"/>
      <c r="GF13" s="409"/>
      <c r="GG13" s="409"/>
      <c r="GH13" s="409"/>
      <c r="GI13" s="409"/>
      <c r="GJ13" s="409"/>
      <c r="GK13" s="409"/>
      <c r="GL13" s="634"/>
      <c r="GM13" s="634"/>
      <c r="GN13" s="634"/>
      <c r="GO13" s="634"/>
      <c r="GP13" s="412"/>
      <c r="GQ13" s="412"/>
      <c r="GR13" s="412"/>
      <c r="GS13" s="412"/>
      <c r="GT13" s="412"/>
      <c r="GU13" s="410"/>
      <c r="GV13" s="410"/>
      <c r="GW13" s="410"/>
      <c r="GX13" s="410"/>
      <c r="GY13" s="410"/>
      <c r="GZ13" s="410"/>
      <c r="HA13" s="410"/>
      <c r="HB13" s="410"/>
      <c r="HC13" s="410"/>
      <c r="HD13" s="410"/>
      <c r="HE13" s="410"/>
      <c r="HF13" s="410"/>
      <c r="HG13" s="410"/>
      <c r="HH13" s="410"/>
      <c r="HI13" s="410"/>
      <c r="HJ13" s="410"/>
      <c r="HK13" s="410"/>
      <c r="HL13" s="410"/>
      <c r="HM13" s="410"/>
      <c r="HN13" s="410"/>
      <c r="HO13" s="410"/>
      <c r="HP13" s="410"/>
      <c r="HQ13" s="410"/>
      <c r="HR13" s="410"/>
      <c r="HS13" s="410"/>
      <c r="HT13" s="410"/>
      <c r="HU13" s="410"/>
      <c r="HV13" s="411"/>
      <c r="HW13" s="411"/>
      <c r="HX13" s="412"/>
      <c r="HY13" s="412"/>
      <c r="HZ13" s="412"/>
      <c r="IA13" s="412"/>
      <c r="IB13" s="412"/>
      <c r="IC13" s="412"/>
      <c r="ID13" s="412"/>
      <c r="IE13" s="412"/>
      <c r="IF13" s="411"/>
      <c r="IG13" s="411"/>
      <c r="IH13" s="411"/>
      <c r="II13" s="411"/>
      <c r="IJ13" s="411"/>
      <c r="IK13" s="411"/>
      <c r="IL13" s="410"/>
      <c r="IM13" s="410"/>
      <c r="IN13" s="410"/>
      <c r="IO13" s="410"/>
      <c r="IP13" s="410"/>
      <c r="IQ13" s="410"/>
      <c r="IR13" s="410"/>
      <c r="IS13" s="410"/>
      <c r="IT13" s="410"/>
      <c r="IU13" s="410"/>
      <c r="IV13" s="410"/>
      <c r="IW13" s="410"/>
      <c r="IX13" s="410"/>
      <c r="IY13" s="410"/>
      <c r="IZ13" s="410"/>
      <c r="JA13" s="410"/>
      <c r="JB13" s="410"/>
      <c r="JC13" s="410"/>
      <c r="JD13" s="410"/>
      <c r="JE13" s="410"/>
      <c r="JF13" s="410"/>
      <c r="JG13" s="410"/>
      <c r="JH13" s="410"/>
      <c r="JI13" s="410"/>
      <c r="JJ13" s="410"/>
      <c r="JK13" s="410"/>
      <c r="JL13" s="410"/>
      <c r="JM13" s="410"/>
      <c r="JN13" s="410"/>
      <c r="JO13" s="410"/>
      <c r="JP13" s="410"/>
      <c r="JQ13" s="410"/>
      <c r="JR13" s="410"/>
      <c r="JS13" s="410"/>
      <c r="JT13" s="410"/>
      <c r="JU13" s="410"/>
      <c r="JV13" s="410"/>
      <c r="JW13" s="410"/>
      <c r="JX13" s="410"/>
      <c r="JY13" s="409"/>
      <c r="JZ13" s="409"/>
      <c r="KA13" s="409"/>
      <c r="KB13" s="409"/>
      <c r="KC13" s="409"/>
      <c r="KD13" s="409"/>
      <c r="KE13" s="409"/>
      <c r="KF13" s="409"/>
      <c r="KG13" s="409"/>
      <c r="KH13" s="409"/>
      <c r="KI13" s="409"/>
      <c r="KJ13" s="409"/>
      <c r="KK13" s="409"/>
      <c r="KL13" s="409"/>
      <c r="KM13" s="409"/>
      <c r="KN13" s="409"/>
      <c r="KO13" s="409"/>
      <c r="KP13" s="409"/>
      <c r="KQ13" s="409"/>
      <c r="KR13" s="409"/>
      <c r="KS13" s="409"/>
      <c r="KT13" s="409"/>
      <c r="KU13" s="409"/>
      <c r="KV13" s="409"/>
      <c r="KW13" s="409"/>
      <c r="KX13" s="409"/>
      <c r="KY13" s="409"/>
      <c r="KZ13" s="409"/>
      <c r="LA13" s="409"/>
      <c r="LB13" s="409"/>
      <c r="LC13" s="409"/>
      <c r="LD13" s="409"/>
      <c r="LE13" s="409"/>
      <c r="LF13" s="409"/>
      <c r="LG13" s="409"/>
      <c r="LH13" s="409"/>
    </row>
    <row r="14" spans="1:320" s="423" customFormat="1" ht="46.35" customHeight="1">
      <c r="A14" s="352" t="str">
        <f>IF('1'!A1=1,B14,C14)</f>
        <v>Chemicals</v>
      </c>
      <c r="B14" s="353" t="s">
        <v>7</v>
      </c>
      <c r="C14" s="641" t="s">
        <v>98</v>
      </c>
      <c r="D14" s="357">
        <v>975.04638408999995</v>
      </c>
      <c r="E14" s="355">
        <v>1115</v>
      </c>
      <c r="F14" s="358">
        <v>915.58877800000005</v>
      </c>
      <c r="G14" s="358">
        <v>723.663905</v>
      </c>
      <c r="H14" s="358">
        <v>644.52578841000002</v>
      </c>
      <c r="I14" s="358">
        <v>676.04173800000001</v>
      </c>
      <c r="J14" s="358">
        <v>576.87324699999999</v>
      </c>
      <c r="K14" s="358">
        <v>538.44574299999999</v>
      </c>
      <c r="L14" s="358">
        <v>399.88061800000003</v>
      </c>
      <c r="M14" s="358">
        <v>452.08655699999997</v>
      </c>
      <c r="N14" s="358">
        <v>494.53630099999998</v>
      </c>
      <c r="O14" s="358">
        <v>485.97069300000004</v>
      </c>
      <c r="P14" s="358">
        <v>389.48905546000003</v>
      </c>
      <c r="Q14" s="358">
        <v>489.76756800000004</v>
      </c>
      <c r="R14" s="358">
        <v>545.48977400000001</v>
      </c>
      <c r="S14" s="358">
        <v>627.22484400000008</v>
      </c>
      <c r="T14" s="358">
        <v>514.64843697000003</v>
      </c>
      <c r="U14" s="358">
        <v>641.75775600000009</v>
      </c>
      <c r="V14" s="358">
        <v>602.67229799999996</v>
      </c>
      <c r="W14" s="358">
        <v>621.57082700000001</v>
      </c>
      <c r="X14" s="358">
        <v>419.30416936</v>
      </c>
      <c r="Y14" s="358">
        <v>554.91988200000003</v>
      </c>
      <c r="Z14" s="358">
        <v>575.95896400000004</v>
      </c>
      <c r="AA14" s="358">
        <v>620.74055399999997</v>
      </c>
      <c r="AB14" s="358">
        <v>470.29042120999998</v>
      </c>
      <c r="AC14" s="358">
        <v>551.22842788000003</v>
      </c>
      <c r="AD14" s="358">
        <v>628.07058424000002</v>
      </c>
      <c r="AE14" s="692">
        <v>656.91750924999997</v>
      </c>
      <c r="AF14" s="358">
        <v>527.49445487000003</v>
      </c>
      <c r="AG14" s="358">
        <v>771.64073324000003</v>
      </c>
      <c r="AH14" s="358">
        <v>907.66848718999995</v>
      </c>
      <c r="AI14" s="358">
        <v>966.70633576</v>
      </c>
      <c r="AJ14" s="358">
        <v>508.03104169</v>
      </c>
      <c r="AK14" s="358">
        <v>378.85734635000006</v>
      </c>
      <c r="AL14" s="358">
        <v>396.78607517</v>
      </c>
      <c r="AM14" s="358">
        <v>385.45341437999997</v>
      </c>
      <c r="AN14" s="358">
        <v>330.07746909000002</v>
      </c>
      <c r="AO14" s="358">
        <v>345.88917507999997</v>
      </c>
      <c r="AP14" s="358">
        <v>314.91666012000002</v>
      </c>
      <c r="AQ14" s="358">
        <v>334.80210775</v>
      </c>
      <c r="AR14" s="739">
        <f>AJ14+AK14+AL14+AM14</f>
        <v>1669.12787759</v>
      </c>
      <c r="AS14" s="739">
        <f>AN14+AO14+AP14+AQ14</f>
        <v>1325.6854120400001</v>
      </c>
      <c r="AT14" s="1097">
        <f>AS14/AR14*100</f>
        <v>79.423837432642642</v>
      </c>
      <c r="AU14" s="113"/>
      <c r="AV14" s="113"/>
      <c r="AW14" s="357">
        <v>233.97702071000001</v>
      </c>
      <c r="AX14" s="358">
        <v>295.80432200000001</v>
      </c>
      <c r="AY14" s="358">
        <v>199.84320000000002</v>
      </c>
      <c r="AZ14" s="358">
        <v>163.585948</v>
      </c>
      <c r="BA14" s="358">
        <v>157.1823818</v>
      </c>
      <c r="BB14" s="358">
        <v>165.79523399999999</v>
      </c>
      <c r="BC14" s="358">
        <v>139.21784</v>
      </c>
      <c r="BD14" s="358">
        <v>168.800059</v>
      </c>
      <c r="BE14" s="355">
        <v>134.30826000000002</v>
      </c>
      <c r="BF14" s="355">
        <v>146.01810500000002</v>
      </c>
      <c r="BG14" s="355">
        <v>149.905351</v>
      </c>
      <c r="BH14" s="355">
        <v>143.18473299999999</v>
      </c>
      <c r="BI14" s="355">
        <v>141.67112302999999</v>
      </c>
      <c r="BJ14" s="355">
        <v>171.77597800000001</v>
      </c>
      <c r="BK14" s="355">
        <v>199.90710200000001</v>
      </c>
      <c r="BL14" s="355">
        <v>205.97712300000001</v>
      </c>
      <c r="BM14" s="355">
        <v>212.63133331999998</v>
      </c>
      <c r="BN14" s="355">
        <v>245.704398</v>
      </c>
      <c r="BO14" s="355">
        <v>263.14978200000002</v>
      </c>
      <c r="BP14" s="355">
        <v>211.03206</v>
      </c>
      <c r="BQ14" s="355">
        <v>165.45011266</v>
      </c>
      <c r="BR14" s="355">
        <v>209.66842700000001</v>
      </c>
      <c r="BS14" s="355">
        <v>223.55033499999999</v>
      </c>
      <c r="BT14" s="355">
        <v>208.99175</v>
      </c>
      <c r="BU14" s="355">
        <v>167.53004508999999</v>
      </c>
      <c r="BV14" s="355">
        <v>190.34221571</v>
      </c>
      <c r="BW14" s="355">
        <v>227.57611686999999</v>
      </c>
      <c r="BX14" s="688">
        <v>217.93933991</v>
      </c>
      <c r="BY14" s="355">
        <v>232.16208659</v>
      </c>
      <c r="BZ14" s="355">
        <v>312.87888937999998</v>
      </c>
      <c r="CA14" s="355">
        <v>358.16423901000002</v>
      </c>
      <c r="CB14" s="355">
        <v>427.68566659999999</v>
      </c>
      <c r="CC14" s="355">
        <v>297.66445723999999</v>
      </c>
      <c r="CD14" s="355">
        <v>257.19177837000001</v>
      </c>
      <c r="CE14" s="355">
        <v>247.47557850000004</v>
      </c>
      <c r="CF14" s="355">
        <v>231.18263859999999</v>
      </c>
      <c r="CG14" s="355">
        <v>181.27614785</v>
      </c>
      <c r="CH14" s="355">
        <v>198.20434677999998</v>
      </c>
      <c r="CI14" s="355">
        <v>198.70649810999998</v>
      </c>
      <c r="CJ14" s="355">
        <v>200.53395019999999</v>
      </c>
      <c r="CK14" s="739">
        <f>CC14+CD14+CE14+CF14</f>
        <v>1033.5144527100001</v>
      </c>
      <c r="CL14" s="739">
        <f>CG14+CH14+CI14+CJ14</f>
        <v>778.72094293999999</v>
      </c>
      <c r="CM14" s="347">
        <f>CL14/CK14*100</f>
        <v>75.34688469020432</v>
      </c>
      <c r="CN14" s="113"/>
      <c r="CO14" s="113"/>
      <c r="CP14" s="357">
        <v>45.705260889999998</v>
      </c>
      <c r="CQ14" s="358">
        <v>90.813262539999997</v>
      </c>
      <c r="CR14" s="358">
        <v>69.415915999999996</v>
      </c>
      <c r="CS14" s="358">
        <v>30.429956999999998</v>
      </c>
      <c r="CT14" s="358">
        <v>36.279078429999998</v>
      </c>
      <c r="CU14" s="358">
        <v>46.05715</v>
      </c>
      <c r="CV14" s="358">
        <v>33.632720999999997</v>
      </c>
      <c r="CW14" s="358">
        <v>10.261407999999999</v>
      </c>
      <c r="CX14" s="355">
        <v>11.299901999999999</v>
      </c>
      <c r="CY14" s="355">
        <v>14.063547</v>
      </c>
      <c r="CZ14" s="355">
        <v>12.792242</v>
      </c>
      <c r="DA14" s="355">
        <v>11.089226</v>
      </c>
      <c r="DB14" s="355">
        <v>8.4318240000000007</v>
      </c>
      <c r="DC14" s="355">
        <v>20.022283790000003</v>
      </c>
      <c r="DD14" s="355">
        <v>15.989986999999999</v>
      </c>
      <c r="DE14" s="355">
        <v>12.118300999999999</v>
      </c>
      <c r="DF14" s="355">
        <v>14.633529709999999</v>
      </c>
      <c r="DG14" s="355">
        <v>15.114113999999999</v>
      </c>
      <c r="DH14" s="355">
        <v>13.466073</v>
      </c>
      <c r="DI14" s="355">
        <v>22.157088999999999</v>
      </c>
      <c r="DJ14" s="355">
        <v>16.152550730000002</v>
      </c>
      <c r="DK14" s="355">
        <v>18.487666000000001</v>
      </c>
      <c r="DL14" s="355">
        <v>18.34431</v>
      </c>
      <c r="DM14" s="355">
        <v>18.663283</v>
      </c>
      <c r="DN14" s="355">
        <v>23.831923410000002</v>
      </c>
      <c r="DO14" s="355">
        <v>38.041426850000001</v>
      </c>
      <c r="DP14" s="355">
        <v>25.36954712</v>
      </c>
      <c r="DQ14" s="688">
        <v>21.37047978</v>
      </c>
      <c r="DR14" s="355">
        <v>36.65309457</v>
      </c>
      <c r="DS14" s="355">
        <v>34.05023731</v>
      </c>
      <c r="DT14" s="355">
        <v>45.255989749999998</v>
      </c>
      <c r="DU14" s="355">
        <v>68.276485649999998</v>
      </c>
      <c r="DV14" s="355">
        <v>21.278513230000001</v>
      </c>
      <c r="DW14" s="355">
        <v>16.056755000000003</v>
      </c>
      <c r="DX14" s="355">
        <v>19.664278100000001</v>
      </c>
      <c r="DY14" s="355">
        <v>32.950564029999995</v>
      </c>
      <c r="DZ14" s="355">
        <v>30.231948369999998</v>
      </c>
      <c r="EA14" s="355">
        <v>37.712488159999999</v>
      </c>
      <c r="EB14" s="355">
        <v>15.73942463</v>
      </c>
      <c r="EC14" s="355">
        <v>19.129550299999998</v>
      </c>
      <c r="ED14" s="739">
        <f>DV14+DW14+DX14+DY14</f>
        <v>89.950110359999996</v>
      </c>
      <c r="EE14" s="739">
        <f>DZ14+EA14+EB14+EC14</f>
        <v>102.81341146</v>
      </c>
      <c r="EF14" s="347">
        <f t="shared" si="3"/>
        <v>114.30048395551518</v>
      </c>
      <c r="EG14" s="113"/>
      <c r="EH14" s="113"/>
      <c r="GE14" s="419"/>
      <c r="GF14" s="419"/>
      <c r="GG14" s="419"/>
      <c r="GH14" s="419"/>
      <c r="GI14" s="419"/>
      <c r="GJ14" s="419"/>
      <c r="GK14" s="419"/>
      <c r="GL14" s="636"/>
      <c r="GM14" s="636"/>
      <c r="GN14" s="636"/>
      <c r="GO14" s="636"/>
      <c r="GP14" s="422"/>
      <c r="GQ14" s="422"/>
      <c r="GR14" s="422"/>
      <c r="GS14" s="422"/>
      <c r="GT14" s="422"/>
      <c r="GU14" s="420"/>
      <c r="GV14" s="420"/>
      <c r="GW14" s="420"/>
      <c r="GX14" s="420"/>
      <c r="GY14" s="420"/>
      <c r="GZ14" s="420"/>
      <c r="HA14" s="420"/>
      <c r="HB14" s="420"/>
      <c r="HC14" s="420"/>
      <c r="HD14" s="420"/>
      <c r="HE14" s="420"/>
      <c r="HF14" s="420"/>
      <c r="HG14" s="420"/>
      <c r="HH14" s="420"/>
      <c r="HI14" s="420"/>
      <c r="HJ14" s="420"/>
      <c r="HK14" s="420"/>
      <c r="HL14" s="420"/>
      <c r="HM14" s="420"/>
      <c r="HN14" s="420"/>
      <c r="HO14" s="420"/>
      <c r="HP14" s="420"/>
      <c r="HQ14" s="420"/>
      <c r="HR14" s="420"/>
      <c r="HS14" s="420"/>
      <c r="HT14" s="420"/>
      <c r="HU14" s="420"/>
      <c r="HV14" s="421"/>
      <c r="HW14" s="421"/>
      <c r="HX14" s="422"/>
      <c r="HY14" s="422"/>
      <c r="HZ14" s="422"/>
      <c r="IA14" s="422"/>
      <c r="IB14" s="422"/>
      <c r="IC14" s="422"/>
      <c r="ID14" s="422"/>
      <c r="IE14" s="422"/>
      <c r="IF14" s="421"/>
      <c r="IG14" s="421"/>
      <c r="IH14" s="421"/>
      <c r="II14" s="421"/>
      <c r="IJ14" s="421"/>
      <c r="IK14" s="421"/>
      <c r="IL14" s="420"/>
      <c r="IM14" s="420"/>
      <c r="IN14" s="420"/>
      <c r="IO14" s="420"/>
      <c r="IP14" s="420"/>
      <c r="IQ14" s="420"/>
      <c r="IR14" s="420"/>
      <c r="IS14" s="420"/>
      <c r="IT14" s="420"/>
      <c r="IU14" s="420"/>
      <c r="IV14" s="420"/>
      <c r="IW14" s="420"/>
      <c r="IX14" s="420"/>
      <c r="IY14" s="420"/>
      <c r="IZ14" s="420"/>
      <c r="JA14" s="420"/>
      <c r="JB14" s="420"/>
      <c r="JC14" s="420"/>
      <c r="JD14" s="420"/>
      <c r="JE14" s="420"/>
      <c r="JF14" s="420"/>
      <c r="JG14" s="420"/>
      <c r="JH14" s="420"/>
      <c r="JI14" s="420"/>
      <c r="JJ14" s="420"/>
      <c r="JK14" s="420"/>
      <c r="JL14" s="420"/>
      <c r="JM14" s="420"/>
      <c r="JN14" s="420"/>
      <c r="JO14" s="420"/>
      <c r="JP14" s="420"/>
      <c r="JQ14" s="420"/>
      <c r="JR14" s="420"/>
      <c r="JS14" s="420"/>
      <c r="JT14" s="420"/>
      <c r="JU14" s="420"/>
      <c r="JV14" s="420"/>
      <c r="JW14" s="420"/>
      <c r="JX14" s="420"/>
      <c r="JY14" s="419"/>
      <c r="JZ14" s="419"/>
      <c r="KA14" s="419"/>
      <c r="KB14" s="419"/>
      <c r="KC14" s="419"/>
      <c r="KD14" s="419"/>
      <c r="KE14" s="419"/>
      <c r="KF14" s="419"/>
      <c r="KG14" s="419"/>
      <c r="KH14" s="419"/>
      <c r="KI14" s="419"/>
      <c r="KJ14" s="419"/>
      <c r="KK14" s="419"/>
      <c r="KL14" s="419"/>
      <c r="KM14" s="419"/>
      <c r="KN14" s="419"/>
      <c r="KO14" s="419"/>
      <c r="KP14" s="419"/>
      <c r="KQ14" s="419"/>
      <c r="KR14" s="419"/>
      <c r="KS14" s="419"/>
      <c r="KT14" s="419"/>
      <c r="KU14" s="419"/>
      <c r="KV14" s="419"/>
      <c r="KW14" s="419"/>
      <c r="KX14" s="419"/>
      <c r="KY14" s="419"/>
      <c r="KZ14" s="419"/>
      <c r="LA14" s="419"/>
      <c r="LB14" s="419"/>
      <c r="LC14" s="419"/>
      <c r="LD14" s="419"/>
      <c r="LE14" s="419"/>
      <c r="LF14" s="419"/>
      <c r="LG14" s="419"/>
      <c r="LH14" s="419"/>
    </row>
    <row r="15" spans="1:320" s="413" customFormat="1" ht="15.75" customHeight="1">
      <c r="A15" s="344" t="str">
        <f>IF('1'!A1=1,B15,C15)</f>
        <v xml:space="preserve">% of total </v>
      </c>
      <c r="B15" s="345" t="s">
        <v>26</v>
      </c>
      <c r="C15" s="345" t="s">
        <v>156</v>
      </c>
      <c r="D15" s="112">
        <v>100</v>
      </c>
      <c r="E15" s="113">
        <v>100</v>
      </c>
      <c r="F15" s="113">
        <v>100</v>
      </c>
      <c r="G15" s="113">
        <v>100</v>
      </c>
      <c r="H15" s="113">
        <v>100</v>
      </c>
      <c r="I15" s="113">
        <v>100</v>
      </c>
      <c r="J15" s="113">
        <v>100</v>
      </c>
      <c r="K15" s="113">
        <v>100</v>
      </c>
      <c r="L15" s="113">
        <v>100</v>
      </c>
      <c r="M15" s="113">
        <v>100</v>
      </c>
      <c r="N15" s="113">
        <v>100</v>
      </c>
      <c r="O15" s="113">
        <v>100</v>
      </c>
      <c r="P15" s="113">
        <v>100</v>
      </c>
      <c r="Q15" s="113">
        <v>100</v>
      </c>
      <c r="R15" s="113">
        <v>100</v>
      </c>
      <c r="S15" s="113">
        <v>100</v>
      </c>
      <c r="T15" s="113">
        <v>100</v>
      </c>
      <c r="U15" s="113">
        <v>100</v>
      </c>
      <c r="V15" s="113">
        <v>100</v>
      </c>
      <c r="W15" s="113">
        <v>100</v>
      </c>
      <c r="X15" s="113">
        <v>100</v>
      </c>
      <c r="Y15" s="113">
        <v>100</v>
      </c>
      <c r="Z15" s="113">
        <v>100</v>
      </c>
      <c r="AA15" s="113">
        <v>100</v>
      </c>
      <c r="AB15" s="113">
        <v>100</v>
      </c>
      <c r="AC15" s="113">
        <v>100</v>
      </c>
      <c r="AD15" s="113">
        <v>100</v>
      </c>
      <c r="AE15" s="347">
        <v>100</v>
      </c>
      <c r="AF15" s="113">
        <v>100</v>
      </c>
      <c r="AG15" s="113">
        <v>100</v>
      </c>
      <c r="AH15" s="113">
        <v>100</v>
      </c>
      <c r="AI15" s="113">
        <v>100</v>
      </c>
      <c r="AJ15" s="113">
        <v>100</v>
      </c>
      <c r="AK15" s="113">
        <v>100</v>
      </c>
      <c r="AL15" s="113">
        <v>100</v>
      </c>
      <c r="AM15" s="113">
        <v>100</v>
      </c>
      <c r="AN15" s="113">
        <v>100</v>
      </c>
      <c r="AO15" s="113">
        <v>100</v>
      </c>
      <c r="AP15" s="113">
        <v>100</v>
      </c>
      <c r="AQ15" s="113">
        <v>100</v>
      </c>
      <c r="AR15" s="113">
        <v>100</v>
      </c>
      <c r="AS15" s="113">
        <v>100</v>
      </c>
      <c r="AT15" s="1097"/>
      <c r="AU15" s="113"/>
      <c r="AV15" s="113"/>
      <c r="AW15" s="112">
        <v>23.99650155396127</v>
      </c>
      <c r="AX15" s="113">
        <v>26.529535605381167</v>
      </c>
      <c r="AY15" s="113">
        <v>21.826741961225743</v>
      </c>
      <c r="AZ15" s="113">
        <v>22.605237993734121</v>
      </c>
      <c r="BA15" s="113">
        <f t="shared" ref="BA15:CL15" si="8">BA14/H14*100</f>
        <v>24.387291342951215</v>
      </c>
      <c r="BB15" s="113">
        <f t="shared" si="8"/>
        <v>24.524407988549367</v>
      </c>
      <c r="BC15" s="113">
        <f t="shared" si="8"/>
        <v>24.133176694186339</v>
      </c>
      <c r="BD15" s="113">
        <f t="shared" si="8"/>
        <v>31.349502005441614</v>
      </c>
      <c r="BE15" s="113">
        <f t="shared" si="8"/>
        <v>33.587089234717546</v>
      </c>
      <c r="BF15" s="113">
        <f t="shared" si="8"/>
        <v>32.298705356107291</v>
      </c>
      <c r="BG15" s="113">
        <f t="shared" si="8"/>
        <v>30.312304819055136</v>
      </c>
      <c r="BH15" s="113">
        <f t="shared" si="8"/>
        <v>29.463655949310503</v>
      </c>
      <c r="BI15" s="113">
        <f t="shared" si="8"/>
        <v>36.373582529214204</v>
      </c>
      <c r="BJ15" s="113">
        <f t="shared" si="8"/>
        <v>35.072958934675725</v>
      </c>
      <c r="BK15" s="113">
        <f t="shared" si="8"/>
        <v>36.647268478400477</v>
      </c>
      <c r="BL15" s="113">
        <f t="shared" si="8"/>
        <v>32.839439472203047</v>
      </c>
      <c r="BM15" s="113">
        <f t="shared" si="8"/>
        <v>41.315841659185828</v>
      </c>
      <c r="BN15" s="113">
        <f t="shared" si="8"/>
        <v>38.286159489749892</v>
      </c>
      <c r="BO15" s="113">
        <f t="shared" si="8"/>
        <v>43.663825742991101</v>
      </c>
      <c r="BP15" s="113">
        <f t="shared" si="8"/>
        <v>33.951410013649173</v>
      </c>
      <c r="BQ15" s="113">
        <f t="shared" si="8"/>
        <v>39.458256022718032</v>
      </c>
      <c r="BR15" s="113">
        <f t="shared" si="8"/>
        <v>37.783549265585691</v>
      </c>
      <c r="BS15" s="113">
        <f t="shared" si="8"/>
        <v>38.813587247163667</v>
      </c>
      <c r="BT15" s="113">
        <f t="shared" si="8"/>
        <v>33.668132145269823</v>
      </c>
      <c r="BU15" s="113">
        <f t="shared" si="8"/>
        <v>35.622678569332876</v>
      </c>
      <c r="BV15" s="113">
        <f t="shared" si="8"/>
        <v>34.530551416233678</v>
      </c>
      <c r="BW15" s="113">
        <f t="shared" si="8"/>
        <v>36.23416262128876</v>
      </c>
      <c r="BX15" s="347">
        <f t="shared" si="8"/>
        <v>33.176058917781084</v>
      </c>
      <c r="BY15" s="113">
        <f t="shared" si="8"/>
        <v>44.01223263042943</v>
      </c>
      <c r="BZ15" s="113">
        <f t="shared" si="8"/>
        <v>40.547223066655633</v>
      </c>
      <c r="CA15" s="113">
        <f t="shared" si="8"/>
        <v>39.459807635144486</v>
      </c>
      <c r="CB15" s="113">
        <f t="shared" si="8"/>
        <v>44.24152928135765</v>
      </c>
      <c r="CC15" s="113">
        <f t="shared" si="8"/>
        <v>58.591785307015655</v>
      </c>
      <c r="CD15" s="113">
        <f t="shared" si="8"/>
        <v>67.886179546957592</v>
      </c>
      <c r="CE15" s="113">
        <f t="shared" si="8"/>
        <v>62.370026063533359</v>
      </c>
      <c r="CF15" s="113">
        <f t="shared" si="8"/>
        <v>59.976803934103472</v>
      </c>
      <c r="CG15" s="113">
        <f t="shared" si="8"/>
        <v>54.919273451097816</v>
      </c>
      <c r="CH15" s="113">
        <f t="shared" si="8"/>
        <v>57.302847576585101</v>
      </c>
      <c r="CI15" s="113">
        <f t="shared" si="8"/>
        <v>63.098121907644469</v>
      </c>
      <c r="CJ15" s="113">
        <f t="shared" si="8"/>
        <v>59.896262764791388</v>
      </c>
      <c r="CK15" s="113">
        <f t="shared" si="8"/>
        <v>61.919429097443292</v>
      </c>
      <c r="CL15" s="113">
        <f t="shared" si="8"/>
        <v>58.74100566149275</v>
      </c>
      <c r="CM15" s="347"/>
      <c r="CN15" s="113"/>
      <c r="CO15" s="113"/>
      <c r="CP15" s="112">
        <v>4.687496065395516</v>
      </c>
      <c r="CQ15" s="113">
        <v>8.1446872233183853</v>
      </c>
      <c r="CR15" s="113">
        <v>7.5815603760053945</v>
      </c>
      <c r="CS15" s="113">
        <v>4.2049847712108841</v>
      </c>
      <c r="CT15" s="113">
        <f t="shared" ref="CT15:EE15" si="9">CT14/H14*100</f>
        <v>5.6288016837150838</v>
      </c>
      <c r="CU15" s="113">
        <f t="shared" si="9"/>
        <v>6.8127672318362098</v>
      </c>
      <c r="CV15" s="113">
        <f t="shared" si="9"/>
        <v>5.830175203115286</v>
      </c>
      <c r="CW15" s="113">
        <f t="shared" si="9"/>
        <v>1.9057459611116285</v>
      </c>
      <c r="CX15" s="113">
        <f t="shared" si="9"/>
        <v>2.8258188797737627</v>
      </c>
      <c r="CY15" s="113">
        <f t="shared" si="9"/>
        <v>3.1108084905961935</v>
      </c>
      <c r="CZ15" s="113">
        <f t="shared" si="9"/>
        <v>2.5867144583992836</v>
      </c>
      <c r="DA15" s="113">
        <f t="shared" si="9"/>
        <v>2.2818713473324612</v>
      </c>
      <c r="DB15" s="113">
        <f t="shared" si="9"/>
        <v>2.1648423445536169</v>
      </c>
      <c r="DC15" s="113">
        <f t="shared" si="9"/>
        <v>4.0881195689952268</v>
      </c>
      <c r="DD15" s="113">
        <f t="shared" si="9"/>
        <v>2.931308296166153</v>
      </c>
      <c r="DE15" s="113">
        <f t="shared" si="9"/>
        <v>1.9320505423091943</v>
      </c>
      <c r="DF15" s="113">
        <f t="shared" si="9"/>
        <v>2.843403119254595</v>
      </c>
      <c r="DG15" s="113">
        <f t="shared" si="9"/>
        <v>2.3551120120782767</v>
      </c>
      <c r="DH15" s="113">
        <f t="shared" si="9"/>
        <v>2.2343938894632918</v>
      </c>
      <c r="DI15" s="113">
        <f t="shared" si="9"/>
        <v>3.5646925559458404</v>
      </c>
      <c r="DJ15" s="113">
        <f t="shared" si="9"/>
        <v>3.8522275499082816</v>
      </c>
      <c r="DK15" s="113">
        <f t="shared" si="9"/>
        <v>3.3315919287966693</v>
      </c>
      <c r="DL15" s="113">
        <f t="shared" si="9"/>
        <v>3.1850029510088502</v>
      </c>
      <c r="DM15" s="113">
        <f t="shared" si="9"/>
        <v>3.0066157075988307</v>
      </c>
      <c r="DN15" s="113">
        <f t="shared" si="9"/>
        <v>5.0674907110979142</v>
      </c>
      <c r="DO15" s="113">
        <f t="shared" si="9"/>
        <v>6.901209176802733</v>
      </c>
      <c r="DP15" s="113">
        <f t="shared" si="9"/>
        <v>4.0392828061990116</v>
      </c>
      <c r="DQ15" s="347">
        <f t="shared" si="9"/>
        <v>3.2531451025561169</v>
      </c>
      <c r="DR15" s="113">
        <f t="shared" si="9"/>
        <v>6.9485269904937832</v>
      </c>
      <c r="DS15" s="113">
        <f t="shared" si="9"/>
        <v>4.4127060487110787</v>
      </c>
      <c r="DT15" s="113">
        <f t="shared" si="9"/>
        <v>4.9859602254238755</v>
      </c>
      <c r="DU15" s="113">
        <f t="shared" si="9"/>
        <v>7.0627948865487431</v>
      </c>
      <c r="DV15" s="113">
        <f t="shared" si="9"/>
        <v>4.188427769928305</v>
      </c>
      <c r="DW15" s="113">
        <f t="shared" si="9"/>
        <v>4.2382060568956952</v>
      </c>
      <c r="DX15" s="113">
        <f t="shared" si="9"/>
        <v>4.9558891630899566</v>
      </c>
      <c r="DY15" s="113">
        <f t="shared" si="9"/>
        <v>8.5485204698473947</v>
      </c>
      <c r="DZ15" s="113">
        <f t="shared" si="9"/>
        <v>9.1590463454980178</v>
      </c>
      <c r="EA15" s="113">
        <f t="shared" si="9"/>
        <v>10.903055335940351</v>
      </c>
      <c r="EB15" s="113">
        <f t="shared" si="9"/>
        <v>4.9979650565335101</v>
      </c>
      <c r="EC15" s="113">
        <f t="shared" si="9"/>
        <v>5.7136887305035184</v>
      </c>
      <c r="ED15" s="113">
        <f t="shared" si="9"/>
        <v>5.3890484706226376</v>
      </c>
      <c r="EE15" s="113">
        <f t="shared" si="9"/>
        <v>7.7554908974813248</v>
      </c>
      <c r="EF15" s="347"/>
      <c r="EG15" s="113"/>
      <c r="EH15" s="113"/>
      <c r="GE15" s="409"/>
      <c r="GF15" s="409"/>
      <c r="GG15" s="409"/>
      <c r="GH15" s="409"/>
      <c r="GI15" s="409"/>
      <c r="GJ15" s="409"/>
      <c r="GK15" s="409"/>
      <c r="GL15" s="634"/>
      <c r="GM15" s="634"/>
      <c r="GN15" s="634"/>
      <c r="GO15" s="634"/>
      <c r="GP15" s="412"/>
      <c r="GQ15" s="412"/>
      <c r="GR15" s="412"/>
      <c r="GS15" s="412"/>
      <c r="GT15" s="412"/>
      <c r="GU15" s="410"/>
      <c r="GV15" s="410"/>
      <c r="GW15" s="410"/>
      <c r="GX15" s="410"/>
      <c r="GY15" s="410"/>
      <c r="GZ15" s="410"/>
      <c r="HA15" s="410"/>
      <c r="HB15" s="410"/>
      <c r="HC15" s="410"/>
      <c r="HD15" s="410"/>
      <c r="HE15" s="410"/>
      <c r="HF15" s="410"/>
      <c r="HG15" s="410"/>
      <c r="HH15" s="410"/>
      <c r="HI15" s="410"/>
      <c r="HJ15" s="410"/>
      <c r="HK15" s="410"/>
      <c r="HL15" s="410"/>
      <c r="HM15" s="410"/>
      <c r="HN15" s="410"/>
      <c r="HO15" s="410"/>
      <c r="HP15" s="410"/>
      <c r="HQ15" s="410"/>
      <c r="HR15" s="410"/>
      <c r="HS15" s="410"/>
      <c r="HT15" s="410"/>
      <c r="HU15" s="410"/>
      <c r="HV15" s="411"/>
      <c r="HW15" s="411"/>
      <c r="HX15" s="412"/>
      <c r="HY15" s="412"/>
      <c r="HZ15" s="412"/>
      <c r="IA15" s="412"/>
      <c r="IB15" s="412"/>
      <c r="IC15" s="412"/>
      <c r="ID15" s="412"/>
      <c r="IE15" s="412"/>
      <c r="IF15" s="411"/>
      <c r="IG15" s="411"/>
      <c r="IH15" s="411"/>
      <c r="II15" s="411"/>
      <c r="IJ15" s="411"/>
      <c r="IK15" s="411"/>
      <c r="IL15" s="410"/>
      <c r="IM15" s="410"/>
      <c r="IN15" s="410"/>
      <c r="IO15" s="410"/>
      <c r="IP15" s="410"/>
      <c r="IQ15" s="410"/>
      <c r="IR15" s="410"/>
      <c r="IS15" s="410"/>
      <c r="IT15" s="410"/>
      <c r="IU15" s="410"/>
      <c r="IV15" s="410"/>
      <c r="IW15" s="410"/>
      <c r="IX15" s="410"/>
      <c r="IY15" s="410"/>
      <c r="IZ15" s="410"/>
      <c r="JA15" s="410"/>
      <c r="JB15" s="410"/>
      <c r="JC15" s="410"/>
      <c r="JD15" s="410"/>
      <c r="JE15" s="410"/>
      <c r="JF15" s="410"/>
      <c r="JG15" s="410"/>
      <c r="JH15" s="410"/>
      <c r="JI15" s="410"/>
      <c r="JJ15" s="410"/>
      <c r="JK15" s="410"/>
      <c r="JL15" s="410"/>
      <c r="JM15" s="410"/>
      <c r="JN15" s="410"/>
      <c r="JO15" s="410"/>
      <c r="JP15" s="410"/>
      <c r="JQ15" s="410"/>
      <c r="JR15" s="410"/>
      <c r="JS15" s="410"/>
      <c r="JT15" s="410"/>
      <c r="JU15" s="410"/>
      <c r="JV15" s="410"/>
      <c r="JW15" s="410"/>
      <c r="JX15" s="410"/>
      <c r="JY15" s="409"/>
      <c r="JZ15" s="409"/>
      <c r="KA15" s="409"/>
      <c r="KB15" s="409"/>
      <c r="KC15" s="409"/>
      <c r="KD15" s="409"/>
      <c r="KE15" s="409"/>
      <c r="KF15" s="409"/>
      <c r="KG15" s="409"/>
      <c r="KH15" s="409"/>
      <c r="KI15" s="409"/>
      <c r="KJ15" s="409"/>
      <c r="KK15" s="409"/>
      <c r="KL15" s="409"/>
      <c r="KM15" s="409"/>
      <c r="KN15" s="409"/>
      <c r="KO15" s="409"/>
      <c r="KP15" s="409"/>
      <c r="KQ15" s="409"/>
      <c r="KR15" s="409"/>
      <c r="KS15" s="409"/>
      <c r="KT15" s="409"/>
      <c r="KU15" s="409"/>
      <c r="KV15" s="409"/>
      <c r="KW15" s="409"/>
      <c r="KX15" s="409"/>
      <c r="KY15" s="409"/>
      <c r="KZ15" s="409"/>
      <c r="LA15" s="409"/>
      <c r="LB15" s="409"/>
      <c r="LC15" s="409"/>
      <c r="LD15" s="409"/>
      <c r="LE15" s="409"/>
      <c r="LF15" s="409"/>
      <c r="LG15" s="409"/>
      <c r="LH15" s="409"/>
    </row>
    <row r="16" spans="1:320" s="423" customFormat="1" ht="34.5" customHeight="1">
      <c r="A16" s="352" t="str">
        <f>IF('1'!A1=1,B16,C16)</f>
        <v>Timber and wood products</v>
      </c>
      <c r="B16" s="353" t="s">
        <v>8</v>
      </c>
      <c r="C16" s="641" t="s">
        <v>99</v>
      </c>
      <c r="D16" s="357">
        <v>461.56330969000004</v>
      </c>
      <c r="E16" s="358">
        <v>542.39264700000001</v>
      </c>
      <c r="F16" s="358">
        <v>521.50220999999999</v>
      </c>
      <c r="G16" s="358">
        <v>428.37460600000003</v>
      </c>
      <c r="H16" s="358">
        <v>361.16420402</v>
      </c>
      <c r="I16" s="358">
        <v>387.864688</v>
      </c>
      <c r="J16" s="358">
        <v>408.75303399999996</v>
      </c>
      <c r="K16" s="358">
        <v>382.44065899999998</v>
      </c>
      <c r="L16" s="355">
        <v>338.25026400000002</v>
      </c>
      <c r="M16" s="355">
        <v>400.52235100000001</v>
      </c>
      <c r="N16" s="355">
        <v>403.65306699999996</v>
      </c>
      <c r="O16" s="355">
        <v>368.39918699999998</v>
      </c>
      <c r="P16" s="355">
        <v>338.47868555000002</v>
      </c>
      <c r="Q16" s="355">
        <v>413.92452000000003</v>
      </c>
      <c r="R16" s="355">
        <v>463.026411</v>
      </c>
      <c r="S16" s="355">
        <v>431.728047</v>
      </c>
      <c r="T16" s="355">
        <v>473.37609712000005</v>
      </c>
      <c r="U16" s="355">
        <v>521.91585699999996</v>
      </c>
      <c r="V16" s="355">
        <v>517.79233099999999</v>
      </c>
      <c r="W16" s="355">
        <v>452.41151900000006</v>
      </c>
      <c r="X16" s="355">
        <v>456.12694634000002</v>
      </c>
      <c r="Y16" s="355">
        <v>476.37805900000001</v>
      </c>
      <c r="Z16" s="355">
        <v>444.939303</v>
      </c>
      <c r="AA16" s="355">
        <v>403.40943199999998</v>
      </c>
      <c r="AB16" s="355">
        <v>413.61790098</v>
      </c>
      <c r="AC16" s="355">
        <v>406.21698673999998</v>
      </c>
      <c r="AD16" s="355">
        <v>477.12303450000002</v>
      </c>
      <c r="AE16" s="688">
        <v>463.49710468000001</v>
      </c>
      <c r="AF16" s="355">
        <v>505.94566731999998</v>
      </c>
      <c r="AG16" s="355">
        <v>637.74012832000005</v>
      </c>
      <c r="AH16" s="355">
        <v>731.52102575000004</v>
      </c>
      <c r="AI16" s="355">
        <v>615.75157931000001</v>
      </c>
      <c r="AJ16" s="355">
        <v>538.06708473000003</v>
      </c>
      <c r="AK16" s="355">
        <v>598.13893367000003</v>
      </c>
      <c r="AL16" s="355">
        <v>541.08795392999991</v>
      </c>
      <c r="AM16" s="355">
        <v>441.95019758000001</v>
      </c>
      <c r="AN16" s="355">
        <v>443.64832804000002</v>
      </c>
      <c r="AO16" s="355">
        <v>502.22925350000003</v>
      </c>
      <c r="AP16" s="355">
        <v>435.37355588000003</v>
      </c>
      <c r="AQ16" s="355">
        <v>339.9662118</v>
      </c>
      <c r="AR16" s="739">
        <f>AJ16+AK16+AL16+AM16</f>
        <v>2119.24416991</v>
      </c>
      <c r="AS16" s="739">
        <f>AN16+AO16+AP16+AQ16</f>
        <v>1721.21734922</v>
      </c>
      <c r="AT16" s="1097">
        <f t="shared" si="2"/>
        <v>81.21845390251076</v>
      </c>
      <c r="AU16" s="113"/>
      <c r="AV16" s="113"/>
      <c r="AW16" s="357">
        <v>191.98533727</v>
      </c>
      <c r="AX16" s="358">
        <v>217.49712100000002</v>
      </c>
      <c r="AY16" s="358">
        <v>196.84560300000001</v>
      </c>
      <c r="AZ16" s="358">
        <v>184.25192000000001</v>
      </c>
      <c r="BA16" s="358">
        <v>172.11253988999999</v>
      </c>
      <c r="BB16" s="358">
        <v>189.136639</v>
      </c>
      <c r="BC16" s="358">
        <v>204.68832999999998</v>
      </c>
      <c r="BD16" s="358">
        <v>199.43736900000002</v>
      </c>
      <c r="BE16" s="355">
        <v>203.53451100000001</v>
      </c>
      <c r="BF16" s="355">
        <v>227.18585400000001</v>
      </c>
      <c r="BG16" s="355">
        <v>224.77992800000001</v>
      </c>
      <c r="BH16" s="355">
        <v>210.04968700000001</v>
      </c>
      <c r="BI16" s="355">
        <v>204.99833655</v>
      </c>
      <c r="BJ16" s="355">
        <v>237.127971</v>
      </c>
      <c r="BK16" s="355">
        <v>253.517571</v>
      </c>
      <c r="BL16" s="355">
        <v>248.92129299999999</v>
      </c>
      <c r="BM16" s="355">
        <v>285.31857435999996</v>
      </c>
      <c r="BN16" s="355">
        <v>303.70231100000001</v>
      </c>
      <c r="BO16" s="355">
        <v>293.68642499999999</v>
      </c>
      <c r="BP16" s="355">
        <v>261.26670300000001</v>
      </c>
      <c r="BQ16" s="355">
        <v>290.92244999000002</v>
      </c>
      <c r="BR16" s="355">
        <v>300.71058500000004</v>
      </c>
      <c r="BS16" s="355">
        <v>276.41017999999997</v>
      </c>
      <c r="BT16" s="355">
        <v>251.29292999999998</v>
      </c>
      <c r="BU16" s="355">
        <v>269.13473515999999</v>
      </c>
      <c r="BV16" s="355">
        <v>254.78928053999999</v>
      </c>
      <c r="BW16" s="355">
        <v>303.24067878</v>
      </c>
      <c r="BX16" s="688">
        <v>292.28755379</v>
      </c>
      <c r="BY16" s="355">
        <v>331.52446746999999</v>
      </c>
      <c r="BZ16" s="355">
        <v>402.96956955000002</v>
      </c>
      <c r="CA16" s="355">
        <v>490.09002273999999</v>
      </c>
      <c r="CB16" s="355">
        <v>418.23208933000001</v>
      </c>
      <c r="CC16" s="355">
        <v>430.28117465999998</v>
      </c>
      <c r="CD16" s="355">
        <v>514.28561500000001</v>
      </c>
      <c r="CE16" s="355">
        <v>459.69883924999999</v>
      </c>
      <c r="CF16" s="355">
        <v>376.69876818000006</v>
      </c>
      <c r="CG16" s="355">
        <v>378.94304432000001</v>
      </c>
      <c r="CH16" s="355">
        <v>422.76287276999994</v>
      </c>
      <c r="CI16" s="355">
        <v>359.19407824000001</v>
      </c>
      <c r="CJ16" s="355">
        <v>272.55539851999998</v>
      </c>
      <c r="CK16" s="739">
        <f>CC16+CD16+CE16+CF16</f>
        <v>1780.9643970900001</v>
      </c>
      <c r="CL16" s="739">
        <f>CG16+CH16+CI16+CJ16</f>
        <v>1433.4553938499998</v>
      </c>
      <c r="CM16" s="347">
        <f>CL16/CK16*100</f>
        <v>80.487594035691487</v>
      </c>
      <c r="CN16" s="113"/>
      <c r="CO16" s="113"/>
      <c r="CP16" s="357">
        <v>1</v>
      </c>
      <c r="CQ16" s="358">
        <v>2</v>
      </c>
      <c r="CR16" s="358">
        <v>2</v>
      </c>
      <c r="CS16" s="358">
        <v>2</v>
      </c>
      <c r="CT16" s="358">
        <v>2</v>
      </c>
      <c r="CU16" s="358">
        <v>2</v>
      </c>
      <c r="CV16" s="358">
        <v>3</v>
      </c>
      <c r="CW16" s="358">
        <v>3</v>
      </c>
      <c r="CX16" s="355">
        <v>2</v>
      </c>
      <c r="CY16" s="355">
        <v>3</v>
      </c>
      <c r="CZ16" s="355">
        <v>2.9718850000000003</v>
      </c>
      <c r="DA16" s="355">
        <v>3</v>
      </c>
      <c r="DB16" s="355">
        <v>2.7129349999999999</v>
      </c>
      <c r="DC16" s="355">
        <v>3.58175248</v>
      </c>
      <c r="DD16" s="355">
        <v>4.6315029999999995</v>
      </c>
      <c r="DE16" s="355">
        <v>5</v>
      </c>
      <c r="DF16" s="355">
        <v>3.0875526800000004</v>
      </c>
      <c r="DG16" s="355">
        <v>3</v>
      </c>
      <c r="DH16" s="355">
        <v>3.4772189999999998</v>
      </c>
      <c r="DI16" s="355">
        <v>4</v>
      </c>
      <c r="DJ16" s="355">
        <v>4.04807819</v>
      </c>
      <c r="DK16" s="355">
        <v>4</v>
      </c>
      <c r="DL16" s="355">
        <v>3.3869380000000002</v>
      </c>
      <c r="DM16" s="355">
        <v>3.2029420000000002</v>
      </c>
      <c r="DN16" s="355">
        <v>3.5572343499999999</v>
      </c>
      <c r="DO16" s="355">
        <v>3</v>
      </c>
      <c r="DP16" s="355">
        <v>4.2727211599999997</v>
      </c>
      <c r="DQ16" s="688">
        <v>5.2710120399999996</v>
      </c>
      <c r="DR16" s="355">
        <v>6</v>
      </c>
      <c r="DS16" s="355">
        <v>8</v>
      </c>
      <c r="DT16" s="355">
        <v>13.579437649999999</v>
      </c>
      <c r="DU16" s="355">
        <v>9.8683916000000007</v>
      </c>
      <c r="DV16" s="355">
        <v>5.4630803100000005</v>
      </c>
      <c r="DW16" s="355">
        <v>6</v>
      </c>
      <c r="DX16" s="355">
        <v>6.4611067700000007</v>
      </c>
      <c r="DY16" s="355">
        <v>4.7934262800000003</v>
      </c>
      <c r="DZ16" s="355">
        <v>3.8265670899999997</v>
      </c>
      <c r="EA16" s="355">
        <v>6.4559121099999999</v>
      </c>
      <c r="EB16" s="355">
        <v>5.7323288200000002</v>
      </c>
      <c r="EC16" s="355">
        <v>4.1569243</v>
      </c>
      <c r="ED16" s="739">
        <f>DV16+DW16+DX16+DY16</f>
        <v>22.717613360000001</v>
      </c>
      <c r="EE16" s="739">
        <f>DZ16+EA16+EB16+EC16</f>
        <v>20.17173232</v>
      </c>
      <c r="EF16" s="347">
        <f t="shared" si="3"/>
        <v>88.793360465925275</v>
      </c>
      <c r="EG16" s="113"/>
      <c r="EH16" s="113"/>
      <c r="GE16" s="419"/>
      <c r="GF16" s="419"/>
      <c r="GG16" s="419"/>
      <c r="GH16" s="419"/>
      <c r="GI16" s="419"/>
      <c r="GJ16" s="419"/>
      <c r="GK16" s="419"/>
      <c r="GL16" s="636"/>
      <c r="GM16" s="636"/>
      <c r="GN16" s="636"/>
      <c r="GO16" s="636">
        <f>2018-2007</f>
        <v>11</v>
      </c>
      <c r="GP16" s="422"/>
      <c r="GQ16" s="422"/>
      <c r="GR16" s="422"/>
      <c r="GS16" s="422"/>
      <c r="GT16" s="422"/>
      <c r="GU16" s="420"/>
      <c r="GV16" s="420"/>
      <c r="GW16" s="420"/>
      <c r="GX16" s="420"/>
      <c r="GY16" s="420"/>
      <c r="GZ16" s="420"/>
      <c r="HA16" s="420"/>
      <c r="HB16" s="420"/>
      <c r="HC16" s="420"/>
      <c r="HD16" s="420"/>
      <c r="HE16" s="420"/>
      <c r="HF16" s="420"/>
      <c r="HG16" s="420"/>
      <c r="HH16" s="420"/>
      <c r="HI16" s="420"/>
      <c r="HJ16" s="420"/>
      <c r="HK16" s="420"/>
      <c r="HL16" s="420"/>
      <c r="HM16" s="420"/>
      <c r="HN16" s="420"/>
      <c r="HO16" s="420"/>
      <c r="HP16" s="420"/>
      <c r="HQ16" s="420"/>
      <c r="HR16" s="420"/>
      <c r="HS16" s="420"/>
      <c r="HT16" s="420"/>
      <c r="HU16" s="420"/>
      <c r="HV16" s="421"/>
      <c r="HW16" s="421"/>
      <c r="HX16" s="422"/>
      <c r="HY16" s="422"/>
      <c r="HZ16" s="422"/>
      <c r="IA16" s="422"/>
      <c r="IB16" s="422"/>
      <c r="IC16" s="422"/>
      <c r="ID16" s="422"/>
      <c r="IE16" s="422"/>
      <c r="IF16" s="421"/>
      <c r="IG16" s="421"/>
      <c r="IH16" s="421"/>
      <c r="II16" s="421"/>
      <c r="IJ16" s="421"/>
      <c r="IK16" s="421"/>
      <c r="IL16" s="420"/>
      <c r="IM16" s="420"/>
      <c r="IN16" s="420"/>
      <c r="IO16" s="420"/>
      <c r="IP16" s="420"/>
      <c r="IQ16" s="420"/>
      <c r="IR16" s="420"/>
      <c r="IS16" s="420"/>
      <c r="IT16" s="420"/>
      <c r="IU16" s="420"/>
      <c r="IV16" s="420"/>
      <c r="IW16" s="420"/>
      <c r="IX16" s="420"/>
      <c r="IY16" s="420"/>
      <c r="IZ16" s="420"/>
      <c r="JA16" s="420"/>
      <c r="JB16" s="420"/>
      <c r="JC16" s="420"/>
      <c r="JD16" s="420"/>
      <c r="JE16" s="420"/>
      <c r="JF16" s="420"/>
      <c r="JG16" s="420"/>
      <c r="JH16" s="420"/>
      <c r="JI16" s="420"/>
      <c r="JJ16" s="420"/>
      <c r="JK16" s="420"/>
      <c r="JL16" s="420"/>
      <c r="JM16" s="420"/>
      <c r="JN16" s="420"/>
      <c r="JO16" s="420"/>
      <c r="JP16" s="420"/>
      <c r="JQ16" s="420"/>
      <c r="JR16" s="420"/>
      <c r="JS16" s="420"/>
      <c r="JT16" s="420"/>
      <c r="JU16" s="420"/>
      <c r="JV16" s="420"/>
      <c r="JW16" s="420"/>
      <c r="JX16" s="420"/>
      <c r="JY16" s="419"/>
      <c r="JZ16" s="419"/>
      <c r="KA16" s="419"/>
      <c r="KB16" s="419"/>
      <c r="KC16" s="419"/>
      <c r="KD16" s="419"/>
      <c r="KE16" s="419"/>
      <c r="KF16" s="419"/>
      <c r="KG16" s="419"/>
      <c r="KH16" s="419"/>
      <c r="KI16" s="419"/>
      <c r="KJ16" s="419"/>
      <c r="KK16" s="419"/>
      <c r="KL16" s="419"/>
      <c r="KM16" s="419"/>
      <c r="KN16" s="419"/>
      <c r="KO16" s="419"/>
      <c r="KP16" s="419"/>
      <c r="KQ16" s="419"/>
      <c r="KR16" s="419"/>
      <c r="KS16" s="419"/>
      <c r="KT16" s="419"/>
      <c r="KU16" s="419"/>
      <c r="KV16" s="419"/>
      <c r="KW16" s="419"/>
      <c r="KX16" s="419"/>
      <c r="KY16" s="419"/>
      <c r="KZ16" s="419"/>
      <c r="LA16" s="419"/>
      <c r="LB16" s="419"/>
      <c r="LC16" s="419"/>
      <c r="LD16" s="419"/>
      <c r="LE16" s="419"/>
      <c r="LF16" s="419"/>
      <c r="LG16" s="419"/>
      <c r="LH16" s="419"/>
    </row>
    <row r="17" spans="1:320" s="413" customFormat="1" ht="15.75" customHeight="1">
      <c r="A17" s="344" t="str">
        <f>IF('1'!A1=1,B17,C17)</f>
        <v xml:space="preserve">% of total </v>
      </c>
      <c r="B17" s="345" t="s">
        <v>26</v>
      </c>
      <c r="C17" s="345" t="s">
        <v>156</v>
      </c>
      <c r="D17" s="112">
        <v>100</v>
      </c>
      <c r="E17" s="113">
        <v>100</v>
      </c>
      <c r="F17" s="113">
        <v>100</v>
      </c>
      <c r="G17" s="113">
        <v>100</v>
      </c>
      <c r="H17" s="113">
        <v>100</v>
      </c>
      <c r="I17" s="113">
        <v>100</v>
      </c>
      <c r="J17" s="113">
        <v>100</v>
      </c>
      <c r="K17" s="113">
        <v>100</v>
      </c>
      <c r="L17" s="113">
        <v>100</v>
      </c>
      <c r="M17" s="113">
        <v>100</v>
      </c>
      <c r="N17" s="113">
        <v>100</v>
      </c>
      <c r="O17" s="113">
        <v>100</v>
      </c>
      <c r="P17" s="113">
        <v>100</v>
      </c>
      <c r="Q17" s="113">
        <v>100</v>
      </c>
      <c r="R17" s="113">
        <v>100</v>
      </c>
      <c r="S17" s="113">
        <v>100</v>
      </c>
      <c r="T17" s="113">
        <v>100</v>
      </c>
      <c r="U17" s="113">
        <v>100</v>
      </c>
      <c r="V17" s="113">
        <v>100</v>
      </c>
      <c r="W17" s="113">
        <v>100</v>
      </c>
      <c r="X17" s="113">
        <v>100</v>
      </c>
      <c r="Y17" s="113">
        <v>100</v>
      </c>
      <c r="Z17" s="113">
        <v>100</v>
      </c>
      <c r="AA17" s="113">
        <v>100</v>
      </c>
      <c r="AB17" s="113">
        <v>100</v>
      </c>
      <c r="AC17" s="113">
        <v>100</v>
      </c>
      <c r="AD17" s="113">
        <v>100</v>
      </c>
      <c r="AE17" s="347">
        <v>100</v>
      </c>
      <c r="AF17" s="113">
        <v>100</v>
      </c>
      <c r="AG17" s="113">
        <v>100</v>
      </c>
      <c r="AH17" s="113">
        <v>100</v>
      </c>
      <c r="AI17" s="113">
        <v>100</v>
      </c>
      <c r="AJ17" s="113">
        <v>100</v>
      </c>
      <c r="AK17" s="113">
        <v>100</v>
      </c>
      <c r="AL17" s="113">
        <v>100</v>
      </c>
      <c r="AM17" s="113">
        <v>100</v>
      </c>
      <c r="AN17" s="113">
        <v>100</v>
      </c>
      <c r="AO17" s="113">
        <v>100</v>
      </c>
      <c r="AP17" s="113">
        <v>100</v>
      </c>
      <c r="AQ17" s="113">
        <v>100</v>
      </c>
      <c r="AR17" s="113">
        <v>100</v>
      </c>
      <c r="AS17" s="113">
        <v>100</v>
      </c>
      <c r="AT17" s="1097"/>
      <c r="AU17" s="113"/>
      <c r="AV17" s="113"/>
      <c r="AW17" s="112">
        <v>41.594583720041179</v>
      </c>
      <c r="AX17" s="113">
        <v>40.099570339492459</v>
      </c>
      <c r="AY17" s="113">
        <v>37.745880885145247</v>
      </c>
      <c r="AZ17" s="113">
        <v>43.011867981735591</v>
      </c>
      <c r="BA17" s="113">
        <f t="shared" ref="BA17:CL17" si="10">BA16/H16*100</f>
        <v>47.654927585367517</v>
      </c>
      <c r="BB17" s="113">
        <f t="shared" si="10"/>
        <v>48.763562358633692</v>
      </c>
      <c r="BC17" s="113">
        <f t="shared" si="10"/>
        <v>50.076283959766279</v>
      </c>
      <c r="BD17" s="113">
        <f t="shared" si="10"/>
        <v>52.148578951172667</v>
      </c>
      <c r="BE17" s="113">
        <f t="shared" si="10"/>
        <v>60.172757470486403</v>
      </c>
      <c r="BF17" s="113">
        <f t="shared" si="10"/>
        <v>56.72239100583927</v>
      </c>
      <c r="BG17" s="113">
        <f t="shared" si="10"/>
        <v>55.686416474075749</v>
      </c>
      <c r="BH17" s="113">
        <f t="shared" si="10"/>
        <v>57.016870398250909</v>
      </c>
      <c r="BI17" s="113">
        <f t="shared" si="10"/>
        <v>60.564622028384022</v>
      </c>
      <c r="BJ17" s="113">
        <f t="shared" si="10"/>
        <v>57.287732314094363</v>
      </c>
      <c r="BK17" s="113">
        <f t="shared" si="10"/>
        <v>54.752291657073535</v>
      </c>
      <c r="BL17" s="113">
        <f t="shared" si="10"/>
        <v>57.656965937170156</v>
      </c>
      <c r="BM17" s="113">
        <f t="shared" si="10"/>
        <v>60.273126610292735</v>
      </c>
      <c r="BN17" s="113">
        <f t="shared" si="10"/>
        <v>58.189899181392377</v>
      </c>
      <c r="BO17" s="113">
        <f t="shared" si="10"/>
        <v>56.718959980116047</v>
      </c>
      <c r="BP17" s="113">
        <f t="shared" si="10"/>
        <v>57.749790186045189</v>
      </c>
      <c r="BQ17" s="113">
        <f t="shared" si="10"/>
        <v>63.781026822551389</v>
      </c>
      <c r="BR17" s="113">
        <f t="shared" si="10"/>
        <v>63.124356657240597</v>
      </c>
      <c r="BS17" s="113">
        <f t="shared" si="10"/>
        <v>62.123120645064702</v>
      </c>
      <c r="BT17" s="113">
        <f t="shared" si="10"/>
        <v>62.292279274223802</v>
      </c>
      <c r="BU17" s="113">
        <f t="shared" si="10"/>
        <v>65.068444697951719</v>
      </c>
      <c r="BV17" s="113">
        <f t="shared" si="10"/>
        <v>62.722458404497594</v>
      </c>
      <c r="BW17" s="113">
        <f t="shared" si="10"/>
        <v>63.556076075383864</v>
      </c>
      <c r="BX17" s="347">
        <f t="shared" si="10"/>
        <v>63.061354825893964</v>
      </c>
      <c r="BY17" s="113">
        <f t="shared" si="10"/>
        <v>65.52570540352464</v>
      </c>
      <c r="BZ17" s="113">
        <f t="shared" si="10"/>
        <v>63.18711206264274</v>
      </c>
      <c r="CA17" s="113">
        <f t="shared" si="10"/>
        <v>66.996026838398777</v>
      </c>
      <c r="CB17" s="113">
        <f t="shared" si="10"/>
        <v>67.922211388992821</v>
      </c>
      <c r="CC17" s="113">
        <f t="shared" si="10"/>
        <v>79.967942078433097</v>
      </c>
      <c r="CD17" s="113">
        <f t="shared" si="10"/>
        <v>85.980962958638827</v>
      </c>
      <c r="CE17" s="113">
        <f t="shared" si="10"/>
        <v>84.958246789850151</v>
      </c>
      <c r="CF17" s="113">
        <f t="shared" si="10"/>
        <v>85.235569582885319</v>
      </c>
      <c r="CG17" s="113">
        <f t="shared" si="10"/>
        <v>85.415185941111886</v>
      </c>
      <c r="CH17" s="113">
        <f t="shared" si="10"/>
        <v>84.177269608210892</v>
      </c>
      <c r="CI17" s="113">
        <f t="shared" si="10"/>
        <v>82.502502365808127</v>
      </c>
      <c r="CJ17" s="113">
        <f t="shared" si="10"/>
        <v>80.17131969583572</v>
      </c>
      <c r="CK17" s="113">
        <f t="shared" si="10"/>
        <v>84.037716011064177</v>
      </c>
      <c r="CL17" s="113">
        <f t="shared" si="10"/>
        <v>83.281486472327018</v>
      </c>
      <c r="CM17" s="347"/>
      <c r="CN17" s="113"/>
      <c r="CO17" s="113"/>
      <c r="CP17" s="112">
        <v>0.30028861716302679</v>
      </c>
      <c r="CQ17" s="113">
        <v>0.31636005751383278</v>
      </c>
      <c r="CR17" s="113">
        <v>0.32202126238352857</v>
      </c>
      <c r="CS17" s="113">
        <v>0.36204223552877918</v>
      </c>
      <c r="CT17" s="113">
        <f t="shared" ref="CT17:EE17" si="11">CT16/H16*100</f>
        <v>0.55376473574586227</v>
      </c>
      <c r="CU17" s="113">
        <f t="shared" si="11"/>
        <v>0.51564374429465976</v>
      </c>
      <c r="CV17" s="113">
        <f t="shared" si="11"/>
        <v>0.73393950636706473</v>
      </c>
      <c r="CW17" s="113">
        <f t="shared" si="11"/>
        <v>0.78443542269913313</v>
      </c>
      <c r="CX17" s="113">
        <f t="shared" si="11"/>
        <v>0.59127817857372011</v>
      </c>
      <c r="CY17" s="113">
        <f t="shared" si="11"/>
        <v>0.74902186919401148</v>
      </c>
      <c r="CZ17" s="113">
        <f t="shared" si="11"/>
        <v>0.7362473477750141</v>
      </c>
      <c r="DA17" s="113">
        <f t="shared" si="11"/>
        <v>0.81433404466226478</v>
      </c>
      <c r="DB17" s="113">
        <f t="shared" si="11"/>
        <v>0.8015083713740212</v>
      </c>
      <c r="DC17" s="113">
        <f t="shared" si="11"/>
        <v>0.86531536715921054</v>
      </c>
      <c r="DD17" s="113">
        <f t="shared" si="11"/>
        <v>1.0002675635710119</v>
      </c>
      <c r="DE17" s="113">
        <f t="shared" si="11"/>
        <v>1.158136478448434</v>
      </c>
      <c r="DF17" s="113">
        <f t="shared" si="11"/>
        <v>0.65224093459398125</v>
      </c>
      <c r="DG17" s="113">
        <f t="shared" si="11"/>
        <v>0.57480529854834439</v>
      </c>
      <c r="DH17" s="113">
        <f t="shared" si="11"/>
        <v>0.67154702606053074</v>
      </c>
      <c r="DI17" s="113">
        <f t="shared" si="11"/>
        <v>0.88415078573629324</v>
      </c>
      <c r="DJ17" s="113">
        <f t="shared" si="11"/>
        <v>0.88748937603491984</v>
      </c>
      <c r="DK17" s="113">
        <f t="shared" si="11"/>
        <v>0.83966923422054573</v>
      </c>
      <c r="DL17" s="113">
        <f t="shared" si="11"/>
        <v>0.76121349073089195</v>
      </c>
      <c r="DM17" s="113">
        <f t="shared" si="11"/>
        <v>0.79396804981000046</v>
      </c>
      <c r="DN17" s="113">
        <f t="shared" si="11"/>
        <v>0.86002910937164823</v>
      </c>
      <c r="DO17" s="113">
        <f t="shared" si="11"/>
        <v>0.7385215532407452</v>
      </c>
      <c r="DP17" s="113">
        <f t="shared" si="11"/>
        <v>0.89551768643439911</v>
      </c>
      <c r="DQ17" s="347">
        <f t="shared" si="11"/>
        <v>1.1372265299562387</v>
      </c>
      <c r="DR17" s="113">
        <f t="shared" si="11"/>
        <v>1.1858980889750612</v>
      </c>
      <c r="DS17" s="113">
        <f t="shared" si="11"/>
        <v>1.2544294524910036</v>
      </c>
      <c r="DT17" s="113">
        <f t="shared" si="11"/>
        <v>1.856329096771693</v>
      </c>
      <c r="DU17" s="113">
        <f t="shared" si="11"/>
        <v>1.6026579438185675</v>
      </c>
      <c r="DV17" s="113">
        <f t="shared" si="11"/>
        <v>1.0153158342219266</v>
      </c>
      <c r="DW17" s="113">
        <f t="shared" si="11"/>
        <v>1.003111428173687</v>
      </c>
      <c r="DX17" s="113">
        <f t="shared" si="11"/>
        <v>1.1940954743257635</v>
      </c>
      <c r="DY17" s="113">
        <f t="shared" si="11"/>
        <v>1.0846077920651487</v>
      </c>
      <c r="DZ17" s="113">
        <f t="shared" si="11"/>
        <v>0.86252259912833262</v>
      </c>
      <c r="EA17" s="113">
        <f t="shared" si="11"/>
        <v>1.2854512286986883</v>
      </c>
      <c r="EB17" s="113">
        <f t="shared" si="11"/>
        <v>1.3166460715358594</v>
      </c>
      <c r="EC17" s="113">
        <f t="shared" si="11"/>
        <v>1.222746307049329</v>
      </c>
      <c r="ED17" s="113">
        <f t="shared" si="11"/>
        <v>1.071967717668171</v>
      </c>
      <c r="EE17" s="113">
        <f t="shared" si="11"/>
        <v>1.1719456772348464</v>
      </c>
      <c r="EF17" s="347"/>
      <c r="EG17" s="113"/>
      <c r="EH17" s="113"/>
      <c r="GE17" s="409"/>
      <c r="GF17" s="409"/>
      <c r="GG17" s="409"/>
      <c r="GH17" s="409"/>
      <c r="GI17" s="409"/>
      <c r="GJ17" s="409"/>
      <c r="GK17" s="409"/>
      <c r="GL17" s="634"/>
      <c r="GM17" s="634"/>
      <c r="GN17" s="634"/>
      <c r="GO17" s="634"/>
      <c r="GP17" s="412"/>
      <c r="GQ17" s="412"/>
      <c r="GR17" s="412"/>
      <c r="GS17" s="412"/>
      <c r="GT17" s="412"/>
      <c r="GU17" s="410"/>
      <c r="GV17" s="410"/>
      <c r="GW17" s="410"/>
      <c r="GX17" s="410"/>
      <c r="GY17" s="410"/>
      <c r="GZ17" s="410"/>
      <c r="HA17" s="410"/>
      <c r="HB17" s="410"/>
      <c r="HC17" s="410"/>
      <c r="HD17" s="410"/>
      <c r="HE17" s="410"/>
      <c r="HF17" s="410"/>
      <c r="HG17" s="410"/>
      <c r="HH17" s="410"/>
      <c r="HI17" s="410"/>
      <c r="HJ17" s="410"/>
      <c r="HK17" s="410"/>
      <c r="HL17" s="410"/>
      <c r="HM17" s="410"/>
      <c r="HN17" s="410"/>
      <c r="HO17" s="410"/>
      <c r="HP17" s="410"/>
      <c r="HQ17" s="410"/>
      <c r="HR17" s="410"/>
      <c r="HS17" s="410"/>
      <c r="HT17" s="410"/>
      <c r="HU17" s="410"/>
      <c r="HV17" s="411"/>
      <c r="HW17" s="411"/>
      <c r="HX17" s="412"/>
      <c r="HY17" s="412"/>
      <c r="HZ17" s="412"/>
      <c r="IA17" s="412"/>
      <c r="IB17" s="412"/>
      <c r="IC17" s="412"/>
      <c r="ID17" s="412"/>
      <c r="IE17" s="412"/>
      <c r="IF17" s="411"/>
      <c r="IG17" s="411"/>
      <c r="IH17" s="411"/>
      <c r="II17" s="411"/>
      <c r="IJ17" s="411"/>
      <c r="IK17" s="411"/>
      <c r="IL17" s="410"/>
      <c r="IM17" s="410"/>
      <c r="IN17" s="410"/>
      <c r="IO17" s="410"/>
      <c r="IP17" s="410"/>
      <c r="IQ17" s="410"/>
      <c r="IR17" s="410"/>
      <c r="IS17" s="410"/>
      <c r="IT17" s="410"/>
      <c r="IU17" s="410"/>
      <c r="IV17" s="410"/>
      <c r="IW17" s="410"/>
      <c r="IX17" s="410"/>
      <c r="IY17" s="410"/>
      <c r="IZ17" s="410"/>
      <c r="JA17" s="410"/>
      <c r="JB17" s="410"/>
      <c r="JC17" s="410"/>
      <c r="JD17" s="410"/>
      <c r="JE17" s="410"/>
      <c r="JF17" s="410"/>
      <c r="JG17" s="410"/>
      <c r="JH17" s="410"/>
      <c r="JI17" s="410"/>
      <c r="JJ17" s="410"/>
      <c r="JK17" s="410"/>
      <c r="JL17" s="410"/>
      <c r="JM17" s="410"/>
      <c r="JN17" s="410"/>
      <c r="JO17" s="410"/>
      <c r="JP17" s="410"/>
      <c r="JQ17" s="410"/>
      <c r="JR17" s="410"/>
      <c r="JS17" s="410"/>
      <c r="JT17" s="410"/>
      <c r="JU17" s="410"/>
      <c r="JV17" s="410"/>
      <c r="JW17" s="410"/>
      <c r="JX17" s="410"/>
      <c r="JY17" s="409"/>
      <c r="JZ17" s="409"/>
      <c r="KA17" s="409"/>
      <c r="KB17" s="409"/>
      <c r="KC17" s="409"/>
      <c r="KD17" s="409"/>
      <c r="KE17" s="409"/>
      <c r="KF17" s="409"/>
      <c r="KG17" s="409"/>
      <c r="KH17" s="409"/>
      <c r="KI17" s="409"/>
      <c r="KJ17" s="409"/>
      <c r="KK17" s="409"/>
      <c r="KL17" s="409"/>
      <c r="KM17" s="409"/>
      <c r="KN17" s="409"/>
      <c r="KO17" s="409"/>
      <c r="KP17" s="409"/>
      <c r="KQ17" s="409"/>
      <c r="KR17" s="409"/>
      <c r="KS17" s="409"/>
      <c r="KT17" s="409"/>
      <c r="KU17" s="409"/>
      <c r="KV17" s="409"/>
      <c r="KW17" s="409"/>
      <c r="KX17" s="409"/>
      <c r="KY17" s="409"/>
      <c r="KZ17" s="409"/>
      <c r="LA17" s="409"/>
      <c r="LB17" s="409"/>
      <c r="LC17" s="409"/>
      <c r="LD17" s="409"/>
      <c r="LE17" s="409"/>
      <c r="LF17" s="409"/>
      <c r="LG17" s="409"/>
      <c r="LH17" s="409"/>
    </row>
    <row r="18" spans="1:320" s="423" customFormat="1" ht="34.5" customHeight="1">
      <c r="A18" s="352" t="str">
        <f>IF('1'!A1=1,B18,C18)</f>
        <v>Industrial goods</v>
      </c>
      <c r="B18" s="353" t="s">
        <v>9</v>
      </c>
      <c r="C18" s="353" t="s">
        <v>100</v>
      </c>
      <c r="D18" s="357">
        <v>167</v>
      </c>
      <c r="E18" s="358">
        <v>190.51534099999998</v>
      </c>
      <c r="F18" s="358">
        <v>200.19275300000001</v>
      </c>
      <c r="G18" s="358">
        <v>146.36545800000002</v>
      </c>
      <c r="H18" s="358">
        <v>107.16605659999999</v>
      </c>
      <c r="I18" s="358">
        <v>134.51312100000001</v>
      </c>
      <c r="J18" s="358">
        <v>139.30195399999999</v>
      </c>
      <c r="K18" s="358">
        <v>122.154843</v>
      </c>
      <c r="L18" s="355">
        <v>90.510339000000002</v>
      </c>
      <c r="M18" s="355">
        <v>120.586237</v>
      </c>
      <c r="N18" s="355">
        <v>135.57313300000001</v>
      </c>
      <c r="O18" s="355">
        <v>116.448741</v>
      </c>
      <c r="P18" s="355">
        <v>117.08889264999999</v>
      </c>
      <c r="Q18" s="355">
        <v>145.21432300000001</v>
      </c>
      <c r="R18" s="355">
        <v>162.32514799999998</v>
      </c>
      <c r="S18" s="355">
        <v>149.94744299999999</v>
      </c>
      <c r="T18" s="355">
        <v>145.90768348999998</v>
      </c>
      <c r="U18" s="355">
        <v>163.58903100000001</v>
      </c>
      <c r="V18" s="355">
        <v>178.28169199999999</v>
      </c>
      <c r="W18" s="355">
        <v>161.33113399999999</v>
      </c>
      <c r="X18" s="355">
        <v>163.82382874999999</v>
      </c>
      <c r="Y18" s="355">
        <v>178.15441300000001</v>
      </c>
      <c r="Z18" s="355">
        <v>183.91811900000002</v>
      </c>
      <c r="AA18" s="355">
        <v>170.99865700000001</v>
      </c>
      <c r="AB18" s="355">
        <v>178.89329792999999</v>
      </c>
      <c r="AC18" s="355">
        <v>154.96491501</v>
      </c>
      <c r="AD18" s="355">
        <v>200.20720736999999</v>
      </c>
      <c r="AE18" s="688">
        <v>187.2173698</v>
      </c>
      <c r="AF18" s="355">
        <v>201.01027436999999</v>
      </c>
      <c r="AG18" s="355">
        <v>242.87725771999999</v>
      </c>
      <c r="AH18" s="355">
        <v>260.57657016000002</v>
      </c>
      <c r="AI18" s="355">
        <v>241.33015829999999</v>
      </c>
      <c r="AJ18" s="355">
        <v>177.23981276000001</v>
      </c>
      <c r="AK18" s="355">
        <v>136.72916183999999</v>
      </c>
      <c r="AL18" s="355">
        <v>127.41548359000001</v>
      </c>
      <c r="AM18" s="355">
        <v>126.44525722</v>
      </c>
      <c r="AN18" s="355">
        <v>148.63721079999999</v>
      </c>
      <c r="AO18" s="355">
        <v>140.14786244000001</v>
      </c>
      <c r="AP18" s="355">
        <v>139.60040569</v>
      </c>
      <c r="AQ18" s="355">
        <v>129.32228290999998</v>
      </c>
      <c r="AR18" s="739">
        <f>AJ18+AK18+AL18+AM18</f>
        <v>567.82971541000006</v>
      </c>
      <c r="AS18" s="739">
        <f>AN18+AO18+AP18+AQ18</f>
        <v>557.70776183999999</v>
      </c>
      <c r="AT18" s="1097">
        <f t="shared" si="2"/>
        <v>98.217431512422422</v>
      </c>
      <c r="AU18" s="113"/>
      <c r="AV18" s="113"/>
      <c r="AW18" s="357">
        <v>22.333657200000001</v>
      </c>
      <c r="AX18" s="358">
        <v>30.356058000000001</v>
      </c>
      <c r="AY18" s="358">
        <v>36.167023</v>
      </c>
      <c r="AZ18" s="358">
        <v>30.583796999999997</v>
      </c>
      <c r="BA18" s="358">
        <v>28.641717849999999</v>
      </c>
      <c r="BB18" s="358">
        <v>39.754289</v>
      </c>
      <c r="BC18" s="358">
        <v>39.988500999999999</v>
      </c>
      <c r="BD18" s="358">
        <v>34.839703999999998</v>
      </c>
      <c r="BE18" s="355">
        <v>36.476008</v>
      </c>
      <c r="BF18" s="355">
        <v>44.642724999999999</v>
      </c>
      <c r="BG18" s="355">
        <v>48.376620000000003</v>
      </c>
      <c r="BH18" s="355">
        <v>39.727378999999999</v>
      </c>
      <c r="BI18" s="355">
        <v>43.672020549999999</v>
      </c>
      <c r="BJ18" s="355">
        <v>52.325192999999999</v>
      </c>
      <c r="BK18" s="355">
        <v>61.579374999999999</v>
      </c>
      <c r="BL18" s="355">
        <v>57.705669</v>
      </c>
      <c r="BM18" s="355">
        <v>63.943974419999996</v>
      </c>
      <c r="BN18" s="355">
        <v>75.376926999999995</v>
      </c>
      <c r="BO18" s="355">
        <v>85.486324999999994</v>
      </c>
      <c r="BP18" s="355">
        <v>77.328133999999991</v>
      </c>
      <c r="BQ18" s="355">
        <v>90.839985419999991</v>
      </c>
      <c r="BR18" s="355">
        <v>96.444998999999996</v>
      </c>
      <c r="BS18" s="355">
        <v>95.786253000000002</v>
      </c>
      <c r="BT18" s="355">
        <v>83</v>
      </c>
      <c r="BU18" s="355">
        <v>95.793719300000006</v>
      </c>
      <c r="BV18" s="355">
        <v>89.712943620000004</v>
      </c>
      <c r="BW18" s="355">
        <v>110.15182138</v>
      </c>
      <c r="BX18" s="688">
        <v>99.618720490000001</v>
      </c>
      <c r="BY18" s="355">
        <v>118.28946845999999</v>
      </c>
      <c r="BZ18" s="355">
        <v>137.36356361</v>
      </c>
      <c r="CA18" s="355">
        <v>147.30392431999999</v>
      </c>
      <c r="CB18" s="355">
        <v>133.22559737</v>
      </c>
      <c r="CC18" s="355">
        <v>121.92324819</v>
      </c>
      <c r="CD18" s="355">
        <v>106.14294488000002</v>
      </c>
      <c r="CE18" s="355">
        <v>90.645782699999998</v>
      </c>
      <c r="CF18" s="355">
        <v>91.001058620000009</v>
      </c>
      <c r="CG18" s="355">
        <v>112.49167316</v>
      </c>
      <c r="CH18" s="355">
        <v>104.10836868999999</v>
      </c>
      <c r="CI18" s="355">
        <v>105.70542263999999</v>
      </c>
      <c r="CJ18" s="355">
        <v>94.603982819999999</v>
      </c>
      <c r="CK18" s="739">
        <f>CC18+CD18+CE18+CF18</f>
        <v>409.71303438999996</v>
      </c>
      <c r="CL18" s="739">
        <f>CG18+CH18+CI18+CJ18</f>
        <v>416.90944730999996</v>
      </c>
      <c r="CM18" s="347">
        <f>CL18/CK18*100</f>
        <v>101.75645203250963</v>
      </c>
      <c r="CN18" s="113"/>
      <c r="CO18" s="113"/>
      <c r="CP18" s="357">
        <v>2</v>
      </c>
      <c r="CQ18" s="358">
        <v>2</v>
      </c>
      <c r="CR18" s="358">
        <v>2</v>
      </c>
      <c r="CS18" s="358">
        <v>2</v>
      </c>
      <c r="CT18" s="358">
        <v>2</v>
      </c>
      <c r="CU18" s="358">
        <v>1</v>
      </c>
      <c r="CV18" s="358">
        <v>1</v>
      </c>
      <c r="CW18" s="358">
        <v>1</v>
      </c>
      <c r="CX18" s="355">
        <v>1</v>
      </c>
      <c r="CY18" s="355">
        <v>2</v>
      </c>
      <c r="CZ18" s="355">
        <v>1</v>
      </c>
      <c r="DA18" s="355">
        <v>1</v>
      </c>
      <c r="DB18" s="355">
        <v>1.54542</v>
      </c>
      <c r="DC18" s="355">
        <v>1</v>
      </c>
      <c r="DD18" s="355">
        <v>2</v>
      </c>
      <c r="DE18" s="355">
        <v>3</v>
      </c>
      <c r="DF18" s="355">
        <v>2.1594782799999996</v>
      </c>
      <c r="DG18" s="355">
        <v>4</v>
      </c>
      <c r="DH18" s="355">
        <v>3.9938370000000001</v>
      </c>
      <c r="DI18" s="355">
        <v>3</v>
      </c>
      <c r="DJ18" s="355">
        <v>3.68455127</v>
      </c>
      <c r="DK18" s="355">
        <v>4</v>
      </c>
      <c r="DL18" s="355">
        <v>4.7424809999999997</v>
      </c>
      <c r="DM18" s="355">
        <v>5.6146459999999996</v>
      </c>
      <c r="DN18" s="355">
        <v>6.3105593500000001</v>
      </c>
      <c r="DO18" s="355">
        <v>5</v>
      </c>
      <c r="DP18" s="355">
        <v>7.9342599800000002</v>
      </c>
      <c r="DQ18" s="688">
        <v>8.5122596399999999</v>
      </c>
      <c r="DR18" s="355">
        <v>10</v>
      </c>
      <c r="DS18" s="355">
        <v>11</v>
      </c>
      <c r="DT18" s="355">
        <v>12.352931829999999</v>
      </c>
      <c r="DU18" s="355">
        <v>14.39834658</v>
      </c>
      <c r="DV18" s="355">
        <v>5.5624374100000002</v>
      </c>
      <c r="DW18" s="355">
        <v>6</v>
      </c>
      <c r="DX18" s="355">
        <v>4.4764250699999995</v>
      </c>
      <c r="DY18" s="355">
        <v>3.87394091</v>
      </c>
      <c r="DZ18" s="355">
        <v>4.7698769099999998</v>
      </c>
      <c r="EA18" s="355">
        <v>3.4310975699999999</v>
      </c>
      <c r="EB18" s="355">
        <v>3.5836613100000001</v>
      </c>
      <c r="EC18" s="355">
        <v>3.2065948999999998</v>
      </c>
      <c r="ED18" s="739">
        <f>DV18+DW18+DX18+DY18</f>
        <v>19.912803390000001</v>
      </c>
      <c r="EE18" s="739">
        <f>DZ18+EA18+EB18+EC18</f>
        <v>14.991230689999998</v>
      </c>
      <c r="EF18" s="347">
        <f t="shared" si="3"/>
        <v>75.284380588664064</v>
      </c>
      <c r="EG18" s="113"/>
      <c r="EH18" s="113"/>
      <c r="GE18" s="419"/>
      <c r="GF18" s="419"/>
      <c r="GG18" s="419"/>
      <c r="GH18" s="419"/>
      <c r="GI18" s="419"/>
      <c r="GJ18" s="419"/>
      <c r="GK18" s="419"/>
      <c r="GL18" s="636"/>
      <c r="GM18" s="636"/>
      <c r="GN18" s="636"/>
      <c r="GO18" s="636"/>
      <c r="GP18" s="422"/>
      <c r="GQ18" s="422"/>
      <c r="GR18" s="422"/>
      <c r="GS18" s="422"/>
      <c r="GT18" s="422"/>
      <c r="GU18" s="420"/>
      <c r="GV18" s="420"/>
      <c r="GW18" s="420"/>
      <c r="GX18" s="420"/>
      <c r="GY18" s="420"/>
      <c r="GZ18" s="420"/>
      <c r="HA18" s="420"/>
      <c r="HB18" s="420"/>
      <c r="HC18" s="420"/>
      <c r="HD18" s="420"/>
      <c r="HE18" s="420"/>
      <c r="HF18" s="420"/>
      <c r="HG18" s="420"/>
      <c r="HH18" s="420"/>
      <c r="HI18" s="420"/>
      <c r="HJ18" s="420"/>
      <c r="HK18" s="420"/>
      <c r="HL18" s="420"/>
      <c r="HM18" s="420"/>
      <c r="HN18" s="420"/>
      <c r="HO18" s="420"/>
      <c r="HP18" s="420"/>
      <c r="HQ18" s="420"/>
      <c r="HR18" s="420"/>
      <c r="HS18" s="420"/>
      <c r="HT18" s="420"/>
      <c r="HU18" s="420"/>
      <c r="HV18" s="421"/>
      <c r="HW18" s="421"/>
      <c r="HX18" s="422"/>
      <c r="HY18" s="422"/>
      <c r="HZ18" s="422"/>
      <c r="IA18" s="422"/>
      <c r="IB18" s="422"/>
      <c r="IC18" s="422"/>
      <c r="ID18" s="422"/>
      <c r="IE18" s="422"/>
      <c r="IF18" s="421"/>
      <c r="IG18" s="421"/>
      <c r="IH18" s="421"/>
      <c r="II18" s="421"/>
      <c r="IJ18" s="421"/>
      <c r="IK18" s="421"/>
      <c r="IL18" s="420"/>
      <c r="IM18" s="420"/>
      <c r="IN18" s="420"/>
      <c r="IO18" s="420"/>
      <c r="IP18" s="420"/>
      <c r="IQ18" s="420"/>
      <c r="IR18" s="420"/>
      <c r="IS18" s="420"/>
      <c r="IT18" s="420"/>
      <c r="IU18" s="420"/>
      <c r="IV18" s="420"/>
      <c r="IW18" s="420"/>
      <c r="IX18" s="420"/>
      <c r="IY18" s="420"/>
      <c r="IZ18" s="420"/>
      <c r="JA18" s="420"/>
      <c r="JB18" s="420"/>
      <c r="JC18" s="420"/>
      <c r="JD18" s="420"/>
      <c r="JE18" s="420"/>
      <c r="JF18" s="420"/>
      <c r="JG18" s="420"/>
      <c r="JH18" s="420"/>
      <c r="JI18" s="420"/>
      <c r="JJ18" s="420"/>
      <c r="JK18" s="420"/>
      <c r="JL18" s="420"/>
      <c r="JM18" s="420"/>
      <c r="JN18" s="420"/>
      <c r="JO18" s="420"/>
      <c r="JP18" s="420"/>
      <c r="JQ18" s="420"/>
      <c r="JR18" s="420"/>
      <c r="JS18" s="420"/>
      <c r="JT18" s="420"/>
      <c r="JU18" s="420"/>
      <c r="JV18" s="420"/>
      <c r="JW18" s="420"/>
      <c r="JX18" s="420"/>
      <c r="JY18" s="419"/>
      <c r="JZ18" s="419"/>
      <c r="KA18" s="419"/>
      <c r="KB18" s="419"/>
      <c r="KC18" s="419"/>
      <c r="KD18" s="419"/>
      <c r="KE18" s="419"/>
      <c r="KF18" s="419"/>
      <c r="KG18" s="419"/>
      <c r="KH18" s="419"/>
      <c r="KI18" s="419"/>
      <c r="KJ18" s="419"/>
      <c r="KK18" s="419"/>
      <c r="KL18" s="419"/>
      <c r="KM18" s="419"/>
      <c r="KN18" s="419"/>
      <c r="KO18" s="419"/>
      <c r="KP18" s="419"/>
      <c r="KQ18" s="419"/>
      <c r="KR18" s="419"/>
      <c r="KS18" s="419"/>
      <c r="KT18" s="419"/>
      <c r="KU18" s="419"/>
      <c r="KV18" s="419"/>
      <c r="KW18" s="419"/>
      <c r="KX18" s="419"/>
      <c r="KY18" s="419"/>
      <c r="KZ18" s="419"/>
      <c r="LA18" s="419"/>
      <c r="LB18" s="419"/>
      <c r="LC18" s="419"/>
      <c r="LD18" s="419"/>
      <c r="LE18" s="419"/>
      <c r="LF18" s="419"/>
      <c r="LG18" s="419"/>
      <c r="LH18" s="419"/>
    </row>
    <row r="19" spans="1:320" s="413" customFormat="1" ht="15.75" customHeight="1">
      <c r="A19" s="344" t="str">
        <f>IF('1'!A1=1,B19,C19)</f>
        <v xml:space="preserve">% of total </v>
      </c>
      <c r="B19" s="345" t="s">
        <v>26</v>
      </c>
      <c r="C19" s="345" t="s">
        <v>156</v>
      </c>
      <c r="D19" s="112">
        <v>100</v>
      </c>
      <c r="E19" s="113">
        <v>100</v>
      </c>
      <c r="F19" s="113">
        <v>100</v>
      </c>
      <c r="G19" s="113">
        <v>100</v>
      </c>
      <c r="H19" s="113">
        <v>100</v>
      </c>
      <c r="I19" s="113">
        <v>100</v>
      </c>
      <c r="J19" s="113">
        <v>100</v>
      </c>
      <c r="K19" s="113">
        <v>100</v>
      </c>
      <c r="L19" s="113">
        <v>100</v>
      </c>
      <c r="M19" s="113">
        <v>100</v>
      </c>
      <c r="N19" s="113">
        <v>100</v>
      </c>
      <c r="O19" s="113">
        <v>100</v>
      </c>
      <c r="P19" s="113">
        <v>100</v>
      </c>
      <c r="Q19" s="113">
        <v>100</v>
      </c>
      <c r="R19" s="113">
        <v>100</v>
      </c>
      <c r="S19" s="113">
        <v>100</v>
      </c>
      <c r="T19" s="113">
        <v>100</v>
      </c>
      <c r="U19" s="113">
        <v>100</v>
      </c>
      <c r="V19" s="113">
        <v>100</v>
      </c>
      <c r="W19" s="113">
        <v>100</v>
      </c>
      <c r="X19" s="113">
        <v>100</v>
      </c>
      <c r="Y19" s="113">
        <v>100</v>
      </c>
      <c r="Z19" s="113">
        <v>100</v>
      </c>
      <c r="AA19" s="113">
        <v>100</v>
      </c>
      <c r="AB19" s="113">
        <v>100</v>
      </c>
      <c r="AC19" s="113">
        <v>100</v>
      </c>
      <c r="AD19" s="113">
        <v>100</v>
      </c>
      <c r="AE19" s="347">
        <v>100</v>
      </c>
      <c r="AF19" s="113">
        <v>100</v>
      </c>
      <c r="AG19" s="113">
        <v>100</v>
      </c>
      <c r="AH19" s="113">
        <v>100</v>
      </c>
      <c r="AI19" s="113">
        <v>100</v>
      </c>
      <c r="AJ19" s="113">
        <v>100</v>
      </c>
      <c r="AK19" s="113">
        <v>100</v>
      </c>
      <c r="AL19" s="113">
        <v>100</v>
      </c>
      <c r="AM19" s="113">
        <v>100</v>
      </c>
      <c r="AN19" s="113">
        <v>100</v>
      </c>
      <c r="AO19" s="113">
        <v>100</v>
      </c>
      <c r="AP19" s="113">
        <v>100</v>
      </c>
      <c r="AQ19" s="113">
        <v>100</v>
      </c>
      <c r="AR19" s="113">
        <v>100</v>
      </c>
      <c r="AS19" s="113">
        <v>100</v>
      </c>
      <c r="AT19" s="1097"/>
      <c r="AU19" s="113"/>
      <c r="AV19" s="113"/>
      <c r="AW19" s="112">
        <v>13.373447425149701</v>
      </c>
      <c r="AX19" s="113">
        <v>15.93365544247694</v>
      </c>
      <c r="AY19" s="113">
        <v>18.0661000251093</v>
      </c>
      <c r="AZ19" s="113">
        <v>20.895501860828389</v>
      </c>
      <c r="BA19" s="113">
        <f t="shared" ref="BA19:CL19" si="12">BA18/H18*100</f>
        <v>26.726482954305141</v>
      </c>
      <c r="BB19" s="113">
        <f t="shared" si="12"/>
        <v>29.554209064853975</v>
      </c>
      <c r="BC19" s="113">
        <f t="shared" si="12"/>
        <v>28.706346071785898</v>
      </c>
      <c r="BD19" s="113">
        <f t="shared" si="12"/>
        <v>28.520935514607469</v>
      </c>
      <c r="BE19" s="113">
        <f t="shared" si="12"/>
        <v>40.300377175694813</v>
      </c>
      <c r="BF19" s="113">
        <f t="shared" si="12"/>
        <v>37.021409831372381</v>
      </c>
      <c r="BG19" s="113">
        <f t="shared" si="12"/>
        <v>35.68304348325416</v>
      </c>
      <c r="BH19" s="113">
        <f t="shared" si="12"/>
        <v>34.1157651502647</v>
      </c>
      <c r="BI19" s="113">
        <f t="shared" si="12"/>
        <v>37.29817539614421</v>
      </c>
      <c r="BJ19" s="113">
        <f t="shared" si="12"/>
        <v>36.033079877389227</v>
      </c>
      <c r="BK19" s="113">
        <f t="shared" si="12"/>
        <v>37.935819408586035</v>
      </c>
      <c r="BL19" s="113">
        <f t="shared" si="12"/>
        <v>38.48392999939319</v>
      </c>
      <c r="BM19" s="113">
        <f t="shared" si="12"/>
        <v>43.824953484634342</v>
      </c>
      <c r="BN19" s="113">
        <f t="shared" si="12"/>
        <v>46.077005615370382</v>
      </c>
      <c r="BO19" s="113">
        <f t="shared" si="12"/>
        <v>47.950142295037224</v>
      </c>
      <c r="BP19" s="113">
        <f t="shared" si="12"/>
        <v>47.931314981025295</v>
      </c>
      <c r="BQ19" s="113">
        <f t="shared" si="12"/>
        <v>55.449800015737935</v>
      </c>
      <c r="BR19" s="113">
        <f t="shared" si="12"/>
        <v>54.135621664336767</v>
      </c>
      <c r="BS19" s="113">
        <f t="shared" si="12"/>
        <v>52.080922489208362</v>
      </c>
      <c r="BT19" s="113">
        <f t="shared" si="12"/>
        <v>48.538392906793412</v>
      </c>
      <c r="BU19" s="113">
        <f t="shared" si="12"/>
        <v>53.547964294047276</v>
      </c>
      <c r="BV19" s="113">
        <f t="shared" si="12"/>
        <v>57.892422690781821</v>
      </c>
      <c r="BW19" s="113">
        <f t="shared" si="12"/>
        <v>55.018909072753829</v>
      </c>
      <c r="BX19" s="347">
        <f t="shared" si="12"/>
        <v>53.210191231946254</v>
      </c>
      <c r="BY19" s="113">
        <f t="shared" si="12"/>
        <v>58.847473757617166</v>
      </c>
      <c r="BZ19" s="113">
        <f t="shared" si="12"/>
        <v>56.556783002037591</v>
      </c>
      <c r="CA19" s="113">
        <f t="shared" si="12"/>
        <v>56.52999585862689</v>
      </c>
      <c r="CB19" s="113">
        <f t="shared" si="12"/>
        <v>55.204703095742346</v>
      </c>
      <c r="CC19" s="113">
        <f t="shared" si="12"/>
        <v>68.789989275770651</v>
      </c>
      <c r="CD19" s="113">
        <f t="shared" si="12"/>
        <v>77.630070609376034</v>
      </c>
      <c r="CE19" s="113">
        <f t="shared" si="12"/>
        <v>71.141889624405252</v>
      </c>
      <c r="CF19" s="113">
        <f t="shared" si="12"/>
        <v>71.968740165294449</v>
      </c>
      <c r="CG19" s="113">
        <f t="shared" si="12"/>
        <v>75.682039883918492</v>
      </c>
      <c r="CH19" s="113">
        <f t="shared" si="12"/>
        <v>74.284663980922844</v>
      </c>
      <c r="CI19" s="113">
        <f t="shared" si="12"/>
        <v>75.71999674179456</v>
      </c>
      <c r="CJ19" s="113">
        <f t="shared" si="12"/>
        <v>73.153659749293396</v>
      </c>
      <c r="CK19" s="113">
        <f t="shared" si="12"/>
        <v>72.154208078766658</v>
      </c>
      <c r="CL19" s="113">
        <f t="shared" si="12"/>
        <v>74.754105256581767</v>
      </c>
      <c r="CM19" s="347"/>
      <c r="CN19" s="113"/>
      <c r="CO19" s="113"/>
      <c r="CP19" s="112">
        <v>0.8988825808383234</v>
      </c>
      <c r="CQ19" s="113">
        <v>0.80920407874135458</v>
      </c>
      <c r="CR19" s="113">
        <v>1.1892133777689744</v>
      </c>
      <c r="CS19" s="113">
        <v>1.6734043902626259</v>
      </c>
      <c r="CT19" s="113">
        <f t="shared" ref="CT19:EE19" si="13">CT18/H18*100</f>
        <v>1.8662625680676583</v>
      </c>
      <c r="CU19" s="113">
        <f t="shared" si="13"/>
        <v>0.74342190008363562</v>
      </c>
      <c r="CV19" s="113">
        <f t="shared" si="13"/>
        <v>0.71786502004128394</v>
      </c>
      <c r="CW19" s="113">
        <f t="shared" si="13"/>
        <v>0.8186331179681513</v>
      </c>
      <c r="CX19" s="113">
        <f t="shared" si="13"/>
        <v>1.1048461546475923</v>
      </c>
      <c r="CY19" s="113">
        <f t="shared" si="13"/>
        <v>1.6585640697951294</v>
      </c>
      <c r="CZ19" s="113">
        <f t="shared" si="13"/>
        <v>0.73760927248026342</v>
      </c>
      <c r="DA19" s="113">
        <f t="shared" si="13"/>
        <v>0.85874693999482576</v>
      </c>
      <c r="DB19" s="113">
        <f t="shared" si="13"/>
        <v>1.3198690029630236</v>
      </c>
      <c r="DC19" s="113">
        <f t="shared" si="13"/>
        <v>0.68863730473749485</v>
      </c>
      <c r="DD19" s="113">
        <f t="shared" si="13"/>
        <v>1.2320949801320991</v>
      </c>
      <c r="DE19" s="113">
        <f t="shared" si="13"/>
        <v>2.0007010056183487</v>
      </c>
      <c r="DF19" s="113">
        <f t="shared" si="13"/>
        <v>1.4800305428384126</v>
      </c>
      <c r="DG19" s="113">
        <f t="shared" si="13"/>
        <v>2.4451517168042884</v>
      </c>
      <c r="DH19" s="113">
        <f t="shared" si="13"/>
        <v>2.2401834732418853</v>
      </c>
      <c r="DI19" s="113">
        <f t="shared" si="13"/>
        <v>1.8595294817676051</v>
      </c>
      <c r="DJ19" s="113">
        <f t="shared" si="13"/>
        <v>2.249093613617549</v>
      </c>
      <c r="DK19" s="113">
        <f t="shared" si="13"/>
        <v>2.245243287911145</v>
      </c>
      <c r="DL19" s="113">
        <f t="shared" si="13"/>
        <v>2.5785828094511989</v>
      </c>
      <c r="DM19" s="113">
        <f t="shared" si="13"/>
        <v>3.2834445009705537</v>
      </c>
      <c r="DN19" s="113">
        <f t="shared" si="13"/>
        <v>3.5275549296817643</v>
      </c>
      <c r="DO19" s="113">
        <f t="shared" si="13"/>
        <v>3.2265367936202503</v>
      </c>
      <c r="DP19" s="113">
        <f t="shared" si="13"/>
        <v>3.963024150942184</v>
      </c>
      <c r="DQ19" s="347">
        <f t="shared" si="13"/>
        <v>4.5467253647957184</v>
      </c>
      <c r="DR19" s="113">
        <f t="shared" si="13"/>
        <v>4.9748700813138447</v>
      </c>
      <c r="DS19" s="113">
        <f t="shared" si="13"/>
        <v>4.5290366431431393</v>
      </c>
      <c r="DT19" s="113">
        <f t="shared" si="13"/>
        <v>4.7406149457009947</v>
      </c>
      <c r="DU19" s="113">
        <f t="shared" si="13"/>
        <v>5.9662442031390324</v>
      </c>
      <c r="DV19" s="113">
        <f t="shared" si="13"/>
        <v>3.1383679114647243</v>
      </c>
      <c r="DW19" s="113">
        <f t="shared" si="13"/>
        <v>4.3882372416070101</v>
      </c>
      <c r="DX19" s="113">
        <f t="shared" si="13"/>
        <v>3.5132504652294267</v>
      </c>
      <c r="DY19" s="113">
        <f t="shared" si="13"/>
        <v>3.0637297081533035</v>
      </c>
      <c r="DZ19" s="113">
        <f t="shared" si="13"/>
        <v>3.2090732087391944</v>
      </c>
      <c r="EA19" s="113">
        <f t="shared" si="13"/>
        <v>2.4481982887672786</v>
      </c>
      <c r="EB19" s="113">
        <f t="shared" si="13"/>
        <v>2.5670851687623055</v>
      </c>
      <c r="EC19" s="113">
        <f t="shared" si="13"/>
        <v>2.479537808833443</v>
      </c>
      <c r="ED19" s="113">
        <f t="shared" si="13"/>
        <v>3.5068265801521163</v>
      </c>
      <c r="EE19" s="113">
        <f t="shared" si="13"/>
        <v>2.6880082573247046</v>
      </c>
      <c r="EF19" s="347"/>
      <c r="EG19" s="113"/>
      <c r="EH19" s="113"/>
      <c r="GE19" s="409"/>
      <c r="GF19" s="409"/>
      <c r="GG19" s="409"/>
      <c r="GH19" s="409"/>
      <c r="GI19" s="409"/>
      <c r="GJ19" s="409"/>
      <c r="GK19" s="409"/>
      <c r="GL19" s="634"/>
      <c r="GM19" s="634"/>
      <c r="GN19" s="634"/>
      <c r="GO19" s="634"/>
      <c r="GP19" s="412"/>
      <c r="GQ19" s="412"/>
      <c r="GR19" s="412"/>
      <c r="GS19" s="412"/>
      <c r="GT19" s="412"/>
      <c r="GU19" s="410"/>
      <c r="GV19" s="410"/>
      <c r="GW19" s="410"/>
      <c r="GX19" s="410"/>
      <c r="GY19" s="410"/>
      <c r="GZ19" s="410"/>
      <c r="HA19" s="410"/>
      <c r="HB19" s="410"/>
      <c r="HC19" s="410"/>
      <c r="HD19" s="410"/>
      <c r="HE19" s="410"/>
      <c r="HF19" s="410"/>
      <c r="HG19" s="410"/>
      <c r="HH19" s="410"/>
      <c r="HI19" s="410"/>
      <c r="HJ19" s="410"/>
      <c r="HK19" s="410"/>
      <c r="HL19" s="410"/>
      <c r="HM19" s="410"/>
      <c r="HN19" s="410"/>
      <c r="HO19" s="410"/>
      <c r="HP19" s="410"/>
      <c r="HQ19" s="410"/>
      <c r="HR19" s="410"/>
      <c r="HS19" s="410"/>
      <c r="HT19" s="410"/>
      <c r="HU19" s="410"/>
      <c r="HV19" s="411"/>
      <c r="HW19" s="411"/>
      <c r="HX19" s="412"/>
      <c r="HY19" s="412"/>
      <c r="HZ19" s="412"/>
      <c r="IA19" s="412"/>
      <c r="IB19" s="412"/>
      <c r="IC19" s="412"/>
      <c r="ID19" s="412"/>
      <c r="IE19" s="412"/>
      <c r="IF19" s="411"/>
      <c r="IG19" s="411"/>
      <c r="IH19" s="411"/>
      <c r="II19" s="411"/>
      <c r="IJ19" s="411"/>
      <c r="IK19" s="411"/>
      <c r="IL19" s="410"/>
      <c r="IM19" s="410"/>
      <c r="IN19" s="410"/>
      <c r="IO19" s="410"/>
      <c r="IP19" s="410"/>
      <c r="IQ19" s="410"/>
      <c r="IR19" s="410"/>
      <c r="IS19" s="410"/>
      <c r="IT19" s="410"/>
      <c r="IU19" s="410"/>
      <c r="IV19" s="410"/>
      <c r="IW19" s="410"/>
      <c r="IX19" s="410"/>
      <c r="IY19" s="410"/>
      <c r="IZ19" s="410"/>
      <c r="JA19" s="410"/>
      <c r="JB19" s="410"/>
      <c r="JC19" s="410"/>
      <c r="JD19" s="410"/>
      <c r="JE19" s="410"/>
      <c r="JF19" s="410"/>
      <c r="JG19" s="410"/>
      <c r="JH19" s="410"/>
      <c r="JI19" s="410"/>
      <c r="JJ19" s="410"/>
      <c r="JK19" s="410"/>
      <c r="JL19" s="410"/>
      <c r="JM19" s="410"/>
      <c r="JN19" s="410"/>
      <c r="JO19" s="410"/>
      <c r="JP19" s="410"/>
      <c r="JQ19" s="410"/>
      <c r="JR19" s="410"/>
      <c r="JS19" s="410"/>
      <c r="JT19" s="410"/>
      <c r="JU19" s="410"/>
      <c r="JV19" s="410"/>
      <c r="JW19" s="410"/>
      <c r="JX19" s="410"/>
      <c r="JY19" s="409"/>
      <c r="JZ19" s="409"/>
      <c r="KA19" s="409"/>
      <c r="KB19" s="409"/>
      <c r="KC19" s="409"/>
      <c r="KD19" s="409"/>
      <c r="KE19" s="409"/>
      <c r="KF19" s="409"/>
      <c r="KG19" s="409"/>
      <c r="KH19" s="409"/>
      <c r="KI19" s="409"/>
      <c r="KJ19" s="409"/>
      <c r="KK19" s="409"/>
      <c r="KL19" s="409"/>
      <c r="KM19" s="409"/>
      <c r="KN19" s="409"/>
      <c r="KO19" s="409"/>
      <c r="KP19" s="409"/>
      <c r="KQ19" s="409"/>
      <c r="KR19" s="409"/>
      <c r="KS19" s="409"/>
      <c r="KT19" s="409"/>
      <c r="KU19" s="409"/>
      <c r="KV19" s="409"/>
      <c r="KW19" s="409"/>
      <c r="KX19" s="409"/>
      <c r="KY19" s="409"/>
      <c r="KZ19" s="409"/>
      <c r="LA19" s="409"/>
      <c r="LB19" s="409"/>
      <c r="LC19" s="409"/>
      <c r="LD19" s="409"/>
      <c r="LE19" s="409"/>
      <c r="LF19" s="409"/>
      <c r="LG19" s="409"/>
      <c r="LH19" s="409"/>
    </row>
    <row r="20" spans="1:320" s="418" customFormat="1" ht="34.5" customHeight="1">
      <c r="A20" s="352" t="str">
        <f>IF('1'!A1=1,B20,C20)</f>
        <v>Ferrrous and nonferrous metals</v>
      </c>
      <c r="B20" s="353" t="s">
        <v>10</v>
      </c>
      <c r="C20" s="641" t="s">
        <v>101</v>
      </c>
      <c r="D20" s="354">
        <v>3922.71748282</v>
      </c>
      <c r="E20" s="355">
        <v>4430.3274850000007</v>
      </c>
      <c r="F20" s="355">
        <v>3634.2155309999998</v>
      </c>
      <c r="G20" s="355">
        <v>2966.2337210000001</v>
      </c>
      <c r="H20" s="355">
        <v>2485.3016745600003</v>
      </c>
      <c r="I20" s="355">
        <v>2391.909932</v>
      </c>
      <c r="J20" s="355">
        <v>2389.5796049999999</v>
      </c>
      <c r="K20" s="355">
        <v>1897.1587649999999</v>
      </c>
      <c r="L20" s="355">
        <v>1658.5618419999998</v>
      </c>
      <c r="M20" s="355">
        <v>2069.77916</v>
      </c>
      <c r="N20" s="355">
        <v>2269.5717089999998</v>
      </c>
      <c r="O20" s="355">
        <v>2100.5383409999999</v>
      </c>
      <c r="P20" s="355">
        <v>2373.3744462700001</v>
      </c>
      <c r="Q20" s="355">
        <v>2258.4045189999997</v>
      </c>
      <c r="R20" s="355">
        <v>2402.198703</v>
      </c>
      <c r="S20" s="355">
        <v>2855.935485</v>
      </c>
      <c r="T20" s="355">
        <v>2940.9961604</v>
      </c>
      <c r="U20" s="355">
        <v>3191.4748799999998</v>
      </c>
      <c r="V20" s="355">
        <v>2714.8006650000002</v>
      </c>
      <c r="W20" s="355">
        <v>2554.8588799999998</v>
      </c>
      <c r="X20" s="355">
        <v>2718.3655445899999</v>
      </c>
      <c r="Y20" s="355">
        <v>2734.8052710000002</v>
      </c>
      <c r="Z20" s="355">
        <v>2440.3590669999999</v>
      </c>
      <c r="AA20" s="355">
        <v>2101.137185</v>
      </c>
      <c r="AB20" s="355">
        <v>2310.0937474399998</v>
      </c>
      <c r="AC20" s="355">
        <v>2097.7228100000002</v>
      </c>
      <c r="AD20" s="355">
        <v>2120.5812531699999</v>
      </c>
      <c r="AE20" s="688">
        <v>2254.4864567599998</v>
      </c>
      <c r="AF20" s="355">
        <v>3026.0071322600002</v>
      </c>
      <c r="AG20" s="355">
        <v>3901.87870092</v>
      </c>
      <c r="AH20" s="355">
        <v>4642.7417743300002</v>
      </c>
      <c r="AI20" s="355">
        <v>4148.8407849300002</v>
      </c>
      <c r="AJ20" s="355">
        <v>2697.9738210799997</v>
      </c>
      <c r="AK20" s="355">
        <v>1212.7502958600001</v>
      </c>
      <c r="AL20" s="355">
        <v>1076.6259005500001</v>
      </c>
      <c r="AM20" s="355">
        <v>894.03627922999999</v>
      </c>
      <c r="AN20" s="355">
        <v>921.43749350999997</v>
      </c>
      <c r="AO20" s="355">
        <v>1189.0051424999999</v>
      </c>
      <c r="AP20" s="355">
        <v>946.48388009999996</v>
      </c>
      <c r="AQ20" s="355">
        <v>831.68505324</v>
      </c>
      <c r="AR20" s="739">
        <f>AJ20+AK20+AL20+AM20</f>
        <v>5881.3862967200002</v>
      </c>
      <c r="AS20" s="739">
        <f>AN20+AO20+AP20+AQ20</f>
        <v>3888.6115693499996</v>
      </c>
      <c r="AT20" s="1097">
        <f t="shared" si="2"/>
        <v>66.117261699314767</v>
      </c>
      <c r="AU20" s="113"/>
      <c r="AV20" s="113"/>
      <c r="AW20" s="354">
        <v>1247.9325852500001</v>
      </c>
      <c r="AX20" s="355">
        <v>1240.3693559999999</v>
      </c>
      <c r="AY20" s="355">
        <v>951.46410500000002</v>
      </c>
      <c r="AZ20" s="355">
        <v>866.04129899999998</v>
      </c>
      <c r="BA20" s="355">
        <v>773.41759442</v>
      </c>
      <c r="BB20" s="355">
        <v>703.68888900000002</v>
      </c>
      <c r="BC20" s="355">
        <v>746.69624499999998</v>
      </c>
      <c r="BD20" s="355">
        <v>627.01690800000006</v>
      </c>
      <c r="BE20" s="355">
        <v>619.20311100000004</v>
      </c>
      <c r="BF20" s="355">
        <v>797.06576800000005</v>
      </c>
      <c r="BG20" s="355">
        <v>770.56698800000004</v>
      </c>
      <c r="BH20" s="355">
        <v>768.07342799999992</v>
      </c>
      <c r="BI20" s="355">
        <v>826.81753965000007</v>
      </c>
      <c r="BJ20" s="355">
        <v>844.79573300000004</v>
      </c>
      <c r="BK20" s="355">
        <v>877.57197699999995</v>
      </c>
      <c r="BL20" s="355">
        <v>1081.54991</v>
      </c>
      <c r="BM20" s="355">
        <v>1127.82205284</v>
      </c>
      <c r="BN20" s="355">
        <v>1207.0376680000002</v>
      </c>
      <c r="BO20" s="355">
        <v>984.94825399999991</v>
      </c>
      <c r="BP20" s="355">
        <v>1015.7815189999999</v>
      </c>
      <c r="BQ20" s="355">
        <v>945.40061632999993</v>
      </c>
      <c r="BR20" s="355">
        <v>1054.244316</v>
      </c>
      <c r="BS20" s="355">
        <v>936.06252300000006</v>
      </c>
      <c r="BT20" s="355">
        <v>810.38931700000001</v>
      </c>
      <c r="BU20" s="355">
        <v>840.76517875000002</v>
      </c>
      <c r="BV20" s="355">
        <v>729.94529733000002</v>
      </c>
      <c r="BW20" s="355">
        <v>644.43379058999994</v>
      </c>
      <c r="BX20" s="688">
        <v>866.95462989999999</v>
      </c>
      <c r="BY20" s="355">
        <v>1149.55246399</v>
      </c>
      <c r="BZ20" s="355">
        <v>1704.2335318999999</v>
      </c>
      <c r="CA20" s="355">
        <v>2286.6225265899998</v>
      </c>
      <c r="CB20" s="355">
        <v>1585.6582890499999</v>
      </c>
      <c r="CC20" s="355">
        <v>1324.9699582600001</v>
      </c>
      <c r="CD20" s="355">
        <v>960.49550451999994</v>
      </c>
      <c r="CE20" s="355">
        <v>729.63587674999997</v>
      </c>
      <c r="CF20" s="355">
        <v>675.66627029999995</v>
      </c>
      <c r="CG20" s="355">
        <v>753.81572129000006</v>
      </c>
      <c r="CH20" s="355">
        <v>995.42430435999995</v>
      </c>
      <c r="CI20" s="355">
        <v>735.55631414000004</v>
      </c>
      <c r="CJ20" s="355">
        <v>661.40582132999998</v>
      </c>
      <c r="CK20" s="739">
        <f>CC20+CD20+CE20+CF20</f>
        <v>3690.7676098299999</v>
      </c>
      <c r="CL20" s="739">
        <f>CG20+CH20+CI20+CJ20</f>
        <v>3146.2021611200003</v>
      </c>
      <c r="CM20" s="347">
        <f>CL20/CK20*100</f>
        <v>85.245198119231276</v>
      </c>
      <c r="CN20" s="113"/>
      <c r="CO20" s="113"/>
      <c r="CP20" s="357">
        <v>192.86947339</v>
      </c>
      <c r="CQ20" s="358">
        <v>229.18601973999998</v>
      </c>
      <c r="CR20" s="358">
        <v>147.73281599999999</v>
      </c>
      <c r="CS20" s="358">
        <v>125.504445</v>
      </c>
      <c r="CT20" s="358">
        <v>139.95125654</v>
      </c>
      <c r="CU20" s="358">
        <v>50.858476000000003</v>
      </c>
      <c r="CV20" s="358">
        <v>96.705373000000009</v>
      </c>
      <c r="CW20" s="358">
        <v>52.577675999999997</v>
      </c>
      <c r="CX20" s="355">
        <v>69.543528999999992</v>
      </c>
      <c r="CY20" s="355">
        <v>73.377882999999997</v>
      </c>
      <c r="CZ20" s="355">
        <v>170.33996400000001</v>
      </c>
      <c r="DA20" s="355">
        <v>91.474564999999998</v>
      </c>
      <c r="DB20" s="355">
        <v>205.78630799999999</v>
      </c>
      <c r="DC20" s="355">
        <v>175.18993398999999</v>
      </c>
      <c r="DD20" s="355">
        <v>200.831827</v>
      </c>
      <c r="DE20" s="355">
        <v>204.06186799999998</v>
      </c>
      <c r="DF20" s="355">
        <v>237.03598122000002</v>
      </c>
      <c r="DG20" s="355">
        <v>311.11555400000003</v>
      </c>
      <c r="DH20" s="355">
        <v>239.92323300000001</v>
      </c>
      <c r="DI20" s="355">
        <v>298.95374400000003</v>
      </c>
      <c r="DJ20" s="355">
        <v>272.25729066000002</v>
      </c>
      <c r="DK20" s="355">
        <v>233.23417699999999</v>
      </c>
      <c r="DL20" s="355">
        <v>195.85296</v>
      </c>
      <c r="DM20" s="355">
        <v>189.91925899999998</v>
      </c>
      <c r="DN20" s="355">
        <v>170.01592851999999</v>
      </c>
      <c r="DO20" s="355">
        <v>240.28238640000001</v>
      </c>
      <c r="DP20" s="355">
        <v>203.66324874</v>
      </c>
      <c r="DQ20" s="688">
        <v>319.85858244000002</v>
      </c>
      <c r="DR20" s="355">
        <v>543.61810345000004</v>
      </c>
      <c r="DS20" s="355">
        <v>542.6156704</v>
      </c>
      <c r="DT20" s="355">
        <v>695.82452236999995</v>
      </c>
      <c r="DU20" s="355">
        <v>551.10833232000005</v>
      </c>
      <c r="DV20" s="355">
        <v>296.55964504000002</v>
      </c>
      <c r="DW20" s="355">
        <v>108.89144572000001</v>
      </c>
      <c r="DX20" s="355">
        <v>209.96487732</v>
      </c>
      <c r="DY20" s="355">
        <v>101.98483644999999</v>
      </c>
      <c r="DZ20" s="355">
        <v>83.26015695000001</v>
      </c>
      <c r="EA20" s="355">
        <v>50.666907219999999</v>
      </c>
      <c r="EB20" s="355">
        <v>65.695184769999997</v>
      </c>
      <c r="EC20" s="355">
        <v>55.081593679999997</v>
      </c>
      <c r="ED20" s="739">
        <f>DV20+DW20+DX20+DY20</f>
        <v>717.40080453000007</v>
      </c>
      <c r="EE20" s="739">
        <f>DZ20+EA20+EB20+EC20</f>
        <v>254.70384261999999</v>
      </c>
      <c r="EF20" s="347">
        <f t="shared" si="3"/>
        <v>35.503701837478054</v>
      </c>
      <c r="EG20" s="113"/>
      <c r="EH20" s="113"/>
      <c r="GE20" s="414"/>
      <c r="GF20" s="414"/>
      <c r="GG20" s="414"/>
      <c r="GH20" s="414"/>
      <c r="GI20" s="414"/>
      <c r="GJ20" s="414"/>
      <c r="GK20" s="414"/>
      <c r="GL20" s="635"/>
      <c r="GM20" s="635"/>
      <c r="GN20" s="635"/>
      <c r="GO20" s="635"/>
      <c r="GP20" s="417"/>
      <c r="GQ20" s="417"/>
      <c r="GR20" s="417"/>
      <c r="GS20" s="417"/>
      <c r="GT20" s="417"/>
      <c r="GU20" s="415"/>
      <c r="GV20" s="415"/>
      <c r="GW20" s="415"/>
      <c r="GX20" s="415"/>
      <c r="GY20" s="415"/>
      <c r="GZ20" s="415"/>
      <c r="HA20" s="415"/>
      <c r="HB20" s="415"/>
      <c r="HC20" s="415"/>
      <c r="HD20" s="415"/>
      <c r="HE20" s="415"/>
      <c r="HF20" s="415"/>
      <c r="HG20" s="415"/>
      <c r="HH20" s="415"/>
      <c r="HI20" s="415"/>
      <c r="HJ20" s="415"/>
      <c r="HK20" s="415"/>
      <c r="HL20" s="415"/>
      <c r="HM20" s="415"/>
      <c r="HN20" s="415"/>
      <c r="HO20" s="415"/>
      <c r="HP20" s="415"/>
      <c r="HQ20" s="415"/>
      <c r="HR20" s="415"/>
      <c r="HS20" s="415"/>
      <c r="HT20" s="415"/>
      <c r="HU20" s="415"/>
      <c r="HV20" s="416"/>
      <c r="HW20" s="416"/>
      <c r="HX20" s="417"/>
      <c r="HY20" s="417"/>
      <c r="HZ20" s="417"/>
      <c r="IA20" s="417"/>
      <c r="IB20" s="417"/>
      <c r="IC20" s="417"/>
      <c r="ID20" s="417"/>
      <c r="IE20" s="417"/>
      <c r="IF20" s="416"/>
      <c r="IG20" s="416"/>
      <c r="IH20" s="416"/>
      <c r="II20" s="416"/>
      <c r="IJ20" s="416"/>
      <c r="IK20" s="416"/>
      <c r="IL20" s="415"/>
      <c r="IM20" s="415"/>
      <c r="IN20" s="415"/>
      <c r="IO20" s="415"/>
      <c r="IP20" s="415"/>
      <c r="IQ20" s="415"/>
      <c r="IR20" s="415"/>
      <c r="IS20" s="415"/>
      <c r="IT20" s="415"/>
      <c r="IU20" s="415"/>
      <c r="IV20" s="415"/>
      <c r="IW20" s="415"/>
      <c r="IX20" s="415"/>
      <c r="IY20" s="415"/>
      <c r="IZ20" s="415"/>
      <c r="JA20" s="415"/>
      <c r="JB20" s="415"/>
      <c r="JC20" s="415"/>
      <c r="JD20" s="415"/>
      <c r="JE20" s="415"/>
      <c r="JF20" s="415"/>
      <c r="JG20" s="415"/>
      <c r="JH20" s="415"/>
      <c r="JI20" s="415"/>
      <c r="JJ20" s="415"/>
      <c r="JK20" s="415"/>
      <c r="JL20" s="415"/>
      <c r="JM20" s="415"/>
      <c r="JN20" s="415"/>
      <c r="JO20" s="415"/>
      <c r="JP20" s="415"/>
      <c r="JQ20" s="415"/>
      <c r="JR20" s="415"/>
      <c r="JS20" s="415"/>
      <c r="JT20" s="415"/>
      <c r="JU20" s="415"/>
      <c r="JV20" s="415"/>
      <c r="JW20" s="415"/>
      <c r="JX20" s="415"/>
      <c r="JY20" s="414"/>
      <c r="JZ20" s="414"/>
      <c r="KA20" s="414"/>
      <c r="KB20" s="414"/>
      <c r="KC20" s="414"/>
      <c r="KD20" s="414"/>
      <c r="KE20" s="414"/>
      <c r="KF20" s="414"/>
      <c r="KG20" s="414"/>
      <c r="KH20" s="414"/>
      <c r="KI20" s="414"/>
      <c r="KJ20" s="414"/>
      <c r="KK20" s="414"/>
      <c r="KL20" s="414"/>
      <c r="KM20" s="414"/>
      <c r="KN20" s="414"/>
      <c r="KO20" s="414"/>
      <c r="KP20" s="414"/>
      <c r="KQ20" s="414"/>
      <c r="KR20" s="414"/>
      <c r="KS20" s="414"/>
      <c r="KT20" s="414"/>
      <c r="KU20" s="414"/>
      <c r="KV20" s="414"/>
      <c r="KW20" s="414"/>
      <c r="KX20" s="414"/>
      <c r="KY20" s="414"/>
      <c r="KZ20" s="414"/>
      <c r="LA20" s="414"/>
      <c r="LB20" s="414"/>
      <c r="LC20" s="414"/>
      <c r="LD20" s="414"/>
      <c r="LE20" s="414"/>
      <c r="LF20" s="414"/>
      <c r="LG20" s="414"/>
      <c r="LH20" s="414"/>
    </row>
    <row r="21" spans="1:320" s="413" customFormat="1" ht="15.75" customHeight="1">
      <c r="A21" s="344" t="str">
        <f>IF('1'!A1=1,B21,C21)</f>
        <v xml:space="preserve">% of total </v>
      </c>
      <c r="B21" s="345" t="s">
        <v>26</v>
      </c>
      <c r="C21" s="345" t="s">
        <v>156</v>
      </c>
      <c r="D21" s="112">
        <v>100</v>
      </c>
      <c r="E21" s="113">
        <v>100</v>
      </c>
      <c r="F21" s="113">
        <v>100</v>
      </c>
      <c r="G21" s="113">
        <v>100</v>
      </c>
      <c r="H21" s="113">
        <v>100</v>
      </c>
      <c r="I21" s="113">
        <v>100</v>
      </c>
      <c r="J21" s="113">
        <v>100</v>
      </c>
      <c r="K21" s="113">
        <v>100</v>
      </c>
      <c r="L21" s="113">
        <v>100</v>
      </c>
      <c r="M21" s="113">
        <v>100</v>
      </c>
      <c r="N21" s="113">
        <v>100</v>
      </c>
      <c r="O21" s="113">
        <v>100</v>
      </c>
      <c r="P21" s="113">
        <v>100</v>
      </c>
      <c r="Q21" s="113">
        <v>100</v>
      </c>
      <c r="R21" s="113">
        <v>100</v>
      </c>
      <c r="S21" s="113">
        <v>100</v>
      </c>
      <c r="T21" s="113">
        <v>100</v>
      </c>
      <c r="U21" s="113">
        <v>100</v>
      </c>
      <c r="V21" s="113">
        <v>100</v>
      </c>
      <c r="W21" s="113">
        <v>100</v>
      </c>
      <c r="X21" s="113">
        <v>100</v>
      </c>
      <c r="Y21" s="113">
        <v>100</v>
      </c>
      <c r="Z21" s="113">
        <v>100</v>
      </c>
      <c r="AA21" s="113">
        <v>100</v>
      </c>
      <c r="AB21" s="113">
        <v>100</v>
      </c>
      <c r="AC21" s="113">
        <v>100</v>
      </c>
      <c r="AD21" s="113">
        <v>100</v>
      </c>
      <c r="AE21" s="347">
        <v>100</v>
      </c>
      <c r="AF21" s="113">
        <v>100</v>
      </c>
      <c r="AG21" s="113">
        <v>100</v>
      </c>
      <c r="AH21" s="113">
        <v>100</v>
      </c>
      <c r="AI21" s="113">
        <v>100</v>
      </c>
      <c r="AJ21" s="113">
        <v>100</v>
      </c>
      <c r="AK21" s="113">
        <v>100</v>
      </c>
      <c r="AL21" s="113">
        <v>100</v>
      </c>
      <c r="AM21" s="113">
        <v>100</v>
      </c>
      <c r="AN21" s="113">
        <v>100</v>
      </c>
      <c r="AO21" s="113">
        <v>100</v>
      </c>
      <c r="AP21" s="113">
        <v>100</v>
      </c>
      <c r="AQ21" s="113">
        <v>100</v>
      </c>
      <c r="AR21" s="113">
        <v>100</v>
      </c>
      <c r="AS21" s="113">
        <v>100</v>
      </c>
      <c r="AT21" s="1097"/>
      <c r="AU21" s="113"/>
      <c r="AV21" s="113"/>
      <c r="AW21" s="112">
        <v>31.812961058640258</v>
      </c>
      <c r="AX21" s="113">
        <v>27.99723858336851</v>
      </c>
      <c r="AY21" s="113">
        <v>26.180728602472094</v>
      </c>
      <c r="AZ21" s="113">
        <v>29.196664203117255</v>
      </c>
      <c r="BA21" s="113">
        <f t="shared" ref="BA21:CL21" si="14">BA20/H20*100</f>
        <v>31.119666571541117</v>
      </c>
      <c r="BB21" s="113">
        <f t="shared" si="14"/>
        <v>29.419539573198279</v>
      </c>
      <c r="BC21" s="113">
        <f t="shared" si="14"/>
        <v>31.248017159068446</v>
      </c>
      <c r="BD21" s="113">
        <f t="shared" si="14"/>
        <v>33.05031289777164</v>
      </c>
      <c r="BE21" s="113">
        <f t="shared" si="14"/>
        <v>37.333736694033995</v>
      </c>
      <c r="BF21" s="113">
        <f t="shared" si="14"/>
        <v>38.509701102604588</v>
      </c>
      <c r="BG21" s="113">
        <f t="shared" si="14"/>
        <v>33.952088182290616</v>
      </c>
      <c r="BH21" s="113">
        <f t="shared" si="14"/>
        <v>36.565551459267553</v>
      </c>
      <c r="BI21" s="113">
        <f t="shared" si="14"/>
        <v>34.837214201468633</v>
      </c>
      <c r="BJ21" s="113">
        <f t="shared" si="14"/>
        <v>37.406750026078925</v>
      </c>
      <c r="BK21" s="113">
        <f t="shared" si="14"/>
        <v>36.532031089020194</v>
      </c>
      <c r="BL21" s="113">
        <f t="shared" si="14"/>
        <v>37.870250069742035</v>
      </c>
      <c r="BM21" s="113">
        <f t="shared" si="14"/>
        <v>38.348300756931515</v>
      </c>
      <c r="BN21" s="113">
        <f t="shared" si="14"/>
        <v>37.820685212474565</v>
      </c>
      <c r="BO21" s="113">
        <f t="shared" si="14"/>
        <v>36.280684128976368</v>
      </c>
      <c r="BP21" s="113">
        <f t="shared" si="14"/>
        <v>39.758811218567189</v>
      </c>
      <c r="BQ21" s="113">
        <f t="shared" si="14"/>
        <v>34.778273959935397</v>
      </c>
      <c r="BR21" s="113">
        <f t="shared" si="14"/>
        <v>38.54915474894154</v>
      </c>
      <c r="BS21" s="113">
        <f t="shared" si="14"/>
        <v>38.357573508669255</v>
      </c>
      <c r="BT21" s="113">
        <f t="shared" si="14"/>
        <v>38.569081675645087</v>
      </c>
      <c r="BU21" s="113">
        <f t="shared" si="14"/>
        <v>36.395283943853769</v>
      </c>
      <c r="BV21" s="113">
        <f t="shared" si="14"/>
        <v>34.797032946883952</v>
      </c>
      <c r="BW21" s="113">
        <f t="shared" si="14"/>
        <v>30.389488241804134</v>
      </c>
      <c r="BX21" s="347">
        <f t="shared" si="14"/>
        <v>38.454639073145302</v>
      </c>
      <c r="BY21" s="113">
        <f t="shared" si="14"/>
        <v>37.989086401506484</v>
      </c>
      <c r="BZ21" s="113">
        <f t="shared" si="14"/>
        <v>43.677255561485524</v>
      </c>
      <c r="CA21" s="113">
        <f t="shared" si="14"/>
        <v>49.25155517442029</v>
      </c>
      <c r="CB21" s="113">
        <f t="shared" si="14"/>
        <v>38.219309229933565</v>
      </c>
      <c r="CC21" s="113">
        <f t="shared" si="14"/>
        <v>49.109815221617467</v>
      </c>
      <c r="CD21" s="113">
        <f t="shared" si="14"/>
        <v>79.199774908228889</v>
      </c>
      <c r="CE21" s="113">
        <f t="shared" si="14"/>
        <v>67.770604104662695</v>
      </c>
      <c r="CF21" s="113">
        <f t="shared" si="14"/>
        <v>75.574815697851321</v>
      </c>
      <c r="CG21" s="113">
        <f t="shared" si="14"/>
        <v>81.808665981076572</v>
      </c>
      <c r="CH21" s="113">
        <f t="shared" si="14"/>
        <v>83.719091598462114</v>
      </c>
      <c r="CI21" s="113">
        <f t="shared" si="14"/>
        <v>77.714616128727457</v>
      </c>
      <c r="CJ21" s="113">
        <f t="shared" si="14"/>
        <v>79.525995898730855</v>
      </c>
      <c r="CK21" s="113">
        <f t="shared" si="14"/>
        <v>62.753361599259513</v>
      </c>
      <c r="CL21" s="113">
        <f t="shared" si="14"/>
        <v>80.908110903087788</v>
      </c>
      <c r="CM21" s="347"/>
      <c r="CN21" s="113"/>
      <c r="CO21" s="113"/>
      <c r="CP21" s="112">
        <v>4.916731175127814</v>
      </c>
      <c r="CQ21" s="113">
        <v>5.1731168974746788</v>
      </c>
      <c r="CR21" s="113">
        <v>4.065053785055766</v>
      </c>
      <c r="CS21" s="113">
        <v>4.231104383699372</v>
      </c>
      <c r="CT21" s="113">
        <f t="shared" ref="CT21:EE21" si="15">CT20/H20*100</f>
        <v>5.6311576969736317</v>
      </c>
      <c r="CU21" s="113">
        <f t="shared" si="15"/>
        <v>2.1262705304908613</v>
      </c>
      <c r="CV21" s="113">
        <f t="shared" si="15"/>
        <v>4.0469617667330242</v>
      </c>
      <c r="CW21" s="113">
        <f t="shared" si="15"/>
        <v>2.7713904060106427</v>
      </c>
      <c r="CX21" s="113">
        <f t="shared" si="15"/>
        <v>4.1930018669753046</v>
      </c>
      <c r="CY21" s="113">
        <f t="shared" si="15"/>
        <v>3.545203489245683</v>
      </c>
      <c r="CZ21" s="113">
        <f t="shared" si="15"/>
        <v>7.5053792451023202</v>
      </c>
      <c r="DA21" s="113">
        <f t="shared" si="15"/>
        <v>4.3548152973228689</v>
      </c>
      <c r="DB21" s="113">
        <f t="shared" si="15"/>
        <v>8.6706212044801507</v>
      </c>
      <c r="DC21" s="113">
        <f t="shared" si="15"/>
        <v>7.7572433333410284</v>
      </c>
      <c r="DD21" s="113">
        <f t="shared" si="15"/>
        <v>8.3603336705323326</v>
      </c>
      <c r="DE21" s="113">
        <f t="shared" si="15"/>
        <v>7.1451847939765329</v>
      </c>
      <c r="DF21" s="113">
        <f t="shared" si="15"/>
        <v>8.0597174661989754</v>
      </c>
      <c r="DG21" s="113">
        <f t="shared" si="15"/>
        <v>9.7483315926961041</v>
      </c>
      <c r="DH21" s="113">
        <f t="shared" si="15"/>
        <v>8.8376003473536784</v>
      </c>
      <c r="DI21" s="113">
        <f t="shared" si="15"/>
        <v>11.701379921226806</v>
      </c>
      <c r="DJ21" s="113">
        <f t="shared" si="15"/>
        <v>10.015477543181687</v>
      </c>
      <c r="DK21" s="113">
        <f t="shared" si="15"/>
        <v>8.5283650530158717</v>
      </c>
      <c r="DL21" s="113">
        <f t="shared" si="15"/>
        <v>8.0255796226236242</v>
      </c>
      <c r="DM21" s="113">
        <f t="shared" si="15"/>
        <v>9.0388795341794861</v>
      </c>
      <c r="DN21" s="113">
        <f t="shared" si="15"/>
        <v>7.3596982247325808</v>
      </c>
      <c r="DO21" s="113">
        <f t="shared" si="15"/>
        <v>11.454439321275245</v>
      </c>
      <c r="DP21" s="113">
        <f t="shared" si="15"/>
        <v>9.6041237955654513</v>
      </c>
      <c r="DQ21" s="347">
        <f t="shared" si="15"/>
        <v>14.187647101667661</v>
      </c>
      <c r="DR21" s="113">
        <f t="shared" si="15"/>
        <v>17.964865239560556</v>
      </c>
      <c r="DS21" s="113">
        <f t="shared" si="15"/>
        <v>13.906523292793802</v>
      </c>
      <c r="DT21" s="113">
        <f t="shared" si="15"/>
        <v>14.987362127638798</v>
      </c>
      <c r="DU21" s="113">
        <f t="shared" si="15"/>
        <v>13.283429297210267</v>
      </c>
      <c r="DV21" s="113">
        <f t="shared" si="15"/>
        <v>10.991939311008107</v>
      </c>
      <c r="DW21" s="113">
        <f t="shared" si="15"/>
        <v>8.9788842840711585</v>
      </c>
      <c r="DX21" s="113">
        <f t="shared" si="15"/>
        <v>19.502120208397209</v>
      </c>
      <c r="DY21" s="113">
        <f t="shared" si="15"/>
        <v>11.407236911888599</v>
      </c>
      <c r="DZ21" s="113">
        <f t="shared" si="15"/>
        <v>9.0358985320686251</v>
      </c>
      <c r="EA21" s="113">
        <f t="shared" si="15"/>
        <v>4.2612857933875592</v>
      </c>
      <c r="EB21" s="113">
        <f t="shared" si="15"/>
        <v>6.9409723875127201</v>
      </c>
      <c r="EC21" s="113">
        <f t="shared" si="15"/>
        <v>6.6228908966703592</v>
      </c>
      <c r="ED21" s="113">
        <f t="shared" si="15"/>
        <v>12.197818139068479</v>
      </c>
      <c r="EE21" s="113">
        <f t="shared" si="15"/>
        <v>6.5499944666001948</v>
      </c>
      <c r="EF21" s="347"/>
      <c r="EG21" s="113"/>
      <c r="EH21" s="113"/>
      <c r="GE21" s="409"/>
      <c r="GF21" s="409"/>
      <c r="GG21" s="409"/>
      <c r="GH21" s="409"/>
      <c r="GI21" s="409"/>
      <c r="GJ21" s="409"/>
      <c r="GK21" s="409"/>
      <c r="GL21" s="634"/>
      <c r="GM21" s="634"/>
      <c r="GN21" s="634"/>
      <c r="GO21" s="634"/>
      <c r="GP21" s="412"/>
      <c r="GQ21" s="412"/>
      <c r="GR21" s="412"/>
      <c r="GS21" s="412"/>
      <c r="GT21" s="412"/>
      <c r="GU21" s="410"/>
      <c r="GV21" s="410"/>
      <c r="GW21" s="410"/>
      <c r="GX21" s="410"/>
      <c r="GY21" s="410"/>
      <c r="GZ21" s="410"/>
      <c r="HA21" s="410"/>
      <c r="HB21" s="410"/>
      <c r="HC21" s="410"/>
      <c r="HD21" s="410"/>
      <c r="HE21" s="410"/>
      <c r="HF21" s="410"/>
      <c r="HG21" s="410"/>
      <c r="HH21" s="410"/>
      <c r="HI21" s="410"/>
      <c r="HJ21" s="410"/>
      <c r="HK21" s="410"/>
      <c r="HL21" s="410"/>
      <c r="HM21" s="410"/>
      <c r="HN21" s="410"/>
      <c r="HO21" s="410"/>
      <c r="HP21" s="410"/>
      <c r="HQ21" s="410"/>
      <c r="HR21" s="410"/>
      <c r="HS21" s="410"/>
      <c r="HT21" s="410"/>
      <c r="HU21" s="410"/>
      <c r="HV21" s="411"/>
      <c r="HW21" s="411"/>
      <c r="HX21" s="412"/>
      <c r="HY21" s="412"/>
      <c r="HZ21" s="412"/>
      <c r="IA21" s="412"/>
      <c r="IB21" s="412"/>
      <c r="IC21" s="412"/>
      <c r="ID21" s="412"/>
      <c r="IE21" s="412"/>
      <c r="IF21" s="411"/>
      <c r="IG21" s="411"/>
      <c r="IH21" s="411"/>
      <c r="II21" s="411"/>
      <c r="IJ21" s="411"/>
      <c r="IK21" s="411"/>
      <c r="IL21" s="410"/>
      <c r="IM21" s="410"/>
      <c r="IN21" s="410"/>
      <c r="IO21" s="410"/>
      <c r="IP21" s="410"/>
      <c r="IQ21" s="410"/>
      <c r="IR21" s="410"/>
      <c r="IS21" s="410"/>
      <c r="IT21" s="410"/>
      <c r="IU21" s="410"/>
      <c r="IV21" s="410"/>
      <c r="IW21" s="410"/>
      <c r="IX21" s="410"/>
      <c r="IY21" s="410"/>
      <c r="IZ21" s="410"/>
      <c r="JA21" s="410"/>
      <c r="JB21" s="410"/>
      <c r="JC21" s="410"/>
      <c r="JD21" s="410"/>
      <c r="JE21" s="410"/>
      <c r="JF21" s="410"/>
      <c r="JG21" s="410"/>
      <c r="JH21" s="410"/>
      <c r="JI21" s="410"/>
      <c r="JJ21" s="410"/>
      <c r="JK21" s="410"/>
      <c r="JL21" s="410"/>
      <c r="JM21" s="410"/>
      <c r="JN21" s="410"/>
      <c r="JO21" s="410"/>
      <c r="JP21" s="410"/>
      <c r="JQ21" s="410"/>
      <c r="JR21" s="410"/>
      <c r="JS21" s="410"/>
      <c r="JT21" s="410"/>
      <c r="JU21" s="410"/>
      <c r="JV21" s="410"/>
      <c r="JW21" s="410"/>
      <c r="JX21" s="410"/>
      <c r="JY21" s="409"/>
      <c r="JZ21" s="409"/>
      <c r="KA21" s="409"/>
      <c r="KB21" s="409"/>
      <c r="KC21" s="409"/>
      <c r="KD21" s="409"/>
      <c r="KE21" s="409"/>
      <c r="KF21" s="409"/>
      <c r="KG21" s="409"/>
      <c r="KH21" s="409"/>
      <c r="KI21" s="409"/>
      <c r="KJ21" s="409"/>
      <c r="KK21" s="409"/>
      <c r="KL21" s="409"/>
      <c r="KM21" s="409"/>
      <c r="KN21" s="409"/>
      <c r="KO21" s="409"/>
      <c r="KP21" s="409"/>
      <c r="KQ21" s="409"/>
      <c r="KR21" s="409"/>
      <c r="KS21" s="409"/>
      <c r="KT21" s="409"/>
      <c r="KU21" s="409"/>
      <c r="KV21" s="409"/>
      <c r="KW21" s="409"/>
      <c r="KX21" s="409"/>
      <c r="KY21" s="409"/>
      <c r="KZ21" s="409"/>
      <c r="LA21" s="409"/>
      <c r="LB21" s="409"/>
      <c r="LC21" s="409"/>
      <c r="LD21" s="409"/>
      <c r="LE21" s="409"/>
      <c r="LF21" s="409"/>
      <c r="LG21" s="409"/>
      <c r="LH21" s="409"/>
    </row>
    <row r="22" spans="1:320" s="423" customFormat="1" ht="38.700000000000003" customHeight="1">
      <c r="A22" s="352" t="str">
        <f>IF('1'!A1=1,B22,C22)</f>
        <v>Machinery and equipment</v>
      </c>
      <c r="B22" s="353" t="s">
        <v>28</v>
      </c>
      <c r="C22" s="641" t="s">
        <v>102</v>
      </c>
      <c r="D22" s="354">
        <v>1427.36658291</v>
      </c>
      <c r="E22" s="355">
        <v>1599.0547799999999</v>
      </c>
      <c r="F22" s="355">
        <v>1318.9081209999999</v>
      </c>
      <c r="G22" s="355">
        <v>1086.339647</v>
      </c>
      <c r="H22" s="355">
        <v>708.26031555000009</v>
      </c>
      <c r="I22" s="355">
        <v>844.53274099999999</v>
      </c>
      <c r="J22" s="355">
        <v>875.334518</v>
      </c>
      <c r="K22" s="355">
        <v>910.67693500000007</v>
      </c>
      <c r="L22" s="355">
        <v>571.41346900000008</v>
      </c>
      <c r="M22" s="355">
        <v>705.92231600000002</v>
      </c>
      <c r="N22" s="355">
        <v>681.87331200000006</v>
      </c>
      <c r="O22" s="355">
        <v>788.50709499999994</v>
      </c>
      <c r="P22" s="355">
        <v>599.84971918999997</v>
      </c>
      <c r="Q22" s="355">
        <v>711.742346</v>
      </c>
      <c r="R22" s="355">
        <v>672.68372799999997</v>
      </c>
      <c r="S22" s="355">
        <v>878.48862199999996</v>
      </c>
      <c r="T22" s="355">
        <v>684.26059946999999</v>
      </c>
      <c r="U22" s="355">
        <v>772.35650999999996</v>
      </c>
      <c r="V22" s="355">
        <v>701.60471800000005</v>
      </c>
      <c r="W22" s="355">
        <v>843.34139099999993</v>
      </c>
      <c r="X22" s="355">
        <v>765.80616463000001</v>
      </c>
      <c r="Y22" s="355">
        <v>826.99861299999998</v>
      </c>
      <c r="Z22" s="355">
        <v>877.11204500000008</v>
      </c>
      <c r="AA22" s="355">
        <v>955.98403300000007</v>
      </c>
      <c r="AB22" s="355">
        <v>824.21720000000005</v>
      </c>
      <c r="AC22" s="355">
        <v>748.11381816999994</v>
      </c>
      <c r="AD22" s="355">
        <v>888.58417053000005</v>
      </c>
      <c r="AE22" s="688">
        <v>926.72166023</v>
      </c>
      <c r="AF22" s="355">
        <v>845.19478873000003</v>
      </c>
      <c r="AG22" s="355">
        <v>941.27103853000006</v>
      </c>
      <c r="AH22" s="355">
        <v>937.08195585999999</v>
      </c>
      <c r="AI22" s="355">
        <v>1093.20281901</v>
      </c>
      <c r="AJ22" s="355">
        <v>644.66036012000006</v>
      </c>
      <c r="AK22" s="355">
        <v>574.04763026000001</v>
      </c>
      <c r="AL22" s="355">
        <v>539.48385394999991</v>
      </c>
      <c r="AM22" s="355">
        <v>523.22362429999998</v>
      </c>
      <c r="AN22" s="355">
        <v>539.49438611999994</v>
      </c>
      <c r="AO22" s="355">
        <v>594.90414792000001</v>
      </c>
      <c r="AP22" s="355">
        <v>507.39347588000004</v>
      </c>
      <c r="AQ22" s="355">
        <v>509.06925257</v>
      </c>
      <c r="AR22" s="739">
        <f>AJ22+AK22+AL22+AM22</f>
        <v>2281.4154686299999</v>
      </c>
      <c r="AS22" s="739">
        <f>AN22+AO22+AP22+AQ22</f>
        <v>2150.8612624900002</v>
      </c>
      <c r="AT22" s="1097">
        <f t="shared" si="2"/>
        <v>94.277490972812686</v>
      </c>
      <c r="AU22" s="113"/>
      <c r="AV22" s="113"/>
      <c r="AW22" s="357">
        <v>136.24839455</v>
      </c>
      <c r="AX22" s="358">
        <v>188.47973800000003</v>
      </c>
      <c r="AY22" s="358">
        <v>170.36882</v>
      </c>
      <c r="AZ22" s="358">
        <v>151.63121100000001</v>
      </c>
      <c r="BA22" s="358">
        <v>146.52047920000001</v>
      </c>
      <c r="BB22" s="358">
        <v>152.09398899999999</v>
      </c>
      <c r="BC22" s="358">
        <v>170.16770199999999</v>
      </c>
      <c r="BD22" s="358">
        <v>180.09359899999998</v>
      </c>
      <c r="BE22" s="355">
        <v>149.38383899999999</v>
      </c>
      <c r="BF22" s="355">
        <v>150.19850700000001</v>
      </c>
      <c r="BG22" s="355">
        <v>141.89132000000001</v>
      </c>
      <c r="BH22" s="355">
        <v>164.207526</v>
      </c>
      <c r="BI22" s="355">
        <v>144.93106202000001</v>
      </c>
      <c r="BJ22" s="355">
        <v>167.933515</v>
      </c>
      <c r="BK22" s="355">
        <v>166.09783100000001</v>
      </c>
      <c r="BL22" s="355">
        <v>212.91240299999998</v>
      </c>
      <c r="BM22" s="355">
        <v>186.88413521999999</v>
      </c>
      <c r="BN22" s="355">
        <v>200.64643699999996</v>
      </c>
      <c r="BO22" s="355">
        <v>192.43822800000001</v>
      </c>
      <c r="BP22" s="355">
        <v>226.77739000000003</v>
      </c>
      <c r="BQ22" s="355">
        <v>263.84996389000003</v>
      </c>
      <c r="BR22" s="355">
        <v>273.93112400000001</v>
      </c>
      <c r="BS22" s="355">
        <v>267.985388</v>
      </c>
      <c r="BT22" s="355">
        <v>286.21520400000003</v>
      </c>
      <c r="BU22" s="355">
        <v>282.56463732999998</v>
      </c>
      <c r="BV22" s="355">
        <v>236.53037456999999</v>
      </c>
      <c r="BW22" s="355">
        <v>291.25347568000001</v>
      </c>
      <c r="BX22" s="688">
        <v>325.10645807999998</v>
      </c>
      <c r="BY22" s="355">
        <v>327.60225709000002</v>
      </c>
      <c r="BZ22" s="355">
        <v>361.99200932999997</v>
      </c>
      <c r="CA22" s="355">
        <v>343.61611997</v>
      </c>
      <c r="CB22" s="355">
        <v>375.66272355000001</v>
      </c>
      <c r="CC22" s="355">
        <v>333.17447004999997</v>
      </c>
      <c r="CD22" s="355">
        <v>385.31632951</v>
      </c>
      <c r="CE22" s="355">
        <v>352.73116876999995</v>
      </c>
      <c r="CF22" s="355">
        <v>327.67979115000003</v>
      </c>
      <c r="CG22" s="355">
        <v>367.50827411</v>
      </c>
      <c r="CH22" s="355">
        <v>414.98824389000004</v>
      </c>
      <c r="CI22" s="355">
        <v>312.29051661</v>
      </c>
      <c r="CJ22" s="355">
        <v>307.37337144000003</v>
      </c>
      <c r="CK22" s="739">
        <f>CC22+CD22+CE22+CF22</f>
        <v>1398.90175948</v>
      </c>
      <c r="CL22" s="739">
        <f>CG22+CH22+CI22+CJ22</f>
        <v>1402.1604060500001</v>
      </c>
      <c r="CM22" s="347">
        <f>CL22/CK22*100</f>
        <v>100.23294320333198</v>
      </c>
      <c r="CN22" s="113"/>
      <c r="CO22" s="113"/>
      <c r="CP22" s="357">
        <v>26.341261320000001</v>
      </c>
      <c r="CQ22" s="358">
        <v>60.519749250000004</v>
      </c>
      <c r="CR22" s="358">
        <v>45.520796000000004</v>
      </c>
      <c r="CS22" s="358">
        <v>36.306506999999996</v>
      </c>
      <c r="CT22" s="358">
        <v>11.474009179999999</v>
      </c>
      <c r="CU22" s="358">
        <v>43.503810999999999</v>
      </c>
      <c r="CV22" s="358">
        <v>26.357824000000001</v>
      </c>
      <c r="CW22" s="358">
        <v>42.427306999999999</v>
      </c>
      <c r="CX22" s="355">
        <v>19.362077000000003</v>
      </c>
      <c r="CY22" s="355">
        <v>14.957307</v>
      </c>
      <c r="CZ22" s="355">
        <v>21.352366000000004</v>
      </c>
      <c r="DA22" s="355">
        <v>39.108881000000004</v>
      </c>
      <c r="DB22" s="355">
        <v>20.520118999999998</v>
      </c>
      <c r="DC22" s="355">
        <v>24.970148300000002</v>
      </c>
      <c r="DD22" s="355">
        <v>17.977378999999999</v>
      </c>
      <c r="DE22" s="355">
        <v>27.303094000000002</v>
      </c>
      <c r="DF22" s="355">
        <v>19.541209339999998</v>
      </c>
      <c r="DG22" s="355">
        <v>36.366123999999999</v>
      </c>
      <c r="DH22" s="355">
        <v>40.950323000000004</v>
      </c>
      <c r="DI22" s="355">
        <v>42.432608999999999</v>
      </c>
      <c r="DJ22" s="355">
        <v>26.887205150000003</v>
      </c>
      <c r="DK22" s="355">
        <v>40.315766000000004</v>
      </c>
      <c r="DL22" s="355">
        <v>29.04223</v>
      </c>
      <c r="DM22" s="355">
        <v>22.923121999999999</v>
      </c>
      <c r="DN22" s="355">
        <v>19.048901279999999</v>
      </c>
      <c r="DO22" s="355">
        <v>19.713527410000001</v>
      </c>
      <c r="DP22" s="355">
        <v>24.489792099999999</v>
      </c>
      <c r="DQ22" s="688">
        <v>48.771753699999998</v>
      </c>
      <c r="DR22" s="355">
        <v>28</v>
      </c>
      <c r="DS22" s="355">
        <v>24</v>
      </c>
      <c r="DT22" s="355">
        <v>33.294438980000002</v>
      </c>
      <c r="DU22" s="355">
        <v>75.921577040000003</v>
      </c>
      <c r="DV22" s="355">
        <v>14.774089559999998</v>
      </c>
      <c r="DW22" s="355">
        <v>19.685206110000003</v>
      </c>
      <c r="DX22" s="355">
        <v>21.888994830000001</v>
      </c>
      <c r="DY22" s="355">
        <v>16.84872369</v>
      </c>
      <c r="DZ22" s="355">
        <v>14.5914421</v>
      </c>
      <c r="EA22" s="355">
        <v>18.613448650000002</v>
      </c>
      <c r="EB22" s="355">
        <v>19.766129769999999</v>
      </c>
      <c r="EC22" s="355">
        <v>13.745577279999999</v>
      </c>
      <c r="ED22" s="739">
        <f>DV22+DW22+DX22+DY22</f>
        <v>73.197014190000004</v>
      </c>
      <c r="EE22" s="739">
        <f>DZ22+EA22+EB22+EC22</f>
        <v>66.716597800000002</v>
      </c>
      <c r="EF22" s="347">
        <f t="shared" si="3"/>
        <v>91.146611017249199</v>
      </c>
      <c r="EG22" s="113"/>
      <c r="EH22" s="113"/>
      <c r="GE22" s="419"/>
      <c r="GF22" s="419"/>
      <c r="GG22" s="419"/>
      <c r="GH22" s="419"/>
      <c r="GI22" s="419"/>
      <c r="GJ22" s="419"/>
      <c r="GK22" s="419"/>
      <c r="GL22" s="636"/>
      <c r="GM22" s="636"/>
      <c r="GN22" s="636"/>
      <c r="GO22" s="636"/>
      <c r="GP22" s="422"/>
      <c r="GQ22" s="422"/>
      <c r="GR22" s="422"/>
      <c r="GS22" s="422"/>
      <c r="GT22" s="422"/>
      <c r="GU22" s="420"/>
      <c r="GV22" s="420"/>
      <c r="GW22" s="420"/>
      <c r="GX22" s="420"/>
      <c r="GY22" s="420"/>
      <c r="GZ22" s="420"/>
      <c r="HA22" s="420"/>
      <c r="HB22" s="420"/>
      <c r="HC22" s="420"/>
      <c r="HD22" s="420"/>
      <c r="HE22" s="420"/>
      <c r="HF22" s="420"/>
      <c r="HG22" s="420"/>
      <c r="HH22" s="420"/>
      <c r="HI22" s="420"/>
      <c r="HJ22" s="420"/>
      <c r="HK22" s="420"/>
      <c r="HL22" s="420"/>
      <c r="HM22" s="420"/>
      <c r="HN22" s="420"/>
      <c r="HO22" s="420"/>
      <c r="HP22" s="420"/>
      <c r="HQ22" s="420"/>
      <c r="HR22" s="420"/>
      <c r="HS22" s="420"/>
      <c r="HT22" s="420"/>
      <c r="HU22" s="420"/>
      <c r="HV22" s="421"/>
      <c r="HW22" s="421"/>
      <c r="HX22" s="422"/>
      <c r="HY22" s="422"/>
      <c r="HZ22" s="422"/>
      <c r="IA22" s="422"/>
      <c r="IB22" s="422"/>
      <c r="IC22" s="422"/>
      <c r="ID22" s="422"/>
      <c r="IE22" s="422"/>
      <c r="IF22" s="421"/>
      <c r="IG22" s="421"/>
      <c r="IH22" s="421"/>
      <c r="II22" s="421"/>
      <c r="IJ22" s="421"/>
      <c r="IK22" s="421"/>
      <c r="IL22" s="420"/>
      <c r="IM22" s="420"/>
      <c r="IN22" s="420"/>
      <c r="IO22" s="420"/>
      <c r="IP22" s="420"/>
      <c r="IQ22" s="420"/>
      <c r="IR22" s="420"/>
      <c r="IS22" s="420"/>
      <c r="IT22" s="420"/>
      <c r="IU22" s="420"/>
      <c r="IV22" s="420"/>
      <c r="IW22" s="420"/>
      <c r="IX22" s="420"/>
      <c r="IY22" s="420"/>
      <c r="IZ22" s="420"/>
      <c r="JA22" s="420"/>
      <c r="JB22" s="420"/>
      <c r="JC22" s="420"/>
      <c r="JD22" s="420"/>
      <c r="JE22" s="420"/>
      <c r="JF22" s="420"/>
      <c r="JG22" s="420"/>
      <c r="JH22" s="420"/>
      <c r="JI22" s="420"/>
      <c r="JJ22" s="420"/>
      <c r="JK22" s="420"/>
      <c r="JL22" s="420"/>
      <c r="JM22" s="420"/>
      <c r="JN22" s="420"/>
      <c r="JO22" s="420"/>
      <c r="JP22" s="420"/>
      <c r="JQ22" s="420"/>
      <c r="JR22" s="420"/>
      <c r="JS22" s="420"/>
      <c r="JT22" s="420"/>
      <c r="JU22" s="420"/>
      <c r="JV22" s="420"/>
      <c r="JW22" s="420"/>
      <c r="JX22" s="420"/>
      <c r="JY22" s="419"/>
      <c r="JZ22" s="419"/>
      <c r="KA22" s="419"/>
      <c r="KB22" s="419"/>
      <c r="KC22" s="419"/>
      <c r="KD22" s="419"/>
      <c r="KE22" s="419"/>
      <c r="KF22" s="419"/>
      <c r="KG22" s="419"/>
      <c r="KH22" s="419"/>
      <c r="KI22" s="419"/>
      <c r="KJ22" s="419"/>
      <c r="KK22" s="419"/>
      <c r="KL22" s="419"/>
      <c r="KM22" s="419"/>
      <c r="KN22" s="419"/>
      <c r="KO22" s="419"/>
      <c r="KP22" s="419"/>
      <c r="KQ22" s="419"/>
      <c r="KR22" s="419"/>
      <c r="KS22" s="419"/>
      <c r="KT22" s="419"/>
      <c r="KU22" s="419"/>
      <c r="KV22" s="419"/>
      <c r="KW22" s="419"/>
      <c r="KX22" s="419"/>
      <c r="KY22" s="419"/>
      <c r="KZ22" s="419"/>
      <c r="LA22" s="419"/>
      <c r="LB22" s="419"/>
      <c r="LC22" s="419"/>
      <c r="LD22" s="419"/>
      <c r="LE22" s="419"/>
      <c r="LF22" s="419"/>
      <c r="LG22" s="419"/>
      <c r="LH22" s="419"/>
    </row>
    <row r="23" spans="1:320" s="413" customFormat="1" ht="18.600000000000001" customHeight="1">
      <c r="A23" s="359" t="str">
        <f>IF('1'!A1=1,B23,C23)</f>
        <v xml:space="preserve">% of total </v>
      </c>
      <c r="B23" s="360" t="s">
        <v>26</v>
      </c>
      <c r="C23" s="360" t="s">
        <v>156</v>
      </c>
      <c r="D23" s="116">
        <v>100</v>
      </c>
      <c r="E23" s="117">
        <v>100</v>
      </c>
      <c r="F23" s="117">
        <v>100</v>
      </c>
      <c r="G23" s="117">
        <v>100</v>
      </c>
      <c r="H23" s="117">
        <v>100</v>
      </c>
      <c r="I23" s="117">
        <v>100</v>
      </c>
      <c r="J23" s="117">
        <v>100</v>
      </c>
      <c r="K23" s="117">
        <v>100</v>
      </c>
      <c r="L23" s="117">
        <v>100</v>
      </c>
      <c r="M23" s="117">
        <v>100</v>
      </c>
      <c r="N23" s="117">
        <v>100</v>
      </c>
      <c r="O23" s="117">
        <v>100</v>
      </c>
      <c r="P23" s="117">
        <v>100</v>
      </c>
      <c r="Q23" s="117">
        <v>100</v>
      </c>
      <c r="R23" s="117">
        <v>100</v>
      </c>
      <c r="S23" s="117">
        <v>100</v>
      </c>
      <c r="T23" s="117">
        <v>100</v>
      </c>
      <c r="U23" s="117">
        <v>100</v>
      </c>
      <c r="V23" s="117">
        <v>100</v>
      </c>
      <c r="W23" s="117">
        <v>100</v>
      </c>
      <c r="X23" s="117">
        <v>100</v>
      </c>
      <c r="Y23" s="117">
        <v>100</v>
      </c>
      <c r="Z23" s="117">
        <v>100</v>
      </c>
      <c r="AA23" s="117">
        <v>100</v>
      </c>
      <c r="AB23" s="117">
        <v>100</v>
      </c>
      <c r="AC23" s="117">
        <v>100</v>
      </c>
      <c r="AD23" s="117">
        <v>100</v>
      </c>
      <c r="AE23" s="362">
        <v>100</v>
      </c>
      <c r="AF23" s="117">
        <v>100</v>
      </c>
      <c r="AG23" s="117">
        <v>100</v>
      </c>
      <c r="AH23" s="117">
        <v>100</v>
      </c>
      <c r="AI23" s="117">
        <v>100</v>
      </c>
      <c r="AJ23" s="117">
        <v>100</v>
      </c>
      <c r="AK23" s="117">
        <v>100</v>
      </c>
      <c r="AL23" s="117">
        <v>100</v>
      </c>
      <c r="AM23" s="117">
        <v>100</v>
      </c>
      <c r="AN23" s="117">
        <v>100</v>
      </c>
      <c r="AO23" s="117">
        <v>100</v>
      </c>
      <c r="AP23" s="117">
        <v>100</v>
      </c>
      <c r="AQ23" s="117">
        <v>100</v>
      </c>
      <c r="AR23" s="117">
        <v>100</v>
      </c>
      <c r="AS23" s="117">
        <v>100</v>
      </c>
      <c r="AT23" s="1141"/>
      <c r="AU23" s="117"/>
      <c r="AV23" s="117"/>
      <c r="AW23" s="116">
        <v>9.5454381643311095</v>
      </c>
      <c r="AX23" s="117">
        <v>11.786946911224645</v>
      </c>
      <c r="AY23" s="117">
        <v>12.917413827949279</v>
      </c>
      <c r="AZ23" s="117">
        <v>13.9579929185812</v>
      </c>
      <c r="BA23" s="117">
        <f t="shared" ref="BA23:CL23" si="16">BA22/H22*100</f>
        <v>20.687376658428111</v>
      </c>
      <c r="BB23" s="117">
        <f t="shared" si="16"/>
        <v>18.00924719862341</v>
      </c>
      <c r="BC23" s="117">
        <f t="shared" si="16"/>
        <v>19.440305220546549</v>
      </c>
      <c r="BD23" s="117">
        <f t="shared" si="16"/>
        <v>19.775794475348164</v>
      </c>
      <c r="BE23" s="117">
        <f t="shared" si="16"/>
        <v>26.142862761255632</v>
      </c>
      <c r="BF23" s="117">
        <f t="shared" si="16"/>
        <v>21.276917246514699</v>
      </c>
      <c r="BG23" s="117">
        <f t="shared" si="16"/>
        <v>20.80904436394777</v>
      </c>
      <c r="BH23" s="117">
        <f t="shared" si="16"/>
        <v>20.825117115781946</v>
      </c>
      <c r="BI23" s="117">
        <f t="shared" si="16"/>
        <v>24.161228618345604</v>
      </c>
      <c r="BJ23" s="117">
        <f t="shared" si="16"/>
        <v>23.594706138223788</v>
      </c>
      <c r="BK23" s="117">
        <f t="shared" si="16"/>
        <v>24.691816389529201</v>
      </c>
      <c r="BL23" s="117">
        <f t="shared" si="16"/>
        <v>24.236216345668275</v>
      </c>
      <c r="BM23" s="117">
        <f t="shared" si="16"/>
        <v>27.311836362454994</v>
      </c>
      <c r="BN23" s="117">
        <f t="shared" si="16"/>
        <v>25.978474241124733</v>
      </c>
      <c r="BO23" s="117">
        <f t="shared" si="16"/>
        <v>27.428297310851324</v>
      </c>
      <c r="BP23" s="117">
        <f t="shared" si="16"/>
        <v>26.890342679741668</v>
      </c>
      <c r="BQ23" s="117">
        <f t="shared" si="16"/>
        <v>34.453883512086819</v>
      </c>
      <c r="BR23" s="117">
        <f t="shared" si="16"/>
        <v>33.123528829908693</v>
      </c>
      <c r="BS23" s="117">
        <f t="shared" si="16"/>
        <v>30.55315333173882</v>
      </c>
      <c r="BT23" s="117">
        <f t="shared" si="16"/>
        <v>29.939328913456865</v>
      </c>
      <c r="BU23" s="117">
        <f t="shared" si="16"/>
        <v>34.282788241982814</v>
      </c>
      <c r="BV23" s="117">
        <f t="shared" si="16"/>
        <v>31.616896897933156</v>
      </c>
      <c r="BW23" s="117">
        <f t="shared" si="16"/>
        <v>32.77725232335397</v>
      </c>
      <c r="BX23" s="362">
        <f t="shared" si="16"/>
        <v>35.081348805348185</v>
      </c>
      <c r="BY23" s="117">
        <f t="shared" si="16"/>
        <v>38.760562826263886</v>
      </c>
      <c r="BZ23" s="117">
        <f t="shared" si="16"/>
        <v>38.457786812959782</v>
      </c>
      <c r="CA23" s="117">
        <f t="shared" si="16"/>
        <v>36.668737224232309</v>
      </c>
      <c r="CB23" s="117">
        <f t="shared" si="16"/>
        <v>34.363497515511227</v>
      </c>
      <c r="CC23" s="117">
        <f t="shared" si="16"/>
        <v>51.682171056396477</v>
      </c>
      <c r="CD23" s="117">
        <f t="shared" si="16"/>
        <v>67.122710590318263</v>
      </c>
      <c r="CE23" s="117">
        <f t="shared" si="16"/>
        <v>65.383081659880688</v>
      </c>
      <c r="CF23" s="117">
        <f t="shared" si="16"/>
        <v>62.627101669652198</v>
      </c>
      <c r="CG23" s="117">
        <f t="shared" si="16"/>
        <v>68.120870868201209</v>
      </c>
      <c r="CH23" s="117">
        <f t="shared" si="16"/>
        <v>69.757160937766017</v>
      </c>
      <c r="CI23" s="117">
        <f t="shared" si="16"/>
        <v>61.547996073141775</v>
      </c>
      <c r="CJ23" s="117">
        <f t="shared" si="16"/>
        <v>60.379480765779384</v>
      </c>
      <c r="CK23" s="117">
        <f t="shared" si="16"/>
        <v>61.317273364506761</v>
      </c>
      <c r="CL23" s="117">
        <f t="shared" si="16"/>
        <v>65.190648532428014</v>
      </c>
      <c r="CM23" s="362"/>
      <c r="CN23" s="113"/>
      <c r="CO23" s="113"/>
      <c r="CP23" s="116">
        <v>1.8454447256497739</v>
      </c>
      <c r="CQ23" s="117">
        <v>3.784720198891498</v>
      </c>
      <c r="CR23" s="117">
        <v>3.4514000842974566</v>
      </c>
      <c r="CS23" s="117">
        <v>3.3420953658704122</v>
      </c>
      <c r="CT23" s="117">
        <f t="shared" ref="CT23:EE23" si="17">CT22/H22*100</f>
        <v>1.6200271182905186</v>
      </c>
      <c r="CU23" s="117">
        <f t="shared" si="17"/>
        <v>5.1512284708450391</v>
      </c>
      <c r="CV23" s="117">
        <f t="shared" si="17"/>
        <v>3.0111715530450498</v>
      </c>
      <c r="CW23" s="117">
        <f t="shared" si="17"/>
        <v>4.6588757625666668</v>
      </c>
      <c r="CX23" s="117">
        <f t="shared" si="17"/>
        <v>3.3884530292722239</v>
      </c>
      <c r="CY23" s="117">
        <f t="shared" si="17"/>
        <v>2.1188318687463052</v>
      </c>
      <c r="CZ23" s="117">
        <f t="shared" si="17"/>
        <v>3.1314271469829866</v>
      </c>
      <c r="DA23" s="117">
        <f t="shared" si="17"/>
        <v>4.9598641848619014</v>
      </c>
      <c r="DB23" s="117">
        <f t="shared" si="17"/>
        <v>3.4208766535240027</v>
      </c>
      <c r="DC23" s="117">
        <f t="shared" si="17"/>
        <v>3.5083128663529037</v>
      </c>
      <c r="DD23" s="117">
        <f t="shared" si="17"/>
        <v>2.6724860810071505</v>
      </c>
      <c r="DE23" s="117">
        <f t="shared" si="17"/>
        <v>3.107962165502014</v>
      </c>
      <c r="DF23" s="117">
        <f t="shared" si="17"/>
        <v>2.8558139041084365</v>
      </c>
      <c r="DG23" s="117">
        <f t="shared" si="17"/>
        <v>4.708463452971996</v>
      </c>
      <c r="DH23" s="117">
        <f t="shared" si="17"/>
        <v>5.8366658532076752</v>
      </c>
      <c r="DI23" s="117">
        <f t="shared" si="17"/>
        <v>5.0314865904642883</v>
      </c>
      <c r="DJ23" s="117">
        <f t="shared" si="17"/>
        <v>3.510967447355374</v>
      </c>
      <c r="DK23" s="117">
        <f t="shared" si="17"/>
        <v>4.8749496512154371</v>
      </c>
      <c r="DL23" s="117">
        <f t="shared" si="17"/>
        <v>3.3111197327132817</v>
      </c>
      <c r="DM23" s="117">
        <f t="shared" si="17"/>
        <v>2.3978561574992328</v>
      </c>
      <c r="DN23" s="117">
        <f t="shared" si="17"/>
        <v>2.3111506627136631</v>
      </c>
      <c r="DO23" s="117">
        <f t="shared" si="17"/>
        <v>2.6350973516599767</v>
      </c>
      <c r="DP23" s="117">
        <f t="shared" si="17"/>
        <v>2.756046406430237</v>
      </c>
      <c r="DQ23" s="362">
        <f t="shared" si="17"/>
        <v>5.262826563036791</v>
      </c>
      <c r="DR23" s="117">
        <f t="shared" si="17"/>
        <v>3.3128457928702026</v>
      </c>
      <c r="DS23" s="117">
        <f t="shared" si="17"/>
        <v>2.5497438057247819</v>
      </c>
      <c r="DT23" s="117">
        <f t="shared" si="17"/>
        <v>3.5529911521393323</v>
      </c>
      <c r="DU23" s="117">
        <f t="shared" si="17"/>
        <v>6.9448757101408018</v>
      </c>
      <c r="DV23" s="117">
        <f t="shared" si="17"/>
        <v>2.2917633026559723</v>
      </c>
      <c r="DW23" s="117">
        <f t="shared" si="17"/>
        <v>3.4291938634228138</v>
      </c>
      <c r="DX23" s="117">
        <f t="shared" si="17"/>
        <v>4.0573957255129836</v>
      </c>
      <c r="DY23" s="117">
        <f t="shared" si="17"/>
        <v>3.220176404026335</v>
      </c>
      <c r="DZ23" s="117">
        <f t="shared" si="17"/>
        <v>2.7046513319518435</v>
      </c>
      <c r="EA23" s="117">
        <f t="shared" si="17"/>
        <v>3.1288147368074921</v>
      </c>
      <c r="EB23" s="117">
        <f t="shared" si="17"/>
        <v>3.8956215855394132</v>
      </c>
      <c r="EC23" s="117">
        <f t="shared" si="17"/>
        <v>2.7001389713887507</v>
      </c>
      <c r="ED23" s="117">
        <f t="shared" si="17"/>
        <v>3.2084035195025278</v>
      </c>
      <c r="EE23" s="117">
        <f t="shared" si="17"/>
        <v>3.1018550086658685</v>
      </c>
      <c r="EF23" s="362"/>
      <c r="EG23" s="113"/>
      <c r="EH23" s="113"/>
      <c r="GE23" s="409"/>
      <c r="GF23" s="409"/>
      <c r="GG23" s="409"/>
      <c r="GH23" s="409"/>
      <c r="GI23" s="409"/>
      <c r="GJ23" s="409"/>
      <c r="GK23" s="409"/>
      <c r="GL23" s="634"/>
      <c r="GM23" s="634"/>
      <c r="GN23" s="634"/>
      <c r="GO23" s="634"/>
      <c r="GP23" s="412"/>
      <c r="GQ23" s="412"/>
      <c r="GR23" s="412"/>
      <c r="GS23" s="412"/>
      <c r="GT23" s="412"/>
      <c r="GU23" s="410"/>
      <c r="GV23" s="410"/>
      <c r="GW23" s="410"/>
      <c r="GX23" s="410"/>
      <c r="GY23" s="410"/>
      <c r="GZ23" s="410"/>
      <c r="HA23" s="410"/>
      <c r="HB23" s="410"/>
      <c r="HC23" s="410"/>
      <c r="HD23" s="410"/>
      <c r="HE23" s="410"/>
      <c r="HF23" s="410"/>
      <c r="HG23" s="410"/>
      <c r="HH23" s="410"/>
      <c r="HI23" s="410"/>
      <c r="HJ23" s="410"/>
      <c r="HK23" s="410"/>
      <c r="HL23" s="410"/>
      <c r="HM23" s="410"/>
      <c r="HN23" s="410"/>
      <c r="HO23" s="410"/>
      <c r="HP23" s="410"/>
      <c r="HQ23" s="410"/>
      <c r="HR23" s="410"/>
      <c r="HS23" s="410"/>
      <c r="HT23" s="410"/>
      <c r="HU23" s="410"/>
      <c r="HV23" s="411"/>
      <c r="HW23" s="411"/>
      <c r="HX23" s="412"/>
      <c r="HY23" s="412"/>
      <c r="HZ23" s="412"/>
      <c r="IA23" s="412"/>
      <c r="IB23" s="412"/>
      <c r="IC23" s="412"/>
      <c r="ID23" s="412"/>
      <c r="IE23" s="412"/>
      <c r="IF23" s="411"/>
      <c r="IG23" s="411"/>
      <c r="IH23" s="411"/>
      <c r="II23" s="411"/>
      <c r="IJ23" s="411"/>
      <c r="IK23" s="411"/>
      <c r="IL23" s="410"/>
      <c r="IM23" s="410"/>
      <c r="IN23" s="410"/>
      <c r="IO23" s="410"/>
      <c r="IP23" s="410"/>
      <c r="IQ23" s="410"/>
      <c r="IR23" s="410"/>
      <c r="IS23" s="410"/>
      <c r="IT23" s="410"/>
      <c r="IU23" s="410"/>
      <c r="IV23" s="410"/>
      <c r="IW23" s="410"/>
      <c r="IX23" s="410"/>
      <c r="IY23" s="410"/>
      <c r="IZ23" s="410"/>
      <c r="JA23" s="410"/>
      <c r="JB23" s="410"/>
      <c r="JC23" s="410"/>
      <c r="JD23" s="410"/>
      <c r="JE23" s="410"/>
      <c r="JF23" s="410"/>
      <c r="JG23" s="410"/>
      <c r="JH23" s="410"/>
      <c r="JI23" s="410"/>
      <c r="JJ23" s="410"/>
      <c r="JK23" s="410"/>
      <c r="JL23" s="410"/>
      <c r="JM23" s="410"/>
      <c r="JN23" s="410"/>
      <c r="JO23" s="410"/>
      <c r="JP23" s="410"/>
      <c r="JQ23" s="410"/>
      <c r="JR23" s="410"/>
      <c r="JS23" s="410"/>
      <c r="JT23" s="410"/>
      <c r="JU23" s="410"/>
      <c r="JV23" s="410"/>
      <c r="JW23" s="410"/>
      <c r="JX23" s="410"/>
      <c r="JY23" s="409"/>
      <c r="JZ23" s="409"/>
      <c r="KA23" s="409"/>
      <c r="KB23" s="409"/>
      <c r="KC23" s="409"/>
      <c r="KD23" s="409"/>
      <c r="KE23" s="409"/>
      <c r="KF23" s="409"/>
      <c r="KG23" s="409"/>
      <c r="KH23" s="409"/>
      <c r="KI23" s="409"/>
      <c r="KJ23" s="409"/>
      <c r="KK23" s="409"/>
      <c r="KL23" s="409"/>
      <c r="KM23" s="409"/>
      <c r="KN23" s="409"/>
      <c r="KO23" s="409"/>
      <c r="KP23" s="409"/>
      <c r="KQ23" s="409"/>
      <c r="KR23" s="409"/>
      <c r="KS23" s="409"/>
      <c r="KT23" s="409"/>
      <c r="KU23" s="409"/>
      <c r="KV23" s="409"/>
      <c r="KW23" s="409"/>
      <c r="KX23" s="409"/>
      <c r="KY23" s="409"/>
      <c r="KZ23" s="409"/>
      <c r="LA23" s="409"/>
      <c r="LB23" s="409"/>
      <c r="LC23" s="409"/>
      <c r="LD23" s="409"/>
      <c r="LE23" s="409"/>
      <c r="LF23" s="409"/>
      <c r="LG23" s="409"/>
      <c r="LH23" s="409"/>
    </row>
    <row r="24" spans="1:320" ht="17.7" customHeight="1">
      <c r="A24" s="1741" t="str">
        <f>IF('1'!A1=1,B24,C24)</f>
        <v>Product group</v>
      </c>
      <c r="B24" s="1743" t="s">
        <v>24</v>
      </c>
      <c r="C24" s="1745" t="s">
        <v>155</v>
      </c>
      <c r="D24" s="1734" t="str">
        <f>IF('1'!$A$1=1,"Азія","Asia")</f>
        <v>Asia</v>
      </c>
      <c r="E24" s="1735"/>
      <c r="F24" s="1735"/>
      <c r="G24" s="1735"/>
      <c r="H24" s="1735"/>
      <c r="I24" s="1735"/>
      <c r="J24" s="1735"/>
      <c r="K24" s="1735"/>
      <c r="L24" s="1735"/>
      <c r="M24" s="1735"/>
      <c r="N24" s="1735"/>
      <c r="O24" s="1735"/>
      <c r="P24" s="1735"/>
      <c r="Q24" s="1735"/>
      <c r="R24" s="1735"/>
      <c r="S24" s="1735"/>
      <c r="T24" s="1735"/>
      <c r="U24" s="1735"/>
      <c r="V24" s="1735"/>
      <c r="W24" s="1735"/>
      <c r="X24" s="1735"/>
      <c r="Y24" s="1735"/>
      <c r="Z24" s="1735"/>
      <c r="AA24" s="1735"/>
      <c r="AB24" s="1735"/>
      <c r="AC24" s="1735"/>
      <c r="AD24" s="1735"/>
      <c r="AE24" s="1735"/>
      <c r="AF24" s="1736"/>
      <c r="AG24" s="1736"/>
      <c r="AH24" s="1736"/>
      <c r="AI24" s="1736"/>
      <c r="AJ24" s="1736"/>
      <c r="AK24" s="1736"/>
      <c r="AL24" s="1736"/>
      <c r="AM24" s="1736"/>
      <c r="AN24" s="1736"/>
      <c r="AO24" s="1736"/>
      <c r="AP24" s="1736"/>
      <c r="AQ24" s="1736"/>
      <c r="AR24" s="1736"/>
      <c r="AS24" s="1736"/>
      <c r="AT24" s="1737"/>
      <c r="AU24" s="1128"/>
      <c r="AV24" s="1128"/>
      <c r="AW24" s="1734" t="str">
        <f>IF('1'!$A$1=1,"Африка","Africa")</f>
        <v>Africa</v>
      </c>
      <c r="AX24" s="1735"/>
      <c r="AY24" s="1735"/>
      <c r="AZ24" s="1735"/>
      <c r="BA24" s="1735"/>
      <c r="BB24" s="1735"/>
      <c r="BC24" s="1735"/>
      <c r="BD24" s="1735"/>
      <c r="BE24" s="1735"/>
      <c r="BF24" s="1735"/>
      <c r="BG24" s="1735"/>
      <c r="BH24" s="1735"/>
      <c r="BI24" s="1735"/>
      <c r="BJ24" s="1735"/>
      <c r="BK24" s="1735"/>
      <c r="BL24" s="1735"/>
      <c r="BM24" s="1735"/>
      <c r="BN24" s="1735"/>
      <c r="BO24" s="1735"/>
      <c r="BP24" s="1735"/>
      <c r="BQ24" s="1735"/>
      <c r="BR24" s="1735"/>
      <c r="BS24" s="1735"/>
      <c r="BT24" s="1735"/>
      <c r="BU24" s="1735"/>
      <c r="BV24" s="1735"/>
      <c r="BW24" s="1735"/>
      <c r="BX24" s="1735"/>
      <c r="BY24" s="1736"/>
      <c r="BZ24" s="1736"/>
      <c r="CA24" s="1736"/>
      <c r="CB24" s="1736"/>
      <c r="CC24" s="1736"/>
      <c r="CD24" s="1736"/>
      <c r="CE24" s="1736"/>
      <c r="CF24" s="1736"/>
      <c r="CG24" s="1736"/>
      <c r="CH24" s="1736"/>
      <c r="CI24" s="1736"/>
      <c r="CJ24" s="1736"/>
      <c r="CK24" s="1736"/>
      <c r="CL24" s="1736"/>
      <c r="CM24" s="1737"/>
      <c r="CN24" s="1128"/>
      <c r="CO24" s="1128"/>
      <c r="CP24" s="1734" t="str">
        <f>IF('1'!$A$1=1,"СНД","CIS countries")</f>
        <v>CIS countries</v>
      </c>
      <c r="CQ24" s="1735"/>
      <c r="CR24" s="1735"/>
      <c r="CS24" s="1735"/>
      <c r="CT24" s="1735"/>
      <c r="CU24" s="1735"/>
      <c r="CV24" s="1735"/>
      <c r="CW24" s="1735"/>
      <c r="CX24" s="1735"/>
      <c r="CY24" s="1735"/>
      <c r="CZ24" s="1735"/>
      <c r="DA24" s="1735"/>
      <c r="DB24" s="1735"/>
      <c r="DC24" s="1735"/>
      <c r="DD24" s="1735"/>
      <c r="DE24" s="1735"/>
      <c r="DF24" s="1735"/>
      <c r="DG24" s="1735"/>
      <c r="DH24" s="1735"/>
      <c r="DI24" s="1735"/>
      <c r="DJ24" s="1735"/>
      <c r="DK24" s="1735"/>
      <c r="DL24" s="1735"/>
      <c r="DM24" s="1735"/>
      <c r="DN24" s="1735"/>
      <c r="DO24" s="1735"/>
      <c r="DP24" s="1735"/>
      <c r="DQ24" s="1735"/>
      <c r="DR24" s="1736"/>
      <c r="DS24" s="1736"/>
      <c r="DT24" s="1736"/>
      <c r="DU24" s="1736"/>
      <c r="DV24" s="1736"/>
      <c r="DW24" s="1736"/>
      <c r="DX24" s="1736"/>
      <c r="DY24" s="1736"/>
      <c r="DZ24" s="1736"/>
      <c r="EA24" s="1736"/>
      <c r="EB24" s="1736"/>
      <c r="EC24" s="1736"/>
      <c r="ED24" s="1736"/>
      <c r="EE24" s="1736"/>
      <c r="EF24" s="1737"/>
      <c r="EG24" s="1128"/>
      <c r="EH24" s="1128"/>
      <c r="GQ24" s="398"/>
      <c r="GR24" s="398"/>
      <c r="GS24" s="398"/>
      <c r="GT24" s="398"/>
      <c r="GU24" s="395"/>
      <c r="GV24" s="395"/>
      <c r="GW24" s="395"/>
      <c r="GX24" s="395"/>
      <c r="GY24" s="395"/>
      <c r="GZ24" s="395"/>
      <c r="HA24" s="395"/>
      <c r="HB24" s="395"/>
      <c r="HC24" s="395"/>
      <c r="HD24" s="395"/>
      <c r="HE24" s="395"/>
      <c r="HF24" s="395"/>
      <c r="HG24" s="395"/>
      <c r="HH24" s="395"/>
      <c r="HI24" s="395"/>
      <c r="HJ24" s="395"/>
      <c r="HK24" s="395"/>
      <c r="HL24" s="395"/>
      <c r="HM24" s="395"/>
      <c r="HN24" s="395"/>
      <c r="HS24" s="395"/>
      <c r="HT24" s="395"/>
      <c r="HU24" s="395"/>
    </row>
    <row r="25" spans="1:320" ht="68.7" customHeight="1">
      <c r="A25" s="1742" t="s">
        <v>25</v>
      </c>
      <c r="B25" s="1744" t="s">
        <v>25</v>
      </c>
      <c r="C25" s="1746" t="s">
        <v>25</v>
      </c>
      <c r="D25" s="332" t="s">
        <v>145</v>
      </c>
      <c r="E25" s="332" t="s">
        <v>146</v>
      </c>
      <c r="F25" s="332" t="s">
        <v>147</v>
      </c>
      <c r="G25" s="332" t="s">
        <v>148</v>
      </c>
      <c r="H25" s="332" t="s">
        <v>149</v>
      </c>
      <c r="I25" s="332" t="s">
        <v>150</v>
      </c>
      <c r="J25" s="332" t="s">
        <v>151</v>
      </c>
      <c r="K25" s="332" t="s">
        <v>152</v>
      </c>
      <c r="L25" s="332" t="s">
        <v>153</v>
      </c>
      <c r="M25" s="332" t="s">
        <v>154</v>
      </c>
      <c r="N25" s="332" t="s">
        <v>221</v>
      </c>
      <c r="O25" s="332" t="s">
        <v>224</v>
      </c>
      <c r="P25" s="334" t="s">
        <v>227</v>
      </c>
      <c r="Q25" s="334" t="s">
        <v>235</v>
      </c>
      <c r="R25" s="334" t="s">
        <v>242</v>
      </c>
      <c r="S25" s="334" t="s">
        <v>245</v>
      </c>
      <c r="T25" s="334" t="s">
        <v>251</v>
      </c>
      <c r="U25" s="334" t="s">
        <v>254</v>
      </c>
      <c r="V25" s="334" t="s">
        <v>261</v>
      </c>
      <c r="W25" s="334" t="s">
        <v>269</v>
      </c>
      <c r="X25" s="334" t="s">
        <v>272</v>
      </c>
      <c r="Y25" s="334" t="s">
        <v>275</v>
      </c>
      <c r="Z25" s="334" t="s">
        <v>286</v>
      </c>
      <c r="AA25" s="334" t="s">
        <v>287</v>
      </c>
      <c r="AB25" s="334" t="s">
        <v>313</v>
      </c>
      <c r="AC25" s="334" t="s">
        <v>318</v>
      </c>
      <c r="AD25" s="334" t="s">
        <v>321</v>
      </c>
      <c r="AE25" s="334" t="s">
        <v>324</v>
      </c>
      <c r="AF25" s="334" t="s">
        <v>333</v>
      </c>
      <c r="AG25" s="334" t="s">
        <v>351</v>
      </c>
      <c r="AH25" s="334" t="s">
        <v>358</v>
      </c>
      <c r="AI25" s="334" t="s">
        <v>382</v>
      </c>
      <c r="AJ25" s="334" t="s">
        <v>412</v>
      </c>
      <c r="AK25" s="334" t="s">
        <v>415</v>
      </c>
      <c r="AL25" s="334" t="s">
        <v>427</v>
      </c>
      <c r="AM25" s="334" t="s">
        <v>432</v>
      </c>
      <c r="AN25" s="334" t="s">
        <v>437</v>
      </c>
      <c r="AO25" s="334" t="s">
        <v>447</v>
      </c>
      <c r="AP25" s="334" t="s">
        <v>627</v>
      </c>
      <c r="AQ25" s="334" t="s">
        <v>694</v>
      </c>
      <c r="AR25" s="430">
        <v>2022</v>
      </c>
      <c r="AS25" s="430">
        <v>2023</v>
      </c>
      <c r="AT25" s="336" t="str">
        <f>IF('1'!$A$1=1,AU25,AV25)</f>
        <v xml:space="preserve"> 2023 to 2022 (%)</v>
      </c>
      <c r="AU25" s="1094" t="s">
        <v>695</v>
      </c>
      <c r="AV25" s="1095" t="s">
        <v>696</v>
      </c>
      <c r="AW25" s="332" t="s">
        <v>145</v>
      </c>
      <c r="AX25" s="332" t="s">
        <v>146</v>
      </c>
      <c r="AY25" s="332" t="s">
        <v>147</v>
      </c>
      <c r="AZ25" s="332" t="s">
        <v>148</v>
      </c>
      <c r="BA25" s="332" t="s">
        <v>149</v>
      </c>
      <c r="BB25" s="332" t="s">
        <v>150</v>
      </c>
      <c r="BC25" s="332" t="s">
        <v>151</v>
      </c>
      <c r="BD25" s="332" t="s">
        <v>152</v>
      </c>
      <c r="BE25" s="332" t="s">
        <v>153</v>
      </c>
      <c r="BF25" s="332" t="s">
        <v>154</v>
      </c>
      <c r="BG25" s="332" t="s">
        <v>221</v>
      </c>
      <c r="BH25" s="332" t="s">
        <v>224</v>
      </c>
      <c r="BI25" s="334" t="s">
        <v>227</v>
      </c>
      <c r="BJ25" s="334" t="s">
        <v>235</v>
      </c>
      <c r="BK25" s="334" t="s">
        <v>242</v>
      </c>
      <c r="BL25" s="334" t="s">
        <v>245</v>
      </c>
      <c r="BM25" s="334" t="s">
        <v>251</v>
      </c>
      <c r="BN25" s="334" t="s">
        <v>254</v>
      </c>
      <c r="BO25" s="334" t="s">
        <v>261</v>
      </c>
      <c r="BP25" s="334" t="s">
        <v>269</v>
      </c>
      <c r="BQ25" s="334" t="s">
        <v>272</v>
      </c>
      <c r="BR25" s="334" t="s">
        <v>275</v>
      </c>
      <c r="BS25" s="334" t="s">
        <v>286</v>
      </c>
      <c r="BT25" s="334" t="s">
        <v>287</v>
      </c>
      <c r="BU25" s="334" t="s">
        <v>313</v>
      </c>
      <c r="BV25" s="334" t="s">
        <v>318</v>
      </c>
      <c r="BW25" s="334" t="s">
        <v>321</v>
      </c>
      <c r="BX25" s="334" t="s">
        <v>324</v>
      </c>
      <c r="BY25" s="334" t="s">
        <v>333</v>
      </c>
      <c r="BZ25" s="334" t="s">
        <v>351</v>
      </c>
      <c r="CA25" s="334" t="s">
        <v>358</v>
      </c>
      <c r="CB25" s="334" t="s">
        <v>382</v>
      </c>
      <c r="CC25" s="334" t="s">
        <v>412</v>
      </c>
      <c r="CD25" s="334" t="s">
        <v>415</v>
      </c>
      <c r="CE25" s="334" t="s">
        <v>427</v>
      </c>
      <c r="CF25" s="334" t="s">
        <v>432</v>
      </c>
      <c r="CG25" s="334" t="s">
        <v>437</v>
      </c>
      <c r="CH25" s="334" t="s">
        <v>447</v>
      </c>
      <c r="CI25" s="334" t="s">
        <v>627</v>
      </c>
      <c r="CJ25" s="334" t="s">
        <v>694</v>
      </c>
      <c r="CK25" s="430">
        <v>2022</v>
      </c>
      <c r="CL25" s="430">
        <v>2023</v>
      </c>
      <c r="CM25" s="335" t="str">
        <f>IF('1'!A1=1,CN25,CO25)</f>
        <v xml:space="preserve"> 2023 to 2022 (%)</v>
      </c>
      <c r="CN25" s="336" t="s">
        <v>695</v>
      </c>
      <c r="CO25" s="336" t="s">
        <v>696</v>
      </c>
      <c r="CP25" s="332" t="s">
        <v>145</v>
      </c>
      <c r="CQ25" s="332" t="s">
        <v>146</v>
      </c>
      <c r="CR25" s="332" t="s">
        <v>147</v>
      </c>
      <c r="CS25" s="332" t="s">
        <v>148</v>
      </c>
      <c r="CT25" s="332" t="s">
        <v>149</v>
      </c>
      <c r="CU25" s="332" t="s">
        <v>150</v>
      </c>
      <c r="CV25" s="332" t="s">
        <v>151</v>
      </c>
      <c r="CW25" s="332" t="s">
        <v>152</v>
      </c>
      <c r="CX25" s="333" t="s">
        <v>153</v>
      </c>
      <c r="CY25" s="333" t="s">
        <v>154</v>
      </c>
      <c r="CZ25" s="333" t="s">
        <v>221</v>
      </c>
      <c r="DA25" s="333" t="s">
        <v>224</v>
      </c>
      <c r="DB25" s="334" t="s">
        <v>227</v>
      </c>
      <c r="DC25" s="334" t="s">
        <v>235</v>
      </c>
      <c r="DD25" s="334" t="s">
        <v>242</v>
      </c>
      <c r="DE25" s="334" t="s">
        <v>245</v>
      </c>
      <c r="DF25" s="334" t="s">
        <v>251</v>
      </c>
      <c r="DG25" s="334" t="s">
        <v>254</v>
      </c>
      <c r="DH25" s="334" t="s">
        <v>261</v>
      </c>
      <c r="DI25" s="334" t="s">
        <v>269</v>
      </c>
      <c r="DJ25" s="334" t="s">
        <v>272</v>
      </c>
      <c r="DK25" s="334" t="s">
        <v>275</v>
      </c>
      <c r="DL25" s="334" t="s">
        <v>286</v>
      </c>
      <c r="DM25" s="334" t="s">
        <v>287</v>
      </c>
      <c r="DN25" s="334" t="s">
        <v>313</v>
      </c>
      <c r="DO25" s="334" t="s">
        <v>318</v>
      </c>
      <c r="DP25" s="334" t="s">
        <v>321</v>
      </c>
      <c r="DQ25" s="334" t="s">
        <v>324</v>
      </c>
      <c r="DR25" s="334" t="s">
        <v>333</v>
      </c>
      <c r="DS25" s="334" t="s">
        <v>351</v>
      </c>
      <c r="DT25" s="334" t="s">
        <v>358</v>
      </c>
      <c r="DU25" s="334" t="s">
        <v>382</v>
      </c>
      <c r="DV25" s="334" t="s">
        <v>412</v>
      </c>
      <c r="DW25" s="334" t="s">
        <v>415</v>
      </c>
      <c r="DX25" s="334" t="s">
        <v>427</v>
      </c>
      <c r="DY25" s="334" t="s">
        <v>432</v>
      </c>
      <c r="DZ25" s="334" t="s">
        <v>437</v>
      </c>
      <c r="EA25" s="334" t="s">
        <v>447</v>
      </c>
      <c r="EB25" s="334" t="s">
        <v>627</v>
      </c>
      <c r="EC25" s="334" t="s">
        <v>694</v>
      </c>
      <c r="ED25" s="430">
        <v>2022</v>
      </c>
      <c r="EE25" s="430">
        <v>2023</v>
      </c>
      <c r="EF25" s="1647" t="str">
        <f>IF('1'!$A$1=1,EG25,EH25)</f>
        <v xml:space="preserve"> 2023 to 2022 (%)</v>
      </c>
      <c r="EG25" s="1094" t="s">
        <v>695</v>
      </c>
      <c r="EH25" s="1095" t="s">
        <v>696</v>
      </c>
      <c r="GQ25" s="398"/>
      <c r="GR25" s="398"/>
      <c r="GS25" s="398"/>
      <c r="GT25" s="398"/>
      <c r="GU25" s="395"/>
      <c r="GV25" s="395"/>
      <c r="GW25" s="395"/>
      <c r="GX25" s="395"/>
      <c r="GY25" s="395"/>
      <c r="GZ25" s="395"/>
      <c r="HA25" s="395"/>
      <c r="HB25" s="395"/>
      <c r="HC25" s="395"/>
      <c r="HD25" s="395"/>
      <c r="HE25" s="395"/>
      <c r="HF25" s="395"/>
      <c r="HG25" s="395"/>
      <c r="HH25" s="395"/>
      <c r="HI25" s="395"/>
      <c r="HJ25" s="395"/>
      <c r="HK25" s="395"/>
      <c r="HL25" s="395"/>
      <c r="HM25" s="395"/>
      <c r="HN25" s="395"/>
      <c r="HS25" s="395"/>
      <c r="HT25" s="395"/>
      <c r="HU25" s="395"/>
    </row>
    <row r="26" spans="1:320" ht="34.5" customHeight="1">
      <c r="A26" s="337" t="str">
        <f>IF('1'!$A$1=1,B26,C26)</f>
        <v>TOTAL</v>
      </c>
      <c r="B26" s="364" t="s">
        <v>14</v>
      </c>
      <c r="C26" s="338" t="s">
        <v>105</v>
      </c>
      <c r="D26" s="339">
        <v>3636.3702214499999</v>
      </c>
      <c r="E26" s="340">
        <v>3794.7660249999999</v>
      </c>
      <c r="F26" s="340">
        <v>3942.4140769999999</v>
      </c>
      <c r="G26" s="340">
        <v>3866.3756159999998</v>
      </c>
      <c r="H26" s="341">
        <v>3126</v>
      </c>
      <c r="I26" s="341">
        <v>3053</v>
      </c>
      <c r="J26" s="341">
        <v>3166</v>
      </c>
      <c r="K26" s="341">
        <v>2931</v>
      </c>
      <c r="L26" s="340">
        <v>2466</v>
      </c>
      <c r="M26" s="340">
        <v>2809</v>
      </c>
      <c r="N26" s="340">
        <v>3016</v>
      </c>
      <c r="O26" s="340">
        <v>3441</v>
      </c>
      <c r="P26" s="341">
        <v>3292</v>
      </c>
      <c r="Q26" s="341">
        <v>2775</v>
      </c>
      <c r="R26" s="341">
        <v>3217</v>
      </c>
      <c r="S26" s="341">
        <v>3578</v>
      </c>
      <c r="T26" s="341">
        <v>3159.6930000000002</v>
      </c>
      <c r="U26" s="341">
        <v>3531.933</v>
      </c>
      <c r="V26" s="341">
        <v>3292.0650000000001</v>
      </c>
      <c r="W26" s="341">
        <v>3703.761</v>
      </c>
      <c r="X26" s="341">
        <v>3548.2295876899998</v>
      </c>
      <c r="Y26" s="341">
        <v>3567.509102</v>
      </c>
      <c r="Z26" s="341">
        <v>3780.7884469999999</v>
      </c>
      <c r="AA26" s="341">
        <v>4301.6581429999997</v>
      </c>
      <c r="AB26" s="593">
        <f>'3.1'!AN72</f>
        <v>4145.4260290500006</v>
      </c>
      <c r="AC26" s="593">
        <f>'3.1'!AO72</f>
        <v>4092.0681000900004</v>
      </c>
      <c r="AD26" s="593">
        <f>'3.1'!AP72</f>
        <v>4606.3409704599999</v>
      </c>
      <c r="AE26" s="693">
        <f>'3.1'!AQ72</f>
        <v>5429.0095769700001</v>
      </c>
      <c r="AF26" s="593">
        <f>'3.1'!AR72</f>
        <v>4696.91384776</v>
      </c>
      <c r="AG26" s="593">
        <f>'3.1'!AS72</f>
        <v>5626.4574963499999</v>
      </c>
      <c r="AH26" s="593">
        <f>'3.1'!AT72</f>
        <v>5759.5206465800002</v>
      </c>
      <c r="AI26" s="593">
        <f>'3.1'!AU72</f>
        <v>6864.4109148299995</v>
      </c>
      <c r="AJ26" s="593">
        <f>'3.1'!AV72</f>
        <v>4251.2546905899999</v>
      </c>
      <c r="AK26" s="593">
        <f>'3.1'!AW72</f>
        <v>948.15350607999994</v>
      </c>
      <c r="AL26" s="593">
        <f>'3.1'!AX72</f>
        <v>1887.6402791599999</v>
      </c>
      <c r="AM26" s="593">
        <f>'3.1'!AY72</f>
        <v>2508.5735584499998</v>
      </c>
      <c r="AN26" s="593">
        <f>'3.1'!AZ72</f>
        <v>2741.0206579000001</v>
      </c>
      <c r="AO26" s="593">
        <f>'3.1'!BA72</f>
        <v>2224.0856169399999</v>
      </c>
      <c r="AP26" s="593">
        <f>'3.1'!BB72</f>
        <v>1201.16739792</v>
      </c>
      <c r="AQ26" s="593">
        <f>'3.1'!BC72</f>
        <v>1875.17004215</v>
      </c>
      <c r="AR26" s="593">
        <f>AJ26+AK26+AL26+AM26</f>
        <v>9595.6220342799988</v>
      </c>
      <c r="AS26" s="593">
        <f>AN26+AO26+AP26+AQ26</f>
        <v>8041.4437149100004</v>
      </c>
      <c r="AT26" s="1096">
        <f>AS26/AR26*100</f>
        <v>83.803256174349556</v>
      </c>
      <c r="AU26" s="343"/>
      <c r="AV26" s="343"/>
      <c r="AW26" s="339">
        <v>1289.00942519</v>
      </c>
      <c r="AX26" s="340">
        <v>1230.5465839999999</v>
      </c>
      <c r="AY26" s="340">
        <v>1265.3716740000002</v>
      </c>
      <c r="AZ26" s="340">
        <v>1308.1967</v>
      </c>
      <c r="BA26" s="341">
        <v>1046</v>
      </c>
      <c r="BB26" s="341">
        <v>867</v>
      </c>
      <c r="BC26" s="341">
        <v>846</v>
      </c>
      <c r="BD26" s="341">
        <v>996</v>
      </c>
      <c r="BE26" s="340">
        <v>739</v>
      </c>
      <c r="BF26" s="340">
        <v>985</v>
      </c>
      <c r="BG26" s="340">
        <v>891</v>
      </c>
      <c r="BH26" s="340">
        <v>1235</v>
      </c>
      <c r="BI26" s="341">
        <v>1143</v>
      </c>
      <c r="BJ26" s="341">
        <v>1055</v>
      </c>
      <c r="BK26" s="341">
        <v>755</v>
      </c>
      <c r="BL26" s="341">
        <v>1073</v>
      </c>
      <c r="BM26" s="341">
        <v>1099.5239999999999</v>
      </c>
      <c r="BN26" s="341">
        <v>1066.56</v>
      </c>
      <c r="BO26" s="341">
        <v>860.95799999999997</v>
      </c>
      <c r="BP26" s="341">
        <v>1021.304</v>
      </c>
      <c r="BQ26" s="341">
        <v>1337.0397046400001</v>
      </c>
      <c r="BR26" s="341">
        <v>1208.0470110000001</v>
      </c>
      <c r="BS26" s="341">
        <v>1207.0288889999999</v>
      </c>
      <c r="BT26" s="341">
        <v>1209.2153040000001</v>
      </c>
      <c r="BU26" s="593">
        <f>'3.1'!AN75</f>
        <v>1357.975508</v>
      </c>
      <c r="BV26" s="593">
        <f>'3.1'!AO75</f>
        <v>870.54867053000009</v>
      </c>
      <c r="BW26" s="593">
        <f>'3.1'!AP75</f>
        <v>939.26103740000008</v>
      </c>
      <c r="BX26" s="693">
        <f>'3.1'!AQ75</f>
        <v>869.44674538000004</v>
      </c>
      <c r="BY26" s="593">
        <f>'3.1'!AR75</f>
        <v>987.6562951200001</v>
      </c>
      <c r="BZ26" s="593">
        <f>'3.1'!AS75</f>
        <v>1104.8217504300001</v>
      </c>
      <c r="CA26" s="593">
        <f>'3.1'!AT75</f>
        <v>1438.4293705499999</v>
      </c>
      <c r="CB26" s="593">
        <f>'3.1'!AU75</f>
        <v>2057.9708713</v>
      </c>
      <c r="CC26" s="593">
        <f>'3.1'!AV75</f>
        <v>1277.4375429199999</v>
      </c>
      <c r="CD26" s="593">
        <f>'3.1'!AW75</f>
        <v>136.00062707000001</v>
      </c>
      <c r="CE26" s="593">
        <f>'3.1'!AX75</f>
        <v>303.66987899000003</v>
      </c>
      <c r="CF26" s="593">
        <f>'3.1'!AY75</f>
        <v>399.304709</v>
      </c>
      <c r="CG26" s="593">
        <f>'3.1'!AZ75</f>
        <v>358.72906577000003</v>
      </c>
      <c r="CH26" s="593">
        <f>'3.1'!BA75</f>
        <v>569.65206800999999</v>
      </c>
      <c r="CI26" s="593">
        <f>'3.1'!BB75</f>
        <v>282.37827869</v>
      </c>
      <c r="CJ26" s="593">
        <f>'3.1'!BC75</f>
        <v>467.07376118000002</v>
      </c>
      <c r="CK26" s="593">
        <f>CC26+CD26+CE26+CF26</f>
        <v>2116.4127579800002</v>
      </c>
      <c r="CL26" s="593">
        <f>CG26+CH26+CI26+CJ26</f>
        <v>1677.8331736499999</v>
      </c>
      <c r="CM26" s="342">
        <f>CL26/CK26*100</f>
        <v>79.277218837567375</v>
      </c>
      <c r="CN26" s="343"/>
      <c r="CO26" s="343"/>
      <c r="CP26" s="339">
        <v>3606</v>
      </c>
      <c r="CQ26" s="340">
        <v>4333</v>
      </c>
      <c r="CR26" s="340">
        <v>3805</v>
      </c>
      <c r="CS26" s="340">
        <v>2781</v>
      </c>
      <c r="CT26" s="593">
        <v>1676</v>
      </c>
      <c r="CU26" s="593">
        <v>2072</v>
      </c>
      <c r="CV26" s="593">
        <v>2091</v>
      </c>
      <c r="CW26" s="593">
        <v>1890</v>
      </c>
      <c r="CX26" s="340">
        <v>1068</v>
      </c>
      <c r="CY26" s="340">
        <v>1509</v>
      </c>
      <c r="CZ26" s="340">
        <v>1661</v>
      </c>
      <c r="DA26" s="340">
        <v>1720</v>
      </c>
      <c r="DB26" s="341">
        <v>1522</v>
      </c>
      <c r="DC26" s="341">
        <v>1756</v>
      </c>
      <c r="DD26" s="341">
        <v>1783</v>
      </c>
      <c r="DE26" s="341">
        <v>1881</v>
      </c>
      <c r="DF26" s="341">
        <v>1613</v>
      </c>
      <c r="DG26" s="341">
        <v>1850</v>
      </c>
      <c r="DH26" s="341">
        <v>1701</v>
      </c>
      <c r="DI26" s="341">
        <v>1819</v>
      </c>
      <c r="DJ26" s="341">
        <v>1476</v>
      </c>
      <c r="DK26" s="341">
        <v>1720</v>
      </c>
      <c r="DL26" s="341">
        <v>1739</v>
      </c>
      <c r="DM26" s="341">
        <v>1706</v>
      </c>
      <c r="DN26" s="593">
        <f>'3.1'!AN79</f>
        <v>1412</v>
      </c>
      <c r="DO26" s="593">
        <f>'3.1'!AO79</f>
        <v>1265</v>
      </c>
      <c r="DP26" s="593">
        <f>'3.1'!AP79</f>
        <v>1375</v>
      </c>
      <c r="DQ26" s="693">
        <f>'3.1'!AQ79</f>
        <v>1541</v>
      </c>
      <c r="DR26" s="593">
        <f>'3.1'!AR79</f>
        <v>1320</v>
      </c>
      <c r="DS26" s="593">
        <f>'3.1'!AS79</f>
        <v>1689</v>
      </c>
      <c r="DT26" s="593">
        <f>'3.1'!AT79</f>
        <v>1882</v>
      </c>
      <c r="DU26" s="593">
        <f>'3.1'!AU79</f>
        <v>1834</v>
      </c>
      <c r="DV26" s="593">
        <f>'3.1'!AV79</f>
        <v>928</v>
      </c>
      <c r="DW26" s="593">
        <f>'3.1'!AW79</f>
        <v>420</v>
      </c>
      <c r="DX26" s="593">
        <f>'3.1'!AX79</f>
        <v>489</v>
      </c>
      <c r="DY26" s="593">
        <f>'3.1'!AY79</f>
        <v>450</v>
      </c>
      <c r="DZ26" s="593">
        <f>'3.1'!AZ79</f>
        <v>381</v>
      </c>
      <c r="EA26" s="593">
        <f>'3.1'!BA79</f>
        <v>382</v>
      </c>
      <c r="EB26" s="593">
        <f>'3.1'!BB79</f>
        <v>404</v>
      </c>
      <c r="EC26" s="593">
        <f>'3.1'!BC79</f>
        <v>422</v>
      </c>
      <c r="ED26" s="593">
        <f>DV26+DW26+DX26+DY26</f>
        <v>2287</v>
      </c>
      <c r="EE26" s="593">
        <f>DZ26+EA26+EB26+EC26</f>
        <v>1589</v>
      </c>
      <c r="EF26" s="594">
        <f>EE26/ED26*100</f>
        <v>69.479667686926106</v>
      </c>
      <c r="EG26" s="343"/>
      <c r="EH26" s="343"/>
      <c r="GN26" s="637"/>
      <c r="GQ26" s="398"/>
      <c r="GR26" s="398"/>
      <c r="GS26" s="398"/>
      <c r="GT26" s="398"/>
      <c r="GU26" s="395"/>
      <c r="GV26" s="395"/>
      <c r="GW26" s="395"/>
      <c r="GX26" s="395"/>
      <c r="GY26" s="395"/>
      <c r="GZ26" s="395"/>
      <c r="HA26" s="395"/>
      <c r="HB26" s="395"/>
      <c r="HC26" s="395"/>
      <c r="HD26" s="395"/>
      <c r="HE26" s="395"/>
      <c r="HF26" s="395"/>
      <c r="HG26" s="395"/>
      <c r="HH26" s="395"/>
      <c r="HI26" s="395"/>
      <c r="HJ26" s="395"/>
      <c r="HK26" s="395"/>
      <c r="HL26" s="395"/>
      <c r="HM26" s="395"/>
      <c r="HN26" s="395"/>
      <c r="HS26" s="395"/>
      <c r="HT26" s="395"/>
      <c r="HU26" s="395"/>
    </row>
    <row r="27" spans="1:320" s="413" customFormat="1" ht="15.75" customHeight="1">
      <c r="A27" s="344" t="str">
        <f>IF('1'!$A$1=1,B27,C27)</f>
        <v xml:space="preserve">% of total </v>
      </c>
      <c r="B27" s="365" t="s">
        <v>26</v>
      </c>
      <c r="C27" s="345" t="s">
        <v>156</v>
      </c>
      <c r="D27" s="112">
        <v>27.84996723175308</v>
      </c>
      <c r="E27" s="113">
        <v>27.886287661669606</v>
      </c>
      <c r="F27" s="113">
        <v>31.32380483870968</v>
      </c>
      <c r="G27" s="113">
        <v>34.212685744624366</v>
      </c>
      <c r="H27" s="113">
        <f t="shared" ref="H27:AS27" si="18">H26/H7*100</f>
        <v>35.534841423212463</v>
      </c>
      <c r="I27" s="113">
        <f t="shared" si="18"/>
        <v>35.90919783580334</v>
      </c>
      <c r="J27" s="113">
        <f t="shared" si="18"/>
        <v>35.068675232609657</v>
      </c>
      <c r="K27" s="113">
        <f t="shared" si="18"/>
        <v>32.233586275156711</v>
      </c>
      <c r="L27" s="113">
        <f t="shared" si="18"/>
        <v>34.998580755038319</v>
      </c>
      <c r="M27" s="113">
        <f t="shared" si="18"/>
        <v>34.31049224380115</v>
      </c>
      <c r="N27" s="113">
        <f t="shared" si="18"/>
        <v>35.390753344285379</v>
      </c>
      <c r="O27" s="113">
        <f t="shared" si="18"/>
        <v>35.094339622641506</v>
      </c>
      <c r="P27" s="113">
        <f t="shared" si="18"/>
        <v>34.277384423157017</v>
      </c>
      <c r="Q27" s="113">
        <f t="shared" si="18"/>
        <v>29.543276908335997</v>
      </c>
      <c r="R27" s="113">
        <f t="shared" si="18"/>
        <v>33.120560074127461</v>
      </c>
      <c r="S27" s="113">
        <f t="shared" si="18"/>
        <v>32.55390774269857</v>
      </c>
      <c r="T27" s="113">
        <f t="shared" si="18"/>
        <v>30.300086306098965</v>
      </c>
      <c r="U27" s="113">
        <f t="shared" si="18"/>
        <v>32.760717929691126</v>
      </c>
      <c r="V27" s="113">
        <f t="shared" si="18"/>
        <v>31.875145236250969</v>
      </c>
      <c r="W27" s="113">
        <f t="shared" si="18"/>
        <v>31.377168756353779</v>
      </c>
      <c r="X27" s="113">
        <f t="shared" si="18"/>
        <v>31.489435460507632</v>
      </c>
      <c r="Y27" s="113">
        <f t="shared" si="18"/>
        <v>31.855604089650864</v>
      </c>
      <c r="Z27" s="113">
        <f t="shared" si="18"/>
        <v>32.489373953768151</v>
      </c>
      <c r="AA27" s="113">
        <f t="shared" si="18"/>
        <v>35.886027721698504</v>
      </c>
      <c r="AB27" s="113">
        <f t="shared" si="18"/>
        <v>36.82204680271807</v>
      </c>
      <c r="AC27" s="113">
        <f t="shared" si="18"/>
        <v>41.564937532656174</v>
      </c>
      <c r="AD27" s="113">
        <f t="shared" si="18"/>
        <v>41.883442175486451</v>
      </c>
      <c r="AE27" s="347">
        <f t="shared" si="18"/>
        <v>41.62712449754639</v>
      </c>
      <c r="AF27" s="113">
        <f t="shared" si="18"/>
        <v>37.629497258131714</v>
      </c>
      <c r="AG27" s="113">
        <f t="shared" si="18"/>
        <v>37.610010002339571</v>
      </c>
      <c r="AH27" s="113">
        <f t="shared" si="18"/>
        <v>33.606725677325244</v>
      </c>
      <c r="AI27" s="113">
        <f t="shared" si="18"/>
        <v>37.038854555819341</v>
      </c>
      <c r="AJ27" s="113">
        <f t="shared" si="18"/>
        <v>33.28834617954741</v>
      </c>
      <c r="AK27" s="113">
        <f t="shared" si="18"/>
        <v>11.945993525009449</v>
      </c>
      <c r="AL27" s="113">
        <f t="shared" si="18"/>
        <v>19.460209063505154</v>
      </c>
      <c r="AM27" s="113">
        <f t="shared" si="18"/>
        <v>23.911672466399768</v>
      </c>
      <c r="AN27" s="113">
        <f t="shared" si="18"/>
        <v>27.824796039995942</v>
      </c>
      <c r="AO27" s="113">
        <f t="shared" si="18"/>
        <v>25.511420244780915</v>
      </c>
      <c r="AP27" s="113">
        <f t="shared" si="18"/>
        <v>16.216651787768328</v>
      </c>
      <c r="AQ27" s="113">
        <f t="shared" si="18"/>
        <v>21.548724915536656</v>
      </c>
      <c r="AR27" s="113">
        <f t="shared" si="18"/>
        <v>23.461752204894982</v>
      </c>
      <c r="AS27" s="113">
        <f t="shared" si="18"/>
        <v>23.188891270863373</v>
      </c>
      <c r="AT27" s="1097"/>
      <c r="AU27" s="113"/>
      <c r="AV27" s="113"/>
      <c r="AW27" s="112">
        <v>9.8721714420617293</v>
      </c>
      <c r="AX27" s="113">
        <v>9.0428173427395642</v>
      </c>
      <c r="AY27" s="113">
        <v>10.053803225806453</v>
      </c>
      <c r="AZ27" s="113">
        <v>11.575937527652421</v>
      </c>
      <c r="BA27" s="113">
        <f t="shared" ref="BA27:CJ27" si="19">BA26/H7*100</f>
        <v>11.890417187677617</v>
      </c>
      <c r="BB27" s="113">
        <f t="shared" si="19"/>
        <v>10.197600564573042</v>
      </c>
      <c r="BC27" s="113">
        <f t="shared" si="19"/>
        <v>9.3708462560921575</v>
      </c>
      <c r="BD27" s="113">
        <f t="shared" si="19"/>
        <v>10.95348069943913</v>
      </c>
      <c r="BE27" s="113">
        <f t="shared" si="19"/>
        <v>10.488220266818054</v>
      </c>
      <c r="BF27" s="113">
        <f t="shared" si="19"/>
        <v>12.031269085134969</v>
      </c>
      <c r="BG27" s="113">
        <f t="shared" si="19"/>
        <v>10.455292184933114</v>
      </c>
      <c r="BH27" s="113">
        <f t="shared" si="19"/>
        <v>12.595614482406937</v>
      </c>
      <c r="BI27" s="113">
        <f t="shared" si="19"/>
        <v>11.901291128696377</v>
      </c>
      <c r="BJ27" s="113">
        <f t="shared" si="19"/>
        <v>11.231768338124134</v>
      </c>
      <c r="BK27" s="113">
        <f t="shared" si="19"/>
        <v>7.7730876145372179</v>
      </c>
      <c r="BL27" s="113">
        <f t="shared" si="19"/>
        <v>9.7625329815303434</v>
      </c>
      <c r="BM27" s="113">
        <f t="shared" si="19"/>
        <v>10.543958573072496</v>
      </c>
      <c r="BN27" s="113">
        <f t="shared" si="19"/>
        <v>9.8929598367498368</v>
      </c>
      <c r="BO27" s="113">
        <f t="shared" si="19"/>
        <v>8.3361541440743601</v>
      </c>
      <c r="BP27" s="113">
        <f t="shared" si="19"/>
        <v>8.6521856997627911</v>
      </c>
      <c r="BQ27" s="113">
        <f t="shared" si="19"/>
        <v>11.865812075257367</v>
      </c>
      <c r="BR27" s="113">
        <f t="shared" si="19"/>
        <v>10.787097160460757</v>
      </c>
      <c r="BS27" s="113">
        <f t="shared" si="19"/>
        <v>10.372337277648878</v>
      </c>
      <c r="BT27" s="113">
        <f t="shared" si="19"/>
        <v>10.087722566113291</v>
      </c>
      <c r="BU27" s="113">
        <f t="shared" si="19"/>
        <v>12.062315757683425</v>
      </c>
      <c r="BV27" s="113">
        <f t="shared" si="19"/>
        <v>8.8425461709497224</v>
      </c>
      <c r="BW27" s="113">
        <f t="shared" si="19"/>
        <v>8.5402894835424625</v>
      </c>
      <c r="BX27" s="347">
        <f t="shared" si="19"/>
        <v>6.6665139194908756</v>
      </c>
      <c r="BY27" s="113">
        <f t="shared" si="19"/>
        <v>7.9126445691395615</v>
      </c>
      <c r="BZ27" s="113">
        <f t="shared" si="19"/>
        <v>7.3851721285427816</v>
      </c>
      <c r="CA27" s="113">
        <f t="shared" si="19"/>
        <v>8.3932160727622822</v>
      </c>
      <c r="CB27" s="113">
        <f t="shared" si="19"/>
        <v>11.104359096206766</v>
      </c>
      <c r="CC27" s="113">
        <f t="shared" si="19"/>
        <v>10.002643042204994</v>
      </c>
      <c r="CD27" s="113">
        <f t="shared" si="19"/>
        <v>1.7135016639788332</v>
      </c>
      <c r="CE27" s="113">
        <f t="shared" si="19"/>
        <v>3.1306173091752578</v>
      </c>
      <c r="CF27" s="113">
        <f t="shared" si="19"/>
        <v>3.8061644171194358</v>
      </c>
      <c r="CG27" s="113">
        <f t="shared" si="19"/>
        <v>3.6415497489594966</v>
      </c>
      <c r="CH27" s="113">
        <f t="shared" si="19"/>
        <v>6.5342058730213353</v>
      </c>
      <c r="CI27" s="113">
        <f t="shared" si="19"/>
        <v>3.8123164397191842</v>
      </c>
      <c r="CJ27" s="113">
        <f t="shared" si="19"/>
        <v>5.3674300296483572</v>
      </c>
      <c r="CK27" s="113">
        <f t="shared" ref="CK27" si="20">CK26/AR7*100</f>
        <v>5.1747298417565224</v>
      </c>
      <c r="CL27" s="113">
        <f>CL26/AS7*100</f>
        <v>4.8383216265355555</v>
      </c>
      <c r="CM27" s="347"/>
      <c r="CN27" s="113"/>
      <c r="CO27" s="113"/>
      <c r="CP27" s="112">
        <v>27.617369993107101</v>
      </c>
      <c r="CQ27" s="113">
        <v>31.84156378600823</v>
      </c>
      <c r="CR27" s="113">
        <v>30.23200381376132</v>
      </c>
      <c r="CS27" s="113">
        <v>24.608441730820282</v>
      </c>
      <c r="CT27" s="113">
        <f t="shared" ref="CT27:EE27" si="21">CT26/H7*100</f>
        <v>19.051949528248265</v>
      </c>
      <c r="CU27" s="113">
        <f t="shared" si="21"/>
        <v>24.370736297341804</v>
      </c>
      <c r="CV27" s="113">
        <f t="shared" si="21"/>
        <v>23.161276030128487</v>
      </c>
      <c r="CW27" s="113">
        <f t="shared" si="21"/>
        <v>20.785219399538107</v>
      </c>
      <c r="CX27" s="113">
        <f t="shared" si="21"/>
        <v>15.157536190746523</v>
      </c>
      <c r="CY27" s="113">
        <f t="shared" si="21"/>
        <v>18.43165994869916</v>
      </c>
      <c r="CZ27" s="113">
        <f t="shared" si="21"/>
        <v>19.490729875616054</v>
      </c>
      <c r="DA27" s="113">
        <f t="shared" si="21"/>
        <v>17.542070372259051</v>
      </c>
      <c r="DB27" s="113">
        <f t="shared" si="21"/>
        <v>15.847563515201998</v>
      </c>
      <c r="DC27" s="113">
        <f t="shared" si="21"/>
        <v>18.694772703076758</v>
      </c>
      <c r="DD27" s="113">
        <f t="shared" si="21"/>
        <v>18.356841346648821</v>
      </c>
      <c r="DE27" s="113">
        <f t="shared" si="21"/>
        <v>17.114002365571832</v>
      </c>
      <c r="DF27" s="113">
        <f t="shared" si="21"/>
        <v>15.467970847717682</v>
      </c>
      <c r="DG27" s="113">
        <f t="shared" si="21"/>
        <v>17.159818198682871</v>
      </c>
      <c r="DH27" s="113">
        <f t="shared" si="21"/>
        <v>16.469790859798607</v>
      </c>
      <c r="DI27" s="113">
        <f t="shared" si="21"/>
        <v>15.410030498136226</v>
      </c>
      <c r="DJ27" s="113">
        <f t="shared" si="21"/>
        <v>13.099041533546327</v>
      </c>
      <c r="DK27" s="113">
        <f t="shared" si="21"/>
        <v>15.358514153049379</v>
      </c>
      <c r="DL27" s="113">
        <f t="shared" si="21"/>
        <v>14.94371401563977</v>
      </c>
      <c r="DM27" s="113">
        <f t="shared" si="21"/>
        <v>14.232084758488362</v>
      </c>
      <c r="DN27" s="113">
        <f t="shared" si="21"/>
        <v>12.542192218866582</v>
      </c>
      <c r="DO27" s="113">
        <f t="shared" si="21"/>
        <v>12.849162011173185</v>
      </c>
      <c r="DP27" s="113">
        <f t="shared" si="21"/>
        <v>12.502273140571013</v>
      </c>
      <c r="DQ27" s="347">
        <f t="shared" si="21"/>
        <v>11.81567244287686</v>
      </c>
      <c r="DR27" s="113">
        <f t="shared" si="21"/>
        <v>10.575228328793463</v>
      </c>
      <c r="DS27" s="113">
        <f t="shared" si="21"/>
        <v>11.290106951871657</v>
      </c>
      <c r="DT27" s="113">
        <f t="shared" si="21"/>
        <v>10.981444742677091</v>
      </c>
      <c r="DU27" s="113">
        <f t="shared" si="21"/>
        <v>9.8958614363567694</v>
      </c>
      <c r="DV27" s="113">
        <f t="shared" si="21"/>
        <v>7.2664630804165684</v>
      </c>
      <c r="DW27" s="113">
        <f t="shared" si="21"/>
        <v>5.2916719163411869</v>
      </c>
      <c r="DX27" s="113">
        <f t="shared" si="21"/>
        <v>5.0412371134020617</v>
      </c>
      <c r="DY27" s="113">
        <f t="shared" si="21"/>
        <v>4.2893909064912785</v>
      </c>
      <c r="DZ27" s="113">
        <f t="shared" si="21"/>
        <v>3.8676276520150239</v>
      </c>
      <c r="EA27" s="113">
        <f t="shared" si="21"/>
        <v>4.3817389309474652</v>
      </c>
      <c r="EB27" s="113">
        <f t="shared" si="21"/>
        <v>5.4542999864992572</v>
      </c>
      <c r="EC27" s="113">
        <f t="shared" si="21"/>
        <v>4.8494598942771781</v>
      </c>
      <c r="ED27" s="113">
        <f t="shared" si="21"/>
        <v>5.5918237609721508</v>
      </c>
      <c r="EE27" s="113">
        <f t="shared" si="21"/>
        <v>4.5821558336697619</v>
      </c>
      <c r="EF27" s="1047"/>
      <c r="EG27" s="113"/>
      <c r="EH27" s="113"/>
      <c r="EI27" s="409"/>
      <c r="EJ27" s="409"/>
      <c r="EK27" s="409"/>
      <c r="EL27" s="409"/>
      <c r="EM27" s="409"/>
      <c r="EN27" s="409"/>
      <c r="EO27" s="409"/>
      <c r="EP27" s="409"/>
      <c r="EQ27" s="409"/>
      <c r="ER27" s="409"/>
      <c r="ES27" s="409"/>
      <c r="ET27" s="409"/>
      <c r="EU27" s="409"/>
      <c r="EV27" s="409"/>
      <c r="EW27" s="409"/>
      <c r="EX27" s="409"/>
      <c r="EY27" s="409"/>
      <c r="EZ27" s="409"/>
      <c r="FA27" s="409"/>
      <c r="FB27" s="634"/>
      <c r="FC27" s="634"/>
      <c r="FD27" s="634"/>
      <c r="FE27" s="634"/>
      <c r="FF27" s="634"/>
      <c r="FG27" s="634"/>
      <c r="FH27" s="634"/>
      <c r="FI27" s="634"/>
      <c r="FJ27" s="634"/>
      <c r="FK27" s="634"/>
      <c r="FL27" s="409"/>
      <c r="FM27" s="409"/>
      <c r="FN27" s="409"/>
      <c r="FO27" s="409"/>
      <c r="FP27" s="409"/>
      <c r="FQ27" s="409"/>
      <c r="FR27" s="409"/>
      <c r="FS27" s="409"/>
      <c r="FT27" s="409"/>
      <c r="FU27" s="409"/>
      <c r="FV27" s="409"/>
      <c r="FW27" s="409"/>
      <c r="FX27" s="409"/>
      <c r="FY27" s="409"/>
      <c r="FZ27" s="409"/>
      <c r="GA27" s="409"/>
      <c r="GB27" s="409"/>
      <c r="GC27" s="409"/>
      <c r="GD27" s="409"/>
      <c r="GE27" s="409"/>
      <c r="GF27" s="409"/>
      <c r="GG27" s="409"/>
      <c r="GH27" s="409"/>
      <c r="GI27" s="409"/>
      <c r="GJ27" s="409"/>
      <c r="GK27" s="409"/>
      <c r="GL27" s="634"/>
      <c r="GM27" s="634"/>
      <c r="GN27" s="634"/>
      <c r="GO27" s="634"/>
      <c r="GP27" s="412"/>
      <c r="GQ27" s="412"/>
      <c r="GR27" s="412"/>
      <c r="GS27" s="412"/>
      <c r="GT27" s="412"/>
      <c r="GU27" s="410"/>
      <c r="GV27" s="410"/>
      <c r="GW27" s="410"/>
      <c r="GX27" s="410"/>
      <c r="GY27" s="410"/>
      <c r="GZ27" s="410"/>
      <c r="HA27" s="410"/>
      <c r="HB27" s="410"/>
      <c r="HC27" s="410"/>
      <c r="HD27" s="410"/>
      <c r="HE27" s="410"/>
      <c r="HF27" s="410"/>
      <c r="HG27" s="410"/>
      <c r="HH27" s="410"/>
      <c r="HI27" s="410"/>
      <c r="HJ27" s="410"/>
      <c r="HK27" s="410"/>
      <c r="HL27" s="410"/>
      <c r="HM27" s="410"/>
      <c r="HN27" s="410"/>
      <c r="HO27" s="410"/>
      <c r="HP27" s="410"/>
      <c r="HQ27" s="410"/>
      <c r="HR27" s="410"/>
      <c r="HS27" s="410"/>
      <c r="HT27" s="410"/>
      <c r="HU27" s="410"/>
      <c r="HV27" s="411"/>
      <c r="HW27" s="411"/>
      <c r="HX27" s="412"/>
      <c r="HY27" s="412"/>
      <c r="HZ27" s="412"/>
      <c r="IA27" s="412"/>
      <c r="IB27" s="412"/>
      <c r="IC27" s="412"/>
      <c r="ID27" s="412"/>
      <c r="IE27" s="412"/>
      <c r="IF27" s="411"/>
      <c r="IG27" s="411"/>
      <c r="IH27" s="411"/>
      <c r="II27" s="411"/>
      <c r="IJ27" s="411"/>
      <c r="IK27" s="411"/>
      <c r="IL27" s="410"/>
      <c r="IM27" s="410"/>
      <c r="IN27" s="410"/>
      <c r="IO27" s="410"/>
      <c r="IP27" s="410"/>
      <c r="IQ27" s="410"/>
      <c r="IR27" s="410"/>
      <c r="IS27" s="410"/>
      <c r="IT27" s="410"/>
      <c r="IU27" s="410"/>
      <c r="IV27" s="410"/>
      <c r="IW27" s="410"/>
      <c r="IX27" s="410"/>
      <c r="IY27" s="410"/>
      <c r="IZ27" s="410"/>
      <c r="JA27" s="410"/>
      <c r="JB27" s="410"/>
      <c r="JC27" s="410"/>
      <c r="JD27" s="410"/>
      <c r="JE27" s="410"/>
      <c r="JF27" s="410"/>
      <c r="JG27" s="410"/>
      <c r="JH27" s="410"/>
      <c r="JI27" s="410"/>
      <c r="JJ27" s="410"/>
      <c r="JK27" s="410"/>
      <c r="JL27" s="410"/>
      <c r="JM27" s="410"/>
      <c r="JN27" s="410"/>
      <c r="JO27" s="410"/>
      <c r="JP27" s="410"/>
      <c r="JQ27" s="410"/>
      <c r="JR27" s="410"/>
      <c r="JS27" s="410"/>
      <c r="JT27" s="410"/>
      <c r="JU27" s="410"/>
      <c r="JV27" s="410"/>
      <c r="JW27" s="410"/>
      <c r="JX27" s="410"/>
      <c r="JY27" s="409"/>
      <c r="JZ27" s="409"/>
      <c r="KA27" s="409"/>
      <c r="KB27" s="409"/>
      <c r="KC27" s="409"/>
      <c r="KD27" s="409"/>
      <c r="KE27" s="409"/>
      <c r="KF27" s="409"/>
      <c r="KG27" s="409"/>
      <c r="KH27" s="409"/>
      <c r="KI27" s="409"/>
      <c r="KJ27" s="409"/>
      <c r="KK27" s="409"/>
      <c r="KL27" s="409"/>
      <c r="KM27" s="409"/>
      <c r="KN27" s="409"/>
      <c r="KO27" s="409"/>
      <c r="KP27" s="409"/>
      <c r="KQ27" s="409"/>
      <c r="KR27" s="409"/>
      <c r="KS27" s="409"/>
      <c r="KT27" s="409"/>
      <c r="KU27" s="409"/>
      <c r="KV27" s="409"/>
      <c r="KW27" s="409"/>
      <c r="KX27" s="409"/>
      <c r="KY27" s="409"/>
      <c r="KZ27" s="409"/>
      <c r="LA27" s="409"/>
      <c r="LB27" s="409"/>
      <c r="LC27" s="409"/>
      <c r="LD27" s="409"/>
      <c r="LE27" s="409"/>
      <c r="LF27" s="409"/>
      <c r="LG27" s="409"/>
      <c r="LH27" s="409"/>
    </row>
    <row r="28" spans="1:320" s="418" customFormat="1" ht="13.5" customHeight="1">
      <c r="A28" s="344" t="str">
        <f>IF('1'!$A$1=1,B28,C28)</f>
        <v>of which:</v>
      </c>
      <c r="B28" s="366" t="s">
        <v>27</v>
      </c>
      <c r="C28" s="1648" t="s">
        <v>122</v>
      </c>
      <c r="D28" s="350"/>
      <c r="E28" s="351"/>
      <c r="F28" s="351"/>
      <c r="G28" s="351"/>
      <c r="H28" s="351"/>
      <c r="I28" s="351"/>
      <c r="J28" s="351"/>
      <c r="K28" s="351"/>
      <c r="L28" s="351"/>
      <c r="M28" s="351"/>
      <c r="N28" s="351"/>
      <c r="O28" s="351"/>
      <c r="P28" s="351"/>
      <c r="Q28" s="113"/>
      <c r="R28" s="113"/>
      <c r="S28" s="113"/>
      <c r="T28" s="113"/>
      <c r="U28" s="113"/>
      <c r="V28" s="113"/>
      <c r="W28" s="113"/>
      <c r="X28" s="113"/>
      <c r="Y28" s="113"/>
      <c r="Z28" s="113"/>
      <c r="AA28" s="113"/>
      <c r="AB28" s="113"/>
      <c r="AC28" s="113"/>
      <c r="AD28" s="113"/>
      <c r="AE28" s="347"/>
      <c r="AF28" s="113"/>
      <c r="AG28" s="113"/>
      <c r="AH28" s="113"/>
      <c r="AI28" s="113"/>
      <c r="AJ28" s="113"/>
      <c r="AK28" s="113"/>
      <c r="AL28" s="113"/>
      <c r="AM28" s="113"/>
      <c r="AN28" s="113"/>
      <c r="AO28" s="113"/>
      <c r="AP28" s="113"/>
      <c r="AQ28" s="113"/>
      <c r="AR28" s="739"/>
      <c r="AS28" s="739"/>
      <c r="AT28" s="1097"/>
      <c r="AU28" s="113"/>
      <c r="AV28" s="113"/>
      <c r="AW28" s="350"/>
      <c r="AX28" s="351"/>
      <c r="AY28" s="351"/>
      <c r="AZ28" s="351"/>
      <c r="BA28" s="351"/>
      <c r="BB28" s="351"/>
      <c r="BC28" s="351"/>
      <c r="BD28" s="351"/>
      <c r="BE28" s="351"/>
      <c r="BF28" s="351"/>
      <c r="BG28" s="351"/>
      <c r="BH28" s="351"/>
      <c r="BI28" s="351"/>
      <c r="BJ28" s="113"/>
      <c r="BK28" s="113"/>
      <c r="BL28" s="113"/>
      <c r="BM28" s="113"/>
      <c r="BN28" s="113"/>
      <c r="BO28" s="113"/>
      <c r="BP28" s="113"/>
      <c r="BQ28" s="113"/>
      <c r="BR28" s="113"/>
      <c r="BS28" s="113"/>
      <c r="BT28" s="113"/>
      <c r="BU28" s="113"/>
      <c r="BV28" s="113"/>
      <c r="BW28" s="113"/>
      <c r="BX28" s="347"/>
      <c r="BY28" s="113"/>
      <c r="BZ28" s="113"/>
      <c r="CA28" s="113"/>
      <c r="CB28" s="113"/>
      <c r="CC28" s="113"/>
      <c r="CD28" s="113"/>
      <c r="CE28" s="113"/>
      <c r="CF28" s="113"/>
      <c r="CG28" s="113"/>
      <c r="CH28" s="113"/>
      <c r="CI28" s="113"/>
      <c r="CJ28" s="113"/>
      <c r="CK28" s="739"/>
      <c r="CL28" s="739"/>
      <c r="CM28" s="347"/>
      <c r="CN28" s="113"/>
      <c r="CO28" s="113"/>
      <c r="CP28" s="350"/>
      <c r="CQ28" s="351"/>
      <c r="CR28" s="351"/>
      <c r="CS28" s="351"/>
      <c r="CT28" s="351"/>
      <c r="CU28" s="351"/>
      <c r="CV28" s="351"/>
      <c r="CW28" s="351"/>
      <c r="CX28" s="351"/>
      <c r="CY28" s="351"/>
      <c r="CZ28" s="351"/>
      <c r="DA28" s="351"/>
      <c r="DB28" s="351"/>
      <c r="DC28" s="113"/>
      <c r="DD28" s="113"/>
      <c r="DE28" s="113"/>
      <c r="DF28" s="113"/>
      <c r="DG28" s="113"/>
      <c r="DH28" s="113"/>
      <c r="DI28" s="113"/>
      <c r="DJ28" s="113"/>
      <c r="DK28" s="113"/>
      <c r="DL28" s="113"/>
      <c r="DM28" s="113"/>
      <c r="DN28" s="113"/>
      <c r="DO28" s="113"/>
      <c r="DP28" s="113"/>
      <c r="DQ28" s="347"/>
      <c r="DR28" s="113"/>
      <c r="DS28" s="113"/>
      <c r="DT28" s="113"/>
      <c r="DU28" s="113"/>
      <c r="DV28" s="113"/>
      <c r="DW28" s="113"/>
      <c r="DX28" s="113"/>
      <c r="DY28" s="113"/>
      <c r="DZ28" s="113"/>
      <c r="EA28" s="113"/>
      <c r="EB28" s="113"/>
      <c r="EC28" s="113"/>
      <c r="ED28" s="739"/>
      <c r="EE28" s="739"/>
      <c r="EF28" s="1047"/>
      <c r="EG28" s="113"/>
      <c r="EH28" s="113"/>
      <c r="EI28" s="414"/>
      <c r="EJ28" s="414"/>
      <c r="EK28" s="414"/>
      <c r="EL28" s="414"/>
      <c r="EM28" s="414"/>
      <c r="EN28" s="414"/>
      <c r="EO28" s="414"/>
      <c r="EP28" s="414"/>
      <c r="EQ28" s="414"/>
      <c r="ER28" s="414"/>
      <c r="ES28" s="414"/>
      <c r="ET28" s="414"/>
      <c r="EU28" s="414"/>
      <c r="EV28" s="414"/>
      <c r="EW28" s="414"/>
      <c r="EX28" s="414"/>
      <c r="EY28" s="414"/>
      <c r="EZ28" s="414"/>
      <c r="FA28" s="414"/>
      <c r="FB28" s="635"/>
      <c r="FC28" s="635"/>
      <c r="FD28" s="635"/>
      <c r="FE28" s="635"/>
      <c r="FF28" s="635"/>
      <c r="FG28" s="635"/>
      <c r="FH28" s="635"/>
      <c r="FI28" s="635"/>
      <c r="FJ28" s="635"/>
      <c r="FK28" s="635"/>
      <c r="FL28" s="414"/>
      <c r="FM28" s="414"/>
      <c r="FN28" s="414"/>
      <c r="FO28" s="414"/>
      <c r="FP28" s="414"/>
      <c r="FQ28" s="414"/>
      <c r="FR28" s="414"/>
      <c r="FS28" s="414"/>
      <c r="FT28" s="414"/>
      <c r="FU28" s="414"/>
      <c r="FV28" s="414"/>
      <c r="FW28" s="414"/>
      <c r="FX28" s="414"/>
      <c r="FY28" s="414"/>
      <c r="FZ28" s="414"/>
      <c r="GA28" s="414"/>
      <c r="GB28" s="414"/>
      <c r="GC28" s="414"/>
      <c r="GD28" s="414"/>
      <c r="GE28" s="414"/>
      <c r="GF28" s="414"/>
      <c r="GG28" s="414"/>
      <c r="GH28" s="414"/>
      <c r="GI28" s="414"/>
      <c r="GJ28" s="414"/>
      <c r="GK28" s="414"/>
      <c r="GL28" s="635"/>
      <c r="GM28" s="635"/>
      <c r="GN28" s="635"/>
      <c r="GO28" s="635"/>
      <c r="GP28" s="417"/>
      <c r="GQ28" s="417"/>
      <c r="GR28" s="417"/>
      <c r="GS28" s="417"/>
      <c r="GT28" s="417"/>
      <c r="GU28" s="415"/>
      <c r="GV28" s="415"/>
      <c r="GW28" s="415"/>
      <c r="GX28" s="415"/>
      <c r="GY28" s="415"/>
      <c r="GZ28" s="415"/>
      <c r="HA28" s="415"/>
      <c r="HB28" s="415"/>
      <c r="HC28" s="415"/>
      <c r="HD28" s="415"/>
      <c r="HE28" s="415"/>
      <c r="HF28" s="415"/>
      <c r="HG28" s="415"/>
      <c r="HH28" s="415"/>
      <c r="HI28" s="415"/>
      <c r="HJ28" s="415"/>
      <c r="HK28" s="415"/>
      <c r="HL28" s="415"/>
      <c r="HM28" s="415"/>
      <c r="HN28" s="415"/>
      <c r="HO28" s="415"/>
      <c r="HP28" s="415"/>
      <c r="HQ28" s="415"/>
      <c r="HR28" s="415"/>
      <c r="HS28" s="415"/>
      <c r="HT28" s="415"/>
      <c r="HU28" s="415"/>
      <c r="HV28" s="416"/>
      <c r="HW28" s="416"/>
      <c r="HX28" s="417"/>
      <c r="HY28" s="417"/>
      <c r="HZ28" s="417"/>
      <c r="IA28" s="417"/>
      <c r="IB28" s="417"/>
      <c r="IC28" s="417"/>
      <c r="ID28" s="417"/>
      <c r="IE28" s="417"/>
      <c r="IF28" s="416"/>
      <c r="IG28" s="416"/>
      <c r="IH28" s="416"/>
      <c r="II28" s="416"/>
      <c r="IJ28" s="416"/>
      <c r="IK28" s="416"/>
      <c r="IL28" s="415"/>
      <c r="IM28" s="415"/>
      <c r="IN28" s="415"/>
      <c r="IO28" s="415"/>
      <c r="IP28" s="415"/>
      <c r="IQ28" s="415"/>
      <c r="IR28" s="415"/>
      <c r="IS28" s="415"/>
      <c r="IT28" s="415"/>
      <c r="IU28" s="415"/>
      <c r="IV28" s="415"/>
      <c r="IW28" s="415"/>
      <c r="IX28" s="415"/>
      <c r="IY28" s="415"/>
      <c r="IZ28" s="415"/>
      <c r="JA28" s="415"/>
      <c r="JB28" s="415"/>
      <c r="JC28" s="415"/>
      <c r="JD28" s="415"/>
      <c r="JE28" s="415"/>
      <c r="JF28" s="415"/>
      <c r="JG28" s="415"/>
      <c r="JH28" s="415"/>
      <c r="JI28" s="415"/>
      <c r="JJ28" s="415"/>
      <c r="JK28" s="415"/>
      <c r="JL28" s="415"/>
      <c r="JM28" s="415"/>
      <c r="JN28" s="415"/>
      <c r="JO28" s="415"/>
      <c r="JP28" s="415"/>
      <c r="JQ28" s="415"/>
      <c r="JR28" s="415"/>
      <c r="JS28" s="415"/>
      <c r="JT28" s="415"/>
      <c r="JU28" s="415"/>
      <c r="JV28" s="415"/>
      <c r="JW28" s="415"/>
      <c r="JX28" s="415"/>
      <c r="JY28" s="414"/>
      <c r="JZ28" s="414"/>
      <c r="KA28" s="414"/>
      <c r="KB28" s="414"/>
      <c r="KC28" s="414"/>
      <c r="KD28" s="414"/>
      <c r="KE28" s="414"/>
      <c r="KF28" s="414"/>
      <c r="KG28" s="414"/>
      <c r="KH28" s="414"/>
      <c r="KI28" s="414"/>
      <c r="KJ28" s="414"/>
      <c r="KK28" s="414"/>
      <c r="KL28" s="414"/>
      <c r="KM28" s="414"/>
      <c r="KN28" s="414"/>
      <c r="KO28" s="414"/>
      <c r="KP28" s="414"/>
      <c r="KQ28" s="414"/>
      <c r="KR28" s="414"/>
      <c r="KS28" s="414"/>
      <c r="KT28" s="414"/>
      <c r="KU28" s="414"/>
      <c r="KV28" s="414"/>
      <c r="KW28" s="414"/>
      <c r="KX28" s="414"/>
      <c r="KY28" s="414"/>
      <c r="KZ28" s="414"/>
      <c r="LA28" s="414"/>
      <c r="LB28" s="414"/>
      <c r="LC28" s="414"/>
      <c r="LD28" s="414"/>
      <c r="LE28" s="414"/>
      <c r="LF28" s="414"/>
      <c r="LG28" s="414"/>
      <c r="LH28" s="414"/>
    </row>
    <row r="29" spans="1:320" s="423" customFormat="1" ht="38.700000000000003" customHeight="1">
      <c r="A29" s="352" t="str">
        <f>IF('1'!$A$1=1,B29,C29)</f>
        <v>Agricultural products</v>
      </c>
      <c r="B29" s="367" t="s">
        <v>5</v>
      </c>
      <c r="C29" s="641" t="s">
        <v>96</v>
      </c>
      <c r="D29" s="354">
        <v>1273.2659098499998</v>
      </c>
      <c r="E29" s="355">
        <v>1391.3716999999999</v>
      </c>
      <c r="F29" s="355">
        <v>1930.7160739999999</v>
      </c>
      <c r="G29" s="355">
        <v>2194.8729090000002</v>
      </c>
      <c r="H29" s="355">
        <v>1573.79635078</v>
      </c>
      <c r="I29" s="355">
        <v>1616.588463</v>
      </c>
      <c r="J29" s="355">
        <v>1814.940016</v>
      </c>
      <c r="K29" s="355">
        <v>1820.960169</v>
      </c>
      <c r="L29" s="355">
        <v>1481.5509769999999</v>
      </c>
      <c r="M29" s="355">
        <v>1594.743144</v>
      </c>
      <c r="N29" s="355">
        <v>1903.9565299999999</v>
      </c>
      <c r="O29" s="355">
        <v>2379.4889010000002</v>
      </c>
      <c r="P29" s="355">
        <v>2101.5889484999998</v>
      </c>
      <c r="Q29" s="355">
        <v>1568.6483840000001</v>
      </c>
      <c r="R29" s="355">
        <v>2048.0041670000001</v>
      </c>
      <c r="S29" s="355">
        <v>2217.788513</v>
      </c>
      <c r="T29" s="355">
        <v>1767.8091064</v>
      </c>
      <c r="U29" s="355">
        <v>2092.279333</v>
      </c>
      <c r="V29" s="355">
        <v>1993.9147030000001</v>
      </c>
      <c r="W29" s="355">
        <v>2487.3726040000001</v>
      </c>
      <c r="X29" s="355">
        <v>2255.38696609</v>
      </c>
      <c r="Y29" s="355">
        <v>2148.1964170000001</v>
      </c>
      <c r="Z29" s="355">
        <v>2300.848324</v>
      </c>
      <c r="AA29" s="355">
        <v>2970.7032749999998</v>
      </c>
      <c r="AB29" s="355">
        <v>2559.5677285400002</v>
      </c>
      <c r="AC29" s="355">
        <v>2439.8388558400002</v>
      </c>
      <c r="AD29" s="355">
        <v>2616.5750612900001</v>
      </c>
      <c r="AE29" s="688">
        <v>3485.0490669000001</v>
      </c>
      <c r="AF29" s="355">
        <v>2533.13186236</v>
      </c>
      <c r="AG29" s="355">
        <v>2933.3477681200002</v>
      </c>
      <c r="AH29" s="355">
        <v>3545.6102884699999</v>
      </c>
      <c r="AI29" s="355">
        <v>4904.46985537</v>
      </c>
      <c r="AJ29" s="355">
        <v>2966.5533960100001</v>
      </c>
      <c r="AK29" s="355">
        <v>676.63234609999995</v>
      </c>
      <c r="AL29" s="355">
        <v>1605.1125101299999</v>
      </c>
      <c r="AM29" s="355">
        <v>2243.9510903599999</v>
      </c>
      <c r="AN29" s="355">
        <v>2502.8669094899997</v>
      </c>
      <c r="AO29" s="355">
        <v>1904.4332684599999</v>
      </c>
      <c r="AP29" s="355">
        <v>888.78200380999999</v>
      </c>
      <c r="AQ29" s="355">
        <v>1543.09370291</v>
      </c>
      <c r="AR29" s="739">
        <f>AJ29+AK29+AL29+AM29</f>
        <v>7492.2493426000001</v>
      </c>
      <c r="AS29" s="739">
        <f>AN29+AO29+AP29+AQ29</f>
        <v>6839.1758846699995</v>
      </c>
      <c r="AT29" s="1097">
        <f t="shared" ref="AT29:AT41" si="22">AS29/AR29*100</f>
        <v>91.283345921007921</v>
      </c>
      <c r="AU29" s="113"/>
      <c r="AV29" s="113"/>
      <c r="AW29" s="357">
        <v>599.14346137999996</v>
      </c>
      <c r="AX29" s="358">
        <v>563.19122600000003</v>
      </c>
      <c r="AY29" s="358">
        <v>663.70223799999997</v>
      </c>
      <c r="AZ29" s="358">
        <v>728.259726</v>
      </c>
      <c r="BA29" s="358">
        <v>525.72545776999993</v>
      </c>
      <c r="BB29" s="358">
        <v>420.94060200000001</v>
      </c>
      <c r="BC29" s="358">
        <v>426.37889799999999</v>
      </c>
      <c r="BD29" s="358">
        <v>588.20637799999997</v>
      </c>
      <c r="BE29" s="355">
        <v>413.63775199999998</v>
      </c>
      <c r="BF29" s="355">
        <v>639.47824500000002</v>
      </c>
      <c r="BG29" s="355">
        <v>492.47566799999998</v>
      </c>
      <c r="BH29" s="355">
        <v>871.83641399999999</v>
      </c>
      <c r="BI29" s="355">
        <v>827.91708574999996</v>
      </c>
      <c r="BJ29" s="355">
        <v>741.83920899999998</v>
      </c>
      <c r="BK29" s="355">
        <v>427.45699999999999</v>
      </c>
      <c r="BL29" s="355">
        <v>546.004729</v>
      </c>
      <c r="BM29" s="355">
        <v>705.35140869999998</v>
      </c>
      <c r="BN29" s="355">
        <v>558.79518200000007</v>
      </c>
      <c r="BO29" s="355">
        <v>426.462154</v>
      </c>
      <c r="BP29" s="355">
        <v>636.43883999999991</v>
      </c>
      <c r="BQ29" s="355">
        <v>826.79272055000001</v>
      </c>
      <c r="BR29" s="355">
        <v>749.227757</v>
      </c>
      <c r="BS29" s="355">
        <v>825.90512000000001</v>
      </c>
      <c r="BT29" s="355">
        <v>930.21625600000004</v>
      </c>
      <c r="BU29" s="355">
        <v>998.50432437999996</v>
      </c>
      <c r="BV29" s="355">
        <v>578.22293836999995</v>
      </c>
      <c r="BW29" s="355">
        <v>697.33477276999997</v>
      </c>
      <c r="BX29" s="688">
        <v>671.10317014999998</v>
      </c>
      <c r="BY29" s="355">
        <v>731.96121002999996</v>
      </c>
      <c r="BZ29" s="355">
        <v>651.24587002999999</v>
      </c>
      <c r="CA29" s="355">
        <v>952.50126068999998</v>
      </c>
      <c r="CB29" s="355">
        <v>1404.89195161</v>
      </c>
      <c r="CC29" s="355">
        <v>899.9213822800001</v>
      </c>
      <c r="CD29" s="355">
        <v>87.589837979999999</v>
      </c>
      <c r="CE29" s="355">
        <v>276.81387484999999</v>
      </c>
      <c r="CF29" s="355">
        <v>379.16677063999998</v>
      </c>
      <c r="CG29" s="355">
        <v>344.41100506999999</v>
      </c>
      <c r="CH29" s="355">
        <v>541.28324939000004</v>
      </c>
      <c r="CI29" s="355">
        <v>251.06654133000001</v>
      </c>
      <c r="CJ29" s="355">
        <v>433.70912927999996</v>
      </c>
      <c r="CK29" s="739">
        <f>CC29+CD29+CE29+CF29</f>
        <v>1643.4918657500002</v>
      </c>
      <c r="CL29" s="739">
        <f>CG29+CH29+CI29+CJ29</f>
        <v>1570.46992507</v>
      </c>
      <c r="CM29" s="347">
        <f>CL29/CK29*100</f>
        <v>95.556902823691388</v>
      </c>
      <c r="CN29" s="113"/>
      <c r="CO29" s="113"/>
      <c r="CP29" s="354">
        <v>639.49389536000001</v>
      </c>
      <c r="CQ29" s="355">
        <v>679.62995999999998</v>
      </c>
      <c r="CR29" s="355">
        <v>623.16108099999997</v>
      </c>
      <c r="CS29" s="355">
        <v>517.59572700000001</v>
      </c>
      <c r="CT29" s="355">
        <v>311.60244733000002</v>
      </c>
      <c r="CU29" s="355">
        <v>380.51343600000001</v>
      </c>
      <c r="CV29" s="355">
        <v>369.67448200000001</v>
      </c>
      <c r="CW29" s="355">
        <v>393.84015799999997</v>
      </c>
      <c r="CX29" s="355">
        <v>197.435901</v>
      </c>
      <c r="CY29" s="355">
        <v>293.356897</v>
      </c>
      <c r="CZ29" s="355">
        <v>306.525532</v>
      </c>
      <c r="DA29" s="355">
        <v>338.67357299999998</v>
      </c>
      <c r="DB29" s="355">
        <v>277.30388513000003</v>
      </c>
      <c r="DC29" s="356">
        <v>339.65711200000004</v>
      </c>
      <c r="DD29" s="356">
        <v>320.03525300000001</v>
      </c>
      <c r="DE29" s="356">
        <v>404.31304</v>
      </c>
      <c r="DF29" s="356">
        <v>342.25198193</v>
      </c>
      <c r="DG29" s="356">
        <v>384.17759100000001</v>
      </c>
      <c r="DH29" s="356">
        <v>320.329973</v>
      </c>
      <c r="DI29" s="356">
        <v>438.89662100000004</v>
      </c>
      <c r="DJ29" s="356">
        <v>334.92350024000001</v>
      </c>
      <c r="DK29" s="356">
        <v>369.73870400000004</v>
      </c>
      <c r="DL29" s="356">
        <v>321.98881399999999</v>
      </c>
      <c r="DM29" s="356">
        <v>405.632678</v>
      </c>
      <c r="DN29" s="356">
        <v>349.80924766999999</v>
      </c>
      <c r="DO29" s="356">
        <v>261.34916630999999</v>
      </c>
      <c r="DP29" s="356">
        <v>284.00817330000001</v>
      </c>
      <c r="DQ29" s="1646">
        <v>403.12205524000001</v>
      </c>
      <c r="DR29" s="356">
        <v>293.5856584</v>
      </c>
      <c r="DS29" s="356">
        <v>339.33399043999998</v>
      </c>
      <c r="DT29" s="356">
        <v>306.13230128999999</v>
      </c>
      <c r="DU29" s="356">
        <v>427.44864016999998</v>
      </c>
      <c r="DV29" s="356">
        <v>213.23968696000003</v>
      </c>
      <c r="DW29" s="356">
        <v>189.07502227000001</v>
      </c>
      <c r="DX29" s="356">
        <v>187.31173009</v>
      </c>
      <c r="DY29" s="356">
        <v>186.63130961000002</v>
      </c>
      <c r="DZ29" s="356">
        <v>154.64369563</v>
      </c>
      <c r="EA29" s="356">
        <v>149.52746922</v>
      </c>
      <c r="EB29" s="356">
        <v>152.32290800999999</v>
      </c>
      <c r="EC29" s="356">
        <v>173.96998561999999</v>
      </c>
      <c r="ED29" s="739">
        <f>DV29+DW29+DX29+DY29</f>
        <v>776.25774893000005</v>
      </c>
      <c r="EE29" s="739">
        <f>DZ29+EA29+EB29+EC29</f>
        <v>630.46405847999995</v>
      </c>
      <c r="EF29" s="1047">
        <f>EE29/ED29*100</f>
        <v>81.218391616577961</v>
      </c>
      <c r="EG29" s="113"/>
      <c r="EH29" s="113"/>
      <c r="EI29" s="419"/>
      <c r="EJ29" s="419"/>
      <c r="EK29" s="419"/>
      <c r="EL29" s="419"/>
      <c r="EM29" s="419"/>
      <c r="EN29" s="419"/>
      <c r="EO29" s="419"/>
      <c r="EP29" s="419"/>
      <c r="EQ29" s="419"/>
      <c r="ER29" s="419"/>
      <c r="ES29" s="419"/>
      <c r="ET29" s="419"/>
      <c r="EU29" s="419"/>
      <c r="EV29" s="419"/>
      <c r="EW29" s="419"/>
      <c r="EX29" s="419"/>
      <c r="EY29" s="419"/>
      <c r="EZ29" s="419"/>
      <c r="FA29" s="419"/>
      <c r="FB29" s="636"/>
      <c r="FC29" s="636"/>
      <c r="FD29" s="636"/>
      <c r="FE29" s="636"/>
      <c r="FF29" s="636"/>
      <c r="FG29" s="636"/>
      <c r="FH29" s="636"/>
      <c r="FI29" s="636"/>
      <c r="FJ29" s="636"/>
      <c r="FK29" s="636"/>
      <c r="FL29" s="419"/>
      <c r="FM29" s="419"/>
      <c r="FN29" s="419"/>
      <c r="FO29" s="419"/>
      <c r="FP29" s="419"/>
      <c r="FQ29" s="419"/>
      <c r="FR29" s="419"/>
      <c r="FS29" s="419"/>
      <c r="FT29" s="419"/>
      <c r="FU29" s="419"/>
      <c r="FV29" s="419"/>
      <c r="FW29" s="419"/>
      <c r="FX29" s="419"/>
      <c r="FY29" s="419"/>
      <c r="FZ29" s="419"/>
      <c r="GA29" s="419"/>
      <c r="GB29" s="419"/>
      <c r="GC29" s="419"/>
      <c r="GD29" s="419"/>
      <c r="GE29" s="419"/>
      <c r="GF29" s="419"/>
      <c r="GG29" s="419"/>
      <c r="GH29" s="419"/>
      <c r="GI29" s="419"/>
      <c r="GJ29" s="419"/>
      <c r="GK29" s="419"/>
      <c r="GL29" s="636"/>
      <c r="GM29" s="636"/>
      <c r="GN29" s="636"/>
      <c r="GO29" s="636"/>
      <c r="GP29" s="422"/>
      <c r="GQ29" s="422"/>
      <c r="GR29" s="422"/>
      <c r="GS29" s="422"/>
      <c r="GT29" s="422"/>
      <c r="GU29" s="420"/>
      <c r="GV29" s="420"/>
      <c r="GW29" s="420"/>
      <c r="GX29" s="420"/>
      <c r="GY29" s="420"/>
      <c r="GZ29" s="420"/>
      <c r="HA29" s="420"/>
      <c r="HB29" s="420"/>
      <c r="HC29" s="420"/>
      <c r="HD29" s="420"/>
      <c r="HE29" s="420"/>
      <c r="HF29" s="420"/>
      <c r="HG29" s="420"/>
      <c r="HH29" s="420"/>
      <c r="HI29" s="420"/>
      <c r="HJ29" s="420"/>
      <c r="HK29" s="420"/>
      <c r="HL29" s="420"/>
      <c r="HM29" s="420"/>
      <c r="HN29" s="420"/>
      <c r="HO29" s="420"/>
      <c r="HP29" s="420"/>
      <c r="HQ29" s="420"/>
      <c r="HR29" s="420"/>
      <c r="HS29" s="420"/>
      <c r="HT29" s="420"/>
      <c r="HU29" s="420"/>
      <c r="HV29" s="421"/>
      <c r="HW29" s="421"/>
      <c r="HX29" s="422"/>
      <c r="HY29" s="422"/>
      <c r="HZ29" s="422"/>
      <c r="IA29" s="422"/>
      <c r="IB29" s="422"/>
      <c r="IC29" s="422"/>
      <c r="ID29" s="422"/>
      <c r="IE29" s="422"/>
      <c r="IF29" s="421"/>
      <c r="IG29" s="421"/>
      <c r="IH29" s="421"/>
      <c r="II29" s="421"/>
      <c r="IJ29" s="421"/>
      <c r="IK29" s="421"/>
      <c r="IL29" s="420"/>
      <c r="IM29" s="420"/>
      <c r="IN29" s="420"/>
      <c r="IO29" s="420"/>
      <c r="IP29" s="420"/>
      <c r="IQ29" s="420"/>
      <c r="IR29" s="420"/>
      <c r="IS29" s="420"/>
      <c r="IT29" s="420"/>
      <c r="IU29" s="420"/>
      <c r="IV29" s="420"/>
      <c r="IW29" s="420"/>
      <c r="IX29" s="420"/>
      <c r="IY29" s="420"/>
      <c r="IZ29" s="420"/>
      <c r="JA29" s="420"/>
      <c r="JB29" s="420"/>
      <c r="JC29" s="420"/>
      <c r="JD29" s="420"/>
      <c r="JE29" s="420"/>
      <c r="JF29" s="420"/>
      <c r="JG29" s="420"/>
      <c r="JH29" s="420"/>
      <c r="JI29" s="420"/>
      <c r="JJ29" s="420"/>
      <c r="JK29" s="420"/>
      <c r="JL29" s="420"/>
      <c r="JM29" s="420"/>
      <c r="JN29" s="420"/>
      <c r="JO29" s="420"/>
      <c r="JP29" s="420"/>
      <c r="JQ29" s="420"/>
      <c r="JR29" s="420"/>
      <c r="JS29" s="420"/>
      <c r="JT29" s="420"/>
      <c r="JU29" s="420"/>
      <c r="JV29" s="420"/>
      <c r="JW29" s="420"/>
      <c r="JX29" s="420"/>
      <c r="JY29" s="419"/>
      <c r="JZ29" s="419"/>
      <c r="KA29" s="419"/>
      <c r="KB29" s="419"/>
      <c r="KC29" s="419"/>
      <c r="KD29" s="419"/>
      <c r="KE29" s="419"/>
      <c r="KF29" s="419"/>
      <c r="KG29" s="419"/>
      <c r="KH29" s="419"/>
      <c r="KI29" s="419"/>
      <c r="KJ29" s="419"/>
      <c r="KK29" s="419"/>
      <c r="KL29" s="419"/>
      <c r="KM29" s="419"/>
      <c r="KN29" s="419"/>
      <c r="KO29" s="419"/>
      <c r="KP29" s="419"/>
      <c r="KQ29" s="419"/>
      <c r="KR29" s="419"/>
      <c r="KS29" s="419"/>
      <c r="KT29" s="419"/>
      <c r="KU29" s="419"/>
      <c r="KV29" s="419"/>
      <c r="KW29" s="419"/>
      <c r="KX29" s="419"/>
      <c r="KY29" s="419"/>
      <c r="KZ29" s="419"/>
      <c r="LA29" s="419"/>
      <c r="LB29" s="419"/>
      <c r="LC29" s="419"/>
      <c r="LD29" s="419"/>
      <c r="LE29" s="419"/>
      <c r="LF29" s="419"/>
      <c r="LG29" s="419"/>
      <c r="LH29" s="419"/>
    </row>
    <row r="30" spans="1:320" s="413" customFormat="1" ht="15.75" customHeight="1">
      <c r="A30" s="344" t="str">
        <f>IF('1'!$A$1=1,B30,C30)</f>
        <v xml:space="preserve">% of total </v>
      </c>
      <c r="B30" s="365" t="s">
        <v>26</v>
      </c>
      <c r="C30" s="345" t="s">
        <v>156</v>
      </c>
      <c r="D30" s="112">
        <v>31.444276580519663</v>
      </c>
      <c r="E30" s="113">
        <v>37.684416943833952</v>
      </c>
      <c r="F30" s="113">
        <v>44.962304484352586</v>
      </c>
      <c r="G30" s="113">
        <v>47.359239452381814</v>
      </c>
      <c r="H30" s="113">
        <f t="shared" ref="H30:AS30" si="23">H29/H10*100</f>
        <v>45.806095662755311</v>
      </c>
      <c r="I30" s="113">
        <f t="shared" si="23"/>
        <v>52.180987495509527</v>
      </c>
      <c r="J30" s="113">
        <f t="shared" si="23"/>
        <v>50.280192418843384</v>
      </c>
      <c r="K30" s="113">
        <f t="shared" si="23"/>
        <v>42.014453213288732</v>
      </c>
      <c r="L30" s="113">
        <f t="shared" si="23"/>
        <v>45.272226449929221</v>
      </c>
      <c r="M30" s="113">
        <f t="shared" si="23"/>
        <v>45.84178260881616</v>
      </c>
      <c r="N30" s="113">
        <f t="shared" si="23"/>
        <v>52.64301049489886</v>
      </c>
      <c r="O30" s="113">
        <f t="shared" si="23"/>
        <v>48.714473953781365</v>
      </c>
      <c r="P30" s="113">
        <f t="shared" si="23"/>
        <v>46.128374036638384</v>
      </c>
      <c r="Q30" s="113">
        <f t="shared" si="23"/>
        <v>38.149561053614292</v>
      </c>
      <c r="R30" s="113">
        <f t="shared" si="23"/>
        <v>48.276034925788366</v>
      </c>
      <c r="S30" s="113">
        <f t="shared" si="23"/>
        <v>45.931139275074024</v>
      </c>
      <c r="T30" s="113">
        <f t="shared" si="23"/>
        <v>40.729941465331009</v>
      </c>
      <c r="U30" s="113">
        <f t="shared" si="23"/>
        <v>50.091521858811646</v>
      </c>
      <c r="V30" s="113">
        <f t="shared" si="23"/>
        <v>46.610239450684865</v>
      </c>
      <c r="W30" s="113">
        <f t="shared" si="23"/>
        <v>42.893120791496635</v>
      </c>
      <c r="X30" s="113">
        <f t="shared" si="23"/>
        <v>42.244255216175617</v>
      </c>
      <c r="Y30" s="113">
        <f t="shared" si="23"/>
        <v>44.674594900830741</v>
      </c>
      <c r="Z30" s="113">
        <f t="shared" si="23"/>
        <v>42.077436872384851</v>
      </c>
      <c r="AA30" s="113">
        <f t="shared" si="23"/>
        <v>45.65134944180614</v>
      </c>
      <c r="AB30" s="113">
        <f t="shared" si="23"/>
        <v>45.388912102462434</v>
      </c>
      <c r="AC30" s="113">
        <f t="shared" si="23"/>
        <v>52.914127835482539</v>
      </c>
      <c r="AD30" s="113">
        <f t="shared" si="23"/>
        <v>50.301854827213155</v>
      </c>
      <c r="AE30" s="347">
        <f t="shared" si="23"/>
        <v>51.9445538800802</v>
      </c>
      <c r="AF30" s="113">
        <f t="shared" si="23"/>
        <v>48.840710711642451</v>
      </c>
      <c r="AG30" s="113">
        <f t="shared" si="23"/>
        <v>52.251173354144711</v>
      </c>
      <c r="AH30" s="113">
        <f t="shared" si="23"/>
        <v>50.370304924977752</v>
      </c>
      <c r="AI30" s="113">
        <f t="shared" si="23"/>
        <v>49.803531290445854</v>
      </c>
      <c r="AJ30" s="113">
        <f t="shared" si="23"/>
        <v>46.013592376575765</v>
      </c>
      <c r="AK30" s="113">
        <f t="shared" si="23"/>
        <v>18.756980733241051</v>
      </c>
      <c r="AL30" s="113">
        <f t="shared" si="23"/>
        <v>27.169564630899394</v>
      </c>
      <c r="AM30" s="113">
        <f t="shared" si="23"/>
        <v>30.250396459084545</v>
      </c>
      <c r="AN30" s="113">
        <f t="shared" si="23"/>
        <v>36.933102409553861</v>
      </c>
      <c r="AO30" s="113">
        <f t="shared" si="23"/>
        <v>37.528298380082873</v>
      </c>
      <c r="AP30" s="113">
        <f t="shared" si="23"/>
        <v>20.481113040780404</v>
      </c>
      <c r="AQ30" s="113">
        <f t="shared" si="23"/>
        <v>26.563299872110075</v>
      </c>
      <c r="AR30" s="113">
        <f t="shared" si="23"/>
        <v>32.04531702088002</v>
      </c>
      <c r="AS30" s="113">
        <f t="shared" si="23"/>
        <v>31.087083789810531</v>
      </c>
      <c r="AT30" s="1097"/>
      <c r="AU30" s="113"/>
      <c r="AV30" s="113"/>
      <c r="AW30" s="112">
        <v>14.796306541547215</v>
      </c>
      <c r="AX30" s="113">
        <v>15.253675908237188</v>
      </c>
      <c r="AY30" s="113">
        <v>15.456225031616041</v>
      </c>
      <c r="AZ30" s="113">
        <v>15.713814957456368</v>
      </c>
      <c r="BA30" s="113">
        <f t="shared" ref="BA30:CJ30" si="24">BA29/H10*100</f>
        <v>15.301490945142476</v>
      </c>
      <c r="BB30" s="113">
        <f t="shared" si="24"/>
        <v>13.58731476318488</v>
      </c>
      <c r="BC30" s="113">
        <f t="shared" si="24"/>
        <v>11.812188196733437</v>
      </c>
      <c r="BD30" s="113">
        <f t="shared" si="24"/>
        <v>13.571504620999223</v>
      </c>
      <c r="BE30" s="113">
        <f t="shared" si="24"/>
        <v>12.639660914471296</v>
      </c>
      <c r="BF30" s="113">
        <f t="shared" si="24"/>
        <v>18.382159409589086</v>
      </c>
      <c r="BG30" s="113">
        <f t="shared" si="24"/>
        <v>13.616593315292929</v>
      </c>
      <c r="BH30" s="113">
        <f t="shared" si="24"/>
        <v>17.848812937901211</v>
      </c>
      <c r="BI30" s="113">
        <f t="shared" si="24"/>
        <v>18.17218777728057</v>
      </c>
      <c r="BJ30" s="113">
        <f t="shared" si="24"/>
        <v>18.041544863957498</v>
      </c>
      <c r="BK30" s="113">
        <f t="shared" si="24"/>
        <v>10.076116735397598</v>
      </c>
      <c r="BL30" s="113">
        <f t="shared" si="24"/>
        <v>11.307939916518112</v>
      </c>
      <c r="BM30" s="113">
        <f t="shared" si="24"/>
        <v>16.25114469929612</v>
      </c>
      <c r="BN30" s="113">
        <f t="shared" si="24"/>
        <v>13.378185518669289</v>
      </c>
      <c r="BO30" s="113">
        <f t="shared" si="24"/>
        <v>9.9690839757024676</v>
      </c>
      <c r="BP30" s="113">
        <f t="shared" si="24"/>
        <v>10.974973350040159</v>
      </c>
      <c r="BQ30" s="113">
        <f t="shared" si="24"/>
        <v>15.486141945007862</v>
      </c>
      <c r="BR30" s="113">
        <f t="shared" si="24"/>
        <v>15.581185345787238</v>
      </c>
      <c r="BS30" s="113">
        <f t="shared" si="24"/>
        <v>15.103981512768087</v>
      </c>
      <c r="BT30" s="113">
        <f t="shared" si="24"/>
        <v>14.294806120986486</v>
      </c>
      <c r="BU30" s="113">
        <f t="shared" si="24"/>
        <v>17.706515247816462</v>
      </c>
      <c r="BV30" s="113">
        <f t="shared" si="24"/>
        <v>12.540239042871015</v>
      </c>
      <c r="BW30" s="113">
        <f t="shared" si="24"/>
        <v>13.405781100944511</v>
      </c>
      <c r="BX30" s="347">
        <f t="shared" si="24"/>
        <v>10.002773020340257</v>
      </c>
      <c r="BY30" s="113">
        <f t="shared" si="24"/>
        <v>14.112769351814498</v>
      </c>
      <c r="BZ30" s="113">
        <f t="shared" si="24"/>
        <v>11.600520477296596</v>
      </c>
      <c r="CA30" s="113">
        <f t="shared" si="24"/>
        <v>13.53159965109543</v>
      </c>
      <c r="CB30" s="113">
        <f t="shared" si="24"/>
        <v>14.266288168759811</v>
      </c>
      <c r="CC30" s="113">
        <f t="shared" si="24"/>
        <v>13.958493284122554</v>
      </c>
      <c r="CD30" s="113">
        <f t="shared" si="24"/>
        <v>2.4280850788291413</v>
      </c>
      <c r="CE30" s="113">
        <f t="shared" si="24"/>
        <v>4.6855983091538196</v>
      </c>
      <c r="CF30" s="113">
        <f t="shared" si="24"/>
        <v>5.1114951592508371</v>
      </c>
      <c r="CG30" s="113">
        <f t="shared" si="24"/>
        <v>5.0822386412146976</v>
      </c>
      <c r="CH30" s="113">
        <f t="shared" si="24"/>
        <v>10.666395944487455</v>
      </c>
      <c r="CI30" s="113">
        <f t="shared" si="24"/>
        <v>5.7855831820338652</v>
      </c>
      <c r="CJ30" s="113">
        <f t="shared" si="24"/>
        <v>7.4660052313157115</v>
      </c>
      <c r="CK30" s="113">
        <f t="shared" ref="CK30" si="25">CK29/AR10*100</f>
        <v>7.029426738341817</v>
      </c>
      <c r="CL30" s="113">
        <f>CL29/AS10*100</f>
        <v>7.1384814447397806</v>
      </c>
      <c r="CM30" s="347"/>
      <c r="CN30" s="113"/>
      <c r="CO30" s="113"/>
      <c r="CP30" s="112">
        <v>15.792791404917658</v>
      </c>
      <c r="CQ30" s="113">
        <v>18.407344910178345</v>
      </c>
      <c r="CR30" s="113">
        <v>14.512107007361202</v>
      </c>
      <c r="CS30" s="113">
        <v>11.168273057637272</v>
      </c>
      <c r="CT30" s="113">
        <f t="shared" ref="CT30:EE30" si="26">CT29/H10*100</f>
        <v>9.0693382940382143</v>
      </c>
      <c r="CU30" s="113">
        <f t="shared" si="26"/>
        <v>12.282388066126737</v>
      </c>
      <c r="CV30" s="113">
        <f t="shared" si="26"/>
        <v>10.241277355414406</v>
      </c>
      <c r="CW30" s="113">
        <f t="shared" si="26"/>
        <v>9.0869526821622877</v>
      </c>
      <c r="CX30" s="113">
        <f t="shared" si="26"/>
        <v>6.0331118929955032</v>
      </c>
      <c r="CY30" s="113">
        <f t="shared" si="26"/>
        <v>8.4327078938493152</v>
      </c>
      <c r="CZ30" s="113">
        <f t="shared" si="26"/>
        <v>8.4752075710627981</v>
      </c>
      <c r="DA30" s="113">
        <f t="shared" si="26"/>
        <v>6.9335498660275396</v>
      </c>
      <c r="DB30" s="113">
        <f t="shared" si="26"/>
        <v>6.0866219077805779</v>
      </c>
      <c r="DC30" s="113">
        <f t="shared" si="26"/>
        <v>8.2604679695627112</v>
      </c>
      <c r="DD30" s="113">
        <f t="shared" si="26"/>
        <v>7.5439461014102109</v>
      </c>
      <c r="DE30" s="113">
        <f t="shared" si="26"/>
        <v>8.373457812642469</v>
      </c>
      <c r="DF30" s="113">
        <f t="shared" si="26"/>
        <v>7.8854120277669066</v>
      </c>
      <c r="DG30" s="113">
        <f t="shared" si="26"/>
        <v>9.1976438775262253</v>
      </c>
      <c r="DH30" s="113">
        <f t="shared" si="26"/>
        <v>7.4881120653240982</v>
      </c>
      <c r="DI30" s="113">
        <f t="shared" si="26"/>
        <v>7.5684864218809738</v>
      </c>
      <c r="DJ30" s="113">
        <f t="shared" si="26"/>
        <v>6.2732444741231266</v>
      </c>
      <c r="DK30" s="113">
        <f t="shared" si="26"/>
        <v>7.6892069503708553</v>
      </c>
      <c r="DL30" s="113">
        <f t="shared" si="26"/>
        <v>5.888464638618685</v>
      </c>
      <c r="DM30" s="113">
        <f t="shared" si="26"/>
        <v>6.2334327646350438</v>
      </c>
      <c r="DN30" s="113">
        <f t="shared" si="26"/>
        <v>6.2031807238712089</v>
      </c>
      <c r="DO30" s="113">
        <f t="shared" si="26"/>
        <v>5.6680231822371665</v>
      </c>
      <c r="DP30" s="113">
        <f t="shared" si="26"/>
        <v>5.4598616773620749</v>
      </c>
      <c r="DQ30" s="347">
        <f t="shared" si="26"/>
        <v>6.0085223813761868</v>
      </c>
      <c r="DR30" s="113">
        <f t="shared" si="26"/>
        <v>5.6605549928390113</v>
      </c>
      <c r="DS30" s="113">
        <f t="shared" si="26"/>
        <v>6.0444926960698453</v>
      </c>
      <c r="DT30" s="113">
        <f t="shared" si="26"/>
        <v>4.3490333423012704</v>
      </c>
      <c r="DU30" s="113">
        <f t="shared" si="26"/>
        <v>4.3406224023287612</v>
      </c>
      <c r="DV30" s="113">
        <f t="shared" si="26"/>
        <v>3.3075164085982913</v>
      </c>
      <c r="DW30" s="113">
        <f t="shared" si="26"/>
        <v>5.2413641917901685</v>
      </c>
      <c r="DX30" s="113">
        <f t="shared" si="26"/>
        <v>3.1706052533312197</v>
      </c>
      <c r="DY30" s="113">
        <f t="shared" si="26"/>
        <v>2.5159510524246378</v>
      </c>
      <c r="DZ30" s="113">
        <f t="shared" si="26"/>
        <v>2.2819716965527639</v>
      </c>
      <c r="EA30" s="113">
        <f t="shared" si="26"/>
        <v>2.9465519080353539</v>
      </c>
      <c r="EB30" s="113">
        <f t="shared" si="26"/>
        <v>3.5101326132612938</v>
      </c>
      <c r="EC30" s="113">
        <f t="shared" si="26"/>
        <v>2.9947739972342213</v>
      </c>
      <c r="ED30" s="113">
        <f t="shared" si="26"/>
        <v>3.3201545379620452</v>
      </c>
      <c r="EE30" s="113">
        <f t="shared" si="26"/>
        <v>2.8657384080973172</v>
      </c>
      <c r="EF30" s="1047"/>
      <c r="EG30" s="113"/>
      <c r="EH30" s="113"/>
      <c r="EI30" s="409"/>
      <c r="EJ30" s="409"/>
      <c r="EK30" s="409"/>
      <c r="EL30" s="409"/>
      <c r="EM30" s="409"/>
      <c r="EN30" s="409"/>
      <c r="EO30" s="409"/>
      <c r="EP30" s="409"/>
      <c r="EQ30" s="409"/>
      <c r="ER30" s="409"/>
      <c r="ES30" s="409"/>
      <c r="ET30" s="409"/>
      <c r="EU30" s="409"/>
      <c r="EV30" s="409"/>
      <c r="EW30" s="409"/>
      <c r="EX30" s="409"/>
      <c r="EY30" s="409"/>
      <c r="EZ30" s="409"/>
      <c r="FA30" s="409"/>
      <c r="FB30" s="634"/>
      <c r="FC30" s="634"/>
      <c r="FD30" s="634"/>
      <c r="FE30" s="634"/>
      <c r="FF30" s="634"/>
      <c r="FG30" s="634"/>
      <c r="FH30" s="634"/>
      <c r="FI30" s="634"/>
      <c r="FJ30" s="634"/>
      <c r="FK30" s="634"/>
      <c r="FL30" s="409"/>
      <c r="FM30" s="409"/>
      <c r="FN30" s="409"/>
      <c r="FO30" s="409"/>
      <c r="FP30" s="409"/>
      <c r="FQ30" s="409"/>
      <c r="FR30" s="409"/>
      <c r="FS30" s="409"/>
      <c r="FT30" s="409"/>
      <c r="FU30" s="409"/>
      <c r="FV30" s="409"/>
      <c r="FW30" s="409"/>
      <c r="FX30" s="409"/>
      <c r="FY30" s="409"/>
      <c r="FZ30" s="409"/>
      <c r="GA30" s="409"/>
      <c r="GB30" s="409"/>
      <c r="GC30" s="409"/>
      <c r="GD30" s="409"/>
      <c r="GE30" s="409"/>
      <c r="GF30" s="409"/>
      <c r="GG30" s="409"/>
      <c r="GH30" s="409"/>
      <c r="GI30" s="409"/>
      <c r="GJ30" s="409"/>
      <c r="GK30" s="409"/>
      <c r="GL30" s="634"/>
      <c r="GM30" s="634"/>
      <c r="GN30" s="634"/>
      <c r="GO30" s="634"/>
      <c r="GP30" s="412"/>
      <c r="GQ30" s="426"/>
      <c r="GR30" s="427"/>
      <c r="GS30" s="426"/>
      <c r="GT30" s="426"/>
      <c r="GU30" s="424"/>
      <c r="GV30" s="424"/>
      <c r="GW30" s="424"/>
      <c r="GX30" s="424"/>
      <c r="GY30" s="424"/>
      <c r="GZ30" s="424"/>
      <c r="HA30" s="424"/>
      <c r="HB30" s="424"/>
      <c r="HC30" s="424"/>
      <c r="HD30" s="424"/>
      <c r="HE30" s="424"/>
      <c r="HF30" s="424"/>
      <c r="HG30" s="424"/>
      <c r="HH30" s="424"/>
      <c r="HI30" s="424"/>
      <c r="HJ30" s="424"/>
      <c r="HK30" s="424"/>
      <c r="HL30" s="424"/>
      <c r="HM30" s="424"/>
      <c r="HN30" s="424"/>
      <c r="HO30" s="424"/>
      <c r="HP30" s="425"/>
      <c r="HQ30" s="425"/>
      <c r="HR30" s="410"/>
      <c r="HS30" s="410"/>
      <c r="HT30" s="410"/>
      <c r="HU30" s="410"/>
      <c r="HV30" s="411"/>
      <c r="HW30" s="411"/>
      <c r="HX30" s="412"/>
      <c r="HY30" s="412"/>
      <c r="HZ30" s="412"/>
      <c r="IA30" s="426" t="s">
        <v>233</v>
      </c>
      <c r="IB30" s="427"/>
      <c r="IC30" s="426" t="s">
        <v>234</v>
      </c>
      <c r="ID30" s="426"/>
      <c r="IE30" s="412"/>
      <c r="IF30" s="411"/>
      <c r="IG30" s="411"/>
      <c r="IH30" s="411"/>
      <c r="II30" s="411"/>
      <c r="IJ30" s="411"/>
      <c r="IK30" s="411"/>
      <c r="IL30" s="410"/>
      <c r="IM30" s="410"/>
      <c r="IN30" s="410"/>
      <c r="IO30" s="410"/>
      <c r="IP30" s="410"/>
      <c r="IQ30" s="410"/>
      <c r="IR30" s="410"/>
      <c r="IS30" s="410"/>
      <c r="IT30" s="410"/>
      <c r="IU30" s="410"/>
      <c r="IV30" s="410"/>
      <c r="IW30" s="410"/>
      <c r="IX30" s="410"/>
      <c r="IY30" s="410"/>
      <c r="IZ30" s="410"/>
      <c r="JA30" s="410"/>
      <c r="JB30" s="410"/>
      <c r="JC30" s="410"/>
      <c r="JD30" s="410"/>
      <c r="JE30" s="410"/>
      <c r="JF30" s="410"/>
      <c r="JG30" s="410"/>
      <c r="JH30" s="410"/>
      <c r="JI30" s="410"/>
      <c r="JJ30" s="410"/>
      <c r="JK30" s="410"/>
      <c r="JL30" s="410"/>
      <c r="JM30" s="410"/>
      <c r="JN30" s="410"/>
      <c r="JO30" s="410"/>
      <c r="JP30" s="410"/>
      <c r="JQ30" s="410"/>
      <c r="JR30" s="410"/>
      <c r="JS30" s="410"/>
      <c r="JT30" s="410"/>
      <c r="JU30" s="410"/>
      <c r="JV30" s="410"/>
      <c r="JW30" s="410"/>
      <c r="JX30" s="410"/>
      <c r="JY30" s="409"/>
      <c r="JZ30" s="409"/>
      <c r="KA30" s="409"/>
      <c r="KB30" s="409"/>
      <c r="KC30" s="409"/>
      <c r="KD30" s="409"/>
      <c r="KE30" s="409"/>
      <c r="KF30" s="409"/>
      <c r="KG30" s="409"/>
      <c r="KH30" s="409"/>
      <c r="KI30" s="409"/>
      <c r="KJ30" s="409"/>
      <c r="KK30" s="409"/>
      <c r="KL30" s="409"/>
      <c r="KM30" s="409"/>
      <c r="KN30" s="409"/>
      <c r="KO30" s="409"/>
      <c r="KP30" s="409"/>
      <c r="KQ30" s="409"/>
      <c r="KR30" s="409"/>
      <c r="KS30" s="409"/>
      <c r="KT30" s="409"/>
      <c r="KU30" s="409"/>
      <c r="KV30" s="409"/>
      <c r="KW30" s="409"/>
      <c r="KX30" s="409"/>
      <c r="KY30" s="409"/>
      <c r="KZ30" s="409"/>
      <c r="LA30" s="409"/>
      <c r="LB30" s="409"/>
      <c r="LC30" s="409"/>
      <c r="LD30" s="409"/>
      <c r="LE30" s="409"/>
      <c r="LF30" s="409"/>
      <c r="LG30" s="409"/>
      <c r="LH30" s="409"/>
    </row>
    <row r="31" spans="1:320" s="423" customFormat="1" ht="39" customHeight="1">
      <c r="A31" s="368" t="str">
        <f>IF('1'!$A$1=1,B31,C31)</f>
        <v>Mineral products</v>
      </c>
      <c r="B31" s="367" t="s">
        <v>6</v>
      </c>
      <c r="C31" s="353" t="s">
        <v>97</v>
      </c>
      <c r="D31" s="357">
        <v>709.80073372000004</v>
      </c>
      <c r="E31" s="358">
        <v>687.433133</v>
      </c>
      <c r="F31" s="358">
        <v>506.63708500000001</v>
      </c>
      <c r="G31" s="358">
        <v>403.56524400000001</v>
      </c>
      <c r="H31" s="358">
        <v>365.16198859000002</v>
      </c>
      <c r="I31" s="358">
        <v>306.65979700000003</v>
      </c>
      <c r="J31" s="358">
        <v>285.73260499999998</v>
      </c>
      <c r="K31" s="358">
        <v>231.74424999999999</v>
      </c>
      <c r="L31" s="355">
        <v>184.06027399999999</v>
      </c>
      <c r="M31" s="355">
        <v>252.41144800000001</v>
      </c>
      <c r="N31" s="355">
        <v>204.77651999999998</v>
      </c>
      <c r="O31" s="355">
        <v>230.63799900000001</v>
      </c>
      <c r="P31" s="355">
        <v>282.26859668000003</v>
      </c>
      <c r="Q31" s="355">
        <v>322.04253999999997</v>
      </c>
      <c r="R31" s="355">
        <v>248.83962500000001</v>
      </c>
      <c r="S31" s="355">
        <v>217.776827</v>
      </c>
      <c r="T31" s="355">
        <v>183.86175471999999</v>
      </c>
      <c r="U31" s="355">
        <v>254.129884</v>
      </c>
      <c r="V31" s="355">
        <v>272.01452699999999</v>
      </c>
      <c r="W31" s="355">
        <v>284.087354</v>
      </c>
      <c r="X31" s="355">
        <v>222.24021165000002</v>
      </c>
      <c r="Y31" s="355">
        <v>392.17640399999999</v>
      </c>
      <c r="Z31" s="355">
        <v>571.894273</v>
      </c>
      <c r="AA31" s="355">
        <v>319.61992400000003</v>
      </c>
      <c r="AB31" s="355">
        <v>512.50925669000003</v>
      </c>
      <c r="AC31" s="355">
        <v>715.61041152999996</v>
      </c>
      <c r="AD31" s="355">
        <v>694.88066719000005</v>
      </c>
      <c r="AE31" s="688">
        <v>839.05796555999996</v>
      </c>
      <c r="AF31" s="355">
        <v>934.29516311999998</v>
      </c>
      <c r="AG31" s="355">
        <v>1287.2613657100001</v>
      </c>
      <c r="AH31" s="355">
        <v>982.84829463999995</v>
      </c>
      <c r="AI31" s="355">
        <v>398.11731348000001</v>
      </c>
      <c r="AJ31" s="355">
        <v>533.42862986</v>
      </c>
      <c r="AK31" s="355">
        <v>7</v>
      </c>
      <c r="AL31" s="355">
        <v>18.444127030000001</v>
      </c>
      <c r="AM31" s="355">
        <v>5.9399179099999992</v>
      </c>
      <c r="AN31" s="355">
        <v>8.9402365699999997</v>
      </c>
      <c r="AO31" s="355">
        <v>38.060572010000001</v>
      </c>
      <c r="AP31" s="355">
        <v>55.46354556</v>
      </c>
      <c r="AQ31" s="355">
        <v>76.150625810000008</v>
      </c>
      <c r="AR31" s="739">
        <f>AJ31+AK31+AL31+AM31</f>
        <v>564.81267479999997</v>
      </c>
      <c r="AS31" s="739">
        <f>AN31+AO31+AP31+AQ31</f>
        <v>178.61497995000002</v>
      </c>
      <c r="AT31" s="1097">
        <f t="shared" si="22"/>
        <v>31.623755612999926</v>
      </c>
      <c r="AU31" s="113"/>
      <c r="AV31" s="113"/>
      <c r="AW31" s="357">
        <v>30.17581831</v>
      </c>
      <c r="AX31" s="358">
        <v>38.662072000000002</v>
      </c>
      <c r="AY31" s="358">
        <v>22.970749000000001</v>
      </c>
      <c r="AZ31" s="358">
        <v>6</v>
      </c>
      <c r="BA31" s="358">
        <v>3</v>
      </c>
      <c r="BB31" s="358">
        <v>4</v>
      </c>
      <c r="BC31" s="358">
        <v>2</v>
      </c>
      <c r="BD31" s="358">
        <v>4</v>
      </c>
      <c r="BE31" s="355">
        <v>1</v>
      </c>
      <c r="BF31" s="355">
        <v>2</v>
      </c>
      <c r="BG31" s="355">
        <v>5.9930259999999995</v>
      </c>
      <c r="BH31" s="355">
        <v>3.0717150000000002</v>
      </c>
      <c r="BI31" s="355">
        <v>10.34525397</v>
      </c>
      <c r="BJ31" s="355">
        <v>3.3421449999999999</v>
      </c>
      <c r="BK31" s="355">
        <v>2</v>
      </c>
      <c r="BL31" s="355">
        <v>6</v>
      </c>
      <c r="BM31" s="355">
        <v>6.7688892499999991</v>
      </c>
      <c r="BN31" s="355">
        <v>7</v>
      </c>
      <c r="BO31" s="355">
        <v>10.507085999999999</v>
      </c>
      <c r="BP31" s="355">
        <v>9.5216879999999993</v>
      </c>
      <c r="BQ31" s="355">
        <v>30.93089131</v>
      </c>
      <c r="BR31" s="355">
        <v>38.270548000000005</v>
      </c>
      <c r="BS31" s="355">
        <v>21.624558</v>
      </c>
      <c r="BT31" s="355">
        <v>18.430114</v>
      </c>
      <c r="BU31" s="355">
        <v>29.36946489</v>
      </c>
      <c r="BV31" s="355">
        <v>16</v>
      </c>
      <c r="BW31" s="355">
        <v>30.91539418</v>
      </c>
      <c r="BX31" s="688">
        <v>21.529135759999999</v>
      </c>
      <c r="BY31" s="355">
        <v>80.531525830000007</v>
      </c>
      <c r="BZ31" s="355">
        <v>93</v>
      </c>
      <c r="CA31" s="355">
        <v>121.51912863</v>
      </c>
      <c r="CB31" s="355">
        <v>56.856629509999998</v>
      </c>
      <c r="CC31" s="355">
        <v>65.527064969999998</v>
      </c>
      <c r="CD31" s="355">
        <v>4.1876841100000002</v>
      </c>
      <c r="CE31" s="355">
        <v>3.1002618100000001</v>
      </c>
      <c r="CF31" s="355">
        <v>2.4590164799999998</v>
      </c>
      <c r="CG31" s="355">
        <v>1.9903040299999999</v>
      </c>
      <c r="CH31" s="355">
        <v>1.87073259</v>
      </c>
      <c r="CI31" s="355">
        <v>1.9746706299999999</v>
      </c>
      <c r="CJ31" s="355">
        <v>1.7878616200000002</v>
      </c>
      <c r="CK31" s="739">
        <f>CC31+CD31+CE31+CF31</f>
        <v>75.274027370000013</v>
      </c>
      <c r="CL31" s="739">
        <f>CG31+CH31+CI31+CJ31</f>
        <v>7.6235688700000006</v>
      </c>
      <c r="CM31" s="347">
        <f>CL31/CK31*100</f>
        <v>10.127754733418616</v>
      </c>
      <c r="CN31" s="587" t="s">
        <v>267</v>
      </c>
      <c r="CO31" s="588" t="s">
        <v>268</v>
      </c>
      <c r="CP31" s="357">
        <v>116.79076581</v>
      </c>
      <c r="CQ31" s="358">
        <v>142.70369299999999</v>
      </c>
      <c r="CR31" s="358">
        <v>143.36602999999999</v>
      </c>
      <c r="CS31" s="358">
        <v>59.511763999999999</v>
      </c>
      <c r="CT31" s="358">
        <v>11.549296630000001</v>
      </c>
      <c r="CU31" s="358">
        <v>28.514543</v>
      </c>
      <c r="CV31" s="358">
        <v>29.244295999999999</v>
      </c>
      <c r="CW31" s="358">
        <v>30.548296999999998</v>
      </c>
      <c r="CX31" s="355">
        <v>17.413847000000001</v>
      </c>
      <c r="CY31" s="355">
        <v>26.213459999999998</v>
      </c>
      <c r="CZ31" s="355">
        <v>34.574930999999999</v>
      </c>
      <c r="DA31" s="355">
        <v>19.412383000000002</v>
      </c>
      <c r="DB31" s="355">
        <v>32.998006849999996</v>
      </c>
      <c r="DC31" s="356">
        <v>75.781578999999994</v>
      </c>
      <c r="DD31" s="356">
        <v>67.338727000000006</v>
      </c>
      <c r="DE31" s="356">
        <v>54.548680999999995</v>
      </c>
      <c r="DF31" s="356">
        <v>38.790142969999998</v>
      </c>
      <c r="DG31" s="356">
        <v>40.035252</v>
      </c>
      <c r="DH31" s="356">
        <v>49.455936999999999</v>
      </c>
      <c r="DI31" s="356">
        <v>43.558504999999997</v>
      </c>
      <c r="DJ31" s="356">
        <v>35.055225469999996</v>
      </c>
      <c r="DK31" s="356">
        <v>38.547359</v>
      </c>
      <c r="DL31" s="356">
        <v>36.151260999999998</v>
      </c>
      <c r="DM31" s="356">
        <v>32.024303000000003</v>
      </c>
      <c r="DN31" s="356">
        <v>26.899560130000001</v>
      </c>
      <c r="DO31" s="356">
        <v>16.740871309999999</v>
      </c>
      <c r="DP31" s="356">
        <v>14.62172928</v>
      </c>
      <c r="DQ31" s="1646">
        <v>40.031390250000001</v>
      </c>
      <c r="DR31" s="356">
        <v>19</v>
      </c>
      <c r="DS31" s="356">
        <v>38.398048250000002</v>
      </c>
      <c r="DT31" s="356">
        <v>27.902340169999999</v>
      </c>
      <c r="DU31" s="356">
        <v>36.850571469999998</v>
      </c>
      <c r="DV31" s="356">
        <v>9.4502199900000008</v>
      </c>
      <c r="DW31" s="356">
        <v>9</v>
      </c>
      <c r="DX31" s="356">
        <v>35.801158209999997</v>
      </c>
      <c r="DY31" s="356">
        <v>18.239787020000001</v>
      </c>
      <c r="DZ31" s="356">
        <v>4.6004092199999995</v>
      </c>
      <c r="EA31" s="356">
        <v>9.0990910800000009</v>
      </c>
      <c r="EB31" s="356">
        <v>3.9866428299999996</v>
      </c>
      <c r="EC31" s="356">
        <v>7.5732149399999997</v>
      </c>
      <c r="ED31" s="739">
        <f>DV31+DW31+DX31+DY31</f>
        <v>72.491165219999999</v>
      </c>
      <c r="EE31" s="739">
        <f>DZ31+EA31+EB31+EC31</f>
        <v>25.259358070000001</v>
      </c>
      <c r="EF31" s="1047">
        <f>EE31/ED31*100</f>
        <v>34.844740036032768</v>
      </c>
      <c r="EG31" s="113"/>
      <c r="EH31" s="113"/>
      <c r="EI31" s="419"/>
      <c r="EJ31" s="419"/>
      <c r="EK31" s="419"/>
      <c r="EL31" s="419"/>
      <c r="EM31" s="419"/>
      <c r="EN31" s="419"/>
      <c r="EO31" s="419"/>
      <c r="EP31" s="419"/>
      <c r="EQ31" s="419"/>
      <c r="ER31" s="419"/>
      <c r="ES31" s="419"/>
      <c r="ET31" s="419"/>
      <c r="EU31" s="419"/>
      <c r="EV31" s="419"/>
      <c r="EW31" s="419"/>
      <c r="EX31" s="419"/>
      <c r="EY31" s="419"/>
      <c r="EZ31" s="419"/>
      <c r="FA31" s="636" t="s">
        <v>281</v>
      </c>
      <c r="FB31" s="636" t="s">
        <v>282</v>
      </c>
      <c r="FC31" s="636"/>
      <c r="FD31" s="777" t="s">
        <v>281</v>
      </c>
      <c r="FE31" s="777" t="s">
        <v>282</v>
      </c>
      <c r="FF31" s="636"/>
      <c r="FG31" s="636"/>
      <c r="FH31" s="636"/>
      <c r="FI31" s="636"/>
      <c r="FJ31" s="636"/>
      <c r="FK31" s="636"/>
      <c r="FL31" s="419"/>
      <c r="FM31" s="419"/>
      <c r="FN31" s="419"/>
      <c r="FO31" s="419"/>
      <c r="FP31" s="419"/>
      <c r="FQ31" s="419"/>
      <c r="FR31" s="419"/>
      <c r="FS31" s="419"/>
      <c r="FT31" s="419"/>
      <c r="FU31" s="419"/>
      <c r="FV31" s="419"/>
      <c r="FW31" s="419"/>
      <c r="FX31" s="419"/>
      <c r="FY31" s="419"/>
      <c r="FZ31" s="419"/>
      <c r="GA31" s="419"/>
      <c r="GB31" s="419"/>
      <c r="GC31" s="419"/>
      <c r="GD31" s="419"/>
      <c r="GE31" s="419"/>
      <c r="GF31" s="419"/>
      <c r="GG31" s="419"/>
      <c r="GH31" s="419"/>
      <c r="GI31" s="419"/>
      <c r="GJ31" s="419"/>
      <c r="GK31" s="419"/>
      <c r="GL31" s="636"/>
      <c r="GM31" s="636"/>
      <c r="GN31" s="636"/>
      <c r="GO31" s="636"/>
      <c r="GP31" s="584" t="s">
        <v>273</v>
      </c>
      <c r="GQ31" s="584" t="s">
        <v>274</v>
      </c>
      <c r="GR31" s="422"/>
      <c r="GS31" s="422" t="s">
        <v>231</v>
      </c>
      <c r="GT31" s="422"/>
      <c r="GU31" s="420"/>
      <c r="GV31" s="420"/>
      <c r="GW31" s="420"/>
      <c r="GX31" s="420"/>
      <c r="GY31" s="420"/>
      <c r="GZ31" s="420"/>
      <c r="HA31" s="420"/>
      <c r="HB31" s="420"/>
      <c r="HC31" s="420"/>
      <c r="HD31" s="420"/>
      <c r="HE31" s="420"/>
      <c r="HF31" s="420"/>
      <c r="HG31" s="420"/>
      <c r="HH31" s="420"/>
      <c r="HI31" s="420"/>
      <c r="HJ31" s="420"/>
      <c r="HK31" s="420"/>
      <c r="HL31" s="420"/>
      <c r="HM31" s="420"/>
      <c r="HN31" s="420"/>
      <c r="HO31" s="420"/>
      <c r="HP31" s="420" t="s">
        <v>232</v>
      </c>
      <c r="HQ31" s="420"/>
      <c r="HR31" s="420"/>
      <c r="HS31" s="420"/>
      <c r="HT31" s="420"/>
      <c r="HU31" s="420"/>
      <c r="HV31" s="421"/>
      <c r="HW31" s="421"/>
      <c r="HX31" s="422"/>
      <c r="HY31" s="422"/>
      <c r="HZ31" s="422"/>
      <c r="IA31" s="422"/>
      <c r="IB31" s="422"/>
      <c r="IC31" s="422"/>
      <c r="ID31" s="422"/>
      <c r="IE31" s="422"/>
      <c r="IF31" s="421"/>
      <c r="IG31" s="421"/>
      <c r="IH31" s="421"/>
      <c r="II31" s="421"/>
      <c r="IJ31" s="421"/>
      <c r="IK31" s="421"/>
      <c r="IL31" s="420"/>
      <c r="IM31" s="420"/>
      <c r="IN31" s="420"/>
      <c r="IO31" s="420"/>
      <c r="IP31" s="420"/>
      <c r="IQ31" s="420"/>
      <c r="IR31" s="420"/>
      <c r="IS31" s="420"/>
      <c r="IT31" s="420"/>
      <c r="IU31" s="420"/>
      <c r="IV31" s="420"/>
      <c r="IW31" s="420"/>
      <c r="IX31" s="420"/>
      <c r="IY31" s="420"/>
      <c r="IZ31" s="420"/>
      <c r="JA31" s="420"/>
      <c r="JB31" s="420"/>
      <c r="JC31" s="420"/>
      <c r="JD31" s="420"/>
      <c r="JE31" s="420"/>
      <c r="JF31" s="420"/>
      <c r="JG31" s="420"/>
      <c r="JH31" s="420"/>
      <c r="JI31" s="420"/>
      <c r="JJ31" s="420"/>
      <c r="JK31" s="420"/>
      <c r="JL31" s="420"/>
      <c r="JM31" s="420"/>
      <c r="JN31" s="420"/>
      <c r="JO31" s="420"/>
      <c r="JP31" s="420"/>
      <c r="JQ31" s="420"/>
      <c r="JR31" s="420"/>
      <c r="JS31" s="420"/>
      <c r="JT31" s="420"/>
      <c r="JU31" s="420"/>
      <c r="JV31" s="420"/>
      <c r="JW31" s="420"/>
      <c r="JX31" s="420"/>
      <c r="JY31" s="419"/>
      <c r="JZ31" s="419"/>
      <c r="KA31" s="419"/>
      <c r="KB31" s="419"/>
      <c r="KC31" s="419"/>
      <c r="KD31" s="419"/>
      <c r="KE31" s="419"/>
      <c r="KF31" s="419"/>
      <c r="KG31" s="419"/>
      <c r="KH31" s="419"/>
      <c r="KI31" s="419"/>
      <c r="KJ31" s="419"/>
      <c r="KK31" s="419"/>
      <c r="KL31" s="419"/>
      <c r="KM31" s="419"/>
      <c r="KN31" s="419"/>
      <c r="KO31" s="419"/>
      <c r="KP31" s="419"/>
      <c r="KQ31" s="419"/>
      <c r="KR31" s="419"/>
      <c r="KS31" s="419"/>
      <c r="KT31" s="419"/>
      <c r="KU31" s="419"/>
      <c r="KV31" s="419"/>
      <c r="KW31" s="419"/>
      <c r="KX31" s="419"/>
      <c r="KY31" s="419"/>
      <c r="KZ31" s="419"/>
      <c r="LA31" s="419"/>
      <c r="LB31" s="419"/>
      <c r="LC31" s="419"/>
      <c r="LD31" s="419"/>
      <c r="LE31" s="419"/>
      <c r="LF31" s="419"/>
      <c r="LG31" s="419"/>
      <c r="LH31" s="419"/>
    </row>
    <row r="32" spans="1:320" s="413" customFormat="1" ht="15.6" customHeight="1">
      <c r="A32" s="344" t="str">
        <f>IF('1'!$A$1=1,B32,C32)</f>
        <v xml:space="preserve">% of total </v>
      </c>
      <c r="B32" s="365" t="s">
        <v>26</v>
      </c>
      <c r="C32" s="345" t="s">
        <v>156</v>
      </c>
      <c r="D32" s="112">
        <v>45.152718430025445</v>
      </c>
      <c r="E32" s="113">
        <v>43.450966745819507</v>
      </c>
      <c r="F32" s="113">
        <v>41.044215554439347</v>
      </c>
      <c r="G32" s="113">
        <v>44.701779073129408</v>
      </c>
      <c r="H32" s="113">
        <f t="shared" ref="H32:AS32" si="27">H31/H12*100</f>
        <v>49.897657104542297</v>
      </c>
      <c r="I32" s="113">
        <f t="shared" si="27"/>
        <v>45.025036056758708</v>
      </c>
      <c r="J32" s="113">
        <f t="shared" si="27"/>
        <v>41.92182540972891</v>
      </c>
      <c r="K32" s="113">
        <f t="shared" si="27"/>
        <v>40.127375883782364</v>
      </c>
      <c r="L32" s="113">
        <f t="shared" si="27"/>
        <v>40.352822667522247</v>
      </c>
      <c r="M32" s="113">
        <f t="shared" si="27"/>
        <v>40.005234552129352</v>
      </c>
      <c r="N32" s="113">
        <f t="shared" si="27"/>
        <v>33.895312813824667</v>
      </c>
      <c r="O32" s="113">
        <f t="shared" si="27"/>
        <v>32.998475876110703</v>
      </c>
      <c r="P32" s="113">
        <f t="shared" si="27"/>
        <v>32.258243891373404</v>
      </c>
      <c r="Q32" s="113">
        <f t="shared" si="27"/>
        <v>35.543679942568993</v>
      </c>
      <c r="R32" s="113">
        <f t="shared" si="27"/>
        <v>28.512148607247447</v>
      </c>
      <c r="S32" s="113">
        <f t="shared" si="27"/>
        <v>25.225994577937605</v>
      </c>
      <c r="T32" s="113">
        <f t="shared" si="27"/>
        <v>19.438183515376174</v>
      </c>
      <c r="U32" s="113">
        <f t="shared" si="27"/>
        <v>27.27082488054613</v>
      </c>
      <c r="V32" s="113">
        <f t="shared" si="27"/>
        <v>27.580383896899384</v>
      </c>
      <c r="W32" s="113">
        <f t="shared" si="27"/>
        <v>27.870322983498134</v>
      </c>
      <c r="X32" s="113">
        <f t="shared" si="27"/>
        <v>21.713539321467451</v>
      </c>
      <c r="Y32" s="113">
        <f t="shared" si="27"/>
        <v>32.213524533741897</v>
      </c>
      <c r="Z32" s="113">
        <f t="shared" si="27"/>
        <v>44.323858445226122</v>
      </c>
      <c r="AA32" s="113">
        <f t="shared" si="27"/>
        <v>36.589318776027127</v>
      </c>
      <c r="AB32" s="113">
        <f t="shared" si="27"/>
        <v>45.014954116319707</v>
      </c>
      <c r="AC32" s="113">
        <f t="shared" si="27"/>
        <v>64.421703811452772</v>
      </c>
      <c r="AD32" s="113">
        <f t="shared" si="27"/>
        <v>58.917449973197165</v>
      </c>
      <c r="AE32" s="347">
        <f t="shared" si="27"/>
        <v>54.708601450117868</v>
      </c>
      <c r="AF32" s="113">
        <f t="shared" si="27"/>
        <v>49.221973849516267</v>
      </c>
      <c r="AG32" s="113">
        <f t="shared" si="27"/>
        <v>51.707860883171072</v>
      </c>
      <c r="AH32" s="113">
        <f t="shared" si="27"/>
        <v>43.169988068828467</v>
      </c>
      <c r="AI32" s="113">
        <f t="shared" si="27"/>
        <v>32.857737180055139</v>
      </c>
      <c r="AJ32" s="113">
        <f t="shared" si="27"/>
        <v>35.861064863294182</v>
      </c>
      <c r="AK32" s="113">
        <f t="shared" si="27"/>
        <v>0.59796623579907993</v>
      </c>
      <c r="AL32" s="113">
        <f t="shared" si="27"/>
        <v>1.978115447011412</v>
      </c>
      <c r="AM32" s="113">
        <f t="shared" si="27"/>
        <v>1.1444250571405941</v>
      </c>
      <c r="AN32" s="113">
        <f t="shared" si="27"/>
        <v>1.7523464002941067</v>
      </c>
      <c r="AO32" s="113">
        <f t="shared" si="27"/>
        <v>5.6518172156707758</v>
      </c>
      <c r="AP32" s="113">
        <f t="shared" si="27"/>
        <v>10.390549539850145</v>
      </c>
      <c r="AQ32" s="113">
        <f t="shared" si="27"/>
        <v>13.976381548363511</v>
      </c>
      <c r="AR32" s="113">
        <f t="shared" si="27"/>
        <v>13.743867866168161</v>
      </c>
      <c r="AS32" s="113">
        <f t="shared" si="27"/>
        <v>7.8954604837762457</v>
      </c>
      <c r="AT32" s="1097"/>
      <c r="AU32" s="113"/>
      <c r="AV32" s="113"/>
      <c r="AW32" s="112">
        <v>1.9195813174300254</v>
      </c>
      <c r="AX32" s="113">
        <v>2.4437349963992494</v>
      </c>
      <c r="AY32" s="113">
        <v>1.8609304397898985</v>
      </c>
      <c r="AZ32" s="113">
        <v>0.66533872192269405</v>
      </c>
      <c r="BA32" s="113">
        <f t="shared" ref="BA32:CJ32" si="28">BA31/H12*100</f>
        <v>0.40993579833332694</v>
      </c>
      <c r="BB32" s="113">
        <f t="shared" si="28"/>
        <v>0.58729623507523165</v>
      </c>
      <c r="BC32" s="113">
        <f t="shared" si="28"/>
        <v>0.29343396361594026</v>
      </c>
      <c r="BD32" s="113">
        <f t="shared" si="28"/>
        <v>0.69261482662516749</v>
      </c>
      <c r="BE32" s="113">
        <f t="shared" si="28"/>
        <v>0.21923700204598329</v>
      </c>
      <c r="BF32" s="113">
        <f t="shared" si="28"/>
        <v>0.31698431167931296</v>
      </c>
      <c r="BG32" s="113">
        <f t="shared" si="28"/>
        <v>0.99198624418162984</v>
      </c>
      <c r="BH32" s="113">
        <f t="shared" si="28"/>
        <v>0.43948488005130226</v>
      </c>
      <c r="BI32" s="113">
        <f t="shared" si="28"/>
        <v>1.1822771984117937</v>
      </c>
      <c r="BJ32" s="113">
        <f t="shared" si="28"/>
        <v>0.36887093301915103</v>
      </c>
      <c r="BK32" s="113">
        <f t="shared" si="28"/>
        <v>0.22916083889169539</v>
      </c>
      <c r="BL32" s="113">
        <f t="shared" si="28"/>
        <v>0.69500492569682637</v>
      </c>
      <c r="BM32" s="113">
        <f t="shared" si="28"/>
        <v>0.7156187083993093</v>
      </c>
      <c r="BN32" s="113">
        <f t="shared" si="28"/>
        <v>0.75117404989577263</v>
      </c>
      <c r="BO32" s="113">
        <f t="shared" si="28"/>
        <v>1.0653455486873207</v>
      </c>
      <c r="BP32" s="113">
        <f t="shared" si="28"/>
        <v>0.93412295961649316</v>
      </c>
      <c r="BQ32" s="113">
        <f t="shared" si="28"/>
        <v>3.0220414196033762</v>
      </c>
      <c r="BR32" s="113">
        <f t="shared" si="28"/>
        <v>3.1435579100208875</v>
      </c>
      <c r="BS32" s="113">
        <f t="shared" si="28"/>
        <v>1.6759808464327497</v>
      </c>
      <c r="BT32" s="113">
        <f t="shared" si="28"/>
        <v>2.1098350434014881</v>
      </c>
      <c r="BU32" s="113">
        <f t="shared" si="28"/>
        <v>2.5795926555213149</v>
      </c>
      <c r="BV32" s="113">
        <f t="shared" si="28"/>
        <v>1.4403748804876535</v>
      </c>
      <c r="BW32" s="113">
        <f t="shared" si="28"/>
        <v>2.6212503470092701</v>
      </c>
      <c r="BX32" s="347">
        <f t="shared" si="28"/>
        <v>1.4037515358944475</v>
      </c>
      <c r="BY32" s="113">
        <f t="shared" si="28"/>
        <v>4.2426856254170522</v>
      </c>
      <c r="BZ32" s="113">
        <f t="shared" si="28"/>
        <v>3.7357068193237959</v>
      </c>
      <c r="CA32" s="113">
        <f t="shared" si="28"/>
        <v>5.3375270239574872</v>
      </c>
      <c r="CB32" s="113">
        <f t="shared" si="28"/>
        <v>4.6925369134371948</v>
      </c>
      <c r="CC32" s="113">
        <f t="shared" si="28"/>
        <v>4.4052197344698056</v>
      </c>
      <c r="CD32" s="113">
        <f t="shared" si="28"/>
        <v>0.35772767199604577</v>
      </c>
      <c r="CE32" s="113">
        <f t="shared" si="28"/>
        <v>0.33250019185866336</v>
      </c>
      <c r="CF32" s="113">
        <f t="shared" si="28"/>
        <v>0.47377086994686474</v>
      </c>
      <c r="CG32" s="113">
        <f t="shared" si="28"/>
        <v>0.39011295452345662</v>
      </c>
      <c r="CH32" s="113">
        <f t="shared" si="28"/>
        <v>0.27779505403388127</v>
      </c>
      <c r="CI32" s="113">
        <f t="shared" si="28"/>
        <v>0.3699351132124431</v>
      </c>
      <c r="CJ32" s="113">
        <f t="shared" si="28"/>
        <v>0.32813697708987083</v>
      </c>
      <c r="CK32" s="113">
        <f t="shared" ref="CK32" si="29">CK31/AR12*100</f>
        <v>1.8316803642799657</v>
      </c>
      <c r="CL32" s="113">
        <f>CL31/AS12*100</f>
        <v>0.33699069795423237</v>
      </c>
      <c r="CM32" s="347"/>
      <c r="CN32" s="113"/>
      <c r="CO32" s="113"/>
      <c r="CP32" s="112">
        <v>7.4294380286259534</v>
      </c>
      <c r="CQ32" s="113">
        <v>9.0199513543794172</v>
      </c>
      <c r="CR32" s="113">
        <v>11.614519372391023</v>
      </c>
      <c r="CS32" s="113">
        <v>6.5919495450411381</v>
      </c>
      <c r="CT32" s="113">
        <f t="shared" ref="CT32:EE32" si="30">CT31/H12*100</f>
        <v>1.5781567114024846</v>
      </c>
      <c r="CU32" s="113">
        <f t="shared" si="30"/>
        <v>4.1866209371977003</v>
      </c>
      <c r="CV32" s="113">
        <f t="shared" si="30"/>
        <v>4.2906348442188937</v>
      </c>
      <c r="CW32" s="113">
        <f t="shared" si="30"/>
        <v>5.2895508575872805</v>
      </c>
      <c r="CX32" s="113">
        <f t="shared" si="30"/>
        <v>3.8177596103674403</v>
      </c>
      <c r="CY32" s="113">
        <f t="shared" si="30"/>
        <v>4.1546277874166009</v>
      </c>
      <c r="CZ32" s="113">
        <f t="shared" si="30"/>
        <v>5.7229613129542587</v>
      </c>
      <c r="DA32" s="113">
        <f t="shared" si="30"/>
        <v>2.7774219985463953</v>
      </c>
      <c r="DB32" s="113">
        <f t="shared" si="30"/>
        <v>3.7710810391821794</v>
      </c>
      <c r="DC32" s="113">
        <f t="shared" si="30"/>
        <v>8.3639763539267449</v>
      </c>
      <c r="DD32" s="113">
        <f t="shared" si="30"/>
        <v>7.7156995846094301</v>
      </c>
      <c r="DE32" s="113">
        <f t="shared" si="30"/>
        <v>6.3186003308774801</v>
      </c>
      <c r="DF32" s="113">
        <f t="shared" si="30"/>
        <v>4.1009611748066268</v>
      </c>
      <c r="DG32" s="113">
        <f t="shared" si="30"/>
        <v>4.2962060547768326</v>
      </c>
      <c r="DH32" s="113">
        <f t="shared" si="30"/>
        <v>5.0144885403156083</v>
      </c>
      <c r="DI32" s="113">
        <f t="shared" si="30"/>
        <v>4.2732968783549525</v>
      </c>
      <c r="DJ32" s="113">
        <f t="shared" si="30"/>
        <v>3.4250013128339827</v>
      </c>
      <c r="DK32" s="113">
        <f t="shared" si="30"/>
        <v>3.166295274759714</v>
      </c>
      <c r="DL32" s="113">
        <f t="shared" si="30"/>
        <v>2.8018524591527489</v>
      </c>
      <c r="DM32" s="113">
        <f t="shared" si="30"/>
        <v>3.6660650449534615</v>
      </c>
      <c r="DN32" s="113">
        <f t="shared" si="30"/>
        <v>2.3626548188056549</v>
      </c>
      <c r="DO32" s="113">
        <f t="shared" si="30"/>
        <v>1.5070706570250272</v>
      </c>
      <c r="DP32" s="113">
        <f t="shared" si="30"/>
        <v>1.2397452455537674</v>
      </c>
      <c r="DQ32" s="347">
        <f t="shared" si="30"/>
        <v>2.6101431183240176</v>
      </c>
      <c r="DR32" s="113">
        <f t="shared" si="30"/>
        <v>1.0009872041055303</v>
      </c>
      <c r="DS32" s="113">
        <f t="shared" si="30"/>
        <v>1.5424069967338618</v>
      </c>
      <c r="DT32" s="113">
        <f t="shared" si="30"/>
        <v>1.2255642084341167</v>
      </c>
      <c r="DU32" s="113">
        <f t="shared" si="30"/>
        <v>3.041380897786365</v>
      </c>
      <c r="DV32" s="113">
        <f t="shared" si="30"/>
        <v>0.6353145164381846</v>
      </c>
      <c r="DW32" s="113">
        <f t="shared" si="30"/>
        <v>0.76881373174167422</v>
      </c>
      <c r="DX32" s="113">
        <f t="shared" si="30"/>
        <v>3.8396408765191863</v>
      </c>
      <c r="DY32" s="113">
        <f t="shared" si="30"/>
        <v>3.514201647038548</v>
      </c>
      <c r="DZ32" s="113">
        <f t="shared" si="30"/>
        <v>0.90171109829444007</v>
      </c>
      <c r="EA32" s="113">
        <f t="shared" si="30"/>
        <v>1.3511725362243285</v>
      </c>
      <c r="EB32" s="113">
        <f t="shared" si="30"/>
        <v>0.7468583085441568</v>
      </c>
      <c r="EC32" s="113">
        <f t="shared" si="30"/>
        <v>1.3899576060385741</v>
      </c>
      <c r="ED32" s="113">
        <f t="shared" si="30"/>
        <v>1.763963594834407</v>
      </c>
      <c r="EE32" s="113">
        <f t="shared" si="30"/>
        <v>1.1165595603631204</v>
      </c>
      <c r="EF32" s="1047"/>
      <c r="EG32" s="113"/>
      <c r="EH32" s="113"/>
      <c r="EI32" s="409"/>
      <c r="EJ32" s="409"/>
      <c r="EK32" s="409"/>
      <c r="EL32" s="409"/>
      <c r="EM32" s="409"/>
      <c r="EN32" s="409"/>
      <c r="EO32" s="409"/>
      <c r="EP32" s="409"/>
      <c r="EQ32" s="409"/>
      <c r="ER32" s="409"/>
      <c r="ES32" s="409"/>
      <c r="ET32" s="409"/>
      <c r="EU32" s="409"/>
      <c r="EV32" s="409"/>
      <c r="EW32" s="409"/>
      <c r="EX32" s="409"/>
      <c r="EY32" s="409"/>
      <c r="EZ32" s="409"/>
      <c r="FA32" s="409">
        <v>5</v>
      </c>
      <c r="FB32" s="634"/>
      <c r="FC32" s="634"/>
      <c r="FD32" s="777" t="s">
        <v>457</v>
      </c>
      <c r="FE32" s="777" t="s">
        <v>458</v>
      </c>
      <c r="FF32" s="636"/>
      <c r="FG32" s="634"/>
      <c r="FH32" s="634"/>
      <c r="FI32" s="634"/>
      <c r="FJ32" s="634"/>
      <c r="FK32" s="634"/>
      <c r="FL32" s="409"/>
      <c r="FM32" s="409"/>
      <c r="FN32" s="409"/>
      <c r="FO32" s="409"/>
      <c r="FP32" s="409"/>
      <c r="FQ32" s="409"/>
      <c r="FR32" s="409"/>
      <c r="FS32" s="409"/>
      <c r="FT32" s="409"/>
      <c r="FU32" s="409"/>
      <c r="FV32" s="409"/>
      <c r="FW32" s="409"/>
      <c r="FX32" s="409"/>
      <c r="FY32" s="409"/>
      <c r="FZ32" s="409"/>
      <c r="GA32" s="409"/>
      <c r="GB32" s="409"/>
      <c r="GC32" s="409"/>
      <c r="GD32" s="409"/>
      <c r="GE32" s="409"/>
      <c r="GF32" s="409"/>
      <c r="GG32" s="409"/>
      <c r="GH32" s="409"/>
      <c r="GI32" s="409"/>
      <c r="GJ32" s="409"/>
      <c r="GK32" s="409"/>
      <c r="GL32" s="634"/>
      <c r="GM32" s="634"/>
      <c r="GN32" s="634"/>
      <c r="GO32" s="634"/>
      <c r="GP32" s="412"/>
      <c r="GQ32" s="412"/>
      <c r="GR32" s="412"/>
      <c r="GS32" s="412"/>
      <c r="GT32" s="412"/>
      <c r="GU32" s="410"/>
      <c r="GV32" s="410"/>
      <c r="GW32" s="410"/>
      <c r="GX32" s="410"/>
      <c r="GY32" s="410"/>
      <c r="GZ32" s="410"/>
      <c r="HA32" s="410"/>
      <c r="HB32" s="410"/>
      <c r="HC32" s="410"/>
      <c r="HD32" s="410"/>
      <c r="HE32" s="410"/>
      <c r="HF32" s="410"/>
      <c r="HG32" s="410"/>
      <c r="HH32" s="410"/>
      <c r="HI32" s="410"/>
      <c r="HJ32" s="410"/>
      <c r="HK32" s="410"/>
      <c r="HL32" s="410"/>
      <c r="HM32" s="410"/>
      <c r="HN32" s="410"/>
      <c r="HO32" s="410"/>
      <c r="HP32" s="410"/>
      <c r="HQ32" s="410"/>
      <c r="HR32" s="410"/>
      <c r="HS32" s="410"/>
      <c r="HT32" s="410"/>
      <c r="HU32" s="410"/>
      <c r="HV32" s="411"/>
      <c r="HW32" s="411"/>
      <c r="HX32" s="412"/>
      <c r="HY32" s="412"/>
      <c r="HZ32" s="412"/>
      <c r="IA32" s="412"/>
      <c r="IB32" s="412"/>
      <c r="IC32" s="412"/>
      <c r="ID32" s="412"/>
      <c r="IE32" s="412"/>
      <c r="IF32" s="411"/>
      <c r="IG32" s="411"/>
      <c r="IH32" s="411"/>
      <c r="II32" s="411"/>
      <c r="IJ32" s="411"/>
      <c r="IK32" s="411"/>
      <c r="IL32" s="410"/>
      <c r="IM32" s="410"/>
      <c r="IN32" s="410"/>
      <c r="IO32" s="410"/>
      <c r="IP32" s="410"/>
      <c r="IQ32" s="410"/>
      <c r="IR32" s="410"/>
      <c r="IS32" s="410"/>
      <c r="IT32" s="410"/>
      <c r="IU32" s="410"/>
      <c r="IV32" s="410"/>
      <c r="IW32" s="410"/>
      <c r="IX32" s="410"/>
      <c r="IY32" s="410"/>
      <c r="IZ32" s="410"/>
      <c r="JA32" s="410"/>
      <c r="JB32" s="410"/>
      <c r="JC32" s="410"/>
      <c r="JD32" s="410"/>
      <c r="JE32" s="410"/>
      <c r="JF32" s="410"/>
      <c r="JG32" s="410"/>
      <c r="JH32" s="410"/>
      <c r="JI32" s="410"/>
      <c r="JJ32" s="410"/>
      <c r="JK32" s="410"/>
      <c r="JL32" s="410"/>
      <c r="JM32" s="410"/>
      <c r="JN32" s="410"/>
      <c r="JO32" s="410"/>
      <c r="JP32" s="410"/>
      <c r="JQ32" s="410"/>
      <c r="JR32" s="410"/>
      <c r="JS32" s="410"/>
      <c r="JT32" s="410"/>
      <c r="JU32" s="410"/>
      <c r="JV32" s="410"/>
      <c r="JW32" s="410"/>
      <c r="JX32" s="410"/>
      <c r="JY32" s="409"/>
      <c r="JZ32" s="409"/>
      <c r="KA32" s="409"/>
      <c r="KB32" s="409"/>
      <c r="KC32" s="409"/>
      <c r="KD32" s="409"/>
      <c r="KE32" s="409"/>
      <c r="KF32" s="409"/>
      <c r="KG32" s="409"/>
      <c r="KH32" s="409"/>
      <c r="KI32" s="409"/>
      <c r="KJ32" s="409"/>
      <c r="KK32" s="409"/>
      <c r="KL32" s="409"/>
      <c r="KM32" s="409"/>
      <c r="KN32" s="409"/>
      <c r="KO32" s="409"/>
      <c r="KP32" s="409"/>
      <c r="KQ32" s="409"/>
      <c r="KR32" s="409"/>
      <c r="KS32" s="409"/>
      <c r="KT32" s="409"/>
      <c r="KU32" s="409"/>
      <c r="KV32" s="409"/>
      <c r="KW32" s="409"/>
      <c r="KX32" s="409"/>
      <c r="KY32" s="409"/>
      <c r="KZ32" s="409"/>
      <c r="LA32" s="409"/>
      <c r="LB32" s="409"/>
      <c r="LC32" s="409"/>
      <c r="LD32" s="409"/>
      <c r="LE32" s="409"/>
      <c r="LF32" s="409"/>
      <c r="LG32" s="409"/>
      <c r="LH32" s="409"/>
    </row>
    <row r="33" spans="1:320" s="423" customFormat="1" ht="47.1" customHeight="1">
      <c r="A33" s="352" t="str">
        <f>IF('1'!$A$1=1,B33,C33)</f>
        <v>Chemicals</v>
      </c>
      <c r="B33" s="367" t="s">
        <v>7</v>
      </c>
      <c r="C33" s="641" t="s">
        <v>98</v>
      </c>
      <c r="D33" s="357">
        <v>163.1795674</v>
      </c>
      <c r="E33" s="358">
        <v>133.20256400000002</v>
      </c>
      <c r="F33" s="358">
        <v>117.92988800000001</v>
      </c>
      <c r="G33" s="358">
        <v>119.81750599999999</v>
      </c>
      <c r="H33" s="358">
        <v>127.52161155</v>
      </c>
      <c r="I33" s="358">
        <v>115.328096</v>
      </c>
      <c r="J33" s="358">
        <v>116.222964</v>
      </c>
      <c r="K33" s="358">
        <v>122.37965200000001</v>
      </c>
      <c r="L33" s="355">
        <v>80.718605999999994</v>
      </c>
      <c r="M33" s="355">
        <v>84.591498999999999</v>
      </c>
      <c r="N33" s="355">
        <v>72.560577000000009</v>
      </c>
      <c r="O33" s="355">
        <v>69.254822000000004</v>
      </c>
      <c r="P33" s="355">
        <v>50.587522559999996</v>
      </c>
      <c r="Q33" s="355">
        <v>43.679565000000004</v>
      </c>
      <c r="R33" s="355">
        <v>63.111525</v>
      </c>
      <c r="S33" s="355">
        <v>100.262159</v>
      </c>
      <c r="T33" s="355">
        <v>80.862419629999991</v>
      </c>
      <c r="U33" s="355">
        <v>114.463644</v>
      </c>
      <c r="V33" s="355">
        <v>75.234838999999994</v>
      </c>
      <c r="W33" s="355">
        <v>55.272133000000004</v>
      </c>
      <c r="X33" s="355">
        <v>45.773997840000007</v>
      </c>
      <c r="Y33" s="355">
        <v>57.248555999999994</v>
      </c>
      <c r="Z33" s="355">
        <v>69.093321000000003</v>
      </c>
      <c r="AA33" s="355">
        <v>131.53152</v>
      </c>
      <c r="AB33" s="355">
        <v>58.025510519999997</v>
      </c>
      <c r="AC33" s="355">
        <v>102.10101679</v>
      </c>
      <c r="AD33" s="355">
        <v>117.41857555</v>
      </c>
      <c r="AE33" s="688">
        <v>152.66585846999999</v>
      </c>
      <c r="AF33" s="355">
        <v>75.554284920000001</v>
      </c>
      <c r="AG33" s="355">
        <v>155</v>
      </c>
      <c r="AH33" s="355">
        <v>195.87491702</v>
      </c>
      <c r="AI33" s="355">
        <v>175.57993970999999</v>
      </c>
      <c r="AJ33" s="355">
        <v>50.789666310000008</v>
      </c>
      <c r="AK33" s="355">
        <v>40.060250670000002</v>
      </c>
      <c r="AL33" s="355">
        <v>48.156328350000003</v>
      </c>
      <c r="AM33" s="355">
        <v>42.530338819999997</v>
      </c>
      <c r="AN33" s="355">
        <v>49.904099630000005</v>
      </c>
      <c r="AO33" s="355">
        <v>40.05500455</v>
      </c>
      <c r="AP33" s="355">
        <v>32.958300820000005</v>
      </c>
      <c r="AQ33" s="355">
        <v>37.411695649999999</v>
      </c>
      <c r="AR33" s="739">
        <f>AJ33+AK33+AL33+AM33</f>
        <v>181.53658415000001</v>
      </c>
      <c r="AS33" s="739">
        <f>AN33+AO33+AP33+AQ33</f>
        <v>160.32910064999999</v>
      </c>
      <c r="AT33" s="1097">
        <f t="shared" si="22"/>
        <v>88.317790819245161</v>
      </c>
      <c r="AU33" s="113"/>
      <c r="AV33" s="113"/>
      <c r="AW33" s="357">
        <v>71.39343799000001</v>
      </c>
      <c r="AX33" s="358">
        <v>67.221064999999996</v>
      </c>
      <c r="AY33" s="358">
        <v>35.578004</v>
      </c>
      <c r="AZ33" s="358">
        <v>31.630187999999997</v>
      </c>
      <c r="BA33" s="358">
        <v>54.097025759999994</v>
      </c>
      <c r="BB33" s="358">
        <v>36.763764000000002</v>
      </c>
      <c r="BC33" s="358">
        <v>16.299061999999999</v>
      </c>
      <c r="BD33" s="358">
        <v>22</v>
      </c>
      <c r="BE33" s="355">
        <v>11.781813</v>
      </c>
      <c r="BF33" s="355">
        <v>16.752427000000001</v>
      </c>
      <c r="BG33" s="355">
        <v>6.5480780000000003</v>
      </c>
      <c r="BH33" s="355">
        <v>10</v>
      </c>
      <c r="BI33" s="355">
        <v>9.4906194599999996</v>
      </c>
      <c r="BJ33" s="355">
        <v>3.247814</v>
      </c>
      <c r="BK33" s="355">
        <v>3</v>
      </c>
      <c r="BL33" s="355">
        <v>5</v>
      </c>
      <c r="BM33" s="355">
        <v>5.0520720800000003</v>
      </c>
      <c r="BN33" s="355">
        <v>5</v>
      </c>
      <c r="BO33" s="355">
        <v>3.9055689999999998</v>
      </c>
      <c r="BP33" s="355">
        <v>4.2095919999999998</v>
      </c>
      <c r="BQ33" s="355">
        <v>8.5283486400000008</v>
      </c>
      <c r="BR33" s="355">
        <v>10</v>
      </c>
      <c r="BS33" s="355">
        <v>12.751298</v>
      </c>
      <c r="BT33" s="355">
        <v>4.7028469999999993</v>
      </c>
      <c r="BU33" s="355">
        <v>28.592012069999999</v>
      </c>
      <c r="BV33" s="355">
        <v>10.25033618</v>
      </c>
      <c r="BW33" s="355">
        <v>11.81026391</v>
      </c>
      <c r="BX33" s="688">
        <v>4</v>
      </c>
      <c r="BY33" s="355">
        <v>3</v>
      </c>
      <c r="BZ33" s="355">
        <v>16</v>
      </c>
      <c r="CA33" s="355">
        <v>11.44023239</v>
      </c>
      <c r="CB33" s="355">
        <v>4.2372053799999998</v>
      </c>
      <c r="CC33" s="355">
        <v>3</v>
      </c>
      <c r="CD33" s="355">
        <v>2</v>
      </c>
      <c r="CE33" s="355">
        <v>1.6200010200000001</v>
      </c>
      <c r="CF33" s="355">
        <v>2.08666997</v>
      </c>
      <c r="CG33" s="355">
        <v>3.17048328</v>
      </c>
      <c r="CH33" s="355">
        <v>2.3526265300000002</v>
      </c>
      <c r="CI33" s="355">
        <v>1.1337348</v>
      </c>
      <c r="CJ33" s="355">
        <v>3.1459217599999998</v>
      </c>
      <c r="CK33" s="739">
        <f>CC33+CD33+CE33+CF33</f>
        <v>8.7066709899999992</v>
      </c>
      <c r="CL33" s="739">
        <f>CG33+CH33+CI33+CJ33</f>
        <v>9.8027663700000005</v>
      </c>
      <c r="CM33" s="347">
        <f>CL33/CK33*100</f>
        <v>112.58914436136287</v>
      </c>
      <c r="CN33" s="113"/>
      <c r="CO33" s="113"/>
      <c r="CP33" s="357">
        <v>452.10082027999999</v>
      </c>
      <c r="CQ33" s="358">
        <v>521.52936599999998</v>
      </c>
      <c r="CR33" s="358">
        <v>483.78454199999999</v>
      </c>
      <c r="CS33" s="358">
        <v>370.86232799999999</v>
      </c>
      <c r="CT33" s="358">
        <v>262.42998937000004</v>
      </c>
      <c r="CU33" s="358">
        <v>303.01620800000001</v>
      </c>
      <c r="CV33" s="358">
        <v>263.67621700000001</v>
      </c>
      <c r="CW33" s="358">
        <v>208.30829900000001</v>
      </c>
      <c r="CX33" s="355">
        <v>156.420828</v>
      </c>
      <c r="CY33" s="355">
        <v>183.83875399999999</v>
      </c>
      <c r="CZ33" s="355">
        <v>243.997343</v>
      </c>
      <c r="DA33" s="355">
        <v>240.292959</v>
      </c>
      <c r="DB33" s="355">
        <v>171.69494638</v>
      </c>
      <c r="DC33" s="356">
        <v>242.48835699999998</v>
      </c>
      <c r="DD33" s="356">
        <v>252.33282600000001</v>
      </c>
      <c r="DE33" s="356">
        <v>293.38173799999998</v>
      </c>
      <c r="DF33" s="356">
        <v>192.09935887</v>
      </c>
      <c r="DG33" s="356">
        <v>249.30449999999999</v>
      </c>
      <c r="DH33" s="356">
        <v>233.307489</v>
      </c>
      <c r="DI33" s="356">
        <v>316.15986600000002</v>
      </c>
      <c r="DJ33" s="356">
        <v>173.60553132000001</v>
      </c>
      <c r="DK33" s="356">
        <v>248.62466000000001</v>
      </c>
      <c r="DL33" s="356">
        <v>237.98604999999998</v>
      </c>
      <c r="DM33" s="356">
        <v>243.45171500000001</v>
      </c>
      <c r="DN33" s="356">
        <v>183.01574542</v>
      </c>
      <c r="DO33" s="356">
        <v>207.65559561000001</v>
      </c>
      <c r="DP33" s="356">
        <v>240.29798986</v>
      </c>
      <c r="DQ33" s="1646">
        <v>253.60056040000001</v>
      </c>
      <c r="DR33" s="356">
        <v>173.9475678</v>
      </c>
      <c r="DS33" s="356">
        <v>243.74772725</v>
      </c>
      <c r="DT33" s="356">
        <v>280.26783820000003</v>
      </c>
      <c r="DU33" s="356">
        <v>277.88553775000003</v>
      </c>
      <c r="DV33" s="356">
        <v>128.7452629</v>
      </c>
      <c r="DW33" s="356">
        <v>62.655880420000003</v>
      </c>
      <c r="DX33" s="356">
        <v>78.700527039999997</v>
      </c>
      <c r="DY33" s="356">
        <v>75.988721709999993</v>
      </c>
      <c r="DZ33" s="356">
        <v>64.312092030000002</v>
      </c>
      <c r="EA33" s="356">
        <v>66.005771519999996</v>
      </c>
      <c r="EB33" s="356">
        <v>65.277735039999996</v>
      </c>
      <c r="EC33" s="356">
        <v>73.489854190000003</v>
      </c>
      <c r="ED33" s="739">
        <f>DV33+DW33+DX33+DY33</f>
        <v>346.09039207000001</v>
      </c>
      <c r="EE33" s="739">
        <f>DZ33+EA33+EB33+EC33</f>
        <v>269.08545278000003</v>
      </c>
      <c r="EF33" s="1047">
        <f>EE33/ED33*100</f>
        <v>77.750049971215319</v>
      </c>
      <c r="EG33" s="113"/>
      <c r="EH33" s="113"/>
      <c r="EI33" s="419"/>
      <c r="EJ33" s="419"/>
      <c r="EK33" s="419"/>
      <c r="EL33" s="419"/>
      <c r="EM33" s="419"/>
      <c r="EN33" s="419"/>
      <c r="EO33" s="419"/>
      <c r="EP33" s="419"/>
      <c r="EQ33" s="419"/>
      <c r="ER33" s="419"/>
      <c r="ES33" s="419"/>
      <c r="ET33" s="419"/>
      <c r="EU33" s="419"/>
      <c r="EV33" s="419"/>
      <c r="EW33" s="419"/>
      <c r="EX33" s="419"/>
      <c r="EY33" s="419"/>
      <c r="EZ33" s="419"/>
      <c r="FA33" s="419"/>
      <c r="FB33" s="636"/>
      <c r="FC33" s="636"/>
      <c r="FD33" s="777"/>
      <c r="FE33" s="636"/>
      <c r="FF33" s="636"/>
      <c r="FG33" s="636"/>
      <c r="FH33" s="636"/>
      <c r="FI33" s="636"/>
      <c r="FJ33" s="636"/>
      <c r="FK33" s="636"/>
      <c r="FL33" s="419"/>
      <c r="FM33" s="419"/>
      <c r="FN33" s="419"/>
      <c r="FO33" s="419"/>
      <c r="FP33" s="419"/>
      <c r="FQ33" s="419"/>
      <c r="FR33" s="419"/>
      <c r="FS33" s="419"/>
      <c r="FT33" s="419"/>
      <c r="FU33" s="419"/>
      <c r="FV33" s="419"/>
      <c r="FW33" s="419"/>
      <c r="FX33" s="419"/>
      <c r="FY33" s="419"/>
      <c r="FZ33" s="419"/>
      <c r="GA33" s="419"/>
      <c r="GB33" s="419"/>
      <c r="GC33" s="419"/>
      <c r="GD33" s="419"/>
      <c r="GE33" s="419"/>
      <c r="GF33" s="419"/>
      <c r="GG33" s="419"/>
      <c r="GH33" s="419"/>
      <c r="GI33" s="419"/>
      <c r="GJ33" s="419"/>
      <c r="GK33" s="419"/>
      <c r="GL33" s="636"/>
      <c r="GM33" s="636"/>
      <c r="GN33" s="636"/>
      <c r="GO33" s="636"/>
      <c r="GP33" s="422"/>
      <c r="GQ33" s="422"/>
      <c r="GR33" s="422"/>
      <c r="GS33" s="422"/>
      <c r="GT33" s="422"/>
      <c r="GU33" s="420"/>
      <c r="GV33" s="420"/>
      <c r="GW33" s="420"/>
      <c r="GX33" s="420"/>
      <c r="GY33" s="420"/>
      <c r="GZ33" s="420"/>
      <c r="HA33" s="420"/>
      <c r="HB33" s="420"/>
      <c r="HC33" s="420"/>
      <c r="HD33" s="420"/>
      <c r="HE33" s="420"/>
      <c r="HF33" s="420"/>
      <c r="HG33" s="420"/>
      <c r="HH33" s="420"/>
      <c r="HI33" s="420"/>
      <c r="HJ33" s="420"/>
      <c r="HK33" s="420"/>
      <c r="HL33" s="420"/>
      <c r="HM33" s="420"/>
      <c r="HN33" s="420"/>
      <c r="HO33" s="420"/>
      <c r="HP33" s="420"/>
      <c r="HQ33" s="420"/>
      <c r="HR33" s="420"/>
      <c r="HS33" s="420"/>
      <c r="HT33" s="420"/>
      <c r="HU33" s="420"/>
      <c r="HV33" s="421"/>
      <c r="HW33" s="421"/>
      <c r="HX33" s="422"/>
      <c r="HY33" s="422"/>
      <c r="HZ33" s="422"/>
      <c r="IA33" s="422"/>
      <c r="IB33" s="422"/>
      <c r="IC33" s="422"/>
      <c r="ID33" s="422"/>
      <c r="IE33" s="422"/>
      <c r="IF33" s="421"/>
      <c r="IG33" s="421"/>
      <c r="IH33" s="421"/>
      <c r="II33" s="421"/>
      <c r="IJ33" s="421"/>
      <c r="IK33" s="421"/>
      <c r="IL33" s="420"/>
      <c r="IM33" s="420"/>
      <c r="IN33" s="420"/>
      <c r="IO33" s="420"/>
      <c r="IP33" s="420"/>
      <c r="IQ33" s="420"/>
      <c r="IR33" s="420"/>
      <c r="IS33" s="420"/>
      <c r="IT33" s="420"/>
      <c r="IU33" s="420"/>
      <c r="IV33" s="420"/>
      <c r="IW33" s="420"/>
      <c r="IX33" s="420"/>
      <c r="IY33" s="420"/>
      <c r="IZ33" s="420"/>
      <c r="JA33" s="420"/>
      <c r="JB33" s="420"/>
      <c r="JC33" s="420"/>
      <c r="JD33" s="420"/>
      <c r="JE33" s="420"/>
      <c r="JF33" s="420"/>
      <c r="JG33" s="420"/>
      <c r="JH33" s="420"/>
      <c r="JI33" s="420"/>
      <c r="JJ33" s="420"/>
      <c r="JK33" s="420"/>
      <c r="JL33" s="420"/>
      <c r="JM33" s="420"/>
      <c r="JN33" s="420"/>
      <c r="JO33" s="420"/>
      <c r="JP33" s="420"/>
      <c r="JQ33" s="420"/>
      <c r="JR33" s="420"/>
      <c r="JS33" s="420"/>
      <c r="JT33" s="420"/>
      <c r="JU33" s="420"/>
      <c r="JV33" s="420"/>
      <c r="JW33" s="420"/>
      <c r="JX33" s="420"/>
      <c r="JY33" s="419"/>
      <c r="JZ33" s="419"/>
      <c r="KA33" s="419"/>
      <c r="KB33" s="419"/>
      <c r="KC33" s="419"/>
      <c r="KD33" s="419"/>
      <c r="KE33" s="419"/>
      <c r="KF33" s="419"/>
      <c r="KG33" s="419"/>
      <c r="KH33" s="419"/>
      <c r="KI33" s="419"/>
      <c r="KJ33" s="419"/>
      <c r="KK33" s="419"/>
      <c r="KL33" s="419"/>
      <c r="KM33" s="419"/>
      <c r="KN33" s="419"/>
      <c r="KO33" s="419"/>
      <c r="KP33" s="419"/>
      <c r="KQ33" s="419"/>
      <c r="KR33" s="419"/>
      <c r="KS33" s="419"/>
      <c r="KT33" s="419"/>
      <c r="KU33" s="419"/>
      <c r="KV33" s="419"/>
      <c r="KW33" s="419"/>
      <c r="KX33" s="419"/>
      <c r="KY33" s="419"/>
      <c r="KZ33" s="419"/>
      <c r="LA33" s="419"/>
      <c r="LB33" s="419"/>
      <c r="LC33" s="419"/>
      <c r="LD33" s="419"/>
      <c r="LE33" s="419"/>
      <c r="LF33" s="419"/>
      <c r="LG33" s="419"/>
      <c r="LH33" s="419"/>
    </row>
    <row r="34" spans="1:320" s="413" customFormat="1" ht="15.75" customHeight="1">
      <c r="A34" s="344" t="str">
        <f>IF('1'!$A$1=1,B34,C34)</f>
        <v xml:space="preserve">% of total </v>
      </c>
      <c r="B34" s="365" t="s">
        <v>26</v>
      </c>
      <c r="C34" s="345" t="s">
        <v>156</v>
      </c>
      <c r="D34" s="112">
        <v>16.735569718797912</v>
      </c>
      <c r="E34" s="113">
        <v>11.946418295964127</v>
      </c>
      <c r="F34" s="113">
        <v>12.880224270289167</v>
      </c>
      <c r="G34" s="113">
        <v>16.557065396262924</v>
      </c>
      <c r="H34" s="113">
        <f t="shared" ref="H34:AS34" si="31">H33/H14*100</f>
        <v>19.785338902355932</v>
      </c>
      <c r="I34" s="113">
        <f t="shared" si="31"/>
        <v>17.05931594418805</v>
      </c>
      <c r="J34" s="113">
        <f t="shared" si="31"/>
        <v>20.147053898653063</v>
      </c>
      <c r="K34" s="113">
        <f t="shared" si="31"/>
        <v>22.728316379316237</v>
      </c>
      <c r="L34" s="113">
        <f t="shared" si="31"/>
        <v>20.185676015935332</v>
      </c>
      <c r="M34" s="113">
        <f t="shared" si="31"/>
        <v>18.711350224908369</v>
      </c>
      <c r="N34" s="113">
        <f t="shared" si="31"/>
        <v>14.672447068754213</v>
      </c>
      <c r="O34" s="113">
        <f t="shared" si="31"/>
        <v>14.250822734283691</v>
      </c>
      <c r="P34" s="113">
        <f t="shared" si="31"/>
        <v>12.988175624153131</v>
      </c>
      <c r="Q34" s="113">
        <f t="shared" si="31"/>
        <v>8.9184274039149933</v>
      </c>
      <c r="R34" s="113">
        <f t="shared" si="31"/>
        <v>11.569699013276095</v>
      </c>
      <c r="S34" s="113">
        <f t="shared" si="31"/>
        <v>15.985042677933208</v>
      </c>
      <c r="T34" s="113">
        <f t="shared" si="31"/>
        <v>15.712166562882931</v>
      </c>
      <c r="U34" s="113">
        <f t="shared" si="31"/>
        <v>17.835958027751516</v>
      </c>
      <c r="V34" s="113">
        <f t="shared" si="31"/>
        <v>12.483540267185136</v>
      </c>
      <c r="W34" s="113">
        <f t="shared" si="31"/>
        <v>8.8923306241333631</v>
      </c>
      <c r="X34" s="113">
        <f t="shared" si="31"/>
        <v>10.916656972399442</v>
      </c>
      <c r="Y34" s="113">
        <f t="shared" si="31"/>
        <v>10.316544398025369</v>
      </c>
      <c r="Z34" s="113">
        <f t="shared" si="31"/>
        <v>11.99622287673953</v>
      </c>
      <c r="AA34" s="113">
        <f t="shared" si="31"/>
        <v>21.189451720597589</v>
      </c>
      <c r="AB34" s="113">
        <f t="shared" si="31"/>
        <v>12.338229294721211</v>
      </c>
      <c r="AC34" s="113">
        <f t="shared" si="31"/>
        <v>18.522451242704584</v>
      </c>
      <c r="AD34" s="113">
        <f t="shared" si="31"/>
        <v>18.695124162212267</v>
      </c>
      <c r="AE34" s="347">
        <f t="shared" si="31"/>
        <v>23.239730456309189</v>
      </c>
      <c r="AF34" s="113">
        <f t="shared" si="31"/>
        <v>14.323237755858534</v>
      </c>
      <c r="AG34" s="113">
        <f t="shared" si="31"/>
        <v>20.087068155303179</v>
      </c>
      <c r="AH34" s="113">
        <f t="shared" si="31"/>
        <v>21.580006333193101</v>
      </c>
      <c r="AI34" s="113">
        <f t="shared" si="31"/>
        <v>18.16269669650644</v>
      </c>
      <c r="AJ34" s="113">
        <f t="shared" si="31"/>
        <v>9.9973549137951707</v>
      </c>
      <c r="AK34" s="113">
        <f t="shared" si="31"/>
        <v>10.573966970932409</v>
      </c>
      <c r="AL34" s="113">
        <f t="shared" si="31"/>
        <v>12.136597366570333</v>
      </c>
      <c r="AM34" s="113">
        <f t="shared" si="31"/>
        <v>11.033846694135489</v>
      </c>
      <c r="AN34" s="113">
        <f t="shared" si="31"/>
        <v>15.118905197492587</v>
      </c>
      <c r="AO34" s="113">
        <f t="shared" si="31"/>
        <v>11.58030011801779</v>
      </c>
      <c r="AP34" s="113">
        <f t="shared" si="31"/>
        <v>10.465721568189227</v>
      </c>
      <c r="AQ34" s="113">
        <f t="shared" si="31"/>
        <v>11.174271243816564</v>
      </c>
      <c r="AR34" s="113">
        <f t="shared" si="31"/>
        <v>10.876133973156978</v>
      </c>
      <c r="AS34" s="113">
        <f t="shared" si="31"/>
        <v>12.094053324708559</v>
      </c>
      <c r="AT34" s="1097"/>
      <c r="AU34" s="113"/>
      <c r="AV34" s="113"/>
      <c r="AW34" s="112">
        <v>7.3220555611444809</v>
      </c>
      <c r="AX34" s="113">
        <v>6.028795067264574</v>
      </c>
      <c r="AY34" s="113">
        <v>3.8858060359494706</v>
      </c>
      <c r="AZ34" s="113">
        <v>4.3708395266722606</v>
      </c>
      <c r="BA34" s="113">
        <f t="shared" ref="BA34:BX34" si="32">BA33/H14*100</f>
        <v>8.3933066345496528</v>
      </c>
      <c r="BB34" s="113">
        <f t="shared" si="32"/>
        <v>5.4380908653305662</v>
      </c>
      <c r="BC34" s="113">
        <f t="shared" si="32"/>
        <v>2.8254147830155834</v>
      </c>
      <c r="BD34" s="113">
        <f t="shared" si="32"/>
        <v>4.0858341413240593</v>
      </c>
      <c r="BE34" s="113">
        <f t="shared" si="32"/>
        <v>2.9463325976954451</v>
      </c>
      <c r="BF34" s="113">
        <f t="shared" si="32"/>
        <v>3.7055795490065857</v>
      </c>
      <c r="BG34" s="113">
        <f t="shared" si="32"/>
        <v>1.3240843971937259</v>
      </c>
      <c r="BH34" s="113">
        <f t="shared" si="32"/>
        <v>2.0577372553616109</v>
      </c>
      <c r="BI34" s="113">
        <f t="shared" si="32"/>
        <v>2.4366845042131544</v>
      </c>
      <c r="BJ34" s="113">
        <f t="shared" si="32"/>
        <v>0.66313374184057849</v>
      </c>
      <c r="BK34" s="113">
        <f t="shared" si="32"/>
        <v>0.54996448017740474</v>
      </c>
      <c r="BL34" s="113">
        <f t="shared" si="32"/>
        <v>0.79716230117951126</v>
      </c>
      <c r="BM34" s="113">
        <f t="shared" si="32"/>
        <v>0.9816549934056239</v>
      </c>
      <c r="BN34" s="113">
        <f t="shared" si="32"/>
        <v>0.77911017876346467</v>
      </c>
      <c r="BO34" s="113">
        <f t="shared" si="32"/>
        <v>0.6480418982191215</v>
      </c>
      <c r="BP34" s="113">
        <f t="shared" si="32"/>
        <v>0.67725057501773644</v>
      </c>
      <c r="BQ34" s="113">
        <f t="shared" si="32"/>
        <v>2.0339288905753419</v>
      </c>
      <c r="BR34" s="113">
        <f t="shared" si="32"/>
        <v>1.8020619416191688</v>
      </c>
      <c r="BS34" s="113">
        <f t="shared" si="32"/>
        <v>2.2139247406521827</v>
      </c>
      <c r="BT34" s="113">
        <f t="shared" si="32"/>
        <v>0.75761877803782085</v>
      </c>
      <c r="BU34" s="113">
        <f t="shared" si="32"/>
        <v>6.0796501014067506</v>
      </c>
      <c r="BV34" s="113">
        <f t="shared" si="32"/>
        <v>1.8595441855969466</v>
      </c>
      <c r="BW34" s="113">
        <f t="shared" si="32"/>
        <v>1.8804039237550136</v>
      </c>
      <c r="BX34" s="347">
        <f t="shared" si="32"/>
        <v>0.60890445812089611</v>
      </c>
      <c r="BY34" s="113">
        <v>0.6</v>
      </c>
      <c r="BZ34" s="113">
        <f>BZ33/AG14*100</f>
        <v>2.0735038095796829</v>
      </c>
      <c r="CA34" s="113">
        <f>CA33/AH14*100</f>
        <v>1.2603976618618957</v>
      </c>
      <c r="CB34" s="113">
        <f>CB33/AI14*100</f>
        <v>0.43831360396213981</v>
      </c>
      <c r="CC34" s="113">
        <v>0.6</v>
      </c>
      <c r="CD34" s="113">
        <v>0.6</v>
      </c>
      <c r="CE34" s="113">
        <v>0.6</v>
      </c>
      <c r="CF34" s="113">
        <f>CF33/AM14*100</f>
        <v>0.54135464680119616</v>
      </c>
      <c r="CG34" s="113">
        <f>CG33/AN14*100</f>
        <v>0.96052702074479535</v>
      </c>
      <c r="CH34" s="113">
        <f>CH33/AO14*100</f>
        <v>0.68016772408557347</v>
      </c>
      <c r="CI34" s="113">
        <f>CI33/AP14*100</f>
        <v>0.36001105802658606</v>
      </c>
      <c r="CJ34" s="113">
        <f>CJ33/AQ14*100</f>
        <v>0.9396361872217035</v>
      </c>
      <c r="CK34" s="113">
        <v>0.6</v>
      </c>
      <c r="CL34" s="113">
        <v>0.6</v>
      </c>
      <c r="CM34" s="347"/>
      <c r="CN34" s="113"/>
      <c r="CO34" s="113"/>
      <c r="CP34" s="112">
        <v>46.367109058297849</v>
      </c>
      <c r="CQ34" s="113">
        <v>46.773934170403585</v>
      </c>
      <c r="CR34" s="113">
        <v>52.838627299121384</v>
      </c>
      <c r="CS34" s="113">
        <v>51.247868718835711</v>
      </c>
      <c r="CT34" s="113">
        <f t="shared" ref="CT34:EE34" si="33">CT33/H14*100</f>
        <v>40.716755495136425</v>
      </c>
      <c r="CU34" s="113">
        <f t="shared" si="33"/>
        <v>44.822115406134884</v>
      </c>
      <c r="CV34" s="113">
        <f t="shared" si="33"/>
        <v>45.707825483541626</v>
      </c>
      <c r="CW34" s="113">
        <f t="shared" si="33"/>
        <v>38.686961817060926</v>
      </c>
      <c r="CX34" s="113">
        <f t="shared" si="33"/>
        <v>39.116881628906555</v>
      </c>
      <c r="CY34" s="113">
        <f t="shared" si="33"/>
        <v>40.664503545501354</v>
      </c>
      <c r="CZ34" s="113">
        <f t="shared" si="33"/>
        <v>49.338611241806497</v>
      </c>
      <c r="DA34" s="113">
        <f t="shared" si="33"/>
        <v>49.445977393538001</v>
      </c>
      <c r="DB34" s="113">
        <f t="shared" si="33"/>
        <v>44.082097808171362</v>
      </c>
      <c r="DC34" s="113">
        <f t="shared" si="33"/>
        <v>49.510905344389805</v>
      </c>
      <c r="DD34" s="113">
        <f t="shared" si="33"/>
        <v>46.258030494261845</v>
      </c>
      <c r="DE34" s="113">
        <f t="shared" si="33"/>
        <v>46.774572277624884</v>
      </c>
      <c r="DF34" s="113">
        <f t="shared" si="33"/>
        <v>37.326327075039359</v>
      </c>
      <c r="DG34" s="113">
        <f t="shared" si="33"/>
        <v>38.847134712307238</v>
      </c>
      <c r="DH34" s="113">
        <f t="shared" si="33"/>
        <v>38.712164102156891</v>
      </c>
      <c r="DI34" s="113">
        <f t="shared" si="33"/>
        <v>50.864656490707539</v>
      </c>
      <c r="DJ34" s="113">
        <f t="shared" si="33"/>
        <v>41.403244710154155</v>
      </c>
      <c r="DK34" s="113">
        <f t="shared" si="33"/>
        <v>44.803703753400562</v>
      </c>
      <c r="DL34" s="113">
        <f t="shared" si="33"/>
        <v>41.319966330101252</v>
      </c>
      <c r="DM34" s="113">
        <f t="shared" si="33"/>
        <v>39.219560157817561</v>
      </c>
      <c r="DN34" s="113">
        <f t="shared" si="33"/>
        <v>38.915473751118043</v>
      </c>
      <c r="DO34" s="113">
        <f t="shared" si="33"/>
        <v>37.671423516496446</v>
      </c>
      <c r="DP34" s="113">
        <f t="shared" si="33"/>
        <v>38.259710913029593</v>
      </c>
      <c r="DQ34" s="347">
        <f t="shared" si="33"/>
        <v>38.604627952379403</v>
      </c>
      <c r="DR34" s="113">
        <f t="shared" si="33"/>
        <v>32.976188885790094</v>
      </c>
      <c r="DS34" s="113">
        <f t="shared" si="33"/>
        <v>31.588240064329032</v>
      </c>
      <c r="DT34" s="113">
        <f t="shared" si="33"/>
        <v>30.877775548610874</v>
      </c>
      <c r="DU34" s="113">
        <f t="shared" si="33"/>
        <v>28.745600134246917</v>
      </c>
      <c r="DV34" s="113">
        <f t="shared" si="33"/>
        <v>25.342007148169543</v>
      </c>
      <c r="DW34" s="113">
        <f t="shared" si="33"/>
        <v>16.538119432984828</v>
      </c>
      <c r="DX34" s="113">
        <f t="shared" si="33"/>
        <v>19.834498225846598</v>
      </c>
      <c r="DY34" s="113">
        <f t="shared" si="33"/>
        <v>19.714113009539037</v>
      </c>
      <c r="DZ34" s="113">
        <f t="shared" si="33"/>
        <v>19.48393878785603</v>
      </c>
      <c r="EA34" s="113">
        <f t="shared" si="33"/>
        <v>19.08292490065168</v>
      </c>
      <c r="EB34" s="113">
        <f t="shared" si="33"/>
        <v>20.728574669604875</v>
      </c>
      <c r="EC34" s="113">
        <f t="shared" si="33"/>
        <v>21.950236419919911</v>
      </c>
      <c r="ED34" s="113">
        <f t="shared" si="33"/>
        <v>20.734803888705567</v>
      </c>
      <c r="EE34" s="113">
        <f t="shared" si="33"/>
        <v>20.297836148466335</v>
      </c>
      <c r="EF34" s="1047"/>
      <c r="EG34" s="113"/>
      <c r="EH34" s="113"/>
      <c r="EI34" s="409"/>
      <c r="EJ34" s="409"/>
      <c r="EK34" s="409"/>
      <c r="EL34" s="409"/>
      <c r="EM34" s="409"/>
      <c r="EN34" s="409"/>
      <c r="EO34" s="409"/>
      <c r="EP34" s="409"/>
      <c r="EQ34" s="409"/>
      <c r="ER34" s="409"/>
      <c r="ES34" s="409"/>
      <c r="ET34" s="409"/>
      <c r="EU34" s="409"/>
      <c r="EV34" s="409"/>
      <c r="EW34" s="409"/>
      <c r="EX34" s="409"/>
      <c r="EY34" s="409"/>
      <c r="EZ34" s="409"/>
      <c r="FA34" s="409"/>
      <c r="FB34" s="634"/>
      <c r="FC34" s="634"/>
      <c r="FD34" s="634"/>
      <c r="FE34" s="634"/>
      <c r="FF34" s="634"/>
      <c r="FG34" s="634"/>
      <c r="FH34" s="634"/>
      <c r="FI34" s="634"/>
      <c r="FJ34" s="634"/>
      <c r="FK34" s="634"/>
      <c r="FL34" s="409"/>
      <c r="FM34" s="409"/>
      <c r="FN34" s="409"/>
      <c r="FO34" s="409"/>
      <c r="FP34" s="409"/>
      <c r="FQ34" s="409"/>
      <c r="FR34" s="409"/>
      <c r="FS34" s="409"/>
      <c r="FT34" s="409"/>
      <c r="FU34" s="409"/>
      <c r="FV34" s="409"/>
      <c r="FW34" s="409"/>
      <c r="FX34" s="409"/>
      <c r="FY34" s="409"/>
      <c r="FZ34" s="409"/>
      <c r="GA34" s="409"/>
      <c r="GB34" s="409"/>
      <c r="GC34" s="409"/>
      <c r="GD34" s="409"/>
      <c r="GE34" s="409"/>
      <c r="GF34" s="409"/>
      <c r="GG34" s="409"/>
      <c r="GH34" s="409"/>
      <c r="GI34" s="409"/>
      <c r="GJ34" s="409"/>
      <c r="GK34" s="409"/>
      <c r="GL34" s="634"/>
      <c r="GM34" s="634"/>
      <c r="GN34" s="634"/>
      <c r="GO34" s="634"/>
      <c r="GP34" s="412"/>
      <c r="GQ34" s="412"/>
      <c r="GR34" s="412"/>
      <c r="GS34" s="412"/>
      <c r="GT34" s="412"/>
      <c r="GU34" s="410"/>
      <c r="GV34" s="410"/>
      <c r="GW34" s="410"/>
      <c r="GX34" s="410"/>
      <c r="GY34" s="410"/>
      <c r="GZ34" s="410"/>
      <c r="HA34" s="410"/>
      <c r="HB34" s="410"/>
      <c r="HC34" s="410"/>
      <c r="HD34" s="410"/>
      <c r="HE34" s="410"/>
      <c r="HF34" s="410"/>
      <c r="HG34" s="410"/>
      <c r="HH34" s="410"/>
      <c r="HI34" s="410"/>
      <c r="HJ34" s="410"/>
      <c r="HK34" s="410"/>
      <c r="HL34" s="410"/>
      <c r="HM34" s="410"/>
      <c r="HN34" s="410"/>
      <c r="HO34" s="410"/>
      <c r="HP34" s="410"/>
      <c r="HQ34" s="410"/>
      <c r="HR34" s="410"/>
      <c r="HS34" s="410"/>
      <c r="HT34" s="410"/>
      <c r="HU34" s="410"/>
      <c r="HV34" s="411"/>
      <c r="HW34" s="411"/>
      <c r="HX34" s="412"/>
      <c r="HY34" s="412"/>
      <c r="HZ34" s="412"/>
      <c r="IA34" s="412"/>
      <c r="IB34" s="412"/>
      <c r="IC34" s="412"/>
      <c r="ID34" s="412"/>
      <c r="IE34" s="412"/>
      <c r="IF34" s="411"/>
      <c r="IG34" s="411"/>
      <c r="IH34" s="411"/>
      <c r="II34" s="411"/>
      <c r="IJ34" s="411"/>
      <c r="IK34" s="411"/>
      <c r="IL34" s="410"/>
      <c r="IM34" s="410"/>
      <c r="IN34" s="410"/>
      <c r="IO34" s="410"/>
      <c r="IP34" s="410"/>
      <c r="IQ34" s="410"/>
      <c r="IR34" s="410"/>
      <c r="IS34" s="410"/>
      <c r="IT34" s="410"/>
      <c r="IU34" s="410"/>
      <c r="IV34" s="410"/>
      <c r="IW34" s="410"/>
      <c r="IX34" s="410"/>
      <c r="IY34" s="410"/>
      <c r="IZ34" s="410"/>
      <c r="JA34" s="410"/>
      <c r="JB34" s="410"/>
      <c r="JC34" s="410"/>
      <c r="JD34" s="410"/>
      <c r="JE34" s="410"/>
      <c r="JF34" s="410"/>
      <c r="JG34" s="410"/>
      <c r="JH34" s="410"/>
      <c r="JI34" s="410"/>
      <c r="JJ34" s="410"/>
      <c r="JK34" s="410"/>
      <c r="JL34" s="410"/>
      <c r="JM34" s="410"/>
      <c r="JN34" s="410"/>
      <c r="JO34" s="410"/>
      <c r="JP34" s="410"/>
      <c r="JQ34" s="410"/>
      <c r="JR34" s="410"/>
      <c r="JS34" s="410"/>
      <c r="JT34" s="410"/>
      <c r="JU34" s="410"/>
      <c r="JV34" s="410"/>
      <c r="JW34" s="410"/>
      <c r="JX34" s="410"/>
      <c r="JY34" s="409"/>
      <c r="JZ34" s="409"/>
      <c r="KA34" s="409"/>
      <c r="KB34" s="409"/>
      <c r="KC34" s="409"/>
      <c r="KD34" s="409"/>
      <c r="KE34" s="409"/>
      <c r="KF34" s="409"/>
      <c r="KG34" s="409"/>
      <c r="KH34" s="409"/>
      <c r="KI34" s="409"/>
      <c r="KJ34" s="409"/>
      <c r="KK34" s="409"/>
      <c r="KL34" s="409"/>
      <c r="KM34" s="409"/>
      <c r="KN34" s="409"/>
      <c r="KO34" s="409"/>
      <c r="KP34" s="409"/>
      <c r="KQ34" s="409"/>
      <c r="KR34" s="409"/>
      <c r="KS34" s="409"/>
      <c r="KT34" s="409"/>
      <c r="KU34" s="409"/>
      <c r="KV34" s="409"/>
      <c r="KW34" s="409"/>
      <c r="KX34" s="409"/>
      <c r="KY34" s="409"/>
      <c r="KZ34" s="409"/>
      <c r="LA34" s="409"/>
      <c r="LB34" s="409"/>
      <c r="LC34" s="409"/>
      <c r="LD34" s="409"/>
      <c r="LE34" s="409"/>
      <c r="LF34" s="409"/>
      <c r="LG34" s="409"/>
      <c r="LH34" s="409"/>
    </row>
    <row r="35" spans="1:320" s="423" customFormat="1" ht="34.5" customHeight="1">
      <c r="A35" s="368" t="str">
        <f>IF('1'!$A$1=1,B35,C35)</f>
        <v>Timber and wood products</v>
      </c>
      <c r="B35" s="367" t="s">
        <v>8</v>
      </c>
      <c r="C35" s="641" t="s">
        <v>99</v>
      </c>
      <c r="D35" s="357">
        <v>65.13147816</v>
      </c>
      <c r="E35" s="358">
        <v>81.789407000000011</v>
      </c>
      <c r="F35" s="358">
        <v>70.06575500000001</v>
      </c>
      <c r="G35" s="358">
        <v>68.388520999999997</v>
      </c>
      <c r="H35" s="358">
        <v>65.635118480000003</v>
      </c>
      <c r="I35" s="358">
        <v>68.549877999999993</v>
      </c>
      <c r="J35" s="358">
        <v>66.289168000000004</v>
      </c>
      <c r="K35" s="358">
        <v>63.718296000000002</v>
      </c>
      <c r="L35" s="355">
        <v>62.025576000000001</v>
      </c>
      <c r="M35" s="355">
        <v>69.290660000000003</v>
      </c>
      <c r="N35" s="355">
        <v>63.766417000000004</v>
      </c>
      <c r="O35" s="355">
        <v>63.136730999999997</v>
      </c>
      <c r="P35" s="355">
        <v>49.294773990000003</v>
      </c>
      <c r="Q35" s="355">
        <v>67.291196999999997</v>
      </c>
      <c r="R35" s="355">
        <v>76.473524999999995</v>
      </c>
      <c r="S35" s="355">
        <v>74.649331000000004</v>
      </c>
      <c r="T35" s="355">
        <v>84.118065310000006</v>
      </c>
      <c r="U35" s="355">
        <v>97.564406000000005</v>
      </c>
      <c r="V35" s="355">
        <v>84.717013000000009</v>
      </c>
      <c r="W35" s="355">
        <v>78.677813999999998</v>
      </c>
      <c r="X35" s="355">
        <v>73.148556900000003</v>
      </c>
      <c r="Y35" s="355">
        <v>80.34180400000001</v>
      </c>
      <c r="Z35" s="355">
        <v>72.914955000000006</v>
      </c>
      <c r="AA35" s="355">
        <v>64.416928999999996</v>
      </c>
      <c r="AB35" s="355">
        <v>69.268031089999994</v>
      </c>
      <c r="AC35" s="355">
        <v>78.149839389999997</v>
      </c>
      <c r="AD35" s="355">
        <v>81.307943609999995</v>
      </c>
      <c r="AE35" s="688">
        <v>82.045669889999999</v>
      </c>
      <c r="AF35" s="355">
        <v>86.574744809999999</v>
      </c>
      <c r="AG35" s="355">
        <v>123.93299336</v>
      </c>
      <c r="AH35" s="355">
        <v>112.43405305</v>
      </c>
      <c r="AI35" s="355">
        <v>87.962906590000003</v>
      </c>
      <c r="AJ35" s="355">
        <v>49.753543480000005</v>
      </c>
      <c r="AK35" s="355">
        <v>39.150771139999996</v>
      </c>
      <c r="AL35" s="355">
        <v>33.702818550000003</v>
      </c>
      <c r="AM35" s="355">
        <v>28.555039430000001</v>
      </c>
      <c r="AN35" s="355">
        <v>31.20927193</v>
      </c>
      <c r="AO35" s="355">
        <v>39.758752909999998</v>
      </c>
      <c r="AP35" s="355">
        <v>34.064931890000004</v>
      </c>
      <c r="AQ35" s="355">
        <v>32.913270400000002</v>
      </c>
      <c r="AR35" s="739">
        <f>AJ35+AK35+AL35+AM35</f>
        <v>151.16217260000002</v>
      </c>
      <c r="AS35" s="739">
        <f>AN35+AO35+AP35+AQ35</f>
        <v>137.94622713000001</v>
      </c>
      <c r="AT35" s="1097">
        <f t="shared" si="22"/>
        <v>91.257108016718192</v>
      </c>
      <c r="AU35" s="113"/>
      <c r="AV35" s="113"/>
      <c r="AW35" s="357">
        <v>0</v>
      </c>
      <c r="AX35" s="358">
        <v>1</v>
      </c>
      <c r="AY35" s="358">
        <v>1</v>
      </c>
      <c r="AZ35" s="358">
        <v>1</v>
      </c>
      <c r="BA35" s="358">
        <v>2</v>
      </c>
      <c r="BB35" s="358">
        <v>2</v>
      </c>
      <c r="BC35" s="358">
        <v>2</v>
      </c>
      <c r="BD35" s="358">
        <v>1</v>
      </c>
      <c r="BE35" s="355">
        <v>1</v>
      </c>
      <c r="BF35" s="355">
        <v>1</v>
      </c>
      <c r="BG35" s="355">
        <v>1</v>
      </c>
      <c r="BH35" s="355">
        <v>1</v>
      </c>
      <c r="BI35" s="355">
        <v>0.8</v>
      </c>
      <c r="BJ35" s="355">
        <v>2</v>
      </c>
      <c r="BK35" s="355">
        <v>3</v>
      </c>
      <c r="BL35" s="355">
        <v>2</v>
      </c>
      <c r="BM35" s="355">
        <v>1.5011950599999999</v>
      </c>
      <c r="BN35" s="355">
        <v>2</v>
      </c>
      <c r="BO35" s="355">
        <v>4.4841800000000003</v>
      </c>
      <c r="BP35" s="355">
        <v>2</v>
      </c>
      <c r="BQ35" s="355">
        <v>2.2374968399999999</v>
      </c>
      <c r="BR35" s="355">
        <v>1</v>
      </c>
      <c r="BS35" s="355">
        <v>2</v>
      </c>
      <c r="BT35" s="355">
        <v>1</v>
      </c>
      <c r="BU35" s="355">
        <v>1.1363008699999999</v>
      </c>
      <c r="BV35" s="355">
        <v>0.81510000000000005</v>
      </c>
      <c r="BW35" s="355">
        <v>1.09846091</v>
      </c>
      <c r="BX35" s="688">
        <v>2</v>
      </c>
      <c r="BY35" s="355">
        <v>2</v>
      </c>
      <c r="BZ35" s="355">
        <v>2</v>
      </c>
      <c r="CA35" s="355">
        <v>2.2744946499999998</v>
      </c>
      <c r="CB35" s="355">
        <v>1.6376792600000001</v>
      </c>
      <c r="CC35" s="355">
        <v>1</v>
      </c>
      <c r="CD35" s="355">
        <v>0</v>
      </c>
      <c r="CE35" s="355">
        <v>0.71760316000000002</v>
      </c>
      <c r="CF35" s="355">
        <v>0.83365869000000004</v>
      </c>
      <c r="CG35" s="355">
        <v>0.32072599999999996</v>
      </c>
      <c r="CH35" s="355">
        <v>0.28122190000000002</v>
      </c>
      <c r="CI35" s="355">
        <v>0.36971337999999998</v>
      </c>
      <c r="CJ35" s="355">
        <v>0.50325554000000006</v>
      </c>
      <c r="CK35" s="739">
        <f>CC35+CD35+CE35+CF35</f>
        <v>2.5512618499999999</v>
      </c>
      <c r="CL35" s="739">
        <f>CG35+CH35+CI35+CJ35</f>
        <v>1.47491682</v>
      </c>
      <c r="CM35" s="347">
        <f>CL35/CK35*100</f>
        <v>57.811267784998236</v>
      </c>
      <c r="CN35" s="113"/>
      <c r="CO35" s="113"/>
      <c r="CP35" s="357">
        <v>202.46424314999999</v>
      </c>
      <c r="CQ35" s="358">
        <v>240.562377</v>
      </c>
      <c r="CR35" s="358">
        <v>251.92224100000001</v>
      </c>
      <c r="CS35" s="358">
        <v>172.39874900000001</v>
      </c>
      <c r="CT35" s="358">
        <v>119.91371756999999</v>
      </c>
      <c r="CU35" s="358">
        <v>125.27319100000001</v>
      </c>
      <c r="CV35" s="358">
        <v>132.50902400000001</v>
      </c>
      <c r="CW35" s="358">
        <v>114.448064</v>
      </c>
      <c r="CX35" s="355">
        <v>69.319035</v>
      </c>
      <c r="CY35" s="355">
        <v>99.701442999999998</v>
      </c>
      <c r="CZ35" s="355">
        <v>110.778626</v>
      </c>
      <c r="DA35" s="355">
        <v>91.107691000000003</v>
      </c>
      <c r="DB35" s="355">
        <v>80.31743136</v>
      </c>
      <c r="DC35" s="356">
        <v>103.799735</v>
      </c>
      <c r="DD35" s="356">
        <v>125.070578</v>
      </c>
      <c r="DE35" s="356">
        <v>101.04130599999999</v>
      </c>
      <c r="DF35" s="356">
        <v>99.055508239999995</v>
      </c>
      <c r="DG35" s="356">
        <v>115.35961200000001</v>
      </c>
      <c r="DH35" s="356">
        <v>131.040694</v>
      </c>
      <c r="DI35" s="356">
        <v>105.42963800000001</v>
      </c>
      <c r="DJ35" s="356">
        <v>80.826922400000001</v>
      </c>
      <c r="DK35" s="356">
        <v>87.827873000000011</v>
      </c>
      <c r="DL35" s="356">
        <v>90.111739</v>
      </c>
      <c r="DM35" s="356">
        <v>82.859759999999994</v>
      </c>
      <c r="DN35" s="356">
        <v>69.948458500000001</v>
      </c>
      <c r="DO35" s="356">
        <v>69.302918239999997</v>
      </c>
      <c r="DP35" s="356">
        <v>87.159416559999997</v>
      </c>
      <c r="DQ35" s="1646">
        <v>82.115684970000004</v>
      </c>
      <c r="DR35" s="356">
        <v>80.31323295</v>
      </c>
      <c r="DS35" s="356">
        <v>100</v>
      </c>
      <c r="DT35" s="356">
        <v>112.71559945</v>
      </c>
      <c r="DU35" s="356">
        <v>97.448973760000001</v>
      </c>
      <c r="DV35" s="356">
        <v>51.287979469999996</v>
      </c>
      <c r="DW35" s="356">
        <v>37.95707814</v>
      </c>
      <c r="DX35" s="356">
        <v>40.482909450000001</v>
      </c>
      <c r="DY35" s="356">
        <v>31.048268359999998</v>
      </c>
      <c r="DZ35" s="356">
        <v>29.337967620000001</v>
      </c>
      <c r="EA35" s="356">
        <v>32.925858959999999</v>
      </c>
      <c r="EB35" s="356">
        <v>35.993920600000003</v>
      </c>
      <c r="EC35" s="356">
        <v>29.814418</v>
      </c>
      <c r="ED35" s="739">
        <f>DV35+DW35+DX35+DY35</f>
        <v>160.77623542000001</v>
      </c>
      <c r="EE35" s="739">
        <f>DZ35+EA35+EB35+EC35</f>
        <v>128.07216517999998</v>
      </c>
      <c r="EF35" s="1047">
        <f>EE35/ED35*100</f>
        <v>79.658641617919272</v>
      </c>
      <c r="EG35" s="113"/>
      <c r="EH35" s="113"/>
      <c r="EI35" s="419"/>
      <c r="EJ35" s="419"/>
      <c r="EK35" s="419"/>
      <c r="EL35" s="419"/>
      <c r="EM35" s="419"/>
      <c r="EN35" s="419"/>
      <c r="EO35" s="419"/>
      <c r="EP35" s="419"/>
      <c r="EQ35" s="419"/>
      <c r="ER35" s="419"/>
      <c r="ES35" s="419"/>
      <c r="ET35" s="419"/>
      <c r="EU35" s="419"/>
      <c r="EV35" s="419"/>
      <c r="EW35" s="419"/>
      <c r="EX35" s="419"/>
      <c r="EY35" s="419"/>
      <c r="EZ35" s="419"/>
      <c r="FA35" s="419"/>
      <c r="FB35" s="636"/>
      <c r="FC35" s="636"/>
      <c r="FD35" s="636"/>
      <c r="FE35" s="636"/>
      <c r="FF35" s="636"/>
      <c r="FG35" s="636"/>
      <c r="FH35" s="636"/>
      <c r="FI35" s="636"/>
      <c r="FJ35" s="636"/>
      <c r="FK35" s="636"/>
      <c r="FL35" s="419"/>
      <c r="FM35" s="419"/>
      <c r="FN35" s="419"/>
      <c r="FO35" s="419"/>
      <c r="FP35" s="419"/>
      <c r="FQ35" s="419"/>
      <c r="FR35" s="419"/>
      <c r="FS35" s="419"/>
      <c r="FT35" s="419"/>
      <c r="FU35" s="419"/>
      <c r="FV35" s="419"/>
      <c r="FW35" s="419"/>
      <c r="FX35" s="419"/>
      <c r="FY35" s="419"/>
      <c r="FZ35" s="419"/>
      <c r="GA35" s="419"/>
      <c r="GB35" s="419"/>
      <c r="GC35" s="419"/>
      <c r="GD35" s="419"/>
      <c r="GE35" s="419"/>
      <c r="GF35" s="419"/>
      <c r="GG35" s="419"/>
      <c r="GH35" s="419"/>
      <c r="GI35" s="419"/>
      <c r="GJ35" s="419"/>
      <c r="GK35" s="419"/>
      <c r="GL35" s="636"/>
      <c r="GM35" s="636"/>
      <c r="GN35" s="636"/>
      <c r="GO35" s="636"/>
      <c r="GP35" s="422"/>
      <c r="GQ35" s="422"/>
      <c r="GR35" s="422"/>
      <c r="GS35" s="422"/>
      <c r="GT35" s="422"/>
      <c r="GU35" s="420"/>
      <c r="GV35" s="420"/>
      <c r="GW35" s="420"/>
      <c r="GX35" s="420"/>
      <c r="GY35" s="420"/>
      <c r="GZ35" s="420"/>
      <c r="HA35" s="420"/>
      <c r="HB35" s="420"/>
      <c r="HC35" s="420"/>
      <c r="HD35" s="420"/>
      <c r="HE35" s="420"/>
      <c r="HF35" s="420"/>
      <c r="HG35" s="420"/>
      <c r="HH35" s="420"/>
      <c r="HI35" s="420"/>
      <c r="HJ35" s="420"/>
      <c r="HK35" s="420"/>
      <c r="HL35" s="420"/>
      <c r="HM35" s="420"/>
      <c r="HN35" s="420"/>
      <c r="HO35" s="420"/>
      <c r="HP35" s="420"/>
      <c r="HQ35" s="420"/>
      <c r="HR35" s="420"/>
      <c r="HS35" s="420"/>
      <c r="HT35" s="420"/>
      <c r="HU35" s="420"/>
      <c r="HV35" s="421"/>
      <c r="HW35" s="421"/>
      <c r="HX35" s="422"/>
      <c r="HY35" s="422"/>
      <c r="HZ35" s="422"/>
      <c r="IA35" s="422"/>
      <c r="IB35" s="422"/>
      <c r="IC35" s="422"/>
      <c r="ID35" s="422"/>
      <c r="IE35" s="422"/>
      <c r="IF35" s="421"/>
      <c r="IG35" s="421"/>
      <c r="IH35" s="421"/>
      <c r="II35" s="421"/>
      <c r="IJ35" s="421"/>
      <c r="IK35" s="421"/>
      <c r="IL35" s="420"/>
      <c r="IM35" s="420"/>
      <c r="IN35" s="420"/>
      <c r="IO35" s="420"/>
      <c r="IP35" s="420"/>
      <c r="IQ35" s="420"/>
      <c r="IR35" s="420"/>
      <c r="IS35" s="420"/>
      <c r="IT35" s="420"/>
      <c r="IU35" s="420"/>
      <c r="IV35" s="420"/>
      <c r="IW35" s="420"/>
      <c r="IX35" s="420"/>
      <c r="IY35" s="420"/>
      <c r="IZ35" s="420"/>
      <c r="JA35" s="420"/>
      <c r="JB35" s="420"/>
      <c r="JC35" s="420"/>
      <c r="JD35" s="420"/>
      <c r="JE35" s="420"/>
      <c r="JF35" s="420"/>
      <c r="JG35" s="420"/>
      <c r="JH35" s="420"/>
      <c r="JI35" s="420"/>
      <c r="JJ35" s="420"/>
      <c r="JK35" s="420"/>
      <c r="JL35" s="420"/>
      <c r="JM35" s="420"/>
      <c r="JN35" s="420"/>
      <c r="JO35" s="420"/>
      <c r="JP35" s="420"/>
      <c r="JQ35" s="420"/>
      <c r="JR35" s="420"/>
      <c r="JS35" s="420"/>
      <c r="JT35" s="420"/>
      <c r="JU35" s="420"/>
      <c r="JV35" s="420"/>
      <c r="JW35" s="420"/>
      <c r="JX35" s="420"/>
      <c r="JY35" s="419"/>
      <c r="JZ35" s="419"/>
      <c r="KA35" s="419"/>
      <c r="KB35" s="419"/>
      <c r="KC35" s="419"/>
      <c r="KD35" s="419"/>
      <c r="KE35" s="419"/>
      <c r="KF35" s="419"/>
      <c r="KG35" s="419"/>
      <c r="KH35" s="419"/>
      <c r="KI35" s="419"/>
      <c r="KJ35" s="419"/>
      <c r="KK35" s="419"/>
      <c r="KL35" s="419"/>
      <c r="KM35" s="419"/>
      <c r="KN35" s="419"/>
      <c r="KO35" s="419"/>
      <c r="KP35" s="419"/>
      <c r="KQ35" s="419"/>
      <c r="KR35" s="419"/>
      <c r="KS35" s="419"/>
      <c r="KT35" s="419"/>
      <c r="KU35" s="419"/>
      <c r="KV35" s="419"/>
      <c r="KW35" s="419"/>
      <c r="KX35" s="419"/>
      <c r="KY35" s="419"/>
      <c r="KZ35" s="419"/>
      <c r="LA35" s="419"/>
      <c r="LB35" s="419"/>
      <c r="LC35" s="419"/>
      <c r="LD35" s="419"/>
      <c r="LE35" s="419"/>
      <c r="LF35" s="419"/>
      <c r="LG35" s="419"/>
      <c r="LH35" s="419"/>
    </row>
    <row r="36" spans="1:320" s="413" customFormat="1" ht="15.75" customHeight="1">
      <c r="A36" s="344" t="str">
        <f>IF('1'!$A$1=1,B36,C36)</f>
        <v xml:space="preserve">% of total </v>
      </c>
      <c r="B36" s="365" t="s">
        <v>26</v>
      </c>
      <c r="C36" s="345" t="s">
        <v>156</v>
      </c>
      <c r="D36" s="112">
        <v>14.11106056149573</v>
      </c>
      <c r="E36" s="113">
        <v>15.079372379471067</v>
      </c>
      <c r="F36" s="113">
        <v>13.435370676569139</v>
      </c>
      <c r="G36" s="113">
        <v>15.96465337630214</v>
      </c>
      <c r="H36" s="113">
        <f t="shared" ref="H36:AS36" si="34">H35/H16*100</f>
        <v>18.173207020362785</v>
      </c>
      <c r="I36" s="113">
        <f t="shared" si="34"/>
        <v>17.673657881431058</v>
      </c>
      <c r="J36" s="113">
        <f t="shared" si="34"/>
        <v>16.217413079801144</v>
      </c>
      <c r="K36" s="113">
        <f t="shared" si="34"/>
        <v>16.660962818809494</v>
      </c>
      <c r="L36" s="113">
        <f t="shared" si="34"/>
        <v>18.337184801132928</v>
      </c>
      <c r="M36" s="113">
        <f t="shared" si="34"/>
        <v>17.30007322362891</v>
      </c>
      <c r="N36" s="113">
        <f t="shared" si="34"/>
        <v>15.797332465208299</v>
      </c>
      <c r="O36" s="113">
        <f t="shared" si="34"/>
        <v>17.138129840661133</v>
      </c>
      <c r="P36" s="113">
        <f t="shared" si="34"/>
        <v>14.563627222169115</v>
      </c>
      <c r="Q36" s="113">
        <f t="shared" si="34"/>
        <v>16.256876253670594</v>
      </c>
      <c r="R36" s="113">
        <f t="shared" si="34"/>
        <v>16.516017916740388</v>
      </c>
      <c r="S36" s="113">
        <f t="shared" si="34"/>
        <v>17.290822664574304</v>
      </c>
      <c r="T36" s="113">
        <f t="shared" si="34"/>
        <v>17.769816816220914</v>
      </c>
      <c r="U36" s="113">
        <f t="shared" si="34"/>
        <v>18.693512506173963</v>
      </c>
      <c r="V36" s="113">
        <f t="shared" si="34"/>
        <v>16.361195005802433</v>
      </c>
      <c r="W36" s="113">
        <f t="shared" si="34"/>
        <v>17.390762767028484</v>
      </c>
      <c r="X36" s="113">
        <f t="shared" si="34"/>
        <v>16.036885671182116</v>
      </c>
      <c r="Y36" s="113">
        <f t="shared" si="34"/>
        <v>16.865135260144299</v>
      </c>
      <c r="Z36" s="113">
        <f t="shared" si="34"/>
        <v>16.387618380388393</v>
      </c>
      <c r="AA36" s="113">
        <f t="shared" si="34"/>
        <v>15.968126645090438</v>
      </c>
      <c r="AB36" s="113">
        <f t="shared" si="34"/>
        <v>16.746864902578132</v>
      </c>
      <c r="AC36" s="113">
        <f t="shared" si="34"/>
        <v>19.23844692393919</v>
      </c>
      <c r="AD36" s="113">
        <f t="shared" si="34"/>
        <v>17.041294955546732</v>
      </c>
      <c r="AE36" s="347">
        <f t="shared" si="34"/>
        <v>17.701441726727637</v>
      </c>
      <c r="AF36" s="113">
        <f t="shared" si="34"/>
        <v>17.111470737280431</v>
      </c>
      <c r="AG36" s="113">
        <f t="shared" si="34"/>
        <v>19.433149625769495</v>
      </c>
      <c r="AH36" s="113">
        <f t="shared" si="34"/>
        <v>15.369900398245662</v>
      </c>
      <c r="AI36" s="113">
        <f t="shared" si="34"/>
        <v>14.285453670873185</v>
      </c>
      <c r="AJ36" s="113">
        <f t="shared" si="34"/>
        <v>9.2467175361537191</v>
      </c>
      <c r="AK36" s="113">
        <f t="shared" si="34"/>
        <v>6.5454309920577618</v>
      </c>
      <c r="AL36" s="113">
        <f t="shared" si="34"/>
        <v>6.2287135215654992</v>
      </c>
      <c r="AM36" s="113">
        <f t="shared" si="34"/>
        <v>6.4611441710762181</v>
      </c>
      <c r="AN36" s="113">
        <f t="shared" si="34"/>
        <v>7.0346871513930571</v>
      </c>
      <c r="AO36" s="113">
        <f t="shared" si="34"/>
        <v>7.916455011914195</v>
      </c>
      <c r="AP36" s="113">
        <f t="shared" si="34"/>
        <v>7.8242997145626267</v>
      </c>
      <c r="AQ36" s="113">
        <f t="shared" si="34"/>
        <v>9.6813357497311152</v>
      </c>
      <c r="AR36" s="113">
        <f t="shared" si="34"/>
        <v>7.1328341842940901</v>
      </c>
      <c r="AS36" s="113">
        <f t="shared" si="34"/>
        <v>8.0144571626885348</v>
      </c>
      <c r="AT36" s="1097"/>
      <c r="AU36" s="113"/>
      <c r="AV36" s="113"/>
      <c r="AW36" s="112">
        <v>0.72050359251358331</v>
      </c>
      <c r="AX36" s="113">
        <v>0.92916433542549093</v>
      </c>
      <c r="AY36" s="113">
        <v>1.1948790104381233</v>
      </c>
      <c r="AZ36" s="113">
        <v>2.1439270488098434</v>
      </c>
      <c r="BA36" s="113">
        <f t="shared" ref="BA36:CJ36" si="35">BA35/H16*100</f>
        <v>0.55376473574586227</v>
      </c>
      <c r="BB36" s="113">
        <f t="shared" si="35"/>
        <v>0.51564374429465976</v>
      </c>
      <c r="BC36" s="113">
        <f t="shared" si="35"/>
        <v>0.48929300424470978</v>
      </c>
      <c r="BD36" s="113">
        <f t="shared" si="35"/>
        <v>0.26147847423304432</v>
      </c>
      <c r="BE36" s="113">
        <f t="shared" si="35"/>
        <v>0.29563908928686006</v>
      </c>
      <c r="BF36" s="113">
        <f t="shared" si="35"/>
        <v>0.24967395639800385</v>
      </c>
      <c r="BG36" s="113">
        <f t="shared" si="35"/>
        <v>0.24773749582336263</v>
      </c>
      <c r="BH36" s="113">
        <f t="shared" si="35"/>
        <v>0.27144468155408824</v>
      </c>
      <c r="BI36" s="113">
        <f t="shared" si="35"/>
        <v>0.23635166235063393</v>
      </c>
      <c r="BJ36" s="113">
        <f t="shared" si="35"/>
        <v>0.48317988023516939</v>
      </c>
      <c r="BK36" s="113">
        <f t="shared" si="35"/>
        <v>0.64791120522064571</v>
      </c>
      <c r="BL36" s="113">
        <f t="shared" si="35"/>
        <v>0.46325459137937358</v>
      </c>
      <c r="BM36" s="113">
        <f t="shared" si="35"/>
        <v>0.3171252349100866</v>
      </c>
      <c r="BN36" s="113">
        <f t="shared" si="35"/>
        <v>0.38320353236556293</v>
      </c>
      <c r="BO36" s="113">
        <f t="shared" si="35"/>
        <v>0.86601900637265339</v>
      </c>
      <c r="BP36" s="113">
        <f t="shared" si="35"/>
        <v>0.44207539286814662</v>
      </c>
      <c r="BQ36" s="113">
        <f t="shared" si="35"/>
        <v>0.49054256889531694</v>
      </c>
      <c r="BR36" s="113">
        <f t="shared" si="35"/>
        <v>0.20991730855513643</v>
      </c>
      <c r="BS36" s="113">
        <f t="shared" si="35"/>
        <v>0.44949951297064894</v>
      </c>
      <c r="BT36" s="113">
        <f t="shared" si="35"/>
        <v>0.24788711434986974</v>
      </c>
      <c r="BU36" s="113">
        <f t="shared" si="35"/>
        <v>0.27472236267040684</v>
      </c>
      <c r="BV36" s="113">
        <f t="shared" si="35"/>
        <v>0.20065630601551052</v>
      </c>
      <c r="BW36" s="113">
        <f t="shared" si="35"/>
        <v>0.23022592299513051</v>
      </c>
      <c r="BX36" s="347">
        <f t="shared" si="35"/>
        <v>0.4315021560664995</v>
      </c>
      <c r="BY36" s="113">
        <f t="shared" si="35"/>
        <v>0.39529936299168705</v>
      </c>
      <c r="BZ36" s="113">
        <f t="shared" si="35"/>
        <v>0.31360736312275089</v>
      </c>
      <c r="CA36" s="113">
        <f t="shared" si="35"/>
        <v>0.31092676354285909</v>
      </c>
      <c r="CB36" s="113">
        <f t="shared" si="35"/>
        <v>0.26596428089314095</v>
      </c>
      <c r="CC36" s="113">
        <f t="shared" si="35"/>
        <v>0.18585043173599741</v>
      </c>
      <c r="CD36" s="113">
        <f t="shared" si="35"/>
        <v>0</v>
      </c>
      <c r="CE36" s="113">
        <f t="shared" si="35"/>
        <v>0.13262227606213459</v>
      </c>
      <c r="CF36" s="113">
        <f t="shared" si="35"/>
        <v>0.18863181746832336</v>
      </c>
      <c r="CG36" s="113">
        <f t="shared" si="35"/>
        <v>7.2292845420367013E-2</v>
      </c>
      <c r="CH36" s="113">
        <f t="shared" si="35"/>
        <v>5.5994727117184936E-2</v>
      </c>
      <c r="CI36" s="113">
        <f t="shared" si="35"/>
        <v>8.4918657784052998E-2</v>
      </c>
      <c r="CJ36" s="113">
        <f t="shared" si="35"/>
        <v>0.14803104618410201</v>
      </c>
      <c r="CK36" s="113">
        <f t="shared" ref="CK36" si="36">CK35/AR16*100</f>
        <v>0.12038546035534672</v>
      </c>
      <c r="CL36" s="113">
        <f>CL35/AS16*100</f>
        <v>8.569032961864953E-2</v>
      </c>
      <c r="CM36" s="347"/>
      <c r="CN36" s="113"/>
      <c r="CO36" s="113"/>
      <c r="CP36" s="112">
        <v>43.864891099333938</v>
      </c>
      <c r="CQ36" s="113">
        <v>44.352071940975264</v>
      </c>
      <c r="CR36" s="113">
        <v>48.307032294263912</v>
      </c>
      <c r="CS36" s="113">
        <v>40.244857324712655</v>
      </c>
      <c r="CT36" s="113">
        <f t="shared" ref="CT36:EE36" si="37">CT35/H16*100</f>
        <v>33.201994061227502</v>
      </c>
      <c r="CU36" s="113">
        <f t="shared" si="37"/>
        <v>32.298168633490043</v>
      </c>
      <c r="CV36" s="113">
        <f t="shared" si="37"/>
        <v>32.41786922124718</v>
      </c>
      <c r="CW36" s="113">
        <f t="shared" si="37"/>
        <v>29.925705153645815</v>
      </c>
      <c r="CX36" s="113">
        <f t="shared" si="37"/>
        <v>20.493416377643982</v>
      </c>
      <c r="CY36" s="113">
        <f t="shared" si="37"/>
        <v>24.892853732400066</v>
      </c>
      <c r="CZ36" s="113">
        <f t="shared" si="37"/>
        <v>27.444019395992846</v>
      </c>
      <c r="DA36" s="113">
        <f t="shared" si="37"/>
        <v>24.73069817062327</v>
      </c>
      <c r="DB36" s="113">
        <f t="shared" si="37"/>
        <v>23.728948022086172</v>
      </c>
      <c r="DC36" s="113">
        <f t="shared" si="37"/>
        <v>25.07697176287116</v>
      </c>
      <c r="DD36" s="113">
        <f t="shared" si="37"/>
        <v>27.01154297654092</v>
      </c>
      <c r="DE36" s="113">
        <f t="shared" si="37"/>
        <v>23.403924461734125</v>
      </c>
      <c r="DF36" s="113">
        <f t="shared" si="37"/>
        <v>20.925329530293034</v>
      </c>
      <c r="DG36" s="113">
        <f t="shared" si="37"/>
        <v>22.103105405360392</v>
      </c>
      <c r="DH36" s="113">
        <f t="shared" si="37"/>
        <v>25.307577218635942</v>
      </c>
      <c r="DI36" s="113">
        <f t="shared" si="37"/>
        <v>23.303924319398241</v>
      </c>
      <c r="DJ36" s="113">
        <f t="shared" si="37"/>
        <v>17.720269115552554</v>
      </c>
      <c r="DK36" s="113">
        <f t="shared" si="37"/>
        <v>18.436590716282339</v>
      </c>
      <c r="DL36" s="113">
        <f t="shared" si="37"/>
        <v>20.252591396719115</v>
      </c>
      <c r="DM36" s="113">
        <f t="shared" si="37"/>
        <v>20.539866802122759</v>
      </c>
      <c r="DN36" s="113">
        <f t="shared" si="37"/>
        <v>16.91137117960044</v>
      </c>
      <c r="DO36" s="113">
        <f t="shared" si="37"/>
        <v>17.06056627424039</v>
      </c>
      <c r="DP36" s="113">
        <f t="shared" si="37"/>
        <v>18.267702512275164</v>
      </c>
      <c r="DQ36" s="347">
        <f t="shared" si="37"/>
        <v>17.716547555716222</v>
      </c>
      <c r="DR36" s="113">
        <f t="shared" si="37"/>
        <v>15.873884912468986</v>
      </c>
      <c r="DS36" s="113">
        <f t="shared" si="37"/>
        <v>15.680368156137545</v>
      </c>
      <c r="DT36" s="113">
        <f t="shared" si="37"/>
        <v>15.408388205169782</v>
      </c>
      <c r="DU36" s="113">
        <f t="shared" si="37"/>
        <v>15.826020920514658</v>
      </c>
      <c r="DV36" s="113">
        <f t="shared" si="37"/>
        <v>9.5318931273664695</v>
      </c>
      <c r="DW36" s="113">
        <f t="shared" si="37"/>
        <v>6.3458631437192725</v>
      </c>
      <c r="DX36" s="113">
        <f t="shared" si="37"/>
        <v>7.4817613580133848</v>
      </c>
      <c r="DY36" s="113">
        <f t="shared" si="37"/>
        <v>7.0252866793615958</v>
      </c>
      <c r="DZ36" s="113">
        <f t="shared" si="37"/>
        <v>6.6128881291207851</v>
      </c>
      <c r="EA36" s="113">
        <f t="shared" si="37"/>
        <v>6.5559420783520732</v>
      </c>
      <c r="EB36" s="113">
        <f t="shared" si="37"/>
        <v>8.2673649131599625</v>
      </c>
      <c r="EC36" s="113">
        <f t="shared" si="37"/>
        <v>8.7698179893064303</v>
      </c>
      <c r="ED36" s="113">
        <f t="shared" si="37"/>
        <v>7.5864894523611142</v>
      </c>
      <c r="EE36" s="113">
        <f t="shared" si="37"/>
        <v>7.4407898129796424</v>
      </c>
      <c r="EF36" s="1047"/>
      <c r="EG36" s="113"/>
      <c r="EH36" s="113"/>
      <c r="EI36" s="409"/>
      <c r="EJ36" s="409"/>
      <c r="EK36" s="409"/>
      <c r="EL36" s="409"/>
      <c r="EM36" s="409"/>
      <c r="EN36" s="409"/>
      <c r="EO36" s="409"/>
      <c r="EP36" s="409"/>
      <c r="EQ36" s="409"/>
      <c r="ER36" s="409"/>
      <c r="ES36" s="409"/>
      <c r="ET36" s="409"/>
      <c r="EU36" s="409"/>
      <c r="EV36" s="409"/>
      <c r="EW36" s="409"/>
      <c r="EX36" s="409"/>
      <c r="EY36" s="409"/>
      <c r="EZ36" s="409"/>
      <c r="FA36" s="409"/>
      <c r="FB36" s="634"/>
      <c r="FC36" s="634"/>
      <c r="FD36" s="634"/>
      <c r="FE36" s="634"/>
      <c r="FF36" s="634"/>
      <c r="FG36" s="634"/>
      <c r="FH36" s="634"/>
      <c r="FI36" s="634"/>
      <c r="FJ36" s="634"/>
      <c r="FK36" s="634"/>
      <c r="FL36" s="409"/>
      <c r="FM36" s="409"/>
      <c r="FN36" s="409"/>
      <c r="FO36" s="409"/>
      <c r="FP36" s="409"/>
      <c r="FQ36" s="409"/>
      <c r="FR36" s="409"/>
      <c r="FS36" s="409"/>
      <c r="FT36" s="409"/>
      <c r="FU36" s="409"/>
      <c r="FV36" s="409"/>
      <c r="FW36" s="409"/>
      <c r="FX36" s="409"/>
      <c r="FY36" s="409"/>
      <c r="FZ36" s="409"/>
      <c r="GA36" s="409"/>
      <c r="GB36" s="409"/>
      <c r="GC36" s="409"/>
      <c r="GD36" s="409"/>
      <c r="GE36" s="409"/>
      <c r="GF36" s="409"/>
      <c r="GG36" s="409"/>
      <c r="GH36" s="409"/>
      <c r="GI36" s="409"/>
      <c r="GJ36" s="409"/>
      <c r="GK36" s="409"/>
      <c r="GL36" s="634"/>
      <c r="GM36" s="634"/>
      <c r="GN36" s="634"/>
      <c r="GO36" s="634"/>
      <c r="GP36" s="412"/>
      <c r="GQ36" s="412"/>
      <c r="GR36" s="412"/>
      <c r="GS36" s="412"/>
      <c r="GT36" s="412"/>
      <c r="GU36" s="410"/>
      <c r="GV36" s="410"/>
      <c r="GW36" s="410"/>
      <c r="GX36" s="410"/>
      <c r="GY36" s="410"/>
      <c r="GZ36" s="410"/>
      <c r="HA36" s="410"/>
      <c r="HB36" s="410"/>
      <c r="HC36" s="410"/>
      <c r="HD36" s="410"/>
      <c r="HE36" s="410"/>
      <c r="HF36" s="410"/>
      <c r="HG36" s="410"/>
      <c r="HH36" s="410"/>
      <c r="HI36" s="410"/>
      <c r="HJ36" s="410"/>
      <c r="HK36" s="410"/>
      <c r="HL36" s="410"/>
      <c r="HM36" s="410"/>
      <c r="HN36" s="410"/>
      <c r="HO36" s="410"/>
      <c r="HP36" s="410"/>
      <c r="HQ36" s="410"/>
      <c r="HR36" s="410"/>
      <c r="HS36" s="410"/>
      <c r="HT36" s="410"/>
      <c r="HU36" s="410"/>
      <c r="HV36" s="411"/>
      <c r="HW36" s="411"/>
      <c r="HX36" s="412"/>
      <c r="HY36" s="412"/>
      <c r="HZ36" s="412"/>
      <c r="IA36" s="412"/>
      <c r="IB36" s="412"/>
      <c r="IC36" s="412"/>
      <c r="ID36" s="412"/>
      <c r="IE36" s="412"/>
      <c r="IF36" s="411"/>
      <c r="IG36" s="411"/>
      <c r="IH36" s="411"/>
      <c r="II36" s="411"/>
      <c r="IJ36" s="411"/>
      <c r="IK36" s="411"/>
      <c r="IL36" s="410"/>
      <c r="IM36" s="410"/>
      <c r="IN36" s="410"/>
      <c r="IO36" s="410"/>
      <c r="IP36" s="410"/>
      <c r="IQ36" s="410"/>
      <c r="IR36" s="410"/>
      <c r="IS36" s="410"/>
      <c r="IT36" s="410"/>
      <c r="IU36" s="410"/>
      <c r="IV36" s="410"/>
      <c r="IW36" s="410"/>
      <c r="IX36" s="410"/>
      <c r="IY36" s="410"/>
      <c r="IZ36" s="410"/>
      <c r="JA36" s="410"/>
      <c r="JB36" s="410"/>
      <c r="JC36" s="410"/>
      <c r="JD36" s="410"/>
      <c r="JE36" s="410"/>
      <c r="JF36" s="410"/>
      <c r="JG36" s="410"/>
      <c r="JH36" s="410"/>
      <c r="JI36" s="410"/>
      <c r="JJ36" s="410"/>
      <c r="JK36" s="410"/>
      <c r="JL36" s="410"/>
      <c r="JM36" s="410"/>
      <c r="JN36" s="410"/>
      <c r="JO36" s="410"/>
      <c r="JP36" s="410"/>
      <c r="JQ36" s="410"/>
      <c r="JR36" s="410"/>
      <c r="JS36" s="410"/>
      <c r="JT36" s="410"/>
      <c r="JU36" s="410"/>
      <c r="JV36" s="410"/>
      <c r="JW36" s="410"/>
      <c r="JX36" s="410"/>
      <c r="JY36" s="409"/>
      <c r="JZ36" s="409"/>
      <c r="KA36" s="409"/>
      <c r="KB36" s="409"/>
      <c r="KC36" s="409"/>
      <c r="KD36" s="409"/>
      <c r="KE36" s="409"/>
      <c r="KF36" s="409"/>
      <c r="KG36" s="409"/>
      <c r="KH36" s="409"/>
      <c r="KI36" s="409"/>
      <c r="KJ36" s="409"/>
      <c r="KK36" s="409"/>
      <c r="KL36" s="409"/>
      <c r="KM36" s="409"/>
      <c r="KN36" s="409"/>
      <c r="KO36" s="409"/>
      <c r="KP36" s="409"/>
      <c r="KQ36" s="409"/>
      <c r="KR36" s="409"/>
      <c r="KS36" s="409"/>
      <c r="KT36" s="409"/>
      <c r="KU36" s="409"/>
      <c r="KV36" s="409"/>
      <c r="KW36" s="409"/>
      <c r="KX36" s="409"/>
      <c r="KY36" s="409"/>
      <c r="KZ36" s="409"/>
      <c r="LA36" s="409"/>
      <c r="LB36" s="409"/>
      <c r="LC36" s="409"/>
      <c r="LD36" s="409"/>
      <c r="LE36" s="409"/>
      <c r="LF36" s="409"/>
      <c r="LG36" s="409"/>
      <c r="LH36" s="409"/>
    </row>
    <row r="37" spans="1:320" s="423" customFormat="1" ht="34.5" customHeight="1">
      <c r="A37" s="368" t="str">
        <f>IF('1'!$A$1=1,B37,C37)</f>
        <v>Industrial goods</v>
      </c>
      <c r="B37" s="367" t="s">
        <v>9</v>
      </c>
      <c r="C37" s="353" t="s">
        <v>100</v>
      </c>
      <c r="D37" s="357">
        <v>9.146301600000001</v>
      </c>
      <c r="E37" s="358">
        <v>8.4368130000000008</v>
      </c>
      <c r="F37" s="358">
        <v>12.21101</v>
      </c>
      <c r="G37" s="358">
        <v>4.4917740000000004</v>
      </c>
      <c r="H37" s="358">
        <v>4</v>
      </c>
      <c r="I37" s="358">
        <v>7</v>
      </c>
      <c r="J37" s="358">
        <v>6</v>
      </c>
      <c r="K37" s="358">
        <v>6</v>
      </c>
      <c r="L37" s="355">
        <v>5.0092349999999994</v>
      </c>
      <c r="M37" s="355">
        <v>5.8366790000000002</v>
      </c>
      <c r="N37" s="355">
        <v>6.7953459999999994</v>
      </c>
      <c r="O37" s="355">
        <v>6</v>
      </c>
      <c r="P37" s="355">
        <v>5.6225495499999996</v>
      </c>
      <c r="Q37" s="355">
        <v>6.7489210000000002</v>
      </c>
      <c r="R37" s="355">
        <v>9</v>
      </c>
      <c r="S37" s="355">
        <v>5.7277690000000003</v>
      </c>
      <c r="T37" s="355">
        <v>8.3695444500000011</v>
      </c>
      <c r="U37" s="355">
        <v>8</v>
      </c>
      <c r="V37" s="355">
        <v>9.299256999999999</v>
      </c>
      <c r="W37" s="355">
        <v>10.848736000000001</v>
      </c>
      <c r="X37" s="355">
        <v>8.8942972000000005</v>
      </c>
      <c r="Y37" s="355">
        <v>10</v>
      </c>
      <c r="Z37" s="355">
        <v>9.7088850000000004</v>
      </c>
      <c r="AA37" s="355">
        <v>9.8896599999999992</v>
      </c>
      <c r="AB37" s="355">
        <v>16.122842259999999</v>
      </c>
      <c r="AC37" s="355">
        <v>9.2538112699999999</v>
      </c>
      <c r="AD37" s="355">
        <v>10.51406937</v>
      </c>
      <c r="AE37" s="688">
        <v>10.62117306</v>
      </c>
      <c r="AF37" s="355">
        <v>10.93986222</v>
      </c>
      <c r="AG37" s="355">
        <v>15</v>
      </c>
      <c r="AH37" s="355">
        <v>14.97890099</v>
      </c>
      <c r="AI37" s="355">
        <v>14.39166513</v>
      </c>
      <c r="AJ37" s="437">
        <v>10.33740645</v>
      </c>
      <c r="AK37" s="355">
        <v>8.7063721899999997</v>
      </c>
      <c r="AL37" s="355">
        <v>9.4242340900000006</v>
      </c>
      <c r="AM37" s="355">
        <v>10.22709453</v>
      </c>
      <c r="AN37" s="355">
        <v>10.50483871</v>
      </c>
      <c r="AO37" s="355">
        <v>9.7488929999999989</v>
      </c>
      <c r="AP37" s="355">
        <v>7.37820638</v>
      </c>
      <c r="AQ37" s="355">
        <v>10.03058266</v>
      </c>
      <c r="AR37" s="739">
        <f>AJ37+AK37+AL37+AM37</f>
        <v>38.69510726</v>
      </c>
      <c r="AS37" s="739">
        <f>AN37+AO37+AP37+AQ37</f>
        <v>37.662520749999999</v>
      </c>
      <c r="AT37" s="1097">
        <f t="shared" si="22"/>
        <v>97.331480429652643</v>
      </c>
      <c r="AU37" s="113"/>
      <c r="AV37" s="113"/>
      <c r="AW37" s="357">
        <v>0.33212634000000002</v>
      </c>
      <c r="AX37" s="358">
        <v>1</v>
      </c>
      <c r="AY37" s="358">
        <v>0</v>
      </c>
      <c r="AZ37" s="358">
        <v>0</v>
      </c>
      <c r="BA37" s="358">
        <v>1</v>
      </c>
      <c r="BB37" s="370">
        <v>0</v>
      </c>
      <c r="BC37" s="370">
        <v>0</v>
      </c>
      <c r="BD37" s="370">
        <v>0</v>
      </c>
      <c r="BE37" s="371">
        <v>0</v>
      </c>
      <c r="BF37" s="371">
        <v>0</v>
      </c>
      <c r="BG37" s="371">
        <v>0</v>
      </c>
      <c r="BH37" s="371">
        <v>0</v>
      </c>
      <c r="BI37" s="372">
        <v>0.39480440999999999</v>
      </c>
      <c r="BJ37" s="371">
        <v>1</v>
      </c>
      <c r="BK37" s="372">
        <v>0.10585699999999999</v>
      </c>
      <c r="BL37" s="372">
        <v>0.36200299999999996</v>
      </c>
      <c r="BM37" s="372">
        <v>0.19463401</v>
      </c>
      <c r="BN37" s="372">
        <v>0.31876399999999999</v>
      </c>
      <c r="BO37" s="372">
        <v>0.682477</v>
      </c>
      <c r="BP37" s="371">
        <v>1</v>
      </c>
      <c r="BQ37" s="371">
        <v>0.49187723</v>
      </c>
      <c r="BR37" s="371">
        <v>1</v>
      </c>
      <c r="BS37" s="371">
        <v>1</v>
      </c>
      <c r="BT37" s="371">
        <v>2</v>
      </c>
      <c r="BU37" s="371">
        <v>1.63566189</v>
      </c>
      <c r="BV37" s="371">
        <v>1</v>
      </c>
      <c r="BW37" s="371">
        <v>1.4496121900000001</v>
      </c>
      <c r="BX37" s="1645">
        <v>2.3055314</v>
      </c>
      <c r="BY37" s="371">
        <v>2</v>
      </c>
      <c r="BZ37" s="371">
        <v>4</v>
      </c>
      <c r="CA37" s="371">
        <v>3.53821282</v>
      </c>
      <c r="CB37" s="371">
        <v>4.0291269200000004</v>
      </c>
      <c r="CC37" s="371">
        <v>1.55647395</v>
      </c>
      <c r="CD37" s="371">
        <v>1</v>
      </c>
      <c r="CE37" s="371">
        <v>0.15380364000000002</v>
      </c>
      <c r="CF37" s="371">
        <v>0.85709025000000005</v>
      </c>
      <c r="CG37" s="371">
        <v>0.63042668999999996</v>
      </c>
      <c r="CH37" s="371">
        <v>1.41121677</v>
      </c>
      <c r="CI37" s="371">
        <v>1.2953196</v>
      </c>
      <c r="CJ37" s="371">
        <v>1.3636781</v>
      </c>
      <c r="CK37" s="739">
        <f>CC37+CD37+CE37+CF37</f>
        <v>3.5673678400000002</v>
      </c>
      <c r="CL37" s="739">
        <f>CG37+CH37+CI37+CJ37</f>
        <v>4.70064116</v>
      </c>
      <c r="CM37" s="347">
        <f>CL37/CK37*100</f>
        <v>131.76777307046643</v>
      </c>
      <c r="CN37" s="113"/>
      <c r="CO37" s="113"/>
      <c r="CP37" s="357">
        <v>132.72073132</v>
      </c>
      <c r="CQ37" s="358">
        <v>149.18447700000002</v>
      </c>
      <c r="CR37" s="358">
        <v>148.67784499999999</v>
      </c>
      <c r="CS37" s="358">
        <v>108.10051300000001</v>
      </c>
      <c r="CT37" s="358">
        <v>71.472600390000011</v>
      </c>
      <c r="CU37" s="358">
        <v>86.152427000000003</v>
      </c>
      <c r="CV37" s="358">
        <v>90.76938899999999</v>
      </c>
      <c r="CW37" s="358">
        <v>78.67327499999999</v>
      </c>
      <c r="CX37" s="355">
        <v>47.328704999999999</v>
      </c>
      <c r="CY37" s="355">
        <v>67.254729000000012</v>
      </c>
      <c r="CZ37" s="355">
        <v>77.799899999999994</v>
      </c>
      <c r="DA37" s="355">
        <v>68.344583999999998</v>
      </c>
      <c r="DB37" s="355">
        <v>64.971814649999999</v>
      </c>
      <c r="DC37" s="356">
        <v>82.898660000000007</v>
      </c>
      <c r="DD37" s="356">
        <v>88.411111999999989</v>
      </c>
      <c r="DE37" s="356">
        <v>82.089346000000006</v>
      </c>
      <c r="DF37" s="356">
        <v>70.131871409999988</v>
      </c>
      <c r="DG37" s="356">
        <v>74.605267999999995</v>
      </c>
      <c r="DH37" s="356">
        <v>77.426760000000002</v>
      </c>
      <c r="DI37" s="356">
        <v>67.328198999999998</v>
      </c>
      <c r="DJ37" s="356">
        <v>58.737432840000004</v>
      </c>
      <c r="DK37" s="356">
        <v>65.291989999999998</v>
      </c>
      <c r="DL37" s="356">
        <v>71.205624</v>
      </c>
      <c r="DM37" s="356">
        <v>68.772965999999997</v>
      </c>
      <c r="DN37" s="356">
        <v>57.488556189999997</v>
      </c>
      <c r="DO37" s="356">
        <v>49.524346950000002</v>
      </c>
      <c r="DP37" s="356">
        <v>69.399097010000006</v>
      </c>
      <c r="DQ37" s="1646">
        <v>65.158778499999997</v>
      </c>
      <c r="DR37" s="356">
        <v>59.335811560000003</v>
      </c>
      <c r="DS37" s="356">
        <v>74.177222850000007</v>
      </c>
      <c r="DT37" s="356">
        <v>80.563331689999998</v>
      </c>
      <c r="DU37" s="356">
        <v>73.403800919999995</v>
      </c>
      <c r="DV37" s="356">
        <v>36.818452919999999</v>
      </c>
      <c r="DW37" s="356">
        <v>15.040446530000001</v>
      </c>
      <c r="DX37" s="356">
        <v>22.53201563</v>
      </c>
      <c r="DY37" s="356">
        <v>20.206717599999998</v>
      </c>
      <c r="DZ37" s="356">
        <v>19.920701270000002</v>
      </c>
      <c r="EA37" s="356">
        <v>21.07967584</v>
      </c>
      <c r="EB37" s="356">
        <v>20.854765929999999</v>
      </c>
      <c r="EC37" s="356">
        <v>19.667777969999999</v>
      </c>
      <c r="ED37" s="739">
        <f>DV37+DW37+DX37+DY37</f>
        <v>94.597632680000004</v>
      </c>
      <c r="EE37" s="739">
        <f>DZ37+EA37+EB37+EC37</f>
        <v>81.522921010000005</v>
      </c>
      <c r="EF37" s="1047">
        <f>EE37/ED37*100</f>
        <v>86.178605849230436</v>
      </c>
      <c r="EG37" s="113"/>
      <c r="EH37" s="113"/>
      <c r="EI37" s="419">
        <f>BM37+BN37</f>
        <v>0.51339800999999996</v>
      </c>
      <c r="EJ37" s="419"/>
      <c r="EK37" s="419"/>
      <c r="EL37" s="419"/>
      <c r="EM37" s="419"/>
      <c r="EN37" s="419"/>
      <c r="EO37" s="419"/>
      <c r="EP37" s="419"/>
      <c r="EQ37" s="419"/>
      <c r="ER37" s="419"/>
      <c r="ES37" s="419"/>
      <c r="ET37" s="419"/>
      <c r="EU37" s="419"/>
      <c r="EV37" s="419"/>
      <c r="EW37" s="419"/>
      <c r="EX37" s="419"/>
      <c r="EY37" s="419"/>
      <c r="EZ37" s="419"/>
      <c r="FA37" s="419"/>
      <c r="FB37" s="636"/>
      <c r="FC37" s="636"/>
      <c r="FD37" s="636"/>
      <c r="FE37" s="636"/>
      <c r="FF37" s="636"/>
      <c r="FG37" s="636"/>
      <c r="FH37" s="636"/>
      <c r="FI37" s="636"/>
      <c r="FJ37" s="636"/>
      <c r="FK37" s="636"/>
      <c r="FL37" s="419"/>
      <c r="FM37" s="419"/>
      <c r="FN37" s="419"/>
      <c r="FO37" s="419"/>
      <c r="FP37" s="419"/>
      <c r="FQ37" s="419"/>
      <c r="FR37" s="419"/>
      <c r="FS37" s="419"/>
      <c r="FT37" s="419"/>
      <c r="FU37" s="419"/>
      <c r="FV37" s="419"/>
      <c r="FW37" s="419"/>
      <c r="FX37" s="419"/>
      <c r="FY37" s="419"/>
      <c r="FZ37" s="419"/>
      <c r="GA37" s="419"/>
      <c r="GB37" s="419"/>
      <c r="GC37" s="419"/>
      <c r="GD37" s="419"/>
      <c r="GE37" s="419"/>
      <c r="GF37" s="419"/>
      <c r="GG37" s="419"/>
      <c r="GH37" s="419"/>
      <c r="GI37" s="419"/>
      <c r="GJ37" s="419"/>
      <c r="GK37" s="419"/>
      <c r="GL37" s="636"/>
      <c r="GM37" s="636"/>
      <c r="GN37" s="636">
        <f>BM37+BN37+BO37</f>
        <v>1.19587501</v>
      </c>
      <c r="GO37" s="636"/>
      <c r="GP37" s="422"/>
      <c r="GQ37" s="422"/>
      <c r="GR37" s="422"/>
      <c r="GS37" s="422"/>
      <c r="GT37" s="422"/>
      <c r="GU37" s="420"/>
      <c r="GV37" s="420"/>
      <c r="GW37" s="420"/>
      <c r="GX37" s="420"/>
      <c r="GY37" s="420"/>
      <c r="GZ37" s="420"/>
      <c r="HA37" s="420"/>
      <c r="HB37" s="420"/>
      <c r="HC37" s="420"/>
      <c r="HD37" s="420"/>
      <c r="HE37" s="420"/>
      <c r="HF37" s="420"/>
      <c r="HG37" s="420"/>
      <c r="HH37" s="420"/>
      <c r="HI37" s="420"/>
      <c r="HJ37" s="420"/>
      <c r="HK37" s="420"/>
      <c r="HL37" s="420"/>
      <c r="HM37" s="420"/>
      <c r="HN37" s="420"/>
      <c r="HO37" s="420"/>
      <c r="HP37" s="420"/>
      <c r="HQ37" s="420"/>
      <c r="HR37" s="420"/>
      <c r="HS37" s="420"/>
      <c r="HT37" s="420"/>
      <c r="HU37" s="420"/>
      <c r="HV37" s="421"/>
      <c r="HW37" s="421"/>
      <c r="HX37" s="422"/>
      <c r="HY37" s="422"/>
      <c r="HZ37" s="422"/>
      <c r="IA37" s="422"/>
      <c r="IB37" s="422"/>
      <c r="IC37" s="422"/>
      <c r="ID37" s="422"/>
      <c r="IE37" s="422"/>
      <c r="IF37" s="421"/>
      <c r="IG37" s="421"/>
      <c r="IH37" s="421"/>
      <c r="II37" s="421"/>
      <c r="IJ37" s="421"/>
      <c r="IK37" s="421"/>
      <c r="IL37" s="420"/>
      <c r="IM37" s="420"/>
      <c r="IN37" s="420"/>
      <c r="IO37" s="420"/>
      <c r="IP37" s="420"/>
      <c r="IQ37" s="420"/>
      <c r="IR37" s="420"/>
      <c r="IS37" s="420"/>
      <c r="IT37" s="420"/>
      <c r="IU37" s="420"/>
      <c r="IV37" s="420"/>
      <c r="IW37" s="420"/>
      <c r="IX37" s="420"/>
      <c r="IY37" s="420"/>
      <c r="IZ37" s="420"/>
      <c r="JA37" s="420"/>
      <c r="JB37" s="420"/>
      <c r="JC37" s="420"/>
      <c r="JD37" s="420"/>
      <c r="JE37" s="420"/>
      <c r="JF37" s="420"/>
      <c r="JG37" s="420"/>
      <c r="JH37" s="420"/>
      <c r="JI37" s="420"/>
      <c r="JJ37" s="420"/>
      <c r="JK37" s="420"/>
      <c r="JL37" s="420"/>
      <c r="JM37" s="420"/>
      <c r="JN37" s="420"/>
      <c r="JO37" s="420"/>
      <c r="JP37" s="420"/>
      <c r="JQ37" s="420"/>
      <c r="JR37" s="420"/>
      <c r="JS37" s="420"/>
      <c r="JT37" s="420"/>
      <c r="JU37" s="420"/>
      <c r="JV37" s="420"/>
      <c r="JW37" s="420"/>
      <c r="JX37" s="420"/>
      <c r="JY37" s="419"/>
      <c r="JZ37" s="419"/>
      <c r="KA37" s="419"/>
      <c r="KB37" s="419"/>
      <c r="KC37" s="419"/>
      <c r="KD37" s="419"/>
      <c r="KE37" s="419"/>
      <c r="KF37" s="419"/>
      <c r="KG37" s="419"/>
      <c r="KH37" s="419"/>
      <c r="KI37" s="419"/>
      <c r="KJ37" s="419"/>
      <c r="KK37" s="419"/>
      <c r="KL37" s="419"/>
      <c r="KM37" s="419"/>
      <c r="KN37" s="419"/>
      <c r="KO37" s="419"/>
      <c r="KP37" s="419"/>
      <c r="KQ37" s="419"/>
      <c r="KR37" s="419"/>
      <c r="KS37" s="419"/>
      <c r="KT37" s="419"/>
      <c r="KU37" s="419"/>
      <c r="KV37" s="419"/>
      <c r="KW37" s="419"/>
      <c r="KX37" s="419"/>
      <c r="KY37" s="419"/>
      <c r="KZ37" s="419"/>
      <c r="LA37" s="419"/>
      <c r="LB37" s="419"/>
      <c r="LC37" s="419"/>
      <c r="LD37" s="419"/>
      <c r="LE37" s="419"/>
      <c r="LF37" s="419"/>
      <c r="LG37" s="419"/>
      <c r="LH37" s="419"/>
    </row>
    <row r="38" spans="1:320" s="413" customFormat="1" ht="15.75" customHeight="1">
      <c r="A38" s="344" t="str">
        <f>IF('1'!$A$1=1,B38,C38)</f>
        <v xml:space="preserve">% of total </v>
      </c>
      <c r="B38" s="365" t="s">
        <v>26</v>
      </c>
      <c r="C38" s="345" t="s">
        <v>156</v>
      </c>
      <c r="D38" s="112">
        <v>5.4768273053892225</v>
      </c>
      <c r="E38" s="113">
        <v>4.4284166071434639</v>
      </c>
      <c r="F38" s="113">
        <v>6.0996263935688013</v>
      </c>
      <c r="G38" s="113">
        <v>3.0688757179306609</v>
      </c>
      <c r="H38" s="113">
        <f t="shared" ref="H38:AS38" si="38">H37/H18*100</f>
        <v>3.7325251361353167</v>
      </c>
      <c r="I38" s="113">
        <f t="shared" si="38"/>
        <v>5.2039533005854492</v>
      </c>
      <c r="J38" s="113">
        <f t="shared" si="38"/>
        <v>4.3071901202477028</v>
      </c>
      <c r="K38" s="113">
        <f t="shared" si="38"/>
        <v>4.9117987078089076</v>
      </c>
      <c r="L38" s="113">
        <f t="shared" si="38"/>
        <v>5.5344340274761308</v>
      </c>
      <c r="M38" s="113">
        <f t="shared" si="38"/>
        <v>4.8402530381638833</v>
      </c>
      <c r="N38" s="113">
        <f t="shared" si="38"/>
        <v>5.0123102193116678</v>
      </c>
      <c r="O38" s="113">
        <f t="shared" si="38"/>
        <v>5.152481639968955</v>
      </c>
      <c r="P38" s="113">
        <f t="shared" si="38"/>
        <v>4.8019495468343214</v>
      </c>
      <c r="Q38" s="113">
        <f t="shared" si="38"/>
        <v>4.6475587673262782</v>
      </c>
      <c r="R38" s="113">
        <f t="shared" si="38"/>
        <v>5.5444274105944453</v>
      </c>
      <c r="S38" s="113">
        <f t="shared" si="38"/>
        <v>3.819851066083201</v>
      </c>
      <c r="T38" s="113">
        <f t="shared" si="38"/>
        <v>5.7361917136965728</v>
      </c>
      <c r="U38" s="113">
        <f t="shared" si="38"/>
        <v>4.8903034336085769</v>
      </c>
      <c r="V38" s="113">
        <f t="shared" si="38"/>
        <v>5.216047085754604</v>
      </c>
      <c r="W38" s="113">
        <f t="shared" si="38"/>
        <v>6.7245148106378538</v>
      </c>
      <c r="X38" s="113">
        <f t="shared" si="38"/>
        <v>5.4291840618454597</v>
      </c>
      <c r="Y38" s="113">
        <f t="shared" si="38"/>
        <v>5.6131082197778621</v>
      </c>
      <c r="Z38" s="113">
        <f t="shared" si="38"/>
        <v>5.2789170815736757</v>
      </c>
      <c r="AA38" s="113">
        <f t="shared" si="38"/>
        <v>5.7834723228264879</v>
      </c>
      <c r="AB38" s="113">
        <f t="shared" si="38"/>
        <v>9.0125468346549145</v>
      </c>
      <c r="AC38" s="113">
        <f t="shared" si="38"/>
        <v>5.9715525087745478</v>
      </c>
      <c r="AD38" s="113">
        <f t="shared" si="38"/>
        <v>5.2515938402602576</v>
      </c>
      <c r="AE38" s="347">
        <f t="shared" si="38"/>
        <v>5.6731771583728339</v>
      </c>
      <c r="AF38" s="113">
        <f t="shared" si="38"/>
        <v>5.4424393251973653</v>
      </c>
      <c r="AG38" s="113">
        <f t="shared" si="38"/>
        <v>6.1759590588315545</v>
      </c>
      <c r="AH38" s="113">
        <f t="shared" si="38"/>
        <v>5.7483683129310545</v>
      </c>
      <c r="AI38" s="113">
        <f t="shared" si="38"/>
        <v>5.9634756100849913</v>
      </c>
      <c r="AJ38" s="113">
        <f t="shared" si="38"/>
        <v>5.8324404032167738</v>
      </c>
      <c r="AK38" s="113">
        <f t="shared" si="38"/>
        <v>6.3676044472415967</v>
      </c>
      <c r="AL38" s="113">
        <f t="shared" si="38"/>
        <v>7.3964590679775482</v>
      </c>
      <c r="AM38" s="113">
        <f t="shared" si="38"/>
        <v>8.0881598526119873</v>
      </c>
      <c r="AN38" s="113">
        <f t="shared" si="38"/>
        <v>7.0674353033540633</v>
      </c>
      <c r="AO38" s="113">
        <f t="shared" si="38"/>
        <v>6.9561481925374977</v>
      </c>
      <c r="AP38" s="113">
        <f t="shared" si="38"/>
        <v>5.285232763853295</v>
      </c>
      <c r="AQ38" s="113">
        <f t="shared" si="38"/>
        <v>7.7562678560048646</v>
      </c>
      <c r="AR38" s="113">
        <f t="shared" si="38"/>
        <v>6.8145618677353452</v>
      </c>
      <c r="AS38" s="113">
        <f t="shared" si="38"/>
        <v>6.7530924485868908</v>
      </c>
      <c r="AT38" s="1097"/>
      <c r="AU38" s="113"/>
      <c r="AV38" s="113"/>
      <c r="AW38" s="112">
        <v>3.631263810500192</v>
      </c>
      <c r="AX38" s="113">
        <v>6.2217925180989555</v>
      </c>
      <c r="AY38" s="113">
        <v>1.5109888535018807</v>
      </c>
      <c r="AZ38" s="113">
        <v>8.8457923306025634</v>
      </c>
      <c r="BA38" s="113">
        <f>BA37/H18*100</f>
        <v>0.93313128403382917</v>
      </c>
      <c r="BB38" s="113"/>
      <c r="BC38" s="113"/>
      <c r="BD38" s="113"/>
      <c r="BE38" s="113" t="s">
        <v>244</v>
      </c>
      <c r="BF38" s="113" t="s">
        <v>244</v>
      </c>
      <c r="BG38" s="113" t="s">
        <v>244</v>
      </c>
      <c r="BH38" s="113" t="s">
        <v>244</v>
      </c>
      <c r="BI38" s="113">
        <f t="shared" ref="BI38:BP38" si="39">BI37/P18*100</f>
        <v>0.33718348603752041</v>
      </c>
      <c r="BJ38" s="113">
        <f t="shared" si="39"/>
        <v>0.68863730473749485</v>
      </c>
      <c r="BK38" s="113">
        <f t="shared" si="39"/>
        <v>6.5212939155921801E-2</v>
      </c>
      <c r="BL38" s="113">
        <f t="shared" si="39"/>
        <v>0.24141992204561968</v>
      </c>
      <c r="BM38" s="113">
        <f t="shared" si="39"/>
        <v>0.13339531225806869</v>
      </c>
      <c r="BN38" s="113">
        <f t="shared" si="39"/>
        <v>0.19485658546385057</v>
      </c>
      <c r="BO38" s="113">
        <f t="shared" si="39"/>
        <v>0.38280823585632112</v>
      </c>
      <c r="BP38" s="113">
        <f t="shared" si="39"/>
        <v>0.61984316058920164</v>
      </c>
      <c r="BQ38" s="113" t="s">
        <v>244</v>
      </c>
      <c r="BR38" s="113">
        <f t="shared" ref="BR38:CJ38" si="40">BR37/Y18*100</f>
        <v>0.56131082197778626</v>
      </c>
      <c r="BS38" s="113">
        <f t="shared" si="40"/>
        <v>0.54372021932216474</v>
      </c>
      <c r="BT38" s="113">
        <f t="shared" si="40"/>
        <v>1.1695998290793592</v>
      </c>
      <c r="BU38" s="113">
        <f t="shared" si="40"/>
        <v>0.91432262076135795</v>
      </c>
      <c r="BV38" s="113">
        <f t="shared" si="40"/>
        <v>0.64530735872404998</v>
      </c>
      <c r="BW38" s="113">
        <f t="shared" si="40"/>
        <v>0.72405594635811144</v>
      </c>
      <c r="BX38" s="347">
        <f t="shared" si="40"/>
        <v>1.2314730211534037</v>
      </c>
      <c r="BY38" s="113">
        <f t="shared" si="40"/>
        <v>0.99497401626276871</v>
      </c>
      <c r="BZ38" s="113">
        <f t="shared" si="40"/>
        <v>1.6469224156884146</v>
      </c>
      <c r="CA38" s="113">
        <f t="shared" si="40"/>
        <v>1.3578399691988638</v>
      </c>
      <c r="CB38" s="113">
        <f t="shared" si="40"/>
        <v>1.6695496942372827</v>
      </c>
      <c r="CC38" s="113">
        <f t="shared" si="40"/>
        <v>0.87817399813416508</v>
      </c>
      <c r="CD38" s="113">
        <f t="shared" si="40"/>
        <v>0.73137287360116832</v>
      </c>
      <c r="CE38" s="113">
        <f t="shared" si="40"/>
        <v>0.1207103215923995</v>
      </c>
      <c r="CF38" s="113">
        <f t="shared" si="40"/>
        <v>0.67783503220588415</v>
      </c>
      <c r="CG38" s="113">
        <f t="shared" si="40"/>
        <v>0.42413786332971204</v>
      </c>
      <c r="CH38" s="113">
        <f t="shared" si="40"/>
        <v>1.0069484795775383</v>
      </c>
      <c r="CI38" s="113">
        <f t="shared" si="40"/>
        <v>0.92787667313547617</v>
      </c>
      <c r="CJ38" s="113">
        <f t="shared" si="40"/>
        <v>1.0544803798035582</v>
      </c>
      <c r="CK38" s="113">
        <f t="shared" ref="CK38" si="41">CK37/AR18*100</f>
        <v>0.62824606447800835</v>
      </c>
      <c r="CL38" s="113">
        <f>CL37/AS18*100</f>
        <v>0.8428502311840802</v>
      </c>
      <c r="CM38" s="347"/>
      <c r="CN38" s="113"/>
      <c r="CO38" s="113"/>
      <c r="CP38" s="112">
        <v>79.47349180838323</v>
      </c>
      <c r="CQ38" s="113">
        <v>78.305755440450355</v>
      </c>
      <c r="CR38" s="113">
        <v>74.267346231059619</v>
      </c>
      <c r="CS38" s="113">
        <v>73.856574137867952</v>
      </c>
      <c r="CT38" s="113">
        <f t="shared" ref="CT38:EE38" si="42">CT37/H18*100</f>
        <v>66.693319375157472</v>
      </c>
      <c r="CU38" s="113">
        <f t="shared" si="42"/>
        <v>64.047600977156719</v>
      </c>
      <c r="CV38" s="113">
        <f t="shared" si="42"/>
        <v>65.160169253620083</v>
      </c>
      <c r="CW38" s="113">
        <f t="shared" si="42"/>
        <v>64.404548414015792</v>
      </c>
      <c r="CX38" s="113">
        <f t="shared" si="42"/>
        <v>52.290937723700267</v>
      </c>
      <c r="CY38" s="113">
        <f t="shared" si="42"/>
        <v>55.77313852160426</v>
      </c>
      <c r="CZ38" s="113">
        <f t="shared" si="42"/>
        <v>57.385927638037238</v>
      </c>
      <c r="DA38" s="113">
        <f t="shared" si="42"/>
        <v>58.690702375219331</v>
      </c>
      <c r="DB38" s="113">
        <f t="shared" si="42"/>
        <v>55.489306611014399</v>
      </c>
      <c r="DC38" s="113">
        <f t="shared" si="42"/>
        <v>57.08710978874997</v>
      </c>
      <c r="DD38" s="113">
        <f t="shared" si="42"/>
        <v>54.465443641548383</v>
      </c>
      <c r="DE38" s="113">
        <f t="shared" si="42"/>
        <v>54.745412364250853</v>
      </c>
      <c r="DF38" s="113">
        <f t="shared" si="42"/>
        <v>48.065920678403884</v>
      </c>
      <c r="DG38" s="113">
        <f t="shared" si="42"/>
        <v>45.605299783211009</v>
      </c>
      <c r="DH38" s="113">
        <f t="shared" si="42"/>
        <v>43.429450961234991</v>
      </c>
      <c r="DI38" s="113">
        <f t="shared" si="42"/>
        <v>41.732923664938717</v>
      </c>
      <c r="DJ38" s="113">
        <f t="shared" si="42"/>
        <v>35.854022756137063</v>
      </c>
      <c r="DK38" s="113">
        <f t="shared" si="42"/>
        <v>36.64910057546539</v>
      </c>
      <c r="DL38" s="113">
        <f t="shared" si="42"/>
        <v>38.715937498251598</v>
      </c>
      <c r="DM38" s="113">
        <f t="shared" si="42"/>
        <v>40.218424639440293</v>
      </c>
      <c r="DN38" s="113">
        <f t="shared" si="42"/>
        <v>32.135667940167863</v>
      </c>
      <c r="DO38" s="113">
        <f t="shared" si="42"/>
        <v>31.95842552283797</v>
      </c>
      <c r="DP38" s="113">
        <f t="shared" si="42"/>
        <v>34.66363570105873</v>
      </c>
      <c r="DQ38" s="347">
        <f t="shared" si="42"/>
        <v>34.803810442165499</v>
      </c>
      <c r="DR38" s="113">
        <f t="shared" si="42"/>
        <v>29.518795368032013</v>
      </c>
      <c r="DS38" s="113">
        <f t="shared" si="42"/>
        <v>30.541032761294968</v>
      </c>
      <c r="DT38" s="113">
        <f t="shared" si="42"/>
        <v>30.91733521572268</v>
      </c>
      <c r="DU38" s="113">
        <f t="shared" si="42"/>
        <v>30.416339771654638</v>
      </c>
      <c r="DV38" s="113">
        <f t="shared" si="42"/>
        <v>20.77324069951246</v>
      </c>
      <c r="DW38" s="113">
        <f t="shared" si="42"/>
        <v>11.000174598890823</v>
      </c>
      <c r="DX38" s="113">
        <f t="shared" si="42"/>
        <v>17.683891309869335</v>
      </c>
      <c r="DY38" s="113">
        <f t="shared" si="42"/>
        <v>15.980605397355999</v>
      </c>
      <c r="DZ38" s="113">
        <f t="shared" si="42"/>
        <v>13.40223027785718</v>
      </c>
      <c r="EA38" s="113">
        <f t="shared" si="42"/>
        <v>15.041025580411272</v>
      </c>
      <c r="EB38" s="113">
        <f t="shared" si="42"/>
        <v>14.938900662158956</v>
      </c>
      <c r="EC38" s="113">
        <f t="shared" si="42"/>
        <v>15.208344244655434</v>
      </c>
      <c r="ED38" s="113">
        <f t="shared" si="42"/>
        <v>16.659507262964567</v>
      </c>
      <c r="EE38" s="113">
        <f t="shared" si="42"/>
        <v>14.617498013841162</v>
      </c>
      <c r="EF38" s="1047"/>
      <c r="EG38" s="113"/>
      <c r="EH38" s="113"/>
      <c r="EI38" s="409"/>
      <c r="EJ38" s="409"/>
      <c r="EK38" s="409"/>
      <c r="EL38" s="409"/>
      <c r="EM38" s="409"/>
      <c r="EN38" s="409"/>
      <c r="EO38" s="409"/>
      <c r="EP38" s="409"/>
      <c r="EQ38" s="409"/>
      <c r="ER38" s="409"/>
      <c r="ES38" s="409"/>
      <c r="ET38" s="409"/>
      <c r="EU38" s="409"/>
      <c r="EV38" s="409"/>
      <c r="EW38" s="409"/>
      <c r="EX38" s="409"/>
      <c r="EY38" s="409"/>
      <c r="EZ38" s="409"/>
      <c r="FA38" s="409"/>
      <c r="FB38" s="634"/>
      <c r="FC38" s="634"/>
      <c r="FD38" s="634"/>
      <c r="FE38" s="634"/>
      <c r="FF38" s="634"/>
      <c r="FG38" s="634"/>
      <c r="FH38" s="634"/>
      <c r="FI38" s="634"/>
      <c r="FJ38" s="634"/>
      <c r="FK38" s="634"/>
      <c r="FL38" s="409"/>
      <c r="FM38" s="409"/>
      <c r="FN38" s="409"/>
      <c r="FO38" s="409"/>
      <c r="FP38" s="409"/>
      <c r="FQ38" s="409"/>
      <c r="FR38" s="409"/>
      <c r="FS38" s="409"/>
      <c r="FT38" s="409"/>
      <c r="FU38" s="409"/>
      <c r="FV38" s="409"/>
      <c r="FW38" s="409"/>
      <c r="FX38" s="409"/>
      <c r="FY38" s="409"/>
      <c r="FZ38" s="409"/>
      <c r="GA38" s="409"/>
      <c r="GB38" s="409"/>
      <c r="GC38" s="409"/>
      <c r="GD38" s="409"/>
      <c r="GE38" s="409"/>
      <c r="GF38" s="409"/>
      <c r="GG38" s="409"/>
      <c r="GH38" s="409"/>
      <c r="GI38" s="409"/>
      <c r="GJ38" s="409"/>
      <c r="GK38" s="409"/>
      <c r="GL38" s="634"/>
      <c r="GM38" s="634"/>
      <c r="GN38" s="634"/>
      <c r="GO38" s="634"/>
      <c r="GP38" s="412"/>
      <c r="GQ38" s="412"/>
      <c r="GR38" s="412"/>
      <c r="GS38" s="412"/>
      <c r="GT38" s="412"/>
      <c r="GU38" s="410"/>
      <c r="GV38" s="410"/>
      <c r="GW38" s="410"/>
      <c r="GX38" s="410"/>
      <c r="GY38" s="410"/>
      <c r="GZ38" s="410"/>
      <c r="HA38" s="410"/>
      <c r="HB38" s="410"/>
      <c r="HC38" s="410"/>
      <c r="HD38" s="410"/>
      <c r="HE38" s="410"/>
      <c r="HF38" s="410"/>
      <c r="HG38" s="410"/>
      <c r="HH38" s="410"/>
      <c r="HI38" s="410"/>
      <c r="HJ38" s="410"/>
      <c r="HK38" s="410"/>
      <c r="HL38" s="410"/>
      <c r="HM38" s="410"/>
      <c r="HN38" s="410"/>
      <c r="HO38" s="410"/>
      <c r="HP38" s="410"/>
      <c r="HQ38" s="410"/>
      <c r="HR38" s="410"/>
      <c r="HS38" s="410"/>
      <c r="HT38" s="410"/>
      <c r="HU38" s="410"/>
      <c r="HV38" s="411"/>
      <c r="HW38" s="411"/>
      <c r="HX38" s="412"/>
      <c r="HY38" s="412"/>
      <c r="HZ38" s="412"/>
      <c r="IA38" s="412"/>
      <c r="IB38" s="412"/>
      <c r="IC38" s="412"/>
      <c r="ID38" s="412"/>
      <c r="IE38" s="412"/>
      <c r="IF38" s="411"/>
      <c r="IG38" s="411"/>
      <c r="IH38" s="411"/>
      <c r="II38" s="411"/>
      <c r="IJ38" s="411"/>
      <c r="IK38" s="411"/>
      <c r="IL38" s="410"/>
      <c r="IM38" s="410"/>
      <c r="IN38" s="410"/>
      <c r="IO38" s="410"/>
      <c r="IP38" s="410"/>
      <c r="IQ38" s="410"/>
      <c r="IR38" s="410"/>
      <c r="IS38" s="410"/>
      <c r="IT38" s="410"/>
      <c r="IU38" s="410"/>
      <c r="IV38" s="410"/>
      <c r="IW38" s="410"/>
      <c r="IX38" s="410"/>
      <c r="IY38" s="410"/>
      <c r="IZ38" s="410"/>
      <c r="JA38" s="410"/>
      <c r="JB38" s="410"/>
      <c r="JC38" s="410"/>
      <c r="JD38" s="410"/>
      <c r="JE38" s="410"/>
      <c r="JF38" s="410"/>
      <c r="JG38" s="410"/>
      <c r="JH38" s="410"/>
      <c r="JI38" s="410"/>
      <c r="JJ38" s="410"/>
      <c r="JK38" s="410"/>
      <c r="JL38" s="410"/>
      <c r="JM38" s="410"/>
      <c r="JN38" s="410"/>
      <c r="JO38" s="410"/>
      <c r="JP38" s="410"/>
      <c r="JQ38" s="410"/>
      <c r="JR38" s="410"/>
      <c r="JS38" s="410"/>
      <c r="JT38" s="410"/>
      <c r="JU38" s="410"/>
      <c r="JV38" s="410"/>
      <c r="JW38" s="410"/>
      <c r="JX38" s="410"/>
      <c r="JY38" s="409"/>
      <c r="JZ38" s="409"/>
      <c r="KA38" s="409"/>
      <c r="KB38" s="409"/>
      <c r="KC38" s="409"/>
      <c r="KD38" s="409"/>
      <c r="KE38" s="409"/>
      <c r="KF38" s="409"/>
      <c r="KG38" s="409"/>
      <c r="KH38" s="409"/>
      <c r="KI38" s="409"/>
      <c r="KJ38" s="409"/>
      <c r="KK38" s="409"/>
      <c r="KL38" s="409"/>
      <c r="KM38" s="409"/>
      <c r="KN38" s="409"/>
      <c r="KO38" s="409"/>
      <c r="KP38" s="409"/>
      <c r="KQ38" s="409"/>
      <c r="KR38" s="409"/>
      <c r="KS38" s="409"/>
      <c r="KT38" s="409"/>
      <c r="KU38" s="409"/>
      <c r="KV38" s="409"/>
      <c r="KW38" s="409"/>
      <c r="KX38" s="409"/>
      <c r="KY38" s="409"/>
      <c r="KZ38" s="409"/>
      <c r="LA38" s="409"/>
      <c r="LB38" s="409"/>
      <c r="LC38" s="409"/>
      <c r="LD38" s="409"/>
      <c r="LE38" s="409"/>
      <c r="LF38" s="409"/>
      <c r="LG38" s="409"/>
      <c r="LH38" s="409"/>
    </row>
    <row r="39" spans="1:320" s="418" customFormat="1" ht="39.6" customHeight="1">
      <c r="A39" s="352" t="str">
        <f>IF('1'!$A$1=1,B39,C39)</f>
        <v>Ferrrous and nonferrous metals</v>
      </c>
      <c r="B39" s="367" t="s">
        <v>10</v>
      </c>
      <c r="C39" s="641" t="s">
        <v>101</v>
      </c>
      <c r="D39" s="354">
        <v>1175.3860378900001</v>
      </c>
      <c r="E39" s="355">
        <v>1384.6025059999999</v>
      </c>
      <c r="F39" s="355">
        <v>1146.2064459999999</v>
      </c>
      <c r="G39" s="355">
        <v>871.367029</v>
      </c>
      <c r="H39" s="355">
        <v>824.52473480000003</v>
      </c>
      <c r="I39" s="355">
        <v>794.87564899999995</v>
      </c>
      <c r="J39" s="355">
        <v>658.72979899999996</v>
      </c>
      <c r="K39" s="355">
        <v>506.47110499999997</v>
      </c>
      <c r="L39" s="355">
        <v>491.37622499999998</v>
      </c>
      <c r="M39" s="355">
        <v>593.35722199999998</v>
      </c>
      <c r="N39" s="355">
        <v>570.48585800000001</v>
      </c>
      <c r="O39" s="355">
        <v>554.11563899999999</v>
      </c>
      <c r="P39" s="355">
        <v>688.33369123</v>
      </c>
      <c r="Q39" s="355">
        <v>614.25170600000001</v>
      </c>
      <c r="R39" s="355">
        <v>638.76254099999994</v>
      </c>
      <c r="S39" s="355">
        <v>659.75063499999999</v>
      </c>
      <c r="T39" s="355">
        <v>838.83416463000003</v>
      </c>
      <c r="U39" s="355">
        <v>764.08347100000003</v>
      </c>
      <c r="V39" s="355">
        <v>725.23999700000002</v>
      </c>
      <c r="W39" s="355">
        <v>576.9233089999999</v>
      </c>
      <c r="X39" s="355">
        <v>737.18867050999995</v>
      </c>
      <c r="Y39" s="355">
        <v>692.516525</v>
      </c>
      <c r="Z39" s="355">
        <v>586.56056100000001</v>
      </c>
      <c r="AA39" s="355">
        <v>562.02693999999997</v>
      </c>
      <c r="AB39" s="355">
        <v>774.10871863</v>
      </c>
      <c r="AC39" s="355">
        <v>585.18396573999996</v>
      </c>
      <c r="AD39" s="355">
        <v>830.42573000000004</v>
      </c>
      <c r="AE39" s="688">
        <v>639.43994234000002</v>
      </c>
      <c r="AF39" s="355">
        <v>860.81888444000003</v>
      </c>
      <c r="AG39" s="355">
        <v>867.98534917999996</v>
      </c>
      <c r="AH39" s="355">
        <v>698.36828198000001</v>
      </c>
      <c r="AI39" s="355">
        <v>1059.77109836</v>
      </c>
      <c r="AJ39" s="355">
        <v>511.48281462999995</v>
      </c>
      <c r="AK39" s="355">
        <v>74.918615020000004</v>
      </c>
      <c r="AL39" s="355">
        <v>81.880942860000005</v>
      </c>
      <c r="AM39" s="355">
        <v>70.495916870000002</v>
      </c>
      <c r="AN39" s="355">
        <v>45.457815159999996</v>
      </c>
      <c r="AO39" s="355">
        <v>84.175735650000007</v>
      </c>
      <c r="AP39" s="355">
        <v>71.849087470000001</v>
      </c>
      <c r="AQ39" s="355">
        <v>56.014828270000002</v>
      </c>
      <c r="AR39" s="739">
        <f>AJ39+AK39+AL39+AM39</f>
        <v>738.77828937999993</v>
      </c>
      <c r="AS39" s="739">
        <f>AN39+AO39+AP39+AQ39</f>
        <v>257.49746655000001</v>
      </c>
      <c r="AT39" s="1097">
        <f t="shared" si="22"/>
        <v>34.854498332117736</v>
      </c>
      <c r="AU39" s="113"/>
      <c r="AV39" s="113"/>
      <c r="AW39" s="357">
        <v>547.59611355999994</v>
      </c>
      <c r="AX39" s="358">
        <v>511.50136800000001</v>
      </c>
      <c r="AY39" s="358">
        <v>467.70131099999998</v>
      </c>
      <c r="AZ39" s="358">
        <v>485.326233</v>
      </c>
      <c r="BA39" s="358">
        <v>425.62183649999997</v>
      </c>
      <c r="BB39" s="358">
        <v>373.03255899999999</v>
      </c>
      <c r="BC39" s="358">
        <v>383.18504200000001</v>
      </c>
      <c r="BD39" s="358">
        <v>312.99488000000002</v>
      </c>
      <c r="BE39" s="355">
        <v>273.07971000000003</v>
      </c>
      <c r="BF39" s="355">
        <v>291.63626400000004</v>
      </c>
      <c r="BG39" s="355">
        <v>368.380064</v>
      </c>
      <c r="BH39" s="355">
        <v>303.22932799999995</v>
      </c>
      <c r="BI39" s="355">
        <v>280.79796443999999</v>
      </c>
      <c r="BJ39" s="355">
        <v>281.75485300000003</v>
      </c>
      <c r="BK39" s="355">
        <v>300.04384499999998</v>
      </c>
      <c r="BL39" s="355">
        <v>497.40079900000001</v>
      </c>
      <c r="BM39" s="355">
        <v>359.39219874000003</v>
      </c>
      <c r="BN39" s="355">
        <v>472.32753700000001</v>
      </c>
      <c r="BO39" s="355">
        <v>398.31804700000004</v>
      </c>
      <c r="BP39" s="355">
        <v>345.538004</v>
      </c>
      <c r="BQ39" s="355">
        <v>446.69121991999998</v>
      </c>
      <c r="BR39" s="355">
        <v>395.176151</v>
      </c>
      <c r="BS39" s="355">
        <v>324.06744500000002</v>
      </c>
      <c r="BT39" s="355">
        <v>222.09402400000002</v>
      </c>
      <c r="BU39" s="355">
        <v>283.97577997000002</v>
      </c>
      <c r="BV39" s="355">
        <v>250.20396679999999</v>
      </c>
      <c r="BW39" s="355">
        <v>165.85079435</v>
      </c>
      <c r="BX39" s="688">
        <v>145.09236891</v>
      </c>
      <c r="BY39" s="355">
        <v>151.71883659</v>
      </c>
      <c r="BZ39" s="355">
        <v>310.72331862999999</v>
      </c>
      <c r="CA39" s="355">
        <v>326.62768394</v>
      </c>
      <c r="CB39" s="355">
        <v>506.16486191000001</v>
      </c>
      <c r="CC39" s="355">
        <v>300</v>
      </c>
      <c r="CD39" s="355">
        <v>30.20538578</v>
      </c>
      <c r="CE39" s="355">
        <v>15.83844199</v>
      </c>
      <c r="CF39" s="355">
        <v>7.2344734899999992</v>
      </c>
      <c r="CG39" s="355">
        <v>4.6765045299999999</v>
      </c>
      <c r="CH39" s="355">
        <v>17.176389400000001</v>
      </c>
      <c r="CI39" s="355">
        <v>22.235351299999998</v>
      </c>
      <c r="CJ39" s="355">
        <v>13.216948120000001</v>
      </c>
      <c r="CK39" s="739">
        <f>CC39+CD39+CE39+CF39</f>
        <v>353.27830126000003</v>
      </c>
      <c r="CL39" s="739">
        <f>CG39+CH39+CI39+CJ39</f>
        <v>57.305193349999996</v>
      </c>
      <c r="CM39" s="347">
        <f>CL39/CK39*100</f>
        <v>16.22097738401019</v>
      </c>
      <c r="CN39" s="113"/>
      <c r="CO39" s="113"/>
      <c r="CP39" s="357">
        <v>758.37759791999997</v>
      </c>
      <c r="CQ39" s="355">
        <v>1063.9827069999999</v>
      </c>
      <c r="CR39" s="358">
        <v>920.67086800000004</v>
      </c>
      <c r="CS39" s="358">
        <v>617.398281</v>
      </c>
      <c r="CT39" s="358">
        <v>321.64010894</v>
      </c>
      <c r="CU39" s="358">
        <v>469.31599800000004</v>
      </c>
      <c r="CV39" s="358">
        <v>504.17147</v>
      </c>
      <c r="CW39" s="358">
        <v>397.98784899999998</v>
      </c>
      <c r="CX39" s="355">
        <v>205.11648600000001</v>
      </c>
      <c r="CY39" s="355">
        <v>313.87567200000001</v>
      </c>
      <c r="CZ39" s="355">
        <v>389.54790000000003</v>
      </c>
      <c r="DA39" s="355">
        <v>383.43827399999998</v>
      </c>
      <c r="DB39" s="355">
        <v>371.42685003999998</v>
      </c>
      <c r="DC39" s="356">
        <v>342.08208000000002</v>
      </c>
      <c r="DD39" s="356">
        <v>384.57209399999999</v>
      </c>
      <c r="DE39" s="356">
        <v>412.01071300000001</v>
      </c>
      <c r="DF39" s="356">
        <v>377.06904170000001</v>
      </c>
      <c r="DG39" s="356">
        <v>435.59194000000002</v>
      </c>
      <c r="DH39" s="356">
        <v>364.98164400000002</v>
      </c>
      <c r="DI39" s="356">
        <v>316.158593</v>
      </c>
      <c r="DJ39" s="356">
        <v>313.58924301999997</v>
      </c>
      <c r="DK39" s="356">
        <v>356.03265999999996</v>
      </c>
      <c r="DL39" s="356">
        <v>395.275375</v>
      </c>
      <c r="DM39" s="356">
        <v>313.98452700000001</v>
      </c>
      <c r="DN39" s="356">
        <v>239.23794520999999</v>
      </c>
      <c r="DO39" s="356">
        <v>289.44242916000002</v>
      </c>
      <c r="DP39" s="356">
        <v>274.24923462999999</v>
      </c>
      <c r="DQ39" s="1646">
        <v>281.87822688</v>
      </c>
      <c r="DR39" s="356">
        <v>318.09413913999998</v>
      </c>
      <c r="DS39" s="356">
        <v>471.78974484000003</v>
      </c>
      <c r="DT39" s="356">
        <v>630.96382720999998</v>
      </c>
      <c r="DU39" s="356">
        <v>441.78904707999999</v>
      </c>
      <c r="DV39" s="356">
        <v>262.31369322</v>
      </c>
      <c r="DW39" s="356">
        <v>37.981814610000001</v>
      </c>
      <c r="DX39" s="356">
        <v>38.906839720000001</v>
      </c>
      <c r="DY39" s="356">
        <v>38.251649649999997</v>
      </c>
      <c r="DZ39" s="356">
        <v>33.82515927</v>
      </c>
      <c r="EA39" s="356">
        <v>41.257902459999997</v>
      </c>
      <c r="EB39" s="356">
        <v>50.61575354</v>
      </c>
      <c r="EC39" s="356">
        <v>45.882687849999996</v>
      </c>
      <c r="ED39" s="739">
        <f>DV39+DW39+DX39+DY39</f>
        <v>377.4539972</v>
      </c>
      <c r="EE39" s="739">
        <f>DZ39+EA39+EB39+EC39</f>
        <v>171.58150311999998</v>
      </c>
      <c r="EF39" s="1047">
        <f>EE39/ED39*100</f>
        <v>45.457593347219152</v>
      </c>
      <c r="EG39" s="113"/>
      <c r="EH39" s="113"/>
      <c r="EI39" s="414"/>
      <c r="EJ39" s="414"/>
      <c r="EK39" s="414"/>
      <c r="EL39" s="414"/>
      <c r="EM39" s="414"/>
      <c r="EN39" s="414"/>
      <c r="EO39" s="414"/>
      <c r="EP39" s="414"/>
      <c r="EQ39" s="414"/>
      <c r="ER39" s="414"/>
      <c r="ES39" s="414"/>
      <c r="ET39" s="414"/>
      <c r="EU39" s="414"/>
      <c r="EV39" s="414"/>
      <c r="EW39" s="414"/>
      <c r="EX39" s="414"/>
      <c r="EY39" s="414"/>
      <c r="EZ39" s="414"/>
      <c r="FA39" s="414"/>
      <c r="FB39" s="635"/>
      <c r="FC39" s="635"/>
      <c r="FD39" s="635"/>
      <c r="FE39" s="635"/>
      <c r="FF39" s="635"/>
      <c r="FG39" s="635"/>
      <c r="FH39" s="635"/>
      <c r="FI39" s="635"/>
      <c r="FJ39" s="635"/>
      <c r="FK39" s="635"/>
      <c r="FL39" s="414"/>
      <c r="FM39" s="414"/>
      <c r="FN39" s="414"/>
      <c r="FO39" s="414"/>
      <c r="FP39" s="414"/>
      <c r="FQ39" s="414"/>
      <c r="FR39" s="414"/>
      <c r="FS39" s="414"/>
      <c r="FT39" s="414"/>
      <c r="FU39" s="414"/>
      <c r="FV39" s="414"/>
      <c r="FW39" s="414"/>
      <c r="FX39" s="414"/>
      <c r="FY39" s="414"/>
      <c r="FZ39" s="414"/>
      <c r="GA39" s="414"/>
      <c r="GB39" s="414"/>
      <c r="GC39" s="414"/>
      <c r="GD39" s="414"/>
      <c r="GE39" s="414"/>
      <c r="GF39" s="414"/>
      <c r="GG39" s="414"/>
      <c r="GH39" s="414"/>
      <c r="GI39" s="414"/>
      <c r="GJ39" s="414"/>
      <c r="GK39" s="414"/>
      <c r="GL39" s="635"/>
      <c r="GM39" s="635"/>
      <c r="GN39" s="635"/>
      <c r="GO39" s="635"/>
      <c r="GP39" s="417"/>
      <c r="GQ39" s="417"/>
      <c r="GR39" s="417"/>
      <c r="GS39" s="417"/>
      <c r="GT39" s="417"/>
      <c r="GU39" s="415"/>
      <c r="GV39" s="415"/>
      <c r="GW39" s="415"/>
      <c r="GX39" s="415"/>
      <c r="GY39" s="415"/>
      <c r="GZ39" s="415"/>
      <c r="HA39" s="415"/>
      <c r="HB39" s="415"/>
      <c r="HC39" s="415"/>
      <c r="HD39" s="415"/>
      <c r="HE39" s="415"/>
      <c r="HF39" s="415"/>
      <c r="HG39" s="415"/>
      <c r="HH39" s="415"/>
      <c r="HI39" s="415"/>
      <c r="HJ39" s="415"/>
      <c r="HK39" s="415"/>
      <c r="HL39" s="415"/>
      <c r="HM39" s="415"/>
      <c r="HN39" s="415"/>
      <c r="HO39" s="415"/>
      <c r="HP39" s="415"/>
      <c r="HQ39" s="415"/>
      <c r="HR39" s="415"/>
      <c r="HS39" s="415"/>
      <c r="HT39" s="415"/>
      <c r="HU39" s="415"/>
      <c r="HV39" s="416"/>
      <c r="HW39" s="416"/>
      <c r="HX39" s="417"/>
      <c r="HY39" s="417"/>
      <c r="HZ39" s="417"/>
      <c r="IA39" s="417"/>
      <c r="IB39" s="417"/>
      <c r="IC39" s="417"/>
      <c r="ID39" s="417"/>
      <c r="IE39" s="417"/>
      <c r="IF39" s="416"/>
      <c r="IG39" s="416"/>
      <c r="IH39" s="416"/>
      <c r="II39" s="416"/>
      <c r="IJ39" s="416"/>
      <c r="IK39" s="416"/>
      <c r="IL39" s="415"/>
      <c r="IM39" s="415"/>
      <c r="IN39" s="415"/>
      <c r="IO39" s="415"/>
      <c r="IP39" s="415"/>
      <c r="IQ39" s="415"/>
      <c r="IR39" s="415"/>
      <c r="IS39" s="415"/>
      <c r="IT39" s="415"/>
      <c r="IU39" s="415"/>
      <c r="IV39" s="415"/>
      <c r="IW39" s="415"/>
      <c r="IX39" s="415"/>
      <c r="IY39" s="415"/>
      <c r="IZ39" s="415"/>
      <c r="JA39" s="415"/>
      <c r="JB39" s="415"/>
      <c r="JC39" s="415"/>
      <c r="JD39" s="415"/>
      <c r="JE39" s="415"/>
      <c r="JF39" s="415"/>
      <c r="JG39" s="415"/>
      <c r="JH39" s="415"/>
      <c r="JI39" s="415"/>
      <c r="JJ39" s="415"/>
      <c r="JK39" s="415"/>
      <c r="JL39" s="415"/>
      <c r="JM39" s="415"/>
      <c r="JN39" s="415"/>
      <c r="JO39" s="415"/>
      <c r="JP39" s="415"/>
      <c r="JQ39" s="415"/>
      <c r="JR39" s="415"/>
      <c r="JS39" s="415"/>
      <c r="JT39" s="415"/>
      <c r="JU39" s="415"/>
      <c r="JV39" s="415"/>
      <c r="JW39" s="415"/>
      <c r="JX39" s="415"/>
      <c r="JY39" s="414"/>
      <c r="JZ39" s="414"/>
      <c r="KA39" s="414"/>
      <c r="KB39" s="414"/>
      <c r="KC39" s="414"/>
      <c r="KD39" s="414"/>
      <c r="KE39" s="414"/>
      <c r="KF39" s="414"/>
      <c r="KG39" s="414"/>
      <c r="KH39" s="414"/>
      <c r="KI39" s="414"/>
      <c r="KJ39" s="414"/>
      <c r="KK39" s="414"/>
      <c r="KL39" s="414"/>
      <c r="KM39" s="414"/>
      <c r="KN39" s="414"/>
      <c r="KO39" s="414"/>
      <c r="KP39" s="414"/>
      <c r="KQ39" s="414"/>
      <c r="KR39" s="414"/>
      <c r="KS39" s="414"/>
      <c r="KT39" s="414"/>
      <c r="KU39" s="414"/>
      <c r="KV39" s="414"/>
      <c r="KW39" s="414"/>
      <c r="KX39" s="414"/>
      <c r="KY39" s="414"/>
      <c r="KZ39" s="414"/>
      <c r="LA39" s="414"/>
      <c r="LB39" s="414"/>
      <c r="LC39" s="414"/>
      <c r="LD39" s="414"/>
      <c r="LE39" s="414"/>
      <c r="LF39" s="414"/>
      <c r="LG39" s="414"/>
      <c r="LH39" s="414"/>
    </row>
    <row r="40" spans="1:320" s="413" customFormat="1" ht="15.75" customHeight="1">
      <c r="A40" s="344" t="str">
        <f>IF('1'!$A$1=1,B40,C40)</f>
        <v xml:space="preserve">% of total </v>
      </c>
      <c r="B40" s="365" t="s">
        <v>26</v>
      </c>
      <c r="C40" s="345" t="s">
        <v>156</v>
      </c>
      <c r="D40" s="112">
        <v>29.963565896288497</v>
      </c>
      <c r="E40" s="113">
        <v>31.252825229916375</v>
      </c>
      <c r="F40" s="113">
        <v>31.539308448351903</v>
      </c>
      <c r="G40" s="113">
        <v>29.376209394121439</v>
      </c>
      <c r="H40" s="113">
        <f t="shared" ref="H40:AS40" si="43">H39/H20*100</f>
        <v>33.176042298606447</v>
      </c>
      <c r="I40" s="113">
        <f t="shared" si="43"/>
        <v>33.231838639315455</v>
      </c>
      <c r="J40" s="113">
        <f t="shared" si="43"/>
        <v>27.566765200944204</v>
      </c>
      <c r="K40" s="113">
        <f t="shared" si="43"/>
        <v>26.696295235997287</v>
      </c>
      <c r="L40" s="113">
        <f t="shared" si="43"/>
        <v>29.626644756728947</v>
      </c>
      <c r="M40" s="113">
        <f t="shared" si="43"/>
        <v>28.667658534159752</v>
      </c>
      <c r="N40" s="113">
        <f t="shared" si="43"/>
        <v>25.136278168155474</v>
      </c>
      <c r="O40" s="113">
        <f t="shared" si="43"/>
        <v>26.379696489434373</v>
      </c>
      <c r="P40" s="113">
        <f t="shared" si="43"/>
        <v>29.002321665331255</v>
      </c>
      <c r="Q40" s="113">
        <f t="shared" si="43"/>
        <v>27.198480202828542</v>
      </c>
      <c r="R40" s="113">
        <f t="shared" si="43"/>
        <v>26.590745395136445</v>
      </c>
      <c r="S40" s="113">
        <f t="shared" si="43"/>
        <v>23.101034265835317</v>
      </c>
      <c r="T40" s="113">
        <f t="shared" si="43"/>
        <v>28.522110158617537</v>
      </c>
      <c r="U40" s="113">
        <f t="shared" si="43"/>
        <v>23.941390727787905</v>
      </c>
      <c r="V40" s="113">
        <f t="shared" si="43"/>
        <v>26.714300108660094</v>
      </c>
      <c r="W40" s="113">
        <f t="shared" si="43"/>
        <v>22.581415886266093</v>
      </c>
      <c r="X40" s="113">
        <f t="shared" si="43"/>
        <v>27.118820424174672</v>
      </c>
      <c r="Y40" s="113">
        <f t="shared" si="43"/>
        <v>25.322334001015605</v>
      </c>
      <c r="Z40" s="113">
        <f t="shared" si="43"/>
        <v>24.035830174822387</v>
      </c>
      <c r="AA40" s="113">
        <f t="shared" si="43"/>
        <v>26.748702750696403</v>
      </c>
      <c r="AB40" s="113">
        <f t="shared" si="43"/>
        <v>33.509840000556338</v>
      </c>
      <c r="AC40" s="113">
        <f t="shared" si="43"/>
        <v>27.896153054654533</v>
      </c>
      <c r="AD40" s="113">
        <f t="shared" si="43"/>
        <v>39.160288187902211</v>
      </c>
      <c r="AE40" s="347">
        <f t="shared" si="43"/>
        <v>28.362997720507988</v>
      </c>
      <c r="AF40" s="113">
        <f t="shared" si="43"/>
        <v>28.447351470618969</v>
      </c>
      <c r="AG40" s="113">
        <f t="shared" si="43"/>
        <v>22.245318619857223</v>
      </c>
      <c r="AH40" s="113">
        <f t="shared" si="43"/>
        <v>15.042152157617734</v>
      </c>
      <c r="AI40" s="113">
        <f t="shared" si="43"/>
        <v>25.543788091590518</v>
      </c>
      <c r="AJ40" s="113">
        <f t="shared" si="43"/>
        <v>18.958034753104211</v>
      </c>
      <c r="AK40" s="113">
        <f t="shared" si="43"/>
        <v>6.1775796118749096</v>
      </c>
      <c r="AL40" s="113">
        <f t="shared" si="43"/>
        <v>7.6053290951082166</v>
      </c>
      <c r="AM40" s="113">
        <f>AM39/AM20*100</f>
        <v>7.8851293295072429</v>
      </c>
      <c r="AN40" s="113">
        <f>AN39/AN20*100</f>
        <v>4.9333585273200802</v>
      </c>
      <c r="AO40" s="113">
        <f>AO39/AO20*100</f>
        <v>7.0795098054001917</v>
      </c>
      <c r="AP40" s="113">
        <f>AP39/AP20*100</f>
        <v>7.5911580725927257</v>
      </c>
      <c r="AQ40" s="113">
        <f>AQ39/AQ20*100</f>
        <v>6.7351009918697873</v>
      </c>
      <c r="AR40" s="113">
        <f t="shared" si="43"/>
        <v>12.561295111528558</v>
      </c>
      <c r="AS40" s="113">
        <f t="shared" si="43"/>
        <v>6.6218356335611572</v>
      </c>
      <c r="AT40" s="1097"/>
      <c r="AU40" s="113"/>
      <c r="AV40" s="113"/>
      <c r="AW40" s="112">
        <v>13.959611314305992</v>
      </c>
      <c r="AX40" s="113">
        <v>11.545452784964946</v>
      </c>
      <c r="AY40" s="113">
        <v>12.86938837310252</v>
      </c>
      <c r="AZ40" s="113">
        <v>16.361698997757433</v>
      </c>
      <c r="BA40" s="113">
        <f t="shared" ref="BA40:CJ40" si="44">BA39/H20*100</f>
        <v>17.125560283354833</v>
      </c>
      <c r="BB40" s="113">
        <f t="shared" si="44"/>
        <v>15.595593881249872</v>
      </c>
      <c r="BC40" s="113">
        <f t="shared" si="44"/>
        <v>16.035667579276986</v>
      </c>
      <c r="BD40" s="113">
        <f t="shared" si="44"/>
        <v>16.498085757203356</v>
      </c>
      <c r="BE40" s="113">
        <f t="shared" si="44"/>
        <v>16.464849430679237</v>
      </c>
      <c r="BF40" s="113">
        <f t="shared" si="44"/>
        <v>14.090211633979349</v>
      </c>
      <c r="BG40" s="113">
        <f t="shared" si="44"/>
        <v>16.231259075850598</v>
      </c>
      <c r="BH40" s="113">
        <f t="shared" si="44"/>
        <v>14.435791153216563</v>
      </c>
      <c r="BI40" s="113">
        <f t="shared" si="44"/>
        <v>11.831169956401217</v>
      </c>
      <c r="BJ40" s="113">
        <f t="shared" si="44"/>
        <v>12.475836398200196</v>
      </c>
      <c r="BK40" s="113">
        <f t="shared" si="44"/>
        <v>12.490384106247683</v>
      </c>
      <c r="BL40" s="113">
        <f t="shared" si="44"/>
        <v>17.41638778650492</v>
      </c>
      <c r="BM40" s="113">
        <f t="shared" si="44"/>
        <v>12.220083915074534</v>
      </c>
      <c r="BN40" s="113">
        <f t="shared" si="44"/>
        <v>14.799663314285588</v>
      </c>
      <c r="BO40" s="113">
        <f t="shared" si="44"/>
        <v>14.672091845829868</v>
      </c>
      <c r="BP40" s="113">
        <f t="shared" si="44"/>
        <v>13.524739339027603</v>
      </c>
      <c r="BQ40" s="113">
        <f t="shared" si="44"/>
        <v>16.432345561802382</v>
      </c>
      <c r="BR40" s="113">
        <f t="shared" si="44"/>
        <v>14.449882600069042</v>
      </c>
      <c r="BS40" s="113">
        <f t="shared" si="44"/>
        <v>13.27949847144359</v>
      </c>
      <c r="BT40" s="113">
        <f t="shared" si="44"/>
        <v>10.570181975052714</v>
      </c>
      <c r="BU40" s="113">
        <f t="shared" si="44"/>
        <v>12.292824924732876</v>
      </c>
      <c r="BV40" s="113">
        <f t="shared" si="44"/>
        <v>11.927408407214676</v>
      </c>
      <c r="BW40" s="113">
        <f t="shared" si="44"/>
        <v>7.8210063444668352</v>
      </c>
      <c r="BX40" s="347">
        <f t="shared" si="44"/>
        <v>6.4357170332492153</v>
      </c>
      <c r="BY40" s="113">
        <f t="shared" si="44"/>
        <v>5.0138294445025791</v>
      </c>
      <c r="BZ40" s="113">
        <f t="shared" si="44"/>
        <v>7.9634284519592171</v>
      </c>
      <c r="CA40" s="113">
        <f t="shared" si="44"/>
        <v>7.0352326236609626</v>
      </c>
      <c r="CB40" s="113">
        <f t="shared" si="44"/>
        <v>12.200151515781537</v>
      </c>
      <c r="CC40" s="113">
        <f t="shared" si="44"/>
        <v>11.119455557945699</v>
      </c>
      <c r="CD40" s="113">
        <f t="shared" si="44"/>
        <v>2.4906516933545992</v>
      </c>
      <c r="CE40" s="113">
        <f t="shared" si="44"/>
        <v>1.4711184248780238</v>
      </c>
      <c r="CF40" s="113">
        <f t="shared" si="44"/>
        <v>0.80919238492545076</v>
      </c>
      <c r="CG40" s="113">
        <f t="shared" si="44"/>
        <v>0.5075227091298351</v>
      </c>
      <c r="CH40" s="113">
        <f t="shared" si="44"/>
        <v>1.444601775555399</v>
      </c>
      <c r="CI40" s="113">
        <f t="shared" si="44"/>
        <v>2.3492583199251889</v>
      </c>
      <c r="CJ40" s="113">
        <f t="shared" si="44"/>
        <v>1.5891770651054344</v>
      </c>
      <c r="CK40" s="113">
        <f t="shared" ref="CK40" si="45">CK39/AR20*100</f>
        <v>6.0067182027648887</v>
      </c>
      <c r="CL40" s="113">
        <f>CL39/AS20*100</f>
        <v>1.473667203010941</v>
      </c>
      <c r="CM40" s="347"/>
      <c r="CN40" s="113"/>
      <c r="CO40" s="113"/>
      <c r="CP40" s="112">
        <v>19.332964997897591</v>
      </c>
      <c r="CQ40" s="113">
        <v>24.015892969591608</v>
      </c>
      <c r="CR40" s="113">
        <v>25.333414051716023</v>
      </c>
      <c r="CS40" s="113">
        <v>20.814215570034644</v>
      </c>
      <c r="CT40" s="113">
        <f t="shared" ref="CT40:EE40" si="46">CT39/H20*100</f>
        <v>12.941692842859545</v>
      </c>
      <c r="CU40" s="113">
        <f t="shared" si="46"/>
        <v>19.620972835192859</v>
      </c>
      <c r="CV40" s="113">
        <f t="shared" si="46"/>
        <v>21.098751803248671</v>
      </c>
      <c r="CW40" s="113">
        <f t="shared" si="46"/>
        <v>20.97809926835512</v>
      </c>
      <c r="CX40" s="113">
        <f t="shared" si="46"/>
        <v>12.36712920831806</v>
      </c>
      <c r="CY40" s="113">
        <f t="shared" si="46"/>
        <v>15.164693802405472</v>
      </c>
      <c r="CZ40" s="113">
        <f t="shared" si="46"/>
        <v>17.163938837237243</v>
      </c>
      <c r="DA40" s="113">
        <f t="shared" si="46"/>
        <v>18.254285890228367</v>
      </c>
      <c r="DB40" s="113">
        <f t="shared" si="46"/>
        <v>15.649736628104979</v>
      </c>
      <c r="DC40" s="113">
        <f t="shared" si="46"/>
        <v>15.147068522138396</v>
      </c>
      <c r="DD40" s="113">
        <f t="shared" si="46"/>
        <v>16.009170828363402</v>
      </c>
      <c r="DE40" s="113">
        <f t="shared" si="46"/>
        <v>14.42647129684724</v>
      </c>
      <c r="DF40" s="113">
        <f t="shared" si="46"/>
        <v>12.821133423333524</v>
      </c>
      <c r="DG40" s="113">
        <f t="shared" si="46"/>
        <v>13.648609385263283</v>
      </c>
      <c r="DH40" s="113">
        <f t="shared" si="46"/>
        <v>13.444141542524632</v>
      </c>
      <c r="DI40" s="113">
        <f t="shared" si="46"/>
        <v>12.374796724584648</v>
      </c>
      <c r="DJ40" s="113">
        <f t="shared" si="46"/>
        <v>11.535948270242564</v>
      </c>
      <c r="DK40" s="113">
        <f t="shared" si="46"/>
        <v>13.018574440212857</v>
      </c>
      <c r="DL40" s="113">
        <f t="shared" si="46"/>
        <v>16.197426860053131</v>
      </c>
      <c r="DM40" s="113">
        <f t="shared" si="46"/>
        <v>14.94355196041138</v>
      </c>
      <c r="DN40" s="113">
        <f t="shared" si="46"/>
        <v>10.356200715885178</v>
      </c>
      <c r="DO40" s="113">
        <f t="shared" si="46"/>
        <v>13.797934969301306</v>
      </c>
      <c r="DP40" s="113">
        <f t="shared" si="46"/>
        <v>12.932738805458749</v>
      </c>
      <c r="DQ40" s="347">
        <f t="shared" si="46"/>
        <v>12.502990471945303</v>
      </c>
      <c r="DR40" s="113">
        <f t="shared" si="46"/>
        <v>10.512008902716252</v>
      </c>
      <c r="DS40" s="113">
        <f t="shared" si="46"/>
        <v>12.091348322252038</v>
      </c>
      <c r="DT40" s="113">
        <f t="shared" si="46"/>
        <v>13.590327825222525</v>
      </c>
      <c r="DU40" s="113">
        <f t="shared" si="46"/>
        <v>10.648493639108253</v>
      </c>
      <c r="DV40" s="113">
        <f t="shared" si="46"/>
        <v>9.7226181800013087</v>
      </c>
      <c r="DW40" s="113">
        <f t="shared" si="46"/>
        <v>3.1318742810997113</v>
      </c>
      <c r="DX40" s="113">
        <f t="shared" si="46"/>
        <v>3.6137751934190172</v>
      </c>
      <c r="DY40" s="113">
        <f t="shared" si="46"/>
        <v>4.2785343882179712</v>
      </c>
      <c r="DZ40" s="113">
        <f t="shared" si="46"/>
        <v>3.6709119726777115</v>
      </c>
      <c r="EA40" s="113">
        <f t="shared" si="46"/>
        <v>3.4699515574214601</v>
      </c>
      <c r="EB40" s="113">
        <f t="shared" si="46"/>
        <v>5.3477670992824766</v>
      </c>
      <c r="EC40" s="113">
        <f t="shared" si="46"/>
        <v>5.5168344881580547</v>
      </c>
      <c r="ED40" s="113">
        <f t="shared" si="46"/>
        <v>6.4177725821291984</v>
      </c>
      <c r="EE40" s="113">
        <f t="shared" si="46"/>
        <v>4.4124104467621246</v>
      </c>
      <c r="EF40" s="1047"/>
      <c r="EG40" s="113"/>
      <c r="EH40" s="113"/>
      <c r="EI40" s="409"/>
      <c r="EJ40" s="409"/>
      <c r="EK40" s="409"/>
      <c r="EL40" s="409"/>
      <c r="EM40" s="409"/>
      <c r="EN40" s="409"/>
      <c r="EO40" s="409"/>
      <c r="EP40" s="409"/>
      <c r="EQ40" s="409"/>
      <c r="ER40" s="409"/>
      <c r="ES40" s="409"/>
      <c r="ET40" s="409"/>
      <c r="EU40" s="409"/>
      <c r="EV40" s="409"/>
      <c r="EW40" s="409"/>
      <c r="EX40" s="409"/>
      <c r="EY40" s="409"/>
      <c r="EZ40" s="409"/>
      <c r="FA40" s="409"/>
      <c r="FB40" s="634"/>
      <c r="FC40" s="634"/>
      <c r="FD40" s="634"/>
      <c r="FE40" s="634"/>
      <c r="FF40" s="634"/>
      <c r="FG40" s="634"/>
      <c r="FH40" s="634"/>
      <c r="FI40" s="634"/>
      <c r="FJ40" s="634"/>
      <c r="FK40" s="634"/>
      <c r="FL40" s="409"/>
      <c r="FM40" s="409"/>
      <c r="FN40" s="409"/>
      <c r="FO40" s="409"/>
      <c r="FP40" s="409"/>
      <c r="FQ40" s="409"/>
      <c r="FR40" s="409"/>
      <c r="FS40" s="409"/>
      <c r="FT40" s="409"/>
      <c r="FU40" s="409"/>
      <c r="FV40" s="409"/>
      <c r="FW40" s="409"/>
      <c r="FX40" s="409"/>
      <c r="FY40" s="409"/>
      <c r="FZ40" s="409"/>
      <c r="GA40" s="409"/>
      <c r="GB40" s="409"/>
      <c r="GC40" s="409"/>
      <c r="GD40" s="409"/>
      <c r="GE40" s="409"/>
      <c r="GF40" s="409"/>
      <c r="GG40" s="409"/>
      <c r="GH40" s="409"/>
      <c r="GI40" s="409"/>
      <c r="GJ40" s="409"/>
      <c r="GK40" s="409"/>
      <c r="GL40" s="634"/>
      <c r="GM40" s="634"/>
      <c r="GN40" s="634"/>
      <c r="GO40" s="634"/>
      <c r="GP40" s="412"/>
      <c r="GQ40" s="412"/>
      <c r="GR40" s="412"/>
      <c r="GS40" s="412"/>
      <c r="GT40" s="412"/>
      <c r="GU40" s="410"/>
      <c r="GV40" s="410"/>
      <c r="GW40" s="410"/>
      <c r="GX40" s="410"/>
      <c r="GY40" s="410"/>
      <c r="GZ40" s="410"/>
      <c r="HA40" s="410"/>
      <c r="HB40" s="410"/>
      <c r="HC40" s="410"/>
      <c r="HD40" s="410"/>
      <c r="HE40" s="410"/>
      <c r="HF40" s="410"/>
      <c r="HG40" s="410"/>
      <c r="HH40" s="410"/>
      <c r="HI40" s="410"/>
      <c r="HJ40" s="410"/>
      <c r="HK40" s="410"/>
      <c r="HL40" s="410"/>
      <c r="HM40" s="410"/>
      <c r="HN40" s="410"/>
      <c r="HO40" s="410"/>
      <c r="HP40" s="410"/>
      <c r="HQ40" s="410"/>
      <c r="HR40" s="410"/>
      <c r="HS40" s="410"/>
      <c r="HT40" s="410"/>
      <c r="HU40" s="410"/>
      <c r="HV40" s="411"/>
      <c r="HW40" s="411"/>
      <c r="HX40" s="412"/>
      <c r="HY40" s="412"/>
      <c r="HZ40" s="412"/>
      <c r="IA40" s="412"/>
      <c r="IB40" s="412"/>
      <c r="IC40" s="412"/>
      <c r="ID40" s="412"/>
      <c r="IE40" s="412"/>
      <c r="IF40" s="411"/>
      <c r="IG40" s="411"/>
      <c r="IH40" s="411"/>
      <c r="II40" s="411"/>
      <c r="IJ40" s="411"/>
      <c r="IK40" s="411"/>
      <c r="IL40" s="410"/>
      <c r="IM40" s="410"/>
      <c r="IN40" s="410"/>
      <c r="IO40" s="410"/>
      <c r="IP40" s="410"/>
      <c r="IQ40" s="410"/>
      <c r="IR40" s="410"/>
      <c r="IS40" s="410"/>
      <c r="IT40" s="410"/>
      <c r="IU40" s="410"/>
      <c r="IV40" s="410"/>
      <c r="IW40" s="410"/>
      <c r="IX40" s="410"/>
      <c r="IY40" s="410"/>
      <c r="IZ40" s="410"/>
      <c r="JA40" s="410"/>
      <c r="JB40" s="410"/>
      <c r="JC40" s="410"/>
      <c r="JD40" s="410"/>
      <c r="JE40" s="410"/>
      <c r="JF40" s="410"/>
      <c r="JG40" s="410"/>
      <c r="JH40" s="410"/>
      <c r="JI40" s="410"/>
      <c r="JJ40" s="410"/>
      <c r="JK40" s="410"/>
      <c r="JL40" s="410"/>
      <c r="JM40" s="410"/>
      <c r="JN40" s="410"/>
      <c r="JO40" s="410"/>
      <c r="JP40" s="410"/>
      <c r="JQ40" s="410"/>
      <c r="JR40" s="410"/>
      <c r="JS40" s="410"/>
      <c r="JT40" s="410"/>
      <c r="JU40" s="410"/>
      <c r="JV40" s="410"/>
      <c r="JW40" s="410"/>
      <c r="JX40" s="410"/>
      <c r="JY40" s="409"/>
      <c r="JZ40" s="409"/>
      <c r="KA40" s="409"/>
      <c r="KB40" s="409"/>
      <c r="KC40" s="409"/>
      <c r="KD40" s="409"/>
      <c r="KE40" s="409"/>
      <c r="KF40" s="409"/>
      <c r="KG40" s="409"/>
      <c r="KH40" s="409"/>
      <c r="KI40" s="409"/>
      <c r="KJ40" s="409"/>
      <c r="KK40" s="409"/>
      <c r="KL40" s="409"/>
      <c r="KM40" s="409"/>
      <c r="KN40" s="409"/>
      <c r="KO40" s="409"/>
      <c r="KP40" s="409"/>
      <c r="KQ40" s="409"/>
      <c r="KR40" s="409"/>
      <c r="KS40" s="409"/>
      <c r="KT40" s="409"/>
      <c r="KU40" s="409"/>
      <c r="KV40" s="409"/>
      <c r="KW40" s="409"/>
      <c r="KX40" s="409"/>
      <c r="KY40" s="409"/>
      <c r="KZ40" s="409"/>
      <c r="LA40" s="409"/>
      <c r="LB40" s="409"/>
      <c r="LC40" s="409"/>
      <c r="LD40" s="409"/>
      <c r="LE40" s="409"/>
      <c r="LF40" s="409"/>
      <c r="LG40" s="409"/>
      <c r="LH40" s="409"/>
    </row>
    <row r="41" spans="1:320" s="423" customFormat="1" ht="36.6" customHeight="1">
      <c r="A41" s="352" t="str">
        <f>IF('1'!$A$1=1,B41,C41)</f>
        <v>Machinery and equipment</v>
      </c>
      <c r="B41" s="367" t="s">
        <v>28</v>
      </c>
      <c r="C41" s="641" t="s">
        <v>102</v>
      </c>
      <c r="D41" s="357">
        <v>206.91502019000001</v>
      </c>
      <c r="E41" s="358">
        <v>95.468225000000004</v>
      </c>
      <c r="F41" s="358">
        <v>152.659493</v>
      </c>
      <c r="G41" s="358">
        <v>191.63326000000001</v>
      </c>
      <c r="H41" s="358">
        <v>134.23685206000002</v>
      </c>
      <c r="I41" s="358">
        <v>137.39811900000001</v>
      </c>
      <c r="J41" s="358">
        <v>175.705536</v>
      </c>
      <c r="K41" s="358">
        <v>165.163937</v>
      </c>
      <c r="L41" s="355">
        <v>146.35645700000001</v>
      </c>
      <c r="M41" s="355">
        <v>133.65707999999998</v>
      </c>
      <c r="N41" s="355">
        <v>153.50758300000001</v>
      </c>
      <c r="O41" s="355">
        <v>130.24000599999999</v>
      </c>
      <c r="P41" s="355">
        <v>80.794204820000004</v>
      </c>
      <c r="Q41" s="355">
        <v>110.01239200000001</v>
      </c>
      <c r="R41" s="355">
        <v>117.345007</v>
      </c>
      <c r="S41" s="355">
        <v>267.92607299999997</v>
      </c>
      <c r="T41" s="355">
        <v>142.11413257000001</v>
      </c>
      <c r="U41" s="355">
        <v>141.90044700000001</v>
      </c>
      <c r="V41" s="355">
        <v>99.884885000000011</v>
      </c>
      <c r="W41" s="355">
        <v>198.89671999999999</v>
      </c>
      <c r="X41" s="355">
        <v>137.57123934999998</v>
      </c>
      <c r="Y41" s="355">
        <v>110.833989</v>
      </c>
      <c r="Z41" s="355">
        <v>136.95085</v>
      </c>
      <c r="AA41" s="355">
        <v>218.26841300000001</v>
      </c>
      <c r="AB41" s="355">
        <v>142.83744049000001</v>
      </c>
      <c r="AC41" s="355">
        <v>148.98928433</v>
      </c>
      <c r="AD41" s="355">
        <v>221.12399152</v>
      </c>
      <c r="AE41" s="688">
        <v>194.38337917000001</v>
      </c>
      <c r="AF41" s="355">
        <v>150.99159508</v>
      </c>
      <c r="AG41" s="355">
        <v>186.99236354999999</v>
      </c>
      <c r="AH41" s="355">
        <v>168.89665076</v>
      </c>
      <c r="AI41" s="355">
        <v>208.32905557999999</v>
      </c>
      <c r="AJ41" s="355">
        <v>111.51766565000001</v>
      </c>
      <c r="AK41" s="355">
        <v>96.812746379999993</v>
      </c>
      <c r="AL41" s="355">
        <v>83.384821940000009</v>
      </c>
      <c r="AM41" s="355">
        <v>100.72841073000001</v>
      </c>
      <c r="AN41" s="355">
        <v>85.37593554</v>
      </c>
      <c r="AO41" s="355">
        <v>101.09174833</v>
      </c>
      <c r="AP41" s="355">
        <v>103.05092189</v>
      </c>
      <c r="AQ41" s="355">
        <v>112.52543013</v>
      </c>
      <c r="AR41" s="739">
        <f>AJ41+AK41+AL41+AM41</f>
        <v>392.44364469999999</v>
      </c>
      <c r="AS41" s="739">
        <f>AN41+AO41+AP41+AQ41</f>
        <v>402.04403589000003</v>
      </c>
      <c r="AT41" s="1097">
        <f t="shared" si="22"/>
        <v>102.44631078109036</v>
      </c>
      <c r="AU41" s="113"/>
      <c r="AV41" s="113"/>
      <c r="AW41" s="357">
        <v>38.11230596</v>
      </c>
      <c r="AX41" s="358">
        <v>44.299168999999999</v>
      </c>
      <c r="AY41" s="358">
        <v>48.867813999999996</v>
      </c>
      <c r="AZ41" s="358">
        <v>37.943939</v>
      </c>
      <c r="BA41" s="358">
        <v>31.474843069999999</v>
      </c>
      <c r="BB41" s="358">
        <v>28.493040000000001</v>
      </c>
      <c r="BC41" s="358">
        <v>12.850247999999999</v>
      </c>
      <c r="BD41" s="358">
        <v>59.590924000000001</v>
      </c>
      <c r="BE41" s="355">
        <v>24.111772999999999</v>
      </c>
      <c r="BF41" s="355">
        <v>31.881845000000002</v>
      </c>
      <c r="BG41" s="355">
        <v>14</v>
      </c>
      <c r="BH41" s="355">
        <v>42.287281</v>
      </c>
      <c r="BI41" s="355">
        <v>10.17647118</v>
      </c>
      <c r="BJ41" s="355">
        <v>20.253695</v>
      </c>
      <c r="BK41" s="355">
        <v>14</v>
      </c>
      <c r="BL41" s="355">
        <v>15.696653</v>
      </c>
      <c r="BM41" s="355">
        <v>14.746351459999998</v>
      </c>
      <c r="BN41" s="355">
        <v>18.253983000000002</v>
      </c>
      <c r="BO41" s="355">
        <v>13.721133000000002</v>
      </c>
      <c r="BP41" s="355">
        <v>21.233964</v>
      </c>
      <c r="BQ41" s="355">
        <v>17.85671202</v>
      </c>
      <c r="BR41" s="355">
        <v>10.632258</v>
      </c>
      <c r="BS41" s="355">
        <v>18.009345</v>
      </c>
      <c r="BT41" s="355">
        <v>25.312712000000001</v>
      </c>
      <c r="BU41" s="355">
        <v>14.0214675</v>
      </c>
      <c r="BV41" s="355">
        <v>13.12752281</v>
      </c>
      <c r="BW41" s="355">
        <v>12.79803579</v>
      </c>
      <c r="BX41" s="688">
        <v>21.146987070000002</v>
      </c>
      <c r="BY41" s="355">
        <v>15.46372979</v>
      </c>
      <c r="BZ41" s="355">
        <v>14</v>
      </c>
      <c r="CA41" s="355">
        <v>19.012297839999999</v>
      </c>
      <c r="CB41" s="355">
        <v>37.064749720000002</v>
      </c>
      <c r="CC41" s="355">
        <v>7</v>
      </c>
      <c r="CD41" s="355">
        <v>10</v>
      </c>
      <c r="CE41" s="355">
        <v>5.1871532999999994</v>
      </c>
      <c r="CF41" s="355">
        <v>6.5605455500000005</v>
      </c>
      <c r="CG41" s="355">
        <v>3.2541265199999998</v>
      </c>
      <c r="CH41" s="355">
        <v>5.1067225399999998</v>
      </c>
      <c r="CI41" s="355">
        <v>4.1510982300000006</v>
      </c>
      <c r="CJ41" s="355">
        <v>13.01029583</v>
      </c>
      <c r="CK41" s="739">
        <f>CC41+CD41+CE41+CF41</f>
        <v>28.747698849999999</v>
      </c>
      <c r="CL41" s="739">
        <f>CG41+CH41+CI41+CJ41</f>
        <v>25.522243119999999</v>
      </c>
      <c r="CM41" s="347">
        <f>CL41/CK41*100</f>
        <v>88.780125509071823</v>
      </c>
      <c r="CN41" s="113"/>
      <c r="CO41" s="113"/>
      <c r="CP41" s="354">
        <v>1018.6849371</v>
      </c>
      <c r="CQ41" s="355">
        <v>1208.932135</v>
      </c>
      <c r="CR41" s="355">
        <v>899.93072100000006</v>
      </c>
      <c r="CS41" s="355">
        <v>666.98417799999993</v>
      </c>
      <c r="CT41" s="355">
        <v>383.01040233999998</v>
      </c>
      <c r="CU41" s="355">
        <v>481.42533700000001</v>
      </c>
      <c r="CV41" s="355">
        <v>487.66959499999996</v>
      </c>
      <c r="CW41" s="355">
        <v>461.22666499999997</v>
      </c>
      <c r="CX41" s="355">
        <v>230.41452299999997</v>
      </c>
      <c r="CY41" s="355">
        <v>372.86417499999999</v>
      </c>
      <c r="CZ41" s="355">
        <v>346.08023700000001</v>
      </c>
      <c r="DA41" s="355">
        <v>409.98657799999995</v>
      </c>
      <c r="DB41" s="355">
        <v>340.70452342999999</v>
      </c>
      <c r="DC41" s="356">
        <v>385.62559700000003</v>
      </c>
      <c r="DD41" s="356">
        <v>353.88143600000001</v>
      </c>
      <c r="DE41" s="356">
        <v>350.99166600000001</v>
      </c>
      <c r="DF41" s="356">
        <v>318.76838372999998</v>
      </c>
      <c r="DG41" s="356">
        <v>371.46327700000001</v>
      </c>
      <c r="DH41" s="356">
        <v>350.41983799999997</v>
      </c>
      <c r="DI41" s="356">
        <v>350.05940599999997</v>
      </c>
      <c r="DJ41" s="356">
        <v>316.45409301000001</v>
      </c>
      <c r="DK41" s="356">
        <v>387.57445200000001</v>
      </c>
      <c r="DL41" s="356">
        <v>420.34562599999998</v>
      </c>
      <c r="DM41" s="356">
        <v>399.22841</v>
      </c>
      <c r="DN41" s="356">
        <v>363.16734343000002</v>
      </c>
      <c r="DO41" s="356">
        <v>328.29446703999997</v>
      </c>
      <c r="DP41" s="356">
        <v>335.22234104</v>
      </c>
      <c r="DQ41" s="1646">
        <v>333.01888785</v>
      </c>
      <c r="DR41" s="356">
        <v>319.91979057999998</v>
      </c>
      <c r="DS41" s="356">
        <v>350.31824194000001</v>
      </c>
      <c r="DT41" s="356">
        <v>365.01928103</v>
      </c>
      <c r="DU41" s="356">
        <v>388.83665481999998</v>
      </c>
      <c r="DV41" s="356">
        <v>176.11356788000001</v>
      </c>
      <c r="DW41" s="356">
        <v>61.164081969999998</v>
      </c>
      <c r="DX41" s="356">
        <v>74.016110179999998</v>
      </c>
      <c r="DY41" s="356">
        <v>69.072914769999997</v>
      </c>
      <c r="DZ41" s="356">
        <v>67.308508270000004</v>
      </c>
      <c r="EA41" s="356">
        <v>53.545680429999997</v>
      </c>
      <c r="EB41" s="356">
        <v>66.397644670000005</v>
      </c>
      <c r="EC41" s="356">
        <v>60.662247220000005</v>
      </c>
      <c r="ED41" s="739">
        <f>DV41+DW41+DX41+DY41</f>
        <v>380.3666748</v>
      </c>
      <c r="EE41" s="739">
        <f>DZ41+EA41+EB41+EC41</f>
        <v>247.91408059000003</v>
      </c>
      <c r="EF41" s="1047">
        <f>EE41/ED41*100</f>
        <v>65.177655408522668</v>
      </c>
      <c r="EG41" s="113"/>
      <c r="EH41" s="113"/>
      <c r="EI41" s="419"/>
      <c r="EJ41" s="419"/>
      <c r="EK41" s="419"/>
      <c r="EL41" s="419"/>
      <c r="EM41" s="419"/>
      <c r="EN41" s="419"/>
      <c r="EO41" s="419"/>
      <c r="EP41" s="419"/>
      <c r="EQ41" s="419"/>
      <c r="ER41" s="419"/>
      <c r="ES41" s="419"/>
      <c r="ET41" s="419"/>
      <c r="EU41" s="419"/>
      <c r="EV41" s="419"/>
      <c r="EW41" s="419"/>
      <c r="EX41" s="419"/>
      <c r="EY41" s="419"/>
      <c r="EZ41" s="419"/>
      <c r="FA41" s="419"/>
      <c r="FB41" s="636"/>
      <c r="FC41" s="636"/>
      <c r="FD41" s="636"/>
      <c r="FE41" s="636"/>
      <c r="FF41" s="636"/>
      <c r="FG41" s="636"/>
      <c r="FH41" s="636"/>
      <c r="FI41" s="636"/>
      <c r="FJ41" s="636"/>
      <c r="FK41" s="636"/>
      <c r="FL41" s="419"/>
      <c r="FM41" s="419"/>
      <c r="FN41" s="419"/>
      <c r="FO41" s="419"/>
      <c r="FP41" s="419"/>
      <c r="FQ41" s="419"/>
      <c r="FR41" s="419"/>
      <c r="FS41" s="419"/>
      <c r="FT41" s="419"/>
      <c r="FU41" s="419"/>
      <c r="FV41" s="419"/>
      <c r="FW41" s="419"/>
      <c r="FX41" s="419"/>
      <c r="FY41" s="419"/>
      <c r="FZ41" s="419"/>
      <c r="GA41" s="419"/>
      <c r="GB41" s="419"/>
      <c r="GC41" s="419"/>
      <c r="GD41" s="419"/>
      <c r="GE41" s="419"/>
      <c r="GF41" s="419"/>
      <c r="GG41" s="419"/>
      <c r="GH41" s="419"/>
      <c r="GI41" s="419"/>
      <c r="GJ41" s="419"/>
      <c r="GK41" s="419"/>
      <c r="GL41" s="636"/>
      <c r="GM41" s="636"/>
      <c r="GN41" s="636"/>
      <c r="GO41" s="636"/>
      <c r="GP41" s="422"/>
      <c r="GQ41" s="422"/>
      <c r="GR41" s="422"/>
      <c r="GS41" s="422"/>
      <c r="GT41" s="422"/>
      <c r="GU41" s="420"/>
      <c r="GV41" s="420"/>
      <c r="GW41" s="420"/>
      <c r="GX41" s="420"/>
      <c r="GY41" s="420"/>
      <c r="GZ41" s="420"/>
      <c r="HA41" s="420"/>
      <c r="HB41" s="420"/>
      <c r="HC41" s="420"/>
      <c r="HD41" s="420"/>
      <c r="HE41" s="420"/>
      <c r="HF41" s="420"/>
      <c r="HG41" s="420"/>
      <c r="HH41" s="420"/>
      <c r="HI41" s="420"/>
      <c r="HJ41" s="420"/>
      <c r="HK41" s="420"/>
      <c r="HL41" s="420"/>
      <c r="HM41" s="420"/>
      <c r="HN41" s="420"/>
      <c r="HO41" s="420"/>
      <c r="HP41" s="420"/>
      <c r="HQ41" s="420"/>
      <c r="HR41" s="420"/>
      <c r="HS41" s="420"/>
      <c r="HT41" s="420"/>
      <c r="HU41" s="420"/>
      <c r="HV41" s="421"/>
      <c r="HW41" s="421"/>
      <c r="HX41" s="422"/>
      <c r="HY41" s="422"/>
      <c r="HZ41" s="422"/>
      <c r="IA41" s="422"/>
      <c r="IB41" s="422"/>
      <c r="IC41" s="422"/>
      <c r="ID41" s="422"/>
      <c r="IE41" s="422"/>
      <c r="IF41" s="421"/>
      <c r="IG41" s="421"/>
      <c r="IH41" s="421"/>
      <c r="II41" s="421"/>
      <c r="IJ41" s="421"/>
      <c r="IK41" s="421"/>
      <c r="IL41" s="420"/>
      <c r="IM41" s="420"/>
      <c r="IN41" s="420"/>
      <c r="IO41" s="420"/>
      <c r="IP41" s="420"/>
      <c r="IQ41" s="420"/>
      <c r="IR41" s="420"/>
      <c r="IS41" s="420"/>
      <c r="IT41" s="420"/>
      <c r="IU41" s="420"/>
      <c r="IV41" s="420"/>
      <c r="IW41" s="420"/>
      <c r="IX41" s="420"/>
      <c r="IY41" s="420"/>
      <c r="IZ41" s="420"/>
      <c r="JA41" s="420"/>
      <c r="JB41" s="420"/>
      <c r="JC41" s="420"/>
      <c r="JD41" s="420"/>
      <c r="JE41" s="420"/>
      <c r="JF41" s="420"/>
      <c r="JG41" s="420"/>
      <c r="JH41" s="420"/>
      <c r="JI41" s="420"/>
      <c r="JJ41" s="420"/>
      <c r="JK41" s="420"/>
      <c r="JL41" s="420"/>
      <c r="JM41" s="420"/>
      <c r="JN41" s="420"/>
      <c r="JO41" s="420"/>
      <c r="JP41" s="420"/>
      <c r="JQ41" s="420"/>
      <c r="JR41" s="420"/>
      <c r="JS41" s="420"/>
      <c r="JT41" s="420"/>
      <c r="JU41" s="420"/>
      <c r="JV41" s="420"/>
      <c r="JW41" s="420"/>
      <c r="JX41" s="420"/>
      <c r="JY41" s="419"/>
      <c r="JZ41" s="419"/>
      <c r="KA41" s="419"/>
      <c r="KB41" s="419"/>
      <c r="KC41" s="419"/>
      <c r="KD41" s="419"/>
      <c r="KE41" s="419"/>
      <c r="KF41" s="419"/>
      <c r="KG41" s="419"/>
      <c r="KH41" s="419"/>
      <c r="KI41" s="419"/>
      <c r="KJ41" s="419"/>
      <c r="KK41" s="419"/>
      <c r="KL41" s="419"/>
      <c r="KM41" s="419"/>
      <c r="KN41" s="419"/>
      <c r="KO41" s="419"/>
      <c r="KP41" s="419"/>
      <c r="KQ41" s="419"/>
      <c r="KR41" s="419"/>
      <c r="KS41" s="419"/>
      <c r="KT41" s="419"/>
      <c r="KU41" s="419"/>
      <c r="KV41" s="419"/>
      <c r="KW41" s="419"/>
      <c r="KX41" s="419"/>
      <c r="KY41" s="419"/>
      <c r="KZ41" s="419"/>
      <c r="LA41" s="419"/>
      <c r="LB41" s="419"/>
      <c r="LC41" s="419"/>
      <c r="LD41" s="419"/>
      <c r="LE41" s="419"/>
      <c r="LF41" s="419"/>
      <c r="LG41" s="419"/>
      <c r="LH41" s="419"/>
    </row>
    <row r="42" spans="1:320" s="413" customFormat="1" ht="15.75" customHeight="1">
      <c r="A42" s="359" t="str">
        <f>IF('1'!$A$1=1,B42,C42)</f>
        <v xml:space="preserve">% of total </v>
      </c>
      <c r="B42" s="373" t="s">
        <v>26</v>
      </c>
      <c r="C42" s="360" t="s">
        <v>156</v>
      </c>
      <c r="D42" s="116">
        <v>14.49627745720082</v>
      </c>
      <c r="E42" s="117">
        <v>5.9702910865880403</v>
      </c>
      <c r="F42" s="117">
        <v>11.574687468316833</v>
      </c>
      <c r="G42" s="117">
        <v>17.640271210685178</v>
      </c>
      <c r="H42" s="117">
        <f t="shared" ref="H42:AS42" si="47">H41/H22*100</f>
        <v>18.953038750414571</v>
      </c>
      <c r="I42" s="117">
        <f t="shared" si="47"/>
        <v>16.269128753647692</v>
      </c>
      <c r="J42" s="117">
        <f t="shared" si="47"/>
        <v>20.07295866744284</v>
      </c>
      <c r="K42" s="117">
        <f t="shared" si="47"/>
        <v>18.136391803971623</v>
      </c>
      <c r="L42" s="117">
        <f t="shared" si="47"/>
        <v>25.613056908884307</v>
      </c>
      <c r="M42" s="117">
        <f t="shared" si="47"/>
        <v>18.933681082267977</v>
      </c>
      <c r="N42" s="117">
        <f t="shared" si="47"/>
        <v>22.512625189824117</v>
      </c>
      <c r="O42" s="117">
        <f t="shared" si="47"/>
        <v>16.517290310494921</v>
      </c>
      <c r="P42" s="117">
        <f t="shared" si="47"/>
        <v>13.469074375678547</v>
      </c>
      <c r="Q42" s="117">
        <f t="shared" si="47"/>
        <v>15.456772049361808</v>
      </c>
      <c r="R42" s="117">
        <f t="shared" si="47"/>
        <v>17.444305862561311</v>
      </c>
      <c r="S42" s="117">
        <f t="shared" si="47"/>
        <v>30.498525113510233</v>
      </c>
      <c r="T42" s="117">
        <f t="shared" si="47"/>
        <v>20.769007112213643</v>
      </c>
      <c r="U42" s="117">
        <f t="shared" si="47"/>
        <v>18.372402532089747</v>
      </c>
      <c r="V42" s="117">
        <f t="shared" si="47"/>
        <v>14.236632456624957</v>
      </c>
      <c r="W42" s="117">
        <f t="shared" si="47"/>
        <v>23.584365966451184</v>
      </c>
      <c r="X42" s="117">
        <f t="shared" si="47"/>
        <v>17.964237649675706</v>
      </c>
      <c r="Y42" s="117">
        <f t="shared" si="47"/>
        <v>13.401955850680491</v>
      </c>
      <c r="Z42" s="117">
        <f t="shared" si="47"/>
        <v>15.613837568494453</v>
      </c>
      <c r="AA42" s="117">
        <f t="shared" si="47"/>
        <v>22.831805288111962</v>
      </c>
      <c r="AB42" s="117">
        <f t="shared" si="47"/>
        <v>17.330072763587072</v>
      </c>
      <c r="AC42" s="117">
        <f t="shared" si="47"/>
        <v>19.915323138189109</v>
      </c>
      <c r="AD42" s="117">
        <f t="shared" si="47"/>
        <v>24.884979819988196</v>
      </c>
      <c r="AE42" s="362">
        <f t="shared" si="47"/>
        <v>20.975378855583955</v>
      </c>
      <c r="AF42" s="117">
        <f t="shared" si="47"/>
        <v>17.86470966141211</v>
      </c>
      <c r="AG42" s="117">
        <f t="shared" si="47"/>
        <v>19.865942528310374</v>
      </c>
      <c r="AH42" s="117">
        <f t="shared" si="47"/>
        <v>18.023679754349377</v>
      </c>
      <c r="AI42" s="117">
        <f t="shared" si="47"/>
        <v>19.05676165093152</v>
      </c>
      <c r="AJ42" s="117">
        <f t="shared" si="47"/>
        <v>17.298669586143252</v>
      </c>
      <c r="AK42" s="117">
        <f t="shared" si="47"/>
        <v>16.864932677476808</v>
      </c>
      <c r="AL42" s="117">
        <f t="shared" si="47"/>
        <v>15.45640732887035</v>
      </c>
      <c r="AM42" s="117">
        <f t="shared" si="47"/>
        <v>19.251502809102043</v>
      </c>
      <c r="AN42" s="117">
        <f t="shared" si="47"/>
        <v>15.825175893676455</v>
      </c>
      <c r="AO42" s="117">
        <f t="shared" si="47"/>
        <v>16.99294729805689</v>
      </c>
      <c r="AP42" s="117">
        <f t="shared" si="47"/>
        <v>20.309863407540508</v>
      </c>
      <c r="AQ42" s="117">
        <f t="shared" si="47"/>
        <v>22.104149791393478</v>
      </c>
      <c r="AR42" s="117">
        <f t="shared" si="47"/>
        <v>17.201761366844075</v>
      </c>
      <c r="AS42" s="117">
        <f t="shared" si="47"/>
        <v>18.692234729475921</v>
      </c>
      <c r="AT42" s="1141"/>
      <c r="AU42" s="117"/>
      <c r="AV42" s="117"/>
      <c r="AW42" s="116">
        <v>2.670113369356014</v>
      </c>
      <c r="AX42" s="117">
        <v>2.7703346723368663</v>
      </c>
      <c r="AY42" s="117">
        <v>3.7051719692914076</v>
      </c>
      <c r="AZ42" s="117">
        <v>3.492824652472617</v>
      </c>
      <c r="BA42" s="117">
        <f t="shared" ref="BA42:CJ42" si="48">BA41/H22*100</f>
        <v>4.4439653583524841</v>
      </c>
      <c r="BB42" s="117">
        <f t="shared" si="48"/>
        <v>3.3738230167680379</v>
      </c>
      <c r="BC42" s="117">
        <f t="shared" si="48"/>
        <v>1.4680385310704722</v>
      </c>
      <c r="BD42" s="117">
        <f t="shared" si="48"/>
        <v>6.5435855142197044</v>
      </c>
      <c r="BE42" s="117">
        <f t="shared" si="48"/>
        <v>4.21967179776086</v>
      </c>
      <c r="BF42" s="117">
        <f t="shared" si="48"/>
        <v>4.516339018810676</v>
      </c>
      <c r="BG42" s="117">
        <f t="shared" si="48"/>
        <v>2.0531673191515081</v>
      </c>
      <c r="BH42" s="117">
        <f t="shared" si="48"/>
        <v>5.3629550410069555</v>
      </c>
      <c r="BI42" s="117">
        <f t="shared" si="48"/>
        <v>1.6965034498543534</v>
      </c>
      <c r="BJ42" s="117">
        <f t="shared" si="48"/>
        <v>2.8456498498123648</v>
      </c>
      <c r="BK42" s="117">
        <f t="shared" si="48"/>
        <v>2.0812157953670618</v>
      </c>
      <c r="BL42" s="117">
        <f t="shared" si="48"/>
        <v>1.7867793169892645</v>
      </c>
      <c r="BM42" s="117">
        <f t="shared" si="48"/>
        <v>2.1550782657107415</v>
      </c>
      <c r="BN42" s="117">
        <f t="shared" si="48"/>
        <v>2.3634141440718874</v>
      </c>
      <c r="BO42" s="117">
        <f t="shared" si="48"/>
        <v>1.9556785534614949</v>
      </c>
      <c r="BP42" s="117">
        <f t="shared" si="48"/>
        <v>2.5178372870827115</v>
      </c>
      <c r="BQ42" s="117">
        <f t="shared" si="48"/>
        <v>2.3317534964774653</v>
      </c>
      <c r="BR42" s="117">
        <f t="shared" si="48"/>
        <v>1.2856439941816444</v>
      </c>
      <c r="BS42" s="117">
        <f t="shared" si="48"/>
        <v>2.0532547811494251</v>
      </c>
      <c r="BT42" s="117">
        <f t="shared" si="48"/>
        <v>2.647817445294089</v>
      </c>
      <c r="BU42" s="117">
        <f t="shared" si="48"/>
        <v>1.7011859859270104</v>
      </c>
      <c r="BV42" s="117">
        <f t="shared" si="48"/>
        <v>1.7547494099376368</v>
      </c>
      <c r="BW42" s="117">
        <f t="shared" si="48"/>
        <v>1.4402727636219936</v>
      </c>
      <c r="BX42" s="362">
        <f t="shared" si="48"/>
        <v>2.281913542924161</v>
      </c>
      <c r="BY42" s="117">
        <f t="shared" si="48"/>
        <v>1.8296054348886828</v>
      </c>
      <c r="BZ42" s="117">
        <f t="shared" si="48"/>
        <v>1.487350553339456</v>
      </c>
      <c r="CA42" s="117">
        <f t="shared" si="48"/>
        <v>2.0288831431559902</v>
      </c>
      <c r="CB42" s="117">
        <f t="shared" si="48"/>
        <v>3.3904733024349207</v>
      </c>
      <c r="CC42" s="117">
        <f t="shared" si="48"/>
        <v>1.0858430939816104</v>
      </c>
      <c r="CD42" s="117">
        <f t="shared" si="48"/>
        <v>1.7420157270696786</v>
      </c>
      <c r="CE42" s="117">
        <f t="shared" si="48"/>
        <v>0.9615029740038803</v>
      </c>
      <c r="CF42" s="117">
        <f t="shared" si="48"/>
        <v>1.2538702851533305</v>
      </c>
      <c r="CG42" s="117">
        <f t="shared" si="48"/>
        <v>0.60318079366931221</v>
      </c>
      <c r="CH42" s="117">
        <f t="shared" si="48"/>
        <v>0.85841098231621815</v>
      </c>
      <c r="CI42" s="117">
        <f t="shared" si="48"/>
        <v>0.81812211376989541</v>
      </c>
      <c r="CJ42" s="117">
        <f t="shared" si="48"/>
        <v>2.5557025423001773</v>
      </c>
      <c r="CK42" s="117">
        <f t="shared" ref="CK42" si="49">CK41/AR22*100</f>
        <v>1.260081701263432</v>
      </c>
      <c r="CL42" s="117">
        <f>CL41/AS22*100</f>
        <v>1.1866057362739202</v>
      </c>
      <c r="CM42" s="362"/>
      <c r="CN42" s="117"/>
      <c r="CO42" s="117"/>
      <c r="CP42" s="116">
        <v>71.368136910084246</v>
      </c>
      <c r="CQ42" s="117">
        <v>75.602921808594957</v>
      </c>
      <c r="CR42" s="117">
        <v>68.233010826991489</v>
      </c>
      <c r="CS42" s="117">
        <v>61.397388914408268</v>
      </c>
      <c r="CT42" s="117">
        <f t="shared" ref="CT42:EE42" si="50">CT41/H22*100</f>
        <v>54.077631335672528</v>
      </c>
      <c r="CU42" s="117">
        <f t="shared" si="50"/>
        <v>57.004934637578486</v>
      </c>
      <c r="CV42" s="117">
        <f t="shared" si="50"/>
        <v>55.712368811211434</v>
      </c>
      <c r="CW42" s="117">
        <f t="shared" si="50"/>
        <v>50.646573694105903</v>
      </c>
      <c r="CX42" s="117">
        <f t="shared" si="50"/>
        <v>40.323607247696842</v>
      </c>
      <c r="CY42" s="117">
        <f t="shared" si="50"/>
        <v>52.819434454597967</v>
      </c>
      <c r="CZ42" s="117">
        <f t="shared" si="50"/>
        <v>50.754330886614895</v>
      </c>
      <c r="DA42" s="117">
        <f t="shared" si="50"/>
        <v>51.995293460231963</v>
      </c>
      <c r="DB42" s="117">
        <f t="shared" si="50"/>
        <v>56.798313399240449</v>
      </c>
      <c r="DC42" s="117">
        <f t="shared" si="50"/>
        <v>54.18050494918846</v>
      </c>
      <c r="DD42" s="117">
        <f t="shared" si="50"/>
        <v>52.607402449312701</v>
      </c>
      <c r="DE42" s="117">
        <f t="shared" si="50"/>
        <v>39.954036650004561</v>
      </c>
      <c r="DF42" s="117">
        <f t="shared" si="50"/>
        <v>46.585815985445429</v>
      </c>
      <c r="DG42" s="117">
        <f t="shared" si="50"/>
        <v>48.094794591684092</v>
      </c>
      <c r="DH42" s="117">
        <f t="shared" si="50"/>
        <v>49.945479129460466</v>
      </c>
      <c r="DI42" s="117">
        <f t="shared" si="50"/>
        <v>41.508623878274697</v>
      </c>
      <c r="DJ42" s="117">
        <f t="shared" si="50"/>
        <v>41.323001514736454</v>
      </c>
      <c r="DK42" s="117">
        <f t="shared" si="50"/>
        <v>46.865187668700479</v>
      </c>
      <c r="DL42" s="117">
        <f t="shared" si="50"/>
        <v>47.92382323286872</v>
      </c>
      <c r="DM42" s="117">
        <f t="shared" si="50"/>
        <v>41.760991420240586</v>
      </c>
      <c r="DN42" s="117">
        <f t="shared" si="50"/>
        <v>44.062092301640874</v>
      </c>
      <c r="DO42" s="117">
        <f t="shared" si="50"/>
        <v>43.88295725415928</v>
      </c>
      <c r="DP42" s="117">
        <f t="shared" si="50"/>
        <v>37.72544595747808</v>
      </c>
      <c r="DQ42" s="362">
        <f t="shared" si="50"/>
        <v>35.935157463282899</v>
      </c>
      <c r="DR42" s="117">
        <f t="shared" si="50"/>
        <v>37.851604724245327</v>
      </c>
      <c r="DS42" s="117">
        <f t="shared" si="50"/>
        <v>37.217573642454603</v>
      </c>
      <c r="DT42" s="117">
        <f t="shared" si="50"/>
        <v>38.952759547590077</v>
      </c>
      <c r="DU42" s="117">
        <f t="shared" si="50"/>
        <v>35.568574107056264</v>
      </c>
      <c r="DV42" s="117">
        <f t="shared" si="50"/>
        <v>27.318814491279937</v>
      </c>
      <c r="DW42" s="117">
        <f t="shared" si="50"/>
        <v>10.654879272351897</v>
      </c>
      <c r="DX42" s="117">
        <f t="shared" si="50"/>
        <v>13.719800812956287</v>
      </c>
      <c r="DY42" s="117">
        <f t="shared" si="50"/>
        <v>13.201413613999158</v>
      </c>
      <c r="DZ42" s="117">
        <f t="shared" si="50"/>
        <v>12.476220328088557</v>
      </c>
      <c r="EA42" s="117">
        <f t="shared" si="50"/>
        <v>9.0007240018774546</v>
      </c>
      <c r="EB42" s="117">
        <f t="shared" si="50"/>
        <v>13.086026491539524</v>
      </c>
      <c r="EC42" s="117">
        <f t="shared" si="50"/>
        <v>11.916305475876014</v>
      </c>
      <c r="ED42" s="117">
        <f t="shared" si="50"/>
        <v>16.672398343490318</v>
      </c>
      <c r="EE42" s="117">
        <f t="shared" si="50"/>
        <v>11.526270192945679</v>
      </c>
      <c r="EF42" s="1048"/>
      <c r="EG42" s="117"/>
      <c r="EH42" s="117"/>
      <c r="EI42" s="409"/>
      <c r="EJ42" s="409"/>
      <c r="EK42" s="409"/>
      <c r="EL42" s="409"/>
      <c r="EM42" s="409"/>
      <c r="EN42" s="409"/>
      <c r="EO42" s="409"/>
      <c r="EP42" s="409"/>
      <c r="EQ42" s="409"/>
      <c r="ER42" s="409"/>
      <c r="ES42" s="409"/>
      <c r="ET42" s="409"/>
      <c r="EU42" s="409"/>
      <c r="EV42" s="409"/>
      <c r="EW42" s="409"/>
      <c r="EX42" s="409"/>
      <c r="EY42" s="409"/>
      <c r="EZ42" s="409"/>
      <c r="FA42" s="409"/>
      <c r="FB42" s="634"/>
      <c r="FC42" s="634"/>
      <c r="FD42" s="634"/>
      <c r="FE42" s="634"/>
      <c r="FF42" s="634"/>
      <c r="FG42" s="634"/>
      <c r="FH42" s="634"/>
      <c r="FI42" s="634"/>
      <c r="FJ42" s="634"/>
      <c r="FK42" s="634"/>
      <c r="FL42" s="409"/>
      <c r="FM42" s="409"/>
      <c r="FN42" s="409"/>
      <c r="FO42" s="409"/>
      <c r="FP42" s="409"/>
      <c r="FQ42" s="409"/>
      <c r="FR42" s="409"/>
      <c r="FS42" s="409"/>
      <c r="FT42" s="409"/>
      <c r="FU42" s="409"/>
      <c r="FV42" s="409"/>
      <c r="FW42" s="409"/>
      <c r="FX42" s="409"/>
      <c r="FY42" s="409"/>
      <c r="FZ42" s="409"/>
      <c r="GA42" s="409"/>
      <c r="GB42" s="409"/>
      <c r="GC42" s="409"/>
      <c r="GD42" s="409"/>
      <c r="GE42" s="409"/>
      <c r="GF42" s="409"/>
      <c r="GG42" s="409"/>
      <c r="GH42" s="409"/>
      <c r="GI42" s="409"/>
      <c r="GJ42" s="409"/>
      <c r="GK42" s="409"/>
      <c r="GL42" s="634"/>
      <c r="GM42" s="634"/>
      <c r="GN42" s="634"/>
      <c r="GO42" s="634"/>
      <c r="GP42" s="412"/>
      <c r="GQ42" s="412"/>
      <c r="GR42" s="412"/>
      <c r="GS42" s="412"/>
      <c r="GT42" s="412"/>
      <c r="GU42" s="410"/>
      <c r="GV42" s="410"/>
      <c r="GW42" s="410"/>
      <c r="GX42" s="410"/>
      <c r="GY42" s="410"/>
      <c r="GZ42" s="410"/>
      <c r="HA42" s="410"/>
      <c r="HB42" s="410"/>
      <c r="HC42" s="410"/>
      <c r="HD42" s="410"/>
      <c r="HE42" s="410"/>
      <c r="HF42" s="410"/>
      <c r="HG42" s="410"/>
      <c r="HH42" s="410"/>
      <c r="HI42" s="410"/>
      <c r="HJ42" s="410"/>
      <c r="HK42" s="410"/>
      <c r="HL42" s="410"/>
      <c r="HM42" s="410"/>
      <c r="HN42" s="410"/>
      <c r="HO42" s="410"/>
      <c r="HP42" s="410"/>
      <c r="HQ42" s="410"/>
      <c r="HR42" s="410"/>
      <c r="HS42" s="410"/>
      <c r="HT42" s="410"/>
      <c r="HU42" s="410"/>
      <c r="HV42" s="411"/>
      <c r="HW42" s="411"/>
      <c r="HX42" s="412"/>
      <c r="HY42" s="412"/>
      <c r="HZ42" s="412"/>
      <c r="IA42" s="412"/>
      <c r="IB42" s="412"/>
      <c r="IC42" s="412"/>
      <c r="ID42" s="412"/>
      <c r="IE42" s="412"/>
      <c r="IF42" s="411"/>
      <c r="IG42" s="411"/>
      <c r="IH42" s="411"/>
      <c r="II42" s="411"/>
      <c r="IJ42" s="411"/>
      <c r="IK42" s="411"/>
      <c r="IL42" s="410"/>
      <c r="IM42" s="410"/>
      <c r="IN42" s="410"/>
      <c r="IO42" s="410"/>
      <c r="IP42" s="410"/>
      <c r="IQ42" s="410"/>
      <c r="IR42" s="410"/>
      <c r="IS42" s="410"/>
      <c r="IT42" s="410"/>
      <c r="IU42" s="410"/>
      <c r="IV42" s="410"/>
      <c r="IW42" s="410"/>
      <c r="IX42" s="410"/>
      <c r="IY42" s="410"/>
      <c r="IZ42" s="410"/>
      <c r="JA42" s="410"/>
      <c r="JB42" s="410"/>
      <c r="JC42" s="410"/>
      <c r="JD42" s="410"/>
      <c r="JE42" s="410"/>
      <c r="JF42" s="410"/>
      <c r="JG42" s="410"/>
      <c r="JH42" s="410"/>
      <c r="JI42" s="410"/>
      <c r="JJ42" s="410"/>
      <c r="JK42" s="410"/>
      <c r="JL42" s="410"/>
      <c r="JM42" s="410"/>
      <c r="JN42" s="410"/>
      <c r="JO42" s="410"/>
      <c r="JP42" s="410"/>
      <c r="JQ42" s="410"/>
      <c r="JR42" s="410"/>
      <c r="JS42" s="410"/>
      <c r="JT42" s="410"/>
      <c r="JU42" s="410"/>
      <c r="JV42" s="410"/>
      <c r="JW42" s="410"/>
      <c r="JX42" s="410"/>
      <c r="JY42" s="409"/>
      <c r="JZ42" s="409"/>
      <c r="KA42" s="409"/>
      <c r="KB42" s="409"/>
      <c r="KC42" s="409"/>
      <c r="KD42" s="409"/>
      <c r="KE42" s="409"/>
      <c r="KF42" s="409"/>
      <c r="KG42" s="409"/>
      <c r="KH42" s="409"/>
      <c r="KI42" s="409"/>
      <c r="KJ42" s="409"/>
      <c r="KK42" s="409"/>
      <c r="KL42" s="409"/>
      <c r="KM42" s="409"/>
      <c r="KN42" s="409"/>
      <c r="KO42" s="409"/>
      <c r="KP42" s="409"/>
      <c r="KQ42" s="409"/>
      <c r="KR42" s="409"/>
      <c r="KS42" s="409"/>
      <c r="KT42" s="409"/>
      <c r="KU42" s="409"/>
      <c r="KV42" s="409"/>
      <c r="KW42" s="409"/>
      <c r="KX42" s="409"/>
      <c r="KY42" s="409"/>
      <c r="KZ42" s="409"/>
      <c r="LA42" s="409"/>
      <c r="LB42" s="409"/>
      <c r="LC42" s="409"/>
      <c r="LD42" s="409"/>
      <c r="LE42" s="409"/>
      <c r="LF42" s="409"/>
      <c r="LG42" s="409"/>
      <c r="LH42" s="409"/>
    </row>
    <row r="43" spans="1:320" s="12" customFormat="1" ht="15.75" customHeight="1">
      <c r="A43" s="374" t="str">
        <f>IF('1'!A1=1,B43,C43)</f>
        <v>Notes:</v>
      </c>
      <c r="B43" s="328" t="s">
        <v>305</v>
      </c>
      <c r="C43" s="84" t="s">
        <v>306</v>
      </c>
      <c r="D43" s="375"/>
      <c r="E43" s="376"/>
      <c r="F43" s="376"/>
      <c r="G43" s="376"/>
      <c r="H43" s="376"/>
      <c r="I43" s="376"/>
      <c r="J43" s="376"/>
      <c r="K43" s="376"/>
      <c r="L43" s="377"/>
      <c r="M43" s="377"/>
      <c r="N43" s="377"/>
      <c r="O43" s="377"/>
      <c r="P43" s="377"/>
      <c r="Q43" s="377"/>
      <c r="R43" s="377"/>
      <c r="S43" s="377"/>
      <c r="T43" s="377"/>
      <c r="U43" s="377"/>
      <c r="V43" s="377"/>
      <c r="W43" s="377"/>
      <c r="X43" s="377"/>
      <c r="Y43" s="377"/>
      <c r="Z43" s="377"/>
      <c r="AA43" s="377"/>
      <c r="AB43" s="377"/>
      <c r="AC43" s="377"/>
      <c r="AD43" s="377"/>
      <c r="AE43" s="377"/>
      <c r="AF43" s="377"/>
      <c r="AG43" s="377"/>
      <c r="AH43" s="377"/>
      <c r="AI43" s="377"/>
      <c r="AJ43" s="377"/>
      <c r="AK43" s="377"/>
      <c r="AL43" s="377"/>
      <c r="AM43" s="377"/>
      <c r="AN43" s="377"/>
      <c r="AO43" s="377"/>
      <c r="AP43" s="377"/>
      <c r="AQ43" s="377"/>
      <c r="AR43" s="377"/>
      <c r="AS43" s="377"/>
      <c r="AT43" s="377"/>
      <c r="AU43" s="378"/>
      <c r="AV43" s="378"/>
      <c r="AW43" s="378"/>
      <c r="AX43" s="378"/>
      <c r="AY43" s="378"/>
      <c r="AZ43" s="378"/>
      <c r="BA43" s="378"/>
      <c r="BB43" s="378"/>
      <c r="BC43" s="378"/>
      <c r="BD43" s="378"/>
      <c r="BE43" s="378"/>
      <c r="BF43" s="378"/>
      <c r="BG43" s="378"/>
      <c r="BH43" s="378"/>
      <c r="BI43" s="378"/>
      <c r="BJ43" s="378"/>
      <c r="BK43" s="378"/>
      <c r="BL43" s="378"/>
      <c r="BM43" s="378"/>
      <c r="BN43" s="378"/>
      <c r="BO43" s="378"/>
      <c r="BP43" s="378"/>
      <c r="BQ43" s="378"/>
      <c r="BR43" s="378"/>
      <c r="BS43" s="378"/>
      <c r="BT43" s="378"/>
      <c r="BU43" s="378"/>
      <c r="BV43" s="378"/>
      <c r="BW43" s="378"/>
      <c r="BX43" s="378"/>
      <c r="BY43" s="378"/>
      <c r="BZ43" s="378"/>
      <c r="CA43" s="378"/>
      <c r="CB43" s="378"/>
      <c r="CC43" s="378"/>
      <c r="CD43" s="378"/>
      <c r="CE43" s="378"/>
      <c r="CF43" s="378"/>
      <c r="CG43" s="378"/>
      <c r="CH43" s="378"/>
      <c r="CI43" s="378"/>
      <c r="CJ43" s="378"/>
      <c r="CK43" s="378"/>
      <c r="CL43" s="378"/>
      <c r="CM43" s="378"/>
      <c r="CN43" s="378"/>
      <c r="CO43" s="378"/>
      <c r="CP43" s="378"/>
      <c r="CQ43" s="378"/>
      <c r="CR43" s="378"/>
      <c r="CS43" s="378"/>
      <c r="CT43" s="378"/>
      <c r="CU43" s="378"/>
      <c r="CV43" s="378"/>
      <c r="CW43" s="378"/>
      <c r="CX43" s="378"/>
      <c r="CY43" s="378"/>
      <c r="CZ43" s="378"/>
      <c r="DA43" s="378"/>
      <c r="DB43" s="378"/>
      <c r="DC43" s="378"/>
      <c r="DD43" s="378"/>
      <c r="DE43" s="378"/>
      <c r="DF43" s="378"/>
      <c r="DG43" s="378"/>
      <c r="DH43" s="378"/>
      <c r="DI43" s="378"/>
      <c r="DJ43" s="378"/>
      <c r="DK43" s="378"/>
      <c r="DL43" s="378"/>
      <c r="DM43" s="378"/>
      <c r="DN43" s="378"/>
      <c r="DO43" s="378"/>
      <c r="DP43" s="378"/>
      <c r="DQ43" s="378"/>
      <c r="DR43" s="378"/>
      <c r="DS43" s="378"/>
      <c r="DT43" s="378"/>
      <c r="DU43" s="378"/>
      <c r="DV43" s="378"/>
      <c r="DW43" s="378"/>
      <c r="DX43" s="378"/>
      <c r="DY43" s="378"/>
      <c r="DZ43" s="378"/>
      <c r="EA43" s="378"/>
      <c r="EB43" s="378"/>
      <c r="EC43" s="378"/>
      <c r="ED43" s="378"/>
      <c r="EE43" s="378"/>
      <c r="EF43" s="378"/>
      <c r="EG43" s="378"/>
      <c r="EH43" s="378"/>
      <c r="EI43" s="379"/>
      <c r="EJ43" s="379"/>
      <c r="EK43" s="379"/>
      <c r="EL43" s="379"/>
      <c r="EM43" s="379"/>
      <c r="EN43" s="379"/>
      <c r="EO43" s="379"/>
      <c r="EP43" s="379"/>
      <c r="EQ43" s="379"/>
      <c r="ER43" s="379"/>
      <c r="ES43" s="379"/>
      <c r="ET43" s="379"/>
      <c r="EU43" s="379"/>
      <c r="EV43" s="379"/>
      <c r="EW43" s="379"/>
      <c r="EX43" s="379"/>
      <c r="EY43" s="379"/>
      <c r="EZ43" s="379"/>
      <c r="FA43" s="379"/>
      <c r="FB43" s="511"/>
      <c r="FC43" s="511"/>
      <c r="FD43" s="511"/>
      <c r="FE43" s="511"/>
      <c r="FF43" s="511"/>
      <c r="FG43" s="511"/>
      <c r="FH43" s="511"/>
      <c r="FI43" s="511"/>
      <c r="FJ43" s="511"/>
      <c r="FK43" s="511"/>
      <c r="FL43" s="379"/>
      <c r="FM43" s="379"/>
      <c r="FN43" s="379"/>
      <c r="FO43" s="379"/>
      <c r="FP43" s="379"/>
      <c r="FQ43" s="379"/>
      <c r="FR43" s="379"/>
      <c r="FS43" s="379"/>
      <c r="FT43" s="379"/>
      <c r="FU43" s="379"/>
      <c r="FV43" s="379"/>
      <c r="FW43" s="379"/>
      <c r="FX43" s="379"/>
      <c r="FY43" s="379"/>
      <c r="FZ43" s="379"/>
      <c r="GA43" s="379"/>
      <c r="GB43" s="379"/>
      <c r="GC43" s="379"/>
      <c r="GD43" s="379"/>
      <c r="GE43" s="379"/>
      <c r="GF43" s="379"/>
      <c r="GG43" s="379"/>
      <c r="GH43" s="379"/>
      <c r="GI43" s="379"/>
      <c r="GJ43" s="379"/>
      <c r="GK43" s="379"/>
      <c r="GL43" s="511"/>
      <c r="GM43" s="511"/>
      <c r="GN43" s="511"/>
      <c r="GO43" s="511"/>
      <c r="GP43" s="382"/>
      <c r="GQ43" s="382"/>
      <c r="GR43" s="382"/>
      <c r="GS43" s="382"/>
      <c r="GT43" s="382"/>
      <c r="GU43" s="380"/>
      <c r="GV43" s="380"/>
      <c r="GW43" s="380"/>
      <c r="GX43" s="380"/>
      <c r="GY43" s="380"/>
      <c r="GZ43" s="380"/>
      <c r="HA43" s="380"/>
      <c r="HB43" s="380"/>
      <c r="HC43" s="380"/>
      <c r="HD43" s="380"/>
      <c r="HE43" s="380"/>
      <c r="HF43" s="380"/>
      <c r="HG43" s="380"/>
      <c r="HH43" s="380"/>
      <c r="HI43" s="380"/>
      <c r="HJ43" s="380"/>
      <c r="HK43" s="380"/>
      <c r="HL43" s="380"/>
      <c r="HM43" s="380"/>
      <c r="HN43" s="380"/>
      <c r="HO43" s="380"/>
      <c r="HP43" s="380"/>
      <c r="HQ43" s="380"/>
      <c r="HR43" s="380"/>
      <c r="HS43" s="380"/>
      <c r="HT43" s="380"/>
      <c r="HU43" s="380"/>
      <c r="HV43" s="381"/>
      <c r="HW43" s="381"/>
      <c r="HX43" s="382"/>
      <c r="HY43" s="382"/>
      <c r="HZ43" s="382"/>
      <c r="IA43" s="382"/>
      <c r="IB43" s="382"/>
      <c r="IC43" s="382"/>
      <c r="ID43" s="382"/>
      <c r="IE43" s="382"/>
      <c r="IF43" s="381"/>
      <c r="IG43" s="381"/>
      <c r="IH43" s="381"/>
      <c r="II43" s="17"/>
      <c r="IJ43" s="17"/>
      <c r="IK43" s="17"/>
      <c r="IL43" s="383"/>
      <c r="IM43" s="383"/>
      <c r="IN43" s="383"/>
      <c r="IO43" s="383"/>
      <c r="IP43" s="383"/>
      <c r="IQ43" s="383"/>
      <c r="IR43" s="383"/>
      <c r="IS43" s="383"/>
      <c r="IT43" s="383"/>
      <c r="IU43" s="383"/>
      <c r="IV43" s="383"/>
      <c r="IW43" s="383"/>
      <c r="IX43" s="383"/>
      <c r="IY43" s="383"/>
      <c r="IZ43" s="383"/>
      <c r="JA43" s="383"/>
      <c r="JB43" s="383"/>
      <c r="JC43" s="383"/>
      <c r="JD43" s="383"/>
      <c r="JE43" s="383"/>
      <c r="JF43" s="383"/>
      <c r="JG43" s="383"/>
      <c r="JH43" s="383"/>
      <c r="JI43" s="383"/>
      <c r="JJ43" s="383"/>
      <c r="JK43" s="383"/>
      <c r="JL43" s="383"/>
      <c r="JM43" s="383"/>
      <c r="JN43" s="383"/>
      <c r="JO43" s="383"/>
      <c r="JP43" s="383"/>
      <c r="JQ43" s="383"/>
      <c r="JR43" s="383"/>
      <c r="JS43" s="383"/>
      <c r="JT43" s="383"/>
      <c r="JU43" s="383"/>
      <c r="JV43" s="383"/>
      <c r="JW43" s="383"/>
      <c r="JX43" s="383"/>
      <c r="JY43" s="384"/>
      <c r="JZ43" s="384"/>
      <c r="KA43" s="384"/>
      <c r="KB43" s="384"/>
      <c r="KC43" s="384"/>
      <c r="KD43" s="384"/>
      <c r="KE43" s="384"/>
      <c r="KF43" s="384"/>
      <c r="KG43" s="384"/>
      <c r="KH43" s="384"/>
      <c r="KI43" s="384"/>
      <c r="KJ43" s="384"/>
      <c r="KK43" s="384"/>
      <c r="KL43" s="384"/>
      <c r="KM43" s="384"/>
      <c r="KN43" s="384"/>
      <c r="KO43" s="384"/>
      <c r="KP43" s="384"/>
      <c r="KQ43" s="384"/>
      <c r="KR43" s="384"/>
      <c r="KS43" s="384"/>
      <c r="KT43" s="384"/>
      <c r="KU43" s="384"/>
      <c r="KV43" s="384"/>
      <c r="KW43" s="384"/>
      <c r="KX43" s="384"/>
      <c r="KY43" s="384"/>
      <c r="KZ43" s="384"/>
      <c r="LA43" s="384"/>
      <c r="LB43" s="384"/>
      <c r="LC43" s="384"/>
      <c r="LD43" s="384"/>
      <c r="LE43" s="384"/>
      <c r="LF43" s="384"/>
      <c r="LG43" s="384"/>
      <c r="LH43" s="384"/>
    </row>
    <row r="44" spans="1:320" s="12" customFormat="1" ht="15" customHeight="1">
      <c r="A44" s="385" t="str">
        <f>IF('1'!A1=1,B44,C44)</f>
        <v>Since 2014, data exclude the temporarily occupied by the russian federation territories of Ukraine.</v>
      </c>
      <c r="B44" s="92" t="s">
        <v>622</v>
      </c>
      <c r="C44" s="92" t="s">
        <v>618</v>
      </c>
      <c r="D44" s="386"/>
      <c r="E44" s="386"/>
      <c r="F44" s="386"/>
      <c r="G44" s="386"/>
      <c r="H44" s="386"/>
      <c r="I44" s="386"/>
      <c r="J44" s="386"/>
      <c r="K44" s="386"/>
      <c r="L44" s="377"/>
      <c r="M44" s="377"/>
      <c r="N44" s="377"/>
      <c r="O44" s="377"/>
      <c r="P44" s="377"/>
      <c r="Q44" s="377"/>
      <c r="R44" s="377"/>
      <c r="S44" s="377"/>
      <c r="T44" s="377"/>
      <c r="U44" s="377"/>
      <c r="V44" s="377"/>
      <c r="W44" s="377"/>
      <c r="X44" s="377"/>
      <c r="Y44" s="377"/>
      <c r="Z44" s="377"/>
      <c r="AA44" s="377"/>
      <c r="AB44" s="377"/>
      <c r="AC44" s="377"/>
      <c r="AD44" s="377"/>
      <c r="AE44" s="377"/>
      <c r="AF44" s="377"/>
      <c r="AG44" s="377"/>
      <c r="AH44" s="377"/>
      <c r="AI44" s="377"/>
      <c r="AJ44" s="377"/>
      <c r="AK44" s="377"/>
      <c r="AL44" s="377"/>
      <c r="AM44" s="377"/>
      <c r="AN44" s="377"/>
      <c r="AO44" s="377"/>
      <c r="AP44" s="377"/>
      <c r="AQ44" s="377"/>
      <c r="AR44" s="377"/>
      <c r="AS44" s="377"/>
      <c r="AT44" s="377"/>
      <c r="AU44" s="378"/>
      <c r="AV44" s="378"/>
      <c r="AW44" s="378"/>
      <c r="AX44" s="378"/>
      <c r="AY44" s="378"/>
      <c r="AZ44" s="378"/>
      <c r="BA44" s="378"/>
      <c r="BB44" s="378"/>
      <c r="BC44" s="378"/>
      <c r="BD44" s="378"/>
      <c r="BE44" s="378"/>
      <c r="BF44" s="378"/>
      <c r="BG44" s="378"/>
      <c r="BH44" s="378"/>
      <c r="BI44" s="378"/>
      <c r="BJ44" s="378"/>
      <c r="BK44" s="378"/>
      <c r="BL44" s="378"/>
      <c r="BM44" s="378"/>
      <c r="BN44" s="378"/>
      <c r="BO44" s="378"/>
      <c r="BP44" s="378"/>
      <c r="BQ44" s="378"/>
      <c r="BR44" s="378"/>
      <c r="BS44" s="378"/>
      <c r="BT44" s="378"/>
      <c r="BU44" s="378"/>
      <c r="BV44" s="378"/>
      <c r="BW44" s="378"/>
      <c r="BX44" s="378"/>
      <c r="BY44" s="378"/>
      <c r="BZ44" s="378"/>
      <c r="CA44" s="378"/>
      <c r="CB44" s="378"/>
      <c r="CC44" s="378"/>
      <c r="CD44" s="378"/>
      <c r="CE44" s="378"/>
      <c r="CF44" s="378"/>
      <c r="CG44" s="378"/>
      <c r="CH44" s="378"/>
      <c r="CI44" s="378"/>
      <c r="CJ44" s="378"/>
      <c r="CK44" s="378"/>
      <c r="CL44" s="378"/>
      <c r="CM44" s="378"/>
      <c r="CN44" s="378"/>
      <c r="CO44" s="378"/>
      <c r="CP44" s="378"/>
      <c r="CQ44" s="378"/>
      <c r="CR44" s="378"/>
      <c r="CS44" s="378"/>
      <c r="CT44" s="378"/>
      <c r="CU44" s="378"/>
      <c r="CV44" s="378"/>
      <c r="CW44" s="378"/>
      <c r="CX44" s="378"/>
      <c r="CY44" s="378"/>
      <c r="CZ44" s="378"/>
      <c r="DA44" s="378"/>
      <c r="DB44" s="378"/>
      <c r="DC44" s="378"/>
      <c r="DD44" s="378"/>
      <c r="DE44" s="378"/>
      <c r="DF44" s="378"/>
      <c r="DG44" s="378"/>
      <c r="DH44" s="378"/>
      <c r="DI44" s="378"/>
      <c r="DJ44" s="378"/>
      <c r="DK44" s="378"/>
      <c r="DL44" s="378"/>
      <c r="DM44" s="378"/>
      <c r="DN44" s="378"/>
      <c r="DO44" s="378"/>
      <c r="DP44" s="378"/>
      <c r="DQ44" s="378"/>
      <c r="DR44" s="378"/>
      <c r="DS44" s="378"/>
      <c r="DT44" s="378"/>
      <c r="DU44" s="378"/>
      <c r="DV44" s="378"/>
      <c r="DW44" s="378"/>
      <c r="DX44" s="378"/>
      <c r="DY44" s="378"/>
      <c r="DZ44" s="378"/>
      <c r="EA44" s="378"/>
      <c r="EB44" s="378"/>
      <c r="EC44" s="378"/>
      <c r="ED44" s="378"/>
      <c r="EE44" s="378"/>
      <c r="EF44" s="378"/>
      <c r="EG44" s="378"/>
      <c r="EH44" s="378"/>
      <c r="EI44" s="379"/>
      <c r="EJ44" s="379"/>
      <c r="EK44" s="379"/>
      <c r="EL44" s="379"/>
      <c r="EM44" s="379"/>
      <c r="EN44" s="379"/>
      <c r="EO44" s="379"/>
      <c r="EP44" s="379"/>
      <c r="EQ44" s="379"/>
      <c r="ER44" s="379"/>
      <c r="ES44" s="379"/>
      <c r="ET44" s="379"/>
      <c r="EU44" s="379"/>
      <c r="EV44" s="379"/>
      <c r="EW44" s="379"/>
      <c r="EX44" s="379"/>
      <c r="EY44" s="379"/>
      <c r="EZ44" s="379"/>
      <c r="FA44" s="379"/>
      <c r="FB44" s="511"/>
      <c r="FC44" s="511"/>
      <c r="FD44" s="511"/>
      <c r="FE44" s="511"/>
      <c r="FF44" s="511"/>
      <c r="FG44" s="511"/>
      <c r="FH44" s="511"/>
      <c r="FI44" s="511"/>
      <c r="FJ44" s="511"/>
      <c r="FK44" s="511"/>
      <c r="FL44" s="379"/>
      <c r="FM44" s="379"/>
      <c r="FN44" s="379"/>
      <c r="FO44" s="379"/>
      <c r="FP44" s="379"/>
      <c r="FQ44" s="379"/>
      <c r="FR44" s="379"/>
      <c r="FS44" s="379"/>
      <c r="FT44" s="379"/>
      <c r="FU44" s="379"/>
      <c r="FV44" s="379"/>
      <c r="FW44" s="379"/>
      <c r="FX44" s="379"/>
      <c r="FY44" s="379"/>
      <c r="FZ44" s="379"/>
      <c r="GA44" s="379"/>
      <c r="GB44" s="379"/>
      <c r="GC44" s="379"/>
      <c r="GD44" s="379"/>
      <c r="GE44" s="379"/>
      <c r="GF44" s="379"/>
      <c r="GG44" s="379"/>
      <c r="GH44" s="379"/>
      <c r="GI44" s="379"/>
      <c r="GJ44" s="379"/>
      <c r="GK44" s="379"/>
      <c r="GL44" s="511"/>
      <c r="GM44" s="511"/>
      <c r="GN44" s="511"/>
      <c r="GO44" s="511"/>
      <c r="GP44" s="382"/>
      <c r="GQ44" s="382"/>
      <c r="GR44" s="382"/>
      <c r="GS44" s="382"/>
      <c r="GT44" s="382"/>
      <c r="GU44" s="380"/>
      <c r="GV44" s="380"/>
      <c r="GW44" s="380"/>
      <c r="GX44" s="380"/>
      <c r="GY44" s="380"/>
      <c r="GZ44" s="380"/>
      <c r="HA44" s="380"/>
      <c r="HB44" s="380"/>
      <c r="HC44" s="380"/>
      <c r="HD44" s="380"/>
      <c r="HE44" s="380"/>
      <c r="HF44" s="380"/>
      <c r="HG44" s="380"/>
      <c r="HH44" s="380"/>
      <c r="HI44" s="380"/>
      <c r="HJ44" s="380"/>
      <c r="HK44" s="380"/>
      <c r="HL44" s="380"/>
      <c r="HM44" s="380"/>
      <c r="HN44" s="380"/>
      <c r="HO44" s="380"/>
      <c r="HP44" s="380"/>
      <c r="HQ44" s="380"/>
      <c r="HR44" s="380"/>
      <c r="HS44" s="380"/>
      <c r="HT44" s="380"/>
      <c r="HU44" s="380"/>
      <c r="HV44" s="381"/>
      <c r="HW44" s="381"/>
      <c r="HX44" s="382"/>
      <c r="HY44" s="382"/>
      <c r="HZ44" s="382"/>
      <c r="IA44" s="382"/>
      <c r="IB44" s="382"/>
      <c r="IC44" s="382"/>
      <c r="ID44" s="382"/>
      <c r="IE44" s="382"/>
      <c r="IF44" s="381"/>
      <c r="IG44" s="381"/>
      <c r="IH44" s="381"/>
      <c r="II44" s="17"/>
      <c r="IJ44" s="17"/>
      <c r="IK44" s="17"/>
      <c r="IL44" s="383"/>
      <c r="IM44" s="383"/>
      <c r="IN44" s="383"/>
      <c r="IO44" s="383"/>
      <c r="IP44" s="383"/>
      <c r="IQ44" s="383"/>
      <c r="IR44" s="383"/>
      <c r="IS44" s="383"/>
      <c r="IT44" s="383"/>
      <c r="IU44" s="383"/>
      <c r="IV44" s="383"/>
      <c r="IW44" s="383"/>
      <c r="IX44" s="383"/>
      <c r="IY44" s="383"/>
      <c r="IZ44" s="383"/>
      <c r="JA44" s="383"/>
      <c r="JB44" s="383"/>
      <c r="JC44" s="383"/>
      <c r="JD44" s="383"/>
      <c r="JE44" s="383"/>
      <c r="JF44" s="383"/>
      <c r="JG44" s="383"/>
      <c r="JH44" s="383"/>
      <c r="JI44" s="383"/>
      <c r="JJ44" s="383"/>
      <c r="JK44" s="383"/>
      <c r="JL44" s="383"/>
      <c r="JM44" s="383"/>
      <c r="JN44" s="383"/>
      <c r="JO44" s="383"/>
      <c r="JP44" s="383"/>
      <c r="JQ44" s="383"/>
      <c r="JR44" s="383"/>
      <c r="JS44" s="383"/>
      <c r="JT44" s="383"/>
      <c r="JU44" s="383"/>
      <c r="JV44" s="383"/>
      <c r="JW44" s="383"/>
      <c r="JX44" s="383"/>
      <c r="JY44" s="384"/>
      <c r="JZ44" s="384"/>
      <c r="KA44" s="384"/>
      <c r="KB44" s="384"/>
      <c r="KC44" s="384"/>
      <c r="KD44" s="384"/>
      <c r="KE44" s="384"/>
      <c r="KF44" s="384"/>
      <c r="KG44" s="384"/>
      <c r="KH44" s="384"/>
      <c r="KI44" s="384"/>
      <c r="KJ44" s="384"/>
      <c r="KK44" s="384"/>
      <c r="KL44" s="384"/>
      <c r="KM44" s="384"/>
      <c r="KN44" s="384"/>
      <c r="KO44" s="384"/>
      <c r="KP44" s="384"/>
      <c r="KQ44" s="384"/>
      <c r="KR44" s="384"/>
      <c r="KS44" s="384"/>
      <c r="KT44" s="384"/>
      <c r="KU44" s="384"/>
      <c r="KV44" s="384"/>
      <c r="KW44" s="384"/>
      <c r="KX44" s="384"/>
      <c r="KY44" s="384"/>
      <c r="KZ44" s="384"/>
      <c r="LA44" s="384"/>
      <c r="LB44" s="384"/>
      <c r="LC44" s="384"/>
      <c r="LD44" s="384"/>
      <c r="LE44" s="384"/>
      <c r="LF44" s="384"/>
      <c r="LG44" s="384"/>
      <c r="LH44" s="384"/>
    </row>
    <row r="45" spans="1:320" ht="18" customHeight="1">
      <c r="A45" s="1053" t="str">
        <f>IF('1'!$A$1=1,B45,C45)</f>
        <v xml:space="preserve"> In some cases, the sum of the components may not be equal to the result due to rounding. </v>
      </c>
      <c r="B45" s="1053" t="s">
        <v>425</v>
      </c>
      <c r="C45" s="1053" t="s">
        <v>426</v>
      </c>
      <c r="BO45" s="403"/>
      <c r="BP45" s="403"/>
      <c r="BQ45" s="403"/>
      <c r="BR45" s="403"/>
      <c r="BS45" s="403"/>
      <c r="BT45" s="403"/>
      <c r="BU45" s="403"/>
      <c r="BV45" s="403"/>
      <c r="BW45" s="403"/>
      <c r="BX45" s="403"/>
      <c r="BY45" s="403"/>
      <c r="BZ45" s="403"/>
      <c r="CA45" s="403"/>
      <c r="CB45" s="403"/>
      <c r="CC45" s="403"/>
      <c r="CD45" s="403"/>
      <c r="CE45" s="403"/>
      <c r="CF45" s="403"/>
      <c r="CG45" s="403"/>
      <c r="CH45" s="403"/>
      <c r="CI45" s="403"/>
      <c r="CJ45" s="403"/>
      <c r="CK45" s="403"/>
      <c r="CL45" s="403"/>
    </row>
  </sheetData>
  <mergeCells count="12">
    <mergeCell ref="CP24:EF24"/>
    <mergeCell ref="AW5:CM5"/>
    <mergeCell ref="A24:A25"/>
    <mergeCell ref="B24:B25"/>
    <mergeCell ref="C24:C25"/>
    <mergeCell ref="D24:AT24"/>
    <mergeCell ref="AW24:CM24"/>
    <mergeCell ref="CP5:EF5"/>
    <mergeCell ref="A5:A6"/>
    <mergeCell ref="B5:B6"/>
    <mergeCell ref="C5:C6"/>
    <mergeCell ref="D5:AT5"/>
  </mergeCells>
  <hyperlinks>
    <hyperlink ref="A1" location="'1'!A1" display="to title"/>
  </hyperlinks>
  <printOptions horizontalCentered="1" verticalCentered="1"/>
  <pageMargins left="0.15748031496062992" right="0.15748031496062992" top="0.74803149606299213" bottom="0.70866141732283472" header="0.51181102362204722" footer="0.51181102362204722"/>
  <pageSetup paperSize="9" scale="34" fitToHeight="2" orientation="landscape" r:id="rId1"/>
  <headerFooter alignWithMargins="0"/>
  <rowBreaks count="1" manualBreakCount="1">
    <brk id="23"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J45"/>
  <sheetViews>
    <sheetView zoomScale="66" zoomScaleNormal="66" workbookViewId="0">
      <selection activeCell="O14" sqref="O14"/>
    </sheetView>
  </sheetViews>
  <sheetFormatPr defaultColWidth="9.33203125" defaultRowHeight="13.2" outlineLevelCol="1"/>
  <cols>
    <col min="1" max="1" width="31.44140625" style="470" customWidth="1"/>
    <col min="2" max="3" width="25.5546875" style="454" hidden="1" customWidth="1"/>
    <col min="4" max="10" width="6.44140625" style="454" hidden="1" customWidth="1" outlineLevel="1"/>
    <col min="11" max="11" width="6.6640625" style="454" hidden="1" customWidth="1" outlineLevel="1"/>
    <col min="12" max="13" width="6.44140625" style="454" hidden="1" customWidth="1" outlineLevel="1"/>
    <col min="14" max="14" width="7.33203125" style="454" hidden="1" customWidth="1" outlineLevel="1"/>
    <col min="15" max="15" width="6.6640625" style="454" hidden="1" customWidth="1" outlineLevel="1"/>
    <col min="16" max="16" width="7.44140625" style="454" hidden="1" customWidth="1" outlineLevel="1" collapsed="1"/>
    <col min="17" max="17" width="7.5546875" style="454" hidden="1" customWidth="1" outlineLevel="1"/>
    <col min="18" max="18" width="7" style="454" hidden="1" customWidth="1" outlineLevel="1"/>
    <col min="19" max="19" width="7.33203125" style="454" hidden="1" customWidth="1" outlineLevel="1"/>
    <col min="20" max="21" width="7.5546875" style="454" hidden="1" customWidth="1" outlineLevel="1"/>
    <col min="22" max="22" width="7.33203125" style="454" hidden="1" customWidth="1" outlineLevel="1"/>
    <col min="23" max="23" width="6.6640625" style="454" hidden="1" customWidth="1" outlineLevel="1"/>
    <col min="24" max="27" width="7.44140625" style="454" hidden="1" customWidth="1" outlineLevel="1"/>
    <col min="28" max="28" width="7.109375" style="454" hidden="1" customWidth="1" outlineLevel="1"/>
    <col min="29" max="29" width="7.77734375" style="454" hidden="1" customWidth="1" outlineLevel="1"/>
    <col min="30" max="30" width="7.33203125" style="454" hidden="1" customWidth="1" outlineLevel="1"/>
    <col min="31" max="31" width="7.109375" style="454" hidden="1" customWidth="1" outlineLevel="1"/>
    <col min="32" max="32" width="7.21875" style="454" customWidth="1" collapsed="1"/>
    <col min="33" max="34" width="7.109375" style="454" customWidth="1"/>
    <col min="35" max="36" width="7.21875" style="454" customWidth="1"/>
    <col min="37" max="37" width="7.5546875" style="454" customWidth="1"/>
    <col min="38" max="38" width="7.44140625" style="454" customWidth="1"/>
    <col min="39" max="39" width="7.5546875" style="454" customWidth="1"/>
    <col min="40" max="43" width="7.77734375" style="454" customWidth="1"/>
    <col min="44" max="44" width="8.44140625" style="454" customWidth="1"/>
    <col min="45" max="45" width="8.21875" style="454" customWidth="1"/>
    <col min="46" max="46" width="9.33203125" style="454" customWidth="1"/>
    <col min="47" max="47" width="8.44140625" style="454" hidden="1" customWidth="1"/>
    <col min="48" max="48" width="9" style="454" hidden="1" customWidth="1"/>
    <col min="49" max="55" width="6.44140625" style="454" hidden="1" customWidth="1" outlineLevel="1"/>
    <col min="56" max="56" width="7.44140625" style="454" hidden="1" customWidth="1" outlineLevel="1"/>
    <col min="57" max="58" width="6.44140625" style="454" hidden="1" customWidth="1" outlineLevel="1"/>
    <col min="59" max="59" width="6.5546875" style="454" hidden="1" customWidth="1" outlineLevel="1"/>
    <col min="60" max="60" width="6.33203125" style="454" hidden="1" customWidth="1" outlineLevel="1"/>
    <col min="61" max="61" width="6.44140625" style="454" hidden="1" customWidth="1" outlineLevel="1"/>
    <col min="62" max="62" width="6.5546875" style="454" hidden="1" customWidth="1" outlineLevel="1"/>
    <col min="63" max="64" width="7" style="454" hidden="1" customWidth="1" outlineLevel="1"/>
    <col min="65" max="70" width="6.44140625" style="454" hidden="1" customWidth="1" outlineLevel="1"/>
    <col min="71" max="71" width="8" style="454" hidden="1" customWidth="1" outlineLevel="1"/>
    <col min="72" max="72" width="8.33203125" style="454" hidden="1" customWidth="1" outlineLevel="1"/>
    <col min="73" max="73" width="7.33203125" style="454" hidden="1" customWidth="1" outlineLevel="1"/>
    <col min="74" max="74" width="6.77734375" style="454" hidden="1" customWidth="1" outlineLevel="1"/>
    <col min="75" max="76" width="8.44140625" style="454" hidden="1" customWidth="1" outlineLevel="1"/>
    <col min="77" max="77" width="7.88671875" style="454" customWidth="1" collapsed="1"/>
    <col min="78" max="78" width="8" style="454" customWidth="1"/>
    <col min="79" max="79" width="7.77734375" style="454" customWidth="1"/>
    <col min="80" max="80" width="7.5546875" style="454" customWidth="1"/>
    <col min="81" max="82" width="7.88671875" style="454" customWidth="1"/>
    <col min="83" max="83" width="7.77734375" style="454" customWidth="1"/>
    <col min="84" max="84" width="7.21875" style="454" customWidth="1"/>
    <col min="85" max="88" width="7.109375" style="454" customWidth="1"/>
    <col min="89" max="89" width="9" style="454" customWidth="1"/>
    <col min="90" max="90" width="8.21875" style="454" customWidth="1"/>
    <col min="91" max="91" width="9.5546875" style="454" customWidth="1"/>
    <col min="92" max="92" width="7.5546875" style="454" hidden="1" customWidth="1"/>
    <col min="93" max="93" width="7.44140625" style="454" hidden="1" customWidth="1"/>
    <col min="94" max="100" width="6.44140625" style="471" hidden="1" customWidth="1" outlineLevel="1"/>
    <col min="101" max="101" width="6.5546875" style="471" hidden="1" customWidth="1" outlineLevel="1"/>
    <col min="102" max="102" width="6.33203125" style="471" hidden="1" customWidth="1" outlineLevel="1"/>
    <col min="103" max="105" width="6.5546875" style="471" hidden="1" customWidth="1" outlineLevel="1"/>
    <col min="106" max="106" width="6.44140625" style="471" hidden="1" customWidth="1" outlineLevel="1"/>
    <col min="107" max="107" width="7" style="471" hidden="1" customWidth="1" outlineLevel="1"/>
    <col min="108" max="109" width="6.5546875" style="471" hidden="1" customWidth="1" outlineLevel="1"/>
    <col min="110" max="110" width="6.44140625" style="471" hidden="1" customWidth="1" outlineLevel="1"/>
    <col min="111" max="118" width="6.5546875" style="471" hidden="1" customWidth="1" outlineLevel="1"/>
    <col min="119" max="119" width="7.33203125" style="471" hidden="1" customWidth="1" outlineLevel="1"/>
    <col min="120" max="120" width="7.44140625" style="471" hidden="1" customWidth="1" outlineLevel="1"/>
    <col min="121" max="121" width="8.44140625" style="471" hidden="1" customWidth="1" outlineLevel="1"/>
    <col min="122" max="122" width="8.109375" style="471" customWidth="1" collapsed="1"/>
    <col min="123" max="123" width="8.109375" style="471" customWidth="1"/>
    <col min="124" max="124" width="7.5546875" style="471" customWidth="1"/>
    <col min="125" max="129" width="7.6640625" style="471" customWidth="1"/>
    <col min="130" max="133" width="7.33203125" style="471" customWidth="1"/>
    <col min="134" max="134" width="8.44140625" style="471" customWidth="1"/>
    <col min="135" max="135" width="7.77734375" style="471" customWidth="1"/>
    <col min="136" max="136" width="10.5546875" style="452" customWidth="1"/>
    <col min="137" max="137" width="8.5546875" style="1651" hidden="1" customWidth="1"/>
    <col min="138" max="138" width="8.6640625" style="1651" hidden="1" customWidth="1"/>
    <col min="139" max="212" width="9.33203125" style="1651" customWidth="1"/>
    <col min="213" max="263" width="9.33203125" style="472" customWidth="1"/>
    <col min="264" max="269" width="9.33203125" style="472"/>
    <col min="270" max="16384" width="9.33203125" style="454"/>
  </cols>
  <sheetData>
    <row r="1" spans="1:270" s="448" customFormat="1">
      <c r="A1" s="93" t="str">
        <f>IF('1'!$A$1=1,"до змісту","to title")</f>
        <v>to title</v>
      </c>
      <c r="B1" s="447"/>
      <c r="C1" s="447"/>
      <c r="M1" s="261"/>
      <c r="N1" s="261"/>
      <c r="O1" s="261"/>
      <c r="P1" s="261"/>
      <c r="Q1" s="261"/>
      <c r="R1" s="261"/>
      <c r="S1" s="261"/>
      <c r="T1" s="449"/>
      <c r="U1" s="261"/>
      <c r="V1" s="261"/>
      <c r="W1" s="261"/>
      <c r="X1" s="261"/>
      <c r="Y1" s="261"/>
      <c r="Z1" s="261"/>
      <c r="AA1" s="391"/>
      <c r="AB1" s="391"/>
      <c r="AC1" s="261"/>
      <c r="AD1" s="261"/>
      <c r="AE1" s="261"/>
      <c r="AF1" s="261"/>
      <c r="AG1" s="261"/>
      <c r="AH1" s="261"/>
      <c r="AI1" s="261"/>
      <c r="AJ1" s="261"/>
      <c r="AK1" s="261"/>
      <c r="AL1" s="718"/>
      <c r="AM1" s="718"/>
      <c r="AN1" s="718"/>
      <c r="AO1" s="718"/>
      <c r="AP1" s="718"/>
      <c r="AQ1" s="718"/>
      <c r="AR1" s="718"/>
      <c r="AS1" s="718"/>
      <c r="AT1" s="718"/>
      <c r="AU1" s="718"/>
      <c r="AV1" s="718"/>
      <c r="AW1" s="718"/>
      <c r="AX1" s="389"/>
      <c r="AY1" s="23"/>
      <c r="BK1" s="397"/>
      <c r="BL1" s="392"/>
      <c r="BM1" s="400"/>
      <c r="BN1" s="401"/>
      <c r="BO1" s="401"/>
      <c r="BP1" s="23"/>
      <c r="BQ1" s="23"/>
      <c r="BR1" s="405"/>
      <c r="BS1" s="405"/>
      <c r="BT1" s="405"/>
      <c r="BU1" s="23"/>
      <c r="BV1" s="23"/>
      <c r="BW1" s="23"/>
      <c r="BX1" s="23"/>
      <c r="BY1" s="23"/>
      <c r="BZ1" s="23"/>
      <c r="CA1" s="23"/>
      <c r="CB1" s="23"/>
      <c r="CC1" s="23"/>
      <c r="CD1" s="23"/>
      <c r="CE1" s="23"/>
      <c r="CF1" s="23"/>
      <c r="CG1" s="23"/>
      <c r="CH1" s="23"/>
      <c r="CI1" s="23"/>
      <c r="CJ1" s="23"/>
      <c r="CK1" s="23"/>
      <c r="CL1" s="23"/>
      <c r="CM1" s="23"/>
      <c r="CN1" s="23"/>
      <c r="CO1" s="23"/>
      <c r="CP1" s="402"/>
      <c r="CQ1" s="402"/>
      <c r="CR1" s="402"/>
      <c r="CS1" s="23"/>
      <c r="CT1" s="23"/>
      <c r="CU1" s="392"/>
      <c r="CV1" s="392"/>
      <c r="CW1" s="392"/>
      <c r="CX1" s="23"/>
      <c r="CY1" s="403"/>
      <c r="CZ1" s="451"/>
      <c r="DA1" s="451"/>
      <c r="DB1" s="451"/>
      <c r="DC1" s="451"/>
      <c r="DD1" s="451"/>
      <c r="DE1" s="451"/>
      <c r="DF1" s="451"/>
      <c r="DG1" s="451"/>
      <c r="DH1" s="451"/>
      <c r="DI1" s="451"/>
      <c r="DJ1" s="451"/>
      <c r="DK1" s="451"/>
      <c r="DL1" s="451"/>
      <c r="DM1" s="451"/>
      <c r="DN1" s="451"/>
      <c r="DO1" s="451"/>
      <c r="DP1" s="451"/>
      <c r="DQ1" s="451"/>
      <c r="DR1" s="451"/>
      <c r="DS1" s="451"/>
      <c r="DT1" s="451"/>
      <c r="DU1" s="451"/>
      <c r="DV1" s="451"/>
      <c r="DW1" s="451"/>
      <c r="DX1" s="451"/>
      <c r="DY1" s="451"/>
      <c r="DZ1" s="451"/>
      <c r="EA1" s="451"/>
      <c r="EB1" s="451"/>
      <c r="EC1" s="451"/>
      <c r="ED1" s="451"/>
      <c r="EE1" s="451"/>
      <c r="EF1" s="452"/>
      <c r="EG1" s="1649"/>
      <c r="EH1" s="1649"/>
      <c r="EI1" s="1649"/>
      <c r="EJ1" s="1649"/>
      <c r="EK1" s="1649"/>
      <c r="EL1" s="1649"/>
      <c r="EM1" s="1649"/>
      <c r="EN1" s="1649"/>
      <c r="EO1" s="1649"/>
      <c r="EP1" s="1649"/>
      <c r="EQ1" s="1649"/>
      <c r="ER1" s="1649"/>
      <c r="ES1" s="1649"/>
      <c r="ET1" s="1649"/>
      <c r="EU1" s="1649"/>
      <c r="EV1" s="1649"/>
      <c r="EW1" s="1649"/>
      <c r="EX1" s="1649"/>
      <c r="EY1" s="1649"/>
      <c r="EZ1" s="1649"/>
      <c r="FA1" s="1649"/>
      <c r="FB1" s="1649"/>
      <c r="FC1" s="1649"/>
      <c r="FD1" s="1649"/>
      <c r="FE1" s="1649"/>
      <c r="FF1" s="1649"/>
      <c r="FG1" s="1649"/>
      <c r="FH1" s="1649"/>
      <c r="FI1" s="1649"/>
      <c r="FJ1" s="1649"/>
      <c r="FK1" s="1649"/>
      <c r="FL1" s="1649"/>
      <c r="FM1" s="1649"/>
      <c r="FN1" s="1649"/>
      <c r="FO1" s="1649"/>
      <c r="FP1" s="1649"/>
      <c r="FQ1" s="1649"/>
      <c r="FR1" s="1649"/>
      <c r="FS1" s="1649"/>
      <c r="FT1" s="1649"/>
      <c r="FU1" s="1649"/>
      <c r="FV1" s="1649"/>
      <c r="FW1" s="1649"/>
      <c r="FX1" s="1649"/>
      <c r="FY1" s="1649"/>
      <c r="FZ1" s="1649"/>
      <c r="GA1" s="1649"/>
      <c r="GB1" s="1649"/>
      <c r="GC1" s="1649"/>
      <c r="GD1" s="1649"/>
      <c r="GE1" s="1649"/>
      <c r="GF1" s="1649"/>
      <c r="GG1" s="1649"/>
      <c r="GH1" s="1649"/>
      <c r="GI1" s="1649"/>
      <c r="GJ1" s="1649"/>
      <c r="GK1" s="1649"/>
      <c r="GL1" s="1649"/>
      <c r="GM1" s="1649"/>
      <c r="GN1" s="1649"/>
      <c r="GO1" s="1649"/>
      <c r="GP1" s="1649"/>
      <c r="GQ1" s="1649"/>
      <c r="GR1" s="1649"/>
      <c r="GS1" s="1649"/>
      <c r="GT1" s="1649"/>
      <c r="GU1" s="1649"/>
      <c r="GV1" s="1649"/>
      <c r="GW1" s="1649"/>
      <c r="GX1" s="1649"/>
      <c r="GY1" s="1649"/>
      <c r="GZ1" s="1649"/>
      <c r="HA1" s="1649"/>
      <c r="HB1" s="1649"/>
      <c r="HC1" s="1649"/>
      <c r="HD1" s="1649"/>
      <c r="HE1" s="682"/>
      <c r="HF1" s="682"/>
      <c r="HG1" s="682"/>
      <c r="HH1" s="682"/>
      <c r="HI1" s="682"/>
      <c r="HJ1" s="682"/>
      <c r="HK1" s="682"/>
      <c r="HL1" s="682"/>
      <c r="HM1" s="682"/>
      <c r="HN1" s="682"/>
      <c r="HO1" s="682"/>
      <c r="HP1" s="682"/>
      <c r="HQ1" s="682"/>
      <c r="HR1" s="682"/>
      <c r="HS1" s="682"/>
      <c r="HT1" s="682"/>
      <c r="HU1" s="682"/>
      <c r="HV1" s="682"/>
      <c r="HW1" s="682"/>
      <c r="HX1" s="682"/>
      <c r="HY1" s="682"/>
      <c r="HZ1" s="682"/>
      <c r="IA1" s="682"/>
      <c r="IB1" s="682"/>
      <c r="IC1" s="682"/>
      <c r="ID1" s="682"/>
      <c r="IE1" s="682"/>
      <c r="IF1" s="682"/>
      <c r="IG1" s="682"/>
      <c r="IH1" s="682"/>
      <c r="II1" s="682"/>
      <c r="IJ1" s="682"/>
      <c r="IK1" s="682"/>
      <c r="IL1" s="682"/>
      <c r="IM1" s="682"/>
      <c r="IN1" s="682"/>
      <c r="IO1" s="682"/>
      <c r="IP1" s="682"/>
      <c r="IQ1" s="682"/>
      <c r="IR1" s="682"/>
      <c r="IS1" s="682"/>
      <c r="IT1" s="682"/>
      <c r="IU1" s="682"/>
      <c r="IV1" s="682"/>
      <c r="IW1" s="682"/>
      <c r="IX1" s="682"/>
      <c r="IY1" s="682"/>
      <c r="IZ1" s="682"/>
      <c r="JA1" s="682"/>
      <c r="JB1" s="682"/>
      <c r="JC1" s="682"/>
      <c r="JD1" s="682"/>
      <c r="JE1" s="682"/>
      <c r="JF1" s="682"/>
      <c r="JG1" s="632"/>
      <c r="JH1" s="632"/>
      <c r="JI1" s="632"/>
      <c r="JJ1" s="23"/>
    </row>
    <row r="2" spans="1:270" s="1546" customFormat="1">
      <c r="A2" s="1545" t="str">
        <f>IF('1'!$A$1=1,"1.8 Pозподіл імпорту товарів за географічними регіонами ","1.8 Breakdown of Goods Imports by Geographical Region ")</f>
        <v xml:space="preserve">1.8 Breakdown of Goods Imports by Geographical Region </v>
      </c>
      <c r="B2" s="458"/>
      <c r="C2" s="1545"/>
      <c r="D2" s="1545"/>
      <c r="E2" s="1545"/>
      <c r="F2" s="1545"/>
      <c r="G2" s="1545"/>
      <c r="H2" s="1545"/>
      <c r="I2" s="1545"/>
      <c r="K2" s="1547"/>
      <c r="L2" s="1547"/>
      <c r="M2" s="1547"/>
      <c r="N2" s="1547"/>
      <c r="O2" s="1547"/>
      <c r="P2" s="1548"/>
      <c r="Q2" s="1548"/>
      <c r="R2" s="1547"/>
      <c r="S2" s="1547"/>
      <c r="T2" s="1547"/>
      <c r="U2" s="1547"/>
      <c r="V2" s="1547"/>
      <c r="W2" s="1547"/>
      <c r="X2" s="1547"/>
      <c r="Y2" s="1547"/>
      <c r="Z2" s="1547"/>
      <c r="AA2" s="1547"/>
      <c r="AB2" s="1547"/>
      <c r="AC2" s="1547"/>
      <c r="AD2" s="1547"/>
      <c r="AE2" s="1547"/>
      <c r="AF2" s="1547"/>
      <c r="AG2" s="1547"/>
      <c r="AH2" s="1547"/>
      <c r="AI2" s="1547"/>
      <c r="AJ2" s="1547"/>
      <c r="AK2" s="1547"/>
      <c r="AL2" s="1547"/>
      <c r="AM2" s="1547"/>
      <c r="AN2" s="1547"/>
      <c r="AO2" s="1547"/>
      <c r="AP2" s="1547"/>
      <c r="AQ2" s="1547"/>
      <c r="AR2" s="1547"/>
      <c r="AS2" s="1547"/>
      <c r="AT2" s="1549"/>
      <c r="AX2" s="1550"/>
      <c r="BD2" s="1551"/>
      <c r="BE2" s="1551"/>
      <c r="BF2" s="1551"/>
      <c r="BG2" s="1552"/>
      <c r="BH2" s="1553"/>
      <c r="BI2" s="1554"/>
      <c r="BJ2" s="1554"/>
      <c r="BK2" s="1552"/>
      <c r="BL2" s="1525"/>
      <c r="BM2" s="1525"/>
      <c r="BN2" s="389"/>
      <c r="BO2" s="1555"/>
      <c r="BP2" s="1525"/>
      <c r="BQ2" s="1525"/>
      <c r="BR2" s="1525"/>
      <c r="BS2" s="1525"/>
      <c r="BT2" s="1525"/>
      <c r="BU2" s="1525"/>
      <c r="BV2" s="1525"/>
      <c r="BW2" s="1525"/>
      <c r="BX2" s="1525"/>
      <c r="BY2" s="1525"/>
      <c r="BZ2" s="1525"/>
      <c r="CA2" s="1525"/>
      <c r="CB2" s="1525"/>
      <c r="CC2" s="1525"/>
      <c r="CD2" s="1525"/>
      <c r="CE2" s="1525"/>
      <c r="CF2" s="1525"/>
      <c r="CG2" s="1525"/>
      <c r="CH2" s="1525"/>
      <c r="CI2" s="1525"/>
      <c r="CJ2" s="1525"/>
      <c r="CK2" s="1525"/>
      <c r="CL2" s="1525"/>
      <c r="CM2" s="1525"/>
      <c r="CN2" s="1525"/>
      <c r="CO2" s="1525"/>
      <c r="CP2" s="1525"/>
      <c r="CQ2" s="1525"/>
      <c r="CR2" s="1525"/>
      <c r="CS2" s="1525"/>
      <c r="CT2" s="1525"/>
      <c r="CU2" s="1525"/>
      <c r="CV2" s="1525"/>
      <c r="CW2" s="1525"/>
      <c r="CX2" s="1525"/>
      <c r="CY2" s="1556"/>
      <c r="CZ2" s="1556"/>
      <c r="DA2" s="1556"/>
      <c r="DB2" s="1556"/>
      <c r="DC2" s="1556"/>
      <c r="DD2" s="1556"/>
      <c r="DE2" s="1556"/>
      <c r="DF2" s="1556"/>
      <c r="DG2" s="1556"/>
      <c r="DH2" s="1556"/>
      <c r="DI2" s="1556"/>
      <c r="DJ2" s="1556"/>
      <c r="DK2" s="1556"/>
      <c r="DL2" s="1556"/>
      <c r="DM2" s="1556"/>
      <c r="DN2" s="1556"/>
      <c r="DO2" s="1556"/>
      <c r="DP2" s="1556"/>
      <c r="DQ2" s="1556"/>
      <c r="DR2" s="1556"/>
      <c r="DS2" s="1556"/>
      <c r="DT2" s="1556"/>
      <c r="DU2" s="1556"/>
      <c r="DV2" s="1556"/>
      <c r="DW2" s="1556"/>
      <c r="DX2" s="1556"/>
      <c r="DY2" s="1556"/>
      <c r="DZ2" s="1556"/>
      <c r="EA2" s="1556"/>
      <c r="EB2" s="1556"/>
      <c r="EC2" s="1556"/>
      <c r="ED2" s="1556"/>
      <c r="EE2" s="1556"/>
      <c r="EF2" s="1557"/>
      <c r="EG2" s="1650"/>
      <c r="EH2" s="1650"/>
      <c r="EI2" s="1650"/>
      <c r="EJ2" s="1650"/>
      <c r="EK2" s="1650"/>
      <c r="EL2" s="1650"/>
      <c r="EM2" s="1650"/>
      <c r="EN2" s="1650"/>
      <c r="EO2" s="1650"/>
      <c r="EP2" s="1650"/>
      <c r="EQ2" s="1650"/>
      <c r="ER2" s="1650"/>
      <c r="ES2" s="1650"/>
      <c r="ET2" s="1650"/>
      <c r="EU2" s="1650"/>
      <c r="EV2" s="1650"/>
      <c r="EW2" s="1650"/>
      <c r="EX2" s="1650"/>
      <c r="EY2" s="1650"/>
      <c r="EZ2" s="1650"/>
      <c r="FA2" s="1650"/>
      <c r="FB2" s="1650"/>
      <c r="FC2" s="1650"/>
      <c r="FD2" s="1650"/>
      <c r="FE2" s="1650"/>
      <c r="FF2" s="1650"/>
      <c r="FG2" s="1650"/>
      <c r="FH2" s="1650"/>
      <c r="FI2" s="1650"/>
      <c r="FJ2" s="1650"/>
      <c r="FK2" s="1650"/>
      <c r="FL2" s="1650"/>
      <c r="FM2" s="1650"/>
      <c r="FN2" s="1650"/>
      <c r="FO2" s="1650"/>
      <c r="FP2" s="1650"/>
      <c r="FQ2" s="1650"/>
      <c r="FR2" s="1650"/>
      <c r="FS2" s="1650"/>
      <c r="FT2" s="1650"/>
      <c r="FU2" s="1650"/>
      <c r="FV2" s="1650"/>
      <c r="FW2" s="1650"/>
      <c r="FX2" s="1650"/>
      <c r="FY2" s="1650"/>
      <c r="FZ2" s="1650"/>
      <c r="GA2" s="1650"/>
      <c r="GB2" s="1650"/>
      <c r="GC2" s="1650"/>
      <c r="GD2" s="1650"/>
      <c r="GE2" s="1650"/>
      <c r="GF2" s="1650"/>
      <c r="GG2" s="1650"/>
      <c r="GH2" s="1650"/>
      <c r="GI2" s="1650"/>
      <c r="GJ2" s="1650"/>
      <c r="GK2" s="1650"/>
      <c r="GL2" s="1650"/>
      <c r="GM2" s="1650"/>
      <c r="GN2" s="1650"/>
      <c r="GO2" s="1650"/>
      <c r="GP2" s="1650"/>
      <c r="GQ2" s="1650"/>
      <c r="GR2" s="1650"/>
      <c r="GS2" s="1650"/>
      <c r="GT2" s="1650"/>
      <c r="GU2" s="1650"/>
      <c r="GV2" s="1650"/>
      <c r="GW2" s="1650"/>
      <c r="GX2" s="1650"/>
      <c r="GY2" s="1650"/>
      <c r="GZ2" s="1650"/>
      <c r="HA2" s="1650"/>
      <c r="HB2" s="1650"/>
      <c r="HC2" s="1650"/>
      <c r="HD2" s="1650"/>
      <c r="HE2" s="1558"/>
      <c r="HF2" s="1558"/>
      <c r="HG2" s="1558"/>
      <c r="HH2" s="1558"/>
      <c r="HI2" s="1558"/>
      <c r="HJ2" s="1558"/>
      <c r="HK2" s="1558"/>
      <c r="HL2" s="1558"/>
      <c r="HM2" s="1558"/>
      <c r="HN2" s="1558"/>
      <c r="HO2" s="1558"/>
      <c r="HP2" s="1558"/>
      <c r="HQ2" s="1558"/>
      <c r="HR2" s="1558"/>
      <c r="HS2" s="1558"/>
      <c r="HT2" s="1558"/>
      <c r="HU2" s="1558"/>
      <c r="HV2" s="1558"/>
      <c r="HW2" s="1558"/>
      <c r="HX2" s="1558"/>
      <c r="HY2" s="1558"/>
      <c r="HZ2" s="1558"/>
      <c r="IA2" s="1558"/>
      <c r="IB2" s="1558"/>
      <c r="IC2" s="1558"/>
      <c r="ID2" s="1558"/>
      <c r="IE2" s="1558"/>
      <c r="IF2" s="1558"/>
      <c r="IG2" s="1558"/>
      <c r="IH2" s="1558"/>
      <c r="II2" s="1558"/>
      <c r="IJ2" s="1558"/>
      <c r="IK2" s="1558"/>
      <c r="IL2" s="1558"/>
      <c r="IM2" s="1558"/>
      <c r="IN2" s="1558"/>
      <c r="IO2" s="1558"/>
      <c r="IP2" s="1558"/>
      <c r="IQ2" s="1558"/>
      <c r="IR2" s="1558"/>
      <c r="IS2" s="1558"/>
      <c r="IT2" s="1558"/>
      <c r="IU2" s="1558"/>
      <c r="IV2" s="1558"/>
      <c r="IW2" s="1558"/>
      <c r="IX2" s="1558"/>
      <c r="IY2" s="1558"/>
      <c r="IZ2" s="1558"/>
      <c r="JA2" s="1558"/>
      <c r="JB2" s="1558"/>
      <c r="JC2" s="1558"/>
      <c r="JD2" s="1558"/>
      <c r="JE2" s="1558"/>
      <c r="JF2" s="1558"/>
      <c r="JG2" s="1558"/>
      <c r="JH2" s="1558"/>
      <c r="JI2" s="1558"/>
    </row>
    <row r="3" spans="1:270">
      <c r="A3" s="458" t="str">
        <f>IF('1'!A1=1,"(відповідно до КПБ6)","(according to BPM6 methodology)")</f>
        <v>(according to BPM6 methodology)</v>
      </c>
      <c r="B3" s="458"/>
      <c r="C3" s="458"/>
      <c r="D3" s="453"/>
      <c r="E3" s="453"/>
      <c r="F3" s="453"/>
      <c r="G3" s="453"/>
      <c r="H3" s="453"/>
      <c r="I3" s="453"/>
      <c r="J3" s="459"/>
      <c r="K3" s="459"/>
      <c r="L3" s="459"/>
      <c r="M3" s="459"/>
      <c r="N3" s="459"/>
      <c r="O3" s="459"/>
      <c r="P3" s="460"/>
      <c r="Q3" s="460"/>
      <c r="R3" s="460"/>
      <c r="S3" s="460"/>
      <c r="T3" s="460"/>
      <c r="U3" s="460"/>
      <c r="V3" s="460"/>
      <c r="W3" s="460"/>
      <c r="X3" s="460"/>
      <c r="Y3" s="460"/>
      <c r="Z3" s="460"/>
      <c r="AA3" s="460"/>
      <c r="AB3" s="460"/>
      <c r="AC3" s="460"/>
      <c r="AD3" s="460"/>
      <c r="AE3" s="460"/>
      <c r="AF3" s="460"/>
      <c r="AG3" s="460"/>
      <c r="AH3" s="460"/>
      <c r="AI3" s="460"/>
      <c r="AJ3" s="460"/>
      <c r="AK3" s="460"/>
      <c r="AL3" s="460"/>
      <c r="AM3" s="460"/>
      <c r="AN3" s="460"/>
      <c r="AO3" s="460"/>
      <c r="AP3" s="460"/>
      <c r="AQ3" s="460"/>
      <c r="AR3" s="460"/>
      <c r="AS3" s="460"/>
      <c r="AY3" s="461"/>
      <c r="BJ3" s="455"/>
      <c r="CP3" s="456"/>
      <c r="CQ3" s="456"/>
      <c r="CR3" s="456"/>
      <c r="CS3" s="456"/>
      <c r="CT3" s="456"/>
      <c r="CU3" s="456"/>
      <c r="CV3" s="456"/>
      <c r="CW3" s="456"/>
      <c r="CX3" s="456"/>
      <c r="CY3" s="456"/>
      <c r="CZ3" s="456"/>
      <c r="DA3" s="456"/>
      <c r="DB3" s="456"/>
      <c r="DC3" s="456"/>
      <c r="DD3" s="456"/>
      <c r="DE3" s="456"/>
      <c r="DF3" s="456"/>
      <c r="DG3" s="456"/>
      <c r="DH3" s="456"/>
      <c r="DI3" s="456"/>
      <c r="DJ3" s="456"/>
      <c r="DK3" s="456"/>
      <c r="DL3" s="456"/>
      <c r="DM3" s="456"/>
      <c r="DN3" s="456"/>
      <c r="DO3" s="456"/>
      <c r="DP3" s="456"/>
      <c r="DQ3" s="456"/>
      <c r="DR3" s="456"/>
      <c r="DS3" s="456"/>
      <c r="DT3" s="456"/>
      <c r="DU3" s="456"/>
      <c r="DV3" s="456"/>
      <c r="DW3" s="456"/>
      <c r="DX3" s="456"/>
      <c r="DY3" s="456"/>
      <c r="DZ3" s="456"/>
      <c r="EA3" s="456"/>
      <c r="EB3" s="456"/>
      <c r="EC3" s="456"/>
      <c r="ED3" s="456"/>
      <c r="EE3" s="456"/>
      <c r="EF3" s="457"/>
    </row>
    <row r="4" spans="1:270">
      <c r="A4" s="462" t="str">
        <f>IF('1'!A1=1,"Млн дол. США","Million USD")</f>
        <v>Million USD</v>
      </c>
      <c r="B4" s="462"/>
      <c r="C4" s="462"/>
      <c r="D4" s="463"/>
      <c r="E4" s="464"/>
      <c r="F4" s="464"/>
      <c r="G4" s="464"/>
      <c r="H4" s="464"/>
      <c r="I4" s="464"/>
      <c r="J4" s="399"/>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465"/>
      <c r="AU4" s="465"/>
      <c r="AV4" s="465"/>
      <c r="AW4" s="465"/>
      <c r="AX4" s="399"/>
      <c r="AY4" s="23"/>
      <c r="AZ4" s="23"/>
      <c r="BA4" s="399"/>
      <c r="BB4" s="399"/>
      <c r="BC4" s="399"/>
      <c r="BD4" s="23"/>
      <c r="BE4" s="23"/>
      <c r="BF4" s="466"/>
      <c r="BG4" s="392"/>
      <c r="BH4" s="392"/>
      <c r="BI4" s="23"/>
      <c r="BJ4" s="399"/>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456"/>
      <c r="CQ4" s="456"/>
      <c r="CR4" s="456"/>
      <c r="CS4" s="456"/>
      <c r="CT4" s="456"/>
      <c r="CU4" s="456"/>
      <c r="CV4" s="456"/>
      <c r="CW4" s="456"/>
      <c r="CX4" s="456"/>
      <c r="CY4" s="456"/>
      <c r="CZ4" s="456"/>
      <c r="DA4" s="456"/>
      <c r="DB4" s="456"/>
      <c r="DC4" s="456"/>
      <c r="DD4" s="456"/>
      <c r="DE4" s="456"/>
      <c r="DF4" s="456"/>
      <c r="DG4" s="456"/>
      <c r="DH4" s="456"/>
      <c r="DI4" s="456"/>
      <c r="DJ4" s="456"/>
      <c r="DK4" s="456"/>
      <c r="DL4" s="456"/>
      <c r="DM4" s="456"/>
      <c r="DN4" s="456"/>
      <c r="DO4" s="456"/>
      <c r="DP4" s="456"/>
      <c r="DQ4" s="456"/>
      <c r="DR4" s="456"/>
      <c r="DS4" s="456"/>
      <c r="DT4" s="456"/>
      <c r="DU4" s="456"/>
      <c r="DV4" s="456"/>
      <c r="DW4" s="456"/>
      <c r="DX4" s="456"/>
      <c r="DY4" s="456"/>
      <c r="DZ4" s="456"/>
      <c r="EA4" s="456"/>
      <c r="EB4" s="456"/>
      <c r="EC4" s="456"/>
      <c r="ED4" s="456"/>
      <c r="EE4" s="456"/>
      <c r="EF4" s="457"/>
      <c r="EG4" s="1652"/>
    </row>
    <row r="5" spans="1:270" ht="21.6" customHeight="1">
      <c r="A5" s="1741" t="str">
        <f>IF('1'!A1=1,$B5,$C5)</f>
        <v>Product group</v>
      </c>
      <c r="B5" s="1743" t="s">
        <v>24</v>
      </c>
      <c r="C5" s="1745" t="s">
        <v>155</v>
      </c>
      <c r="D5" s="1747" t="str">
        <f>IF('1'!$A$1=1,"Усі країни світу","All countries")</f>
        <v>All countries</v>
      </c>
      <c r="E5" s="1736"/>
      <c r="F5" s="1736"/>
      <c r="G5" s="1736"/>
      <c r="H5" s="1736"/>
      <c r="I5" s="1736"/>
      <c r="J5" s="1736"/>
      <c r="K5" s="1736"/>
      <c r="L5" s="1736"/>
      <c r="M5" s="1736"/>
      <c r="N5" s="1736"/>
      <c r="O5" s="1736"/>
      <c r="P5" s="1736"/>
      <c r="Q5" s="1736"/>
      <c r="R5" s="1736"/>
      <c r="S5" s="1736"/>
      <c r="T5" s="1736"/>
      <c r="U5" s="1736"/>
      <c r="V5" s="1736"/>
      <c r="W5" s="1736"/>
      <c r="X5" s="1736"/>
      <c r="Y5" s="1736"/>
      <c r="Z5" s="1736"/>
      <c r="AA5" s="1736"/>
      <c r="AB5" s="1736"/>
      <c r="AC5" s="1736"/>
      <c r="AD5" s="1736"/>
      <c r="AE5" s="1736"/>
      <c r="AF5" s="1736"/>
      <c r="AG5" s="1736"/>
      <c r="AH5" s="1736"/>
      <c r="AI5" s="1736"/>
      <c r="AJ5" s="1736"/>
      <c r="AK5" s="1736"/>
      <c r="AL5" s="1736"/>
      <c r="AM5" s="1736"/>
      <c r="AN5" s="1736"/>
      <c r="AO5" s="1736"/>
      <c r="AP5" s="1736"/>
      <c r="AQ5" s="1736"/>
      <c r="AR5" s="1736"/>
      <c r="AS5" s="1736"/>
      <c r="AT5" s="1737"/>
      <c r="AU5" s="1128"/>
      <c r="AV5" s="1128"/>
      <c r="AW5" s="1738" t="str">
        <f>IF('1'!A1=1,"Європа","Europe")</f>
        <v>Europe</v>
      </c>
      <c r="AX5" s="1739"/>
      <c r="AY5" s="1739"/>
      <c r="AZ5" s="1739"/>
      <c r="BA5" s="1739"/>
      <c r="BB5" s="1739"/>
      <c r="BC5" s="1739"/>
      <c r="BD5" s="1739"/>
      <c r="BE5" s="1739"/>
      <c r="BF5" s="1739"/>
      <c r="BG5" s="1739"/>
      <c r="BH5" s="1739"/>
      <c r="BI5" s="1739"/>
      <c r="BJ5" s="1739"/>
      <c r="BK5" s="1739"/>
      <c r="BL5" s="1739"/>
      <c r="BM5" s="1739"/>
      <c r="BN5" s="1739"/>
      <c r="BO5" s="1739"/>
      <c r="BP5" s="1739"/>
      <c r="BQ5" s="1739"/>
      <c r="BR5" s="1739"/>
      <c r="BS5" s="1739"/>
      <c r="BT5" s="1739"/>
      <c r="BU5" s="1739"/>
      <c r="BV5" s="1739"/>
      <c r="BW5" s="1739"/>
      <c r="BX5" s="1739"/>
      <c r="BY5" s="1739"/>
      <c r="BZ5" s="1739"/>
      <c r="CA5" s="1739"/>
      <c r="CB5" s="1739"/>
      <c r="CC5" s="1739"/>
      <c r="CD5" s="1739"/>
      <c r="CE5" s="1739"/>
      <c r="CF5" s="1739"/>
      <c r="CG5" s="1739"/>
      <c r="CH5" s="1739"/>
      <c r="CI5" s="1739"/>
      <c r="CJ5" s="1739"/>
      <c r="CK5" s="1739"/>
      <c r="CL5" s="1739"/>
      <c r="CM5" s="1740"/>
      <c r="CN5" s="1653"/>
      <c r="CO5" s="1651"/>
      <c r="CP5" s="1747" t="str">
        <f>IF('1'!A1=1,"Америка","America")</f>
        <v>America</v>
      </c>
      <c r="CQ5" s="1736"/>
      <c r="CR5" s="1736"/>
      <c r="CS5" s="1736"/>
      <c r="CT5" s="1736"/>
      <c r="CU5" s="1736"/>
      <c r="CV5" s="1736"/>
      <c r="CW5" s="1736"/>
      <c r="CX5" s="1736"/>
      <c r="CY5" s="1736"/>
      <c r="CZ5" s="1736"/>
      <c r="DA5" s="1736"/>
      <c r="DB5" s="1736"/>
      <c r="DC5" s="1736"/>
      <c r="DD5" s="1736"/>
      <c r="DE5" s="1736"/>
      <c r="DF5" s="1736"/>
      <c r="DG5" s="1736"/>
      <c r="DH5" s="1736"/>
      <c r="DI5" s="1736"/>
      <c r="DJ5" s="1736"/>
      <c r="DK5" s="1736"/>
      <c r="DL5" s="1736"/>
      <c r="DM5" s="1736"/>
      <c r="DN5" s="1736"/>
      <c r="DO5" s="1736"/>
      <c r="DP5" s="1736"/>
      <c r="DQ5" s="1736"/>
      <c r="DR5" s="1736"/>
      <c r="DS5" s="1736"/>
      <c r="DT5" s="1736"/>
      <c r="DU5" s="1736"/>
      <c r="DV5" s="1736"/>
      <c r="DW5" s="1736"/>
      <c r="DX5" s="1736"/>
      <c r="DY5" s="1736"/>
      <c r="DZ5" s="1736"/>
      <c r="EA5" s="1736"/>
      <c r="EB5" s="1736"/>
      <c r="EC5" s="1736"/>
      <c r="ED5" s="1736"/>
      <c r="EE5" s="1736"/>
      <c r="EF5" s="1737"/>
    </row>
    <row r="6" spans="1:270" ht="65.7" customHeight="1">
      <c r="A6" s="1748" t="s">
        <v>25</v>
      </c>
      <c r="B6" s="1744" t="s">
        <v>25</v>
      </c>
      <c r="C6" s="1749" t="s">
        <v>25</v>
      </c>
      <c r="D6" s="332" t="s">
        <v>145</v>
      </c>
      <c r="E6" s="332" t="s">
        <v>146</v>
      </c>
      <c r="F6" s="332" t="s">
        <v>147</v>
      </c>
      <c r="G6" s="332" t="s">
        <v>148</v>
      </c>
      <c r="H6" s="332" t="s">
        <v>149</v>
      </c>
      <c r="I6" s="332" t="s">
        <v>150</v>
      </c>
      <c r="J6" s="332" t="s">
        <v>151</v>
      </c>
      <c r="K6" s="332" t="s">
        <v>152</v>
      </c>
      <c r="L6" s="334" t="s">
        <v>153</v>
      </c>
      <c r="M6" s="334" t="s">
        <v>154</v>
      </c>
      <c r="N6" s="334" t="s">
        <v>221</v>
      </c>
      <c r="O6" s="333" t="s">
        <v>224</v>
      </c>
      <c r="P6" s="430" t="s">
        <v>227</v>
      </c>
      <c r="Q6" s="430" t="s">
        <v>235</v>
      </c>
      <c r="R6" s="430" t="s">
        <v>243</v>
      </c>
      <c r="S6" s="430" t="s">
        <v>245</v>
      </c>
      <c r="T6" s="334" t="s">
        <v>251</v>
      </c>
      <c r="U6" s="334" t="s">
        <v>254</v>
      </c>
      <c r="V6" s="334" t="s">
        <v>261</v>
      </c>
      <c r="W6" s="334" t="s">
        <v>269</v>
      </c>
      <c r="X6" s="334" t="s">
        <v>272</v>
      </c>
      <c r="Y6" s="334" t="s">
        <v>275</v>
      </c>
      <c r="Z6" s="334" t="s">
        <v>286</v>
      </c>
      <c r="AA6" s="334" t="s">
        <v>287</v>
      </c>
      <c r="AB6" s="334" t="s">
        <v>313</v>
      </c>
      <c r="AC6" s="334" t="s">
        <v>318</v>
      </c>
      <c r="AD6" s="334" t="s">
        <v>321</v>
      </c>
      <c r="AE6" s="334" t="s">
        <v>324</v>
      </c>
      <c r="AF6" s="334" t="s">
        <v>336</v>
      </c>
      <c r="AG6" s="334" t="s">
        <v>351</v>
      </c>
      <c r="AH6" s="334" t="s">
        <v>358</v>
      </c>
      <c r="AI6" s="334" t="s">
        <v>382</v>
      </c>
      <c r="AJ6" s="334" t="s">
        <v>413</v>
      </c>
      <c r="AK6" s="334" t="s">
        <v>418</v>
      </c>
      <c r="AL6" s="334" t="s">
        <v>428</v>
      </c>
      <c r="AM6" s="334" t="s">
        <v>434</v>
      </c>
      <c r="AN6" s="334" t="s">
        <v>437</v>
      </c>
      <c r="AO6" s="334" t="s">
        <v>447</v>
      </c>
      <c r="AP6" s="334" t="s">
        <v>627</v>
      </c>
      <c r="AQ6" s="334" t="s">
        <v>694</v>
      </c>
      <c r="AR6" s="430">
        <v>2022</v>
      </c>
      <c r="AS6" s="430">
        <v>2023</v>
      </c>
      <c r="AT6" s="335" t="str">
        <f>IF('1'!A1=1,AU6,AV6)</f>
        <v>2023 to 2022 (%)</v>
      </c>
      <c r="AU6" s="336" t="s">
        <v>695</v>
      </c>
      <c r="AV6" s="336" t="s">
        <v>698</v>
      </c>
      <c r="AW6" s="332" t="s">
        <v>145</v>
      </c>
      <c r="AX6" s="332" t="s">
        <v>146</v>
      </c>
      <c r="AY6" s="332" t="s">
        <v>147</v>
      </c>
      <c r="AZ6" s="332" t="s">
        <v>148</v>
      </c>
      <c r="BA6" s="332" t="s">
        <v>149</v>
      </c>
      <c r="BB6" s="332" t="s">
        <v>150</v>
      </c>
      <c r="BC6" s="332" t="s">
        <v>151</v>
      </c>
      <c r="BD6" s="332" t="s">
        <v>152</v>
      </c>
      <c r="BE6" s="333" t="s">
        <v>153</v>
      </c>
      <c r="BF6" s="333" t="s">
        <v>154</v>
      </c>
      <c r="BG6" s="333" t="s">
        <v>221</v>
      </c>
      <c r="BH6" s="333" t="s">
        <v>224</v>
      </c>
      <c r="BI6" s="334" t="s">
        <v>227</v>
      </c>
      <c r="BJ6" s="334" t="s">
        <v>235</v>
      </c>
      <c r="BK6" s="334" t="s">
        <v>243</v>
      </c>
      <c r="BL6" s="334" t="s">
        <v>245</v>
      </c>
      <c r="BM6" s="334" t="s">
        <v>251</v>
      </c>
      <c r="BN6" s="334" t="s">
        <v>254</v>
      </c>
      <c r="BO6" s="334" t="s">
        <v>261</v>
      </c>
      <c r="BP6" s="334" t="s">
        <v>269</v>
      </c>
      <c r="BQ6" s="334" t="s">
        <v>272</v>
      </c>
      <c r="BR6" s="334" t="s">
        <v>275</v>
      </c>
      <c r="BS6" s="334" t="s">
        <v>286</v>
      </c>
      <c r="BT6" s="334" t="s">
        <v>287</v>
      </c>
      <c r="BU6" s="334" t="s">
        <v>313</v>
      </c>
      <c r="BV6" s="334" t="s">
        <v>318</v>
      </c>
      <c r="BW6" s="334" t="s">
        <v>321</v>
      </c>
      <c r="BX6" s="334" t="s">
        <v>324</v>
      </c>
      <c r="BY6" s="334" t="s">
        <v>336</v>
      </c>
      <c r="BZ6" s="334" t="s">
        <v>351</v>
      </c>
      <c r="CA6" s="334" t="s">
        <v>358</v>
      </c>
      <c r="CB6" s="334" t="s">
        <v>382</v>
      </c>
      <c r="CC6" s="334" t="s">
        <v>413</v>
      </c>
      <c r="CD6" s="334" t="s">
        <v>418</v>
      </c>
      <c r="CE6" s="334" t="s">
        <v>428</v>
      </c>
      <c r="CF6" s="334" t="s">
        <v>434</v>
      </c>
      <c r="CG6" s="334" t="s">
        <v>437</v>
      </c>
      <c r="CH6" s="334" t="s">
        <v>447</v>
      </c>
      <c r="CI6" s="334" t="s">
        <v>627</v>
      </c>
      <c r="CJ6" s="334" t="s">
        <v>694</v>
      </c>
      <c r="CK6" s="430">
        <v>2022</v>
      </c>
      <c r="CL6" s="430">
        <v>2023</v>
      </c>
      <c r="CM6" s="335" t="str">
        <f>IF('1'!A1=1,CN6,CO6)</f>
        <v>2023 to 2022 (%)</v>
      </c>
      <c r="CN6" s="1654" t="s">
        <v>697</v>
      </c>
      <c r="CO6" s="1654" t="s">
        <v>698</v>
      </c>
      <c r="CP6" s="332" t="s">
        <v>145</v>
      </c>
      <c r="CQ6" s="332" t="s">
        <v>146</v>
      </c>
      <c r="CR6" s="332" t="s">
        <v>147</v>
      </c>
      <c r="CS6" s="332" t="s">
        <v>148</v>
      </c>
      <c r="CT6" s="332" t="s">
        <v>149</v>
      </c>
      <c r="CU6" s="332" t="s">
        <v>150</v>
      </c>
      <c r="CV6" s="332" t="s">
        <v>151</v>
      </c>
      <c r="CW6" s="332" t="s">
        <v>152</v>
      </c>
      <c r="CX6" s="428" t="s">
        <v>153</v>
      </c>
      <c r="CY6" s="428" t="s">
        <v>154</v>
      </c>
      <c r="CZ6" s="428" t="s">
        <v>221</v>
      </c>
      <c r="DA6" s="428" t="s">
        <v>224</v>
      </c>
      <c r="DB6" s="334" t="s">
        <v>227</v>
      </c>
      <c r="DC6" s="334" t="s">
        <v>235</v>
      </c>
      <c r="DD6" s="334" t="s">
        <v>243</v>
      </c>
      <c r="DE6" s="334" t="s">
        <v>245</v>
      </c>
      <c r="DF6" s="334" t="s">
        <v>251</v>
      </c>
      <c r="DG6" s="334" t="s">
        <v>254</v>
      </c>
      <c r="DH6" s="334" t="s">
        <v>261</v>
      </c>
      <c r="DI6" s="334" t="s">
        <v>269</v>
      </c>
      <c r="DJ6" s="334" t="s">
        <v>272</v>
      </c>
      <c r="DK6" s="334" t="s">
        <v>275</v>
      </c>
      <c r="DL6" s="334" t="s">
        <v>286</v>
      </c>
      <c r="DM6" s="334" t="s">
        <v>287</v>
      </c>
      <c r="DN6" s="334" t="s">
        <v>313</v>
      </c>
      <c r="DO6" s="334" t="s">
        <v>318</v>
      </c>
      <c r="DP6" s="334" t="s">
        <v>321</v>
      </c>
      <c r="DQ6" s="334" t="s">
        <v>324</v>
      </c>
      <c r="DR6" s="334" t="s">
        <v>336</v>
      </c>
      <c r="DS6" s="334" t="s">
        <v>351</v>
      </c>
      <c r="DT6" s="334" t="s">
        <v>358</v>
      </c>
      <c r="DU6" s="334" t="s">
        <v>382</v>
      </c>
      <c r="DV6" s="334" t="s">
        <v>422</v>
      </c>
      <c r="DW6" s="334" t="s">
        <v>418</v>
      </c>
      <c r="DX6" s="334" t="s">
        <v>428</v>
      </c>
      <c r="DY6" s="334" t="s">
        <v>434</v>
      </c>
      <c r="DZ6" s="334" t="s">
        <v>437</v>
      </c>
      <c r="EA6" s="334" t="s">
        <v>447</v>
      </c>
      <c r="EB6" s="334" t="s">
        <v>627</v>
      </c>
      <c r="EC6" s="334" t="s">
        <v>694</v>
      </c>
      <c r="ED6" s="430">
        <v>2022</v>
      </c>
      <c r="EE6" s="430">
        <v>2023</v>
      </c>
      <c r="EF6" s="645" t="str">
        <f>IF('1'!A1=1,EG6,EH6)</f>
        <v>2023 to 2022 (%)</v>
      </c>
      <c r="EG6" s="1654" t="s">
        <v>697</v>
      </c>
      <c r="EH6" s="1654" t="s">
        <v>698</v>
      </c>
    </row>
    <row r="7" spans="1:270" ht="34.5" customHeight="1">
      <c r="A7" s="337" t="str">
        <f>IF('1'!A1=1,B7,C7)</f>
        <v>TOTAL</v>
      </c>
      <c r="B7" s="338" t="s">
        <v>14</v>
      </c>
      <c r="C7" s="338" t="s">
        <v>105</v>
      </c>
      <c r="D7" s="339">
        <v>15252</v>
      </c>
      <c r="E7" s="340">
        <v>14793</v>
      </c>
      <c r="F7" s="340">
        <v>13998</v>
      </c>
      <c r="G7" s="340">
        <v>13637</v>
      </c>
      <c r="H7" s="340">
        <v>9944</v>
      </c>
      <c r="I7" s="340">
        <v>8998</v>
      </c>
      <c r="J7" s="340">
        <v>9717</v>
      </c>
      <c r="K7" s="340">
        <v>10216</v>
      </c>
      <c r="L7" s="341">
        <f>'[17]1.9'!X91</f>
        <v>8970</v>
      </c>
      <c r="M7" s="341">
        <f>'[17]1.9'!Y91</f>
        <v>8852</v>
      </c>
      <c r="N7" s="341">
        <f>'[17]1.9'!Z91</f>
        <v>10650</v>
      </c>
      <c r="O7" s="341">
        <f>'[17]1.9'!AA91</f>
        <v>12030</v>
      </c>
      <c r="P7" s="341">
        <f>'[17]1.9'!AB91</f>
        <v>11113</v>
      </c>
      <c r="Q7" s="341">
        <f>'[17]1.9'!AC91</f>
        <v>11383</v>
      </c>
      <c r="R7" s="341">
        <f>'[17]1.9'!AD91</f>
        <v>12613</v>
      </c>
      <c r="S7" s="341">
        <f>'[17]1.9'!AE91</f>
        <v>14255</v>
      </c>
      <c r="T7" s="341">
        <v>12521</v>
      </c>
      <c r="U7" s="341">
        <v>13036</v>
      </c>
      <c r="V7" s="341">
        <v>14865</v>
      </c>
      <c r="W7" s="341">
        <v>15633</v>
      </c>
      <c r="X7" s="593">
        <v>13513</v>
      </c>
      <c r="Y7" s="593">
        <v>14431</v>
      </c>
      <c r="Z7" s="593">
        <v>16092</v>
      </c>
      <c r="AA7" s="593">
        <v>16316</v>
      </c>
      <c r="AB7" s="593">
        <f>'3.1'!AN91</f>
        <v>12997</v>
      </c>
      <c r="AC7" s="593">
        <f>'3.1'!AO91</f>
        <v>10414</v>
      </c>
      <c r="AD7" s="593">
        <f>'3.1'!AP91</f>
        <v>13089</v>
      </c>
      <c r="AE7" s="693">
        <f>'3.1'!AQ91</f>
        <v>15421</v>
      </c>
      <c r="AF7" s="593">
        <f>'3.1'!AR91</f>
        <v>14251</v>
      </c>
      <c r="AG7" s="593">
        <f>'3.1'!AS91</f>
        <v>15247</v>
      </c>
      <c r="AH7" s="593">
        <f>'3.1'!AT91</f>
        <v>18573</v>
      </c>
      <c r="AI7" s="593">
        <f>'3.1'!AU91</f>
        <v>21684</v>
      </c>
      <c r="AJ7" s="593">
        <f>'3.1'!AV91</f>
        <v>13753</v>
      </c>
      <c r="AK7" s="593">
        <f>'3.1'!AW91</f>
        <v>11448</v>
      </c>
      <c r="AL7" s="593">
        <f>'3.1'!AX91</f>
        <v>13850</v>
      </c>
      <c r="AM7" s="593">
        <f>'3.1'!AY91</f>
        <v>16500</v>
      </c>
      <c r="AN7" s="593">
        <f>'3.1'!AZ91</f>
        <v>15758</v>
      </c>
      <c r="AO7" s="593">
        <f>'3.1'!BA91</f>
        <v>14653</v>
      </c>
      <c r="AP7" s="593">
        <f>'3.1'!BB91</f>
        <v>16089</v>
      </c>
      <c r="AQ7" s="593">
        <f>'3.1'!BC91</f>
        <v>16973</v>
      </c>
      <c r="AR7" s="593">
        <f>AJ7+AK7+AL7+AM7</f>
        <v>55551</v>
      </c>
      <c r="AS7" s="593">
        <f>AN7+AO7+AP7+AQ7</f>
        <v>63473</v>
      </c>
      <c r="AT7" s="342">
        <f>AS7/AR7*100</f>
        <v>114.26076938308942</v>
      </c>
      <c r="AU7" s="343"/>
      <c r="AV7" s="343"/>
      <c r="AW7" s="339">
        <v>4578.7910000000002</v>
      </c>
      <c r="AX7" s="340">
        <v>4453.665</v>
      </c>
      <c r="AY7" s="340">
        <v>5080.9480000000003</v>
      </c>
      <c r="AZ7" s="340">
        <v>5381.6040000000003</v>
      </c>
      <c r="BA7" s="690">
        <v>3758</v>
      </c>
      <c r="BB7" s="690">
        <v>3414</v>
      </c>
      <c r="BC7" s="690">
        <v>3664</v>
      </c>
      <c r="BD7" s="690">
        <v>3663</v>
      </c>
      <c r="BE7" s="340">
        <f>'[17]1.9'!X92</f>
        <v>3593.7170000000001</v>
      </c>
      <c r="BF7" s="340">
        <f>'[17]1.9'!Y92</f>
        <v>3397.4870000000001</v>
      </c>
      <c r="BG7" s="340">
        <f>'[17]1.9'!Z92</f>
        <v>4179.9670000000006</v>
      </c>
      <c r="BH7" s="340">
        <f>'[17]1.9'!AA92</f>
        <v>5030.9369999999999</v>
      </c>
      <c r="BI7" s="341">
        <f>'[17]1.9'!AB92</f>
        <v>4698.6020000000008</v>
      </c>
      <c r="BJ7" s="341">
        <f>'[17]1.9'!AC92</f>
        <v>4694.9459999999999</v>
      </c>
      <c r="BK7" s="341">
        <f>'[17]1.9'!AD92</f>
        <v>5188.1589999999997</v>
      </c>
      <c r="BL7" s="341">
        <f>'[17]1.9'!AE92</f>
        <v>5770.2049999999999</v>
      </c>
      <c r="BM7" s="341">
        <v>4970</v>
      </c>
      <c r="BN7" s="341">
        <v>5370</v>
      </c>
      <c r="BO7" s="341">
        <v>6072</v>
      </c>
      <c r="BP7" s="341">
        <v>6202</v>
      </c>
      <c r="BQ7" s="341">
        <v>5587</v>
      </c>
      <c r="BR7" s="341">
        <v>6011</v>
      </c>
      <c r="BS7" s="341">
        <v>6859</v>
      </c>
      <c r="BT7" s="341">
        <v>6546</v>
      </c>
      <c r="BU7" s="593">
        <f>'3.1'!AN92</f>
        <v>5803</v>
      </c>
      <c r="BV7" s="593">
        <f>'3.1'!AO92</f>
        <v>4375</v>
      </c>
      <c r="BW7" s="593">
        <f>'3.1'!AP92</f>
        <v>5848</v>
      </c>
      <c r="BX7" s="693">
        <f>'3.1'!AQ92</f>
        <v>6922</v>
      </c>
      <c r="BY7" s="593">
        <f>'3.1'!AR92</f>
        <v>6319</v>
      </c>
      <c r="BZ7" s="593">
        <f>'3.1'!AS92</f>
        <v>6764</v>
      </c>
      <c r="CA7" s="593">
        <f>'3.1'!AT92</f>
        <v>8197</v>
      </c>
      <c r="CB7" s="593">
        <f>'3.1'!AU92</f>
        <v>8969</v>
      </c>
      <c r="CC7" s="593">
        <f>'3.1'!AV92</f>
        <v>5467</v>
      </c>
      <c r="CD7" s="593">
        <f>'3.1'!AW92</f>
        <v>5773</v>
      </c>
      <c r="CE7" s="593">
        <f>'3.1'!AX92</f>
        <v>7279</v>
      </c>
      <c r="CF7" s="593">
        <f>'3.1'!AY92</f>
        <v>8269</v>
      </c>
      <c r="CG7" s="593">
        <f>'3.1'!AZ92</f>
        <v>8357</v>
      </c>
      <c r="CH7" s="593">
        <f>'3.1'!BA92</f>
        <v>7526</v>
      </c>
      <c r="CI7" s="593">
        <f>'3.1'!BB92</f>
        <v>8031</v>
      </c>
      <c r="CJ7" s="593">
        <f>'3.1'!BC92</f>
        <v>8708</v>
      </c>
      <c r="CK7" s="593">
        <f>CC7+CD7+CE7+CF7</f>
        <v>26788</v>
      </c>
      <c r="CL7" s="593">
        <f>CG7+CH7+CI7+CJ7</f>
        <v>32622</v>
      </c>
      <c r="CM7" s="342">
        <f>CL7/CK7*100</f>
        <v>121.77840824249664</v>
      </c>
      <c r="CN7" s="1651"/>
      <c r="CO7" s="1651"/>
      <c r="CP7" s="339">
        <v>795.86199999999997</v>
      </c>
      <c r="CQ7" s="340">
        <v>661.13</v>
      </c>
      <c r="CR7" s="340">
        <v>603.09199999999998</v>
      </c>
      <c r="CS7" s="340">
        <v>661.32299999999998</v>
      </c>
      <c r="CT7" s="690">
        <v>506</v>
      </c>
      <c r="CU7" s="690">
        <v>529</v>
      </c>
      <c r="CV7" s="690">
        <v>498</v>
      </c>
      <c r="CW7" s="690">
        <v>515</v>
      </c>
      <c r="CX7" s="340">
        <v>619.66700000000003</v>
      </c>
      <c r="CY7" s="340">
        <v>532.93899999999996</v>
      </c>
      <c r="CZ7" s="340">
        <v>575.44899999999996</v>
      </c>
      <c r="DA7" s="340">
        <v>610.18200000000002</v>
      </c>
      <c r="DB7" s="341">
        <f>'[17]1.9'!AB94</f>
        <v>812.69200000000001</v>
      </c>
      <c r="DC7" s="341">
        <f>'[17]1.9'!AC94</f>
        <v>903.87699999999995</v>
      </c>
      <c r="DD7" s="341">
        <f>'[17]1.9'!AD94</f>
        <v>718.31899999999996</v>
      </c>
      <c r="DE7" s="341">
        <f>'[17]1.9'!AE94</f>
        <v>861.86799999999994</v>
      </c>
      <c r="DF7" s="341">
        <v>926</v>
      </c>
      <c r="DG7" s="341">
        <v>910</v>
      </c>
      <c r="DH7" s="341">
        <v>895</v>
      </c>
      <c r="DI7" s="341">
        <v>1063</v>
      </c>
      <c r="DJ7" s="341">
        <v>913</v>
      </c>
      <c r="DK7" s="341">
        <v>993</v>
      </c>
      <c r="DL7" s="341">
        <v>995</v>
      </c>
      <c r="DM7" s="341">
        <v>1176</v>
      </c>
      <c r="DN7" s="593">
        <f>'3.1'!AN94</f>
        <v>1027</v>
      </c>
      <c r="DO7" s="593">
        <f>'3.1'!AO94</f>
        <v>932</v>
      </c>
      <c r="DP7" s="593">
        <f>'3.1'!AP94</f>
        <v>852</v>
      </c>
      <c r="DQ7" s="693">
        <f>'3.1'!AQ94</f>
        <v>1121</v>
      </c>
      <c r="DR7" s="593">
        <f>'3.1'!AR94</f>
        <v>1040</v>
      </c>
      <c r="DS7" s="593">
        <f>'3.1'!AS94</f>
        <v>1065</v>
      </c>
      <c r="DT7" s="593">
        <f>'3.1'!AT94</f>
        <v>1087</v>
      </c>
      <c r="DU7" s="593">
        <f>'3.1'!AU94</f>
        <v>1284</v>
      </c>
      <c r="DV7" s="593">
        <f>'3.1'!AV94</f>
        <v>975</v>
      </c>
      <c r="DW7" s="593">
        <f>'3.1'!AW94</f>
        <v>541</v>
      </c>
      <c r="DX7" s="593">
        <f>'3.1'!AX94</f>
        <v>734</v>
      </c>
      <c r="DY7" s="593">
        <f>'3.1'!AY94</f>
        <v>679</v>
      </c>
      <c r="DZ7" s="593">
        <f>'3.1'!AZ94</f>
        <v>940</v>
      </c>
      <c r="EA7" s="593">
        <f>'3.1'!BA94</f>
        <v>801</v>
      </c>
      <c r="EB7" s="593">
        <f>'3.1'!BB94</f>
        <v>1017</v>
      </c>
      <c r="EC7" s="593">
        <f>'3.1'!BC94</f>
        <v>1037</v>
      </c>
      <c r="ED7" s="593">
        <f>DV7+DW7+DX7+DY7</f>
        <v>2929</v>
      </c>
      <c r="EE7" s="593">
        <f>DZ7+EA7+EB7+EC7</f>
        <v>3795</v>
      </c>
      <c r="EF7" s="342">
        <f>EE7/ED7*100</f>
        <v>129.56640491635369</v>
      </c>
      <c r="EG7" s="1652"/>
      <c r="JG7" s="683"/>
    </row>
    <row r="8" spans="1:270" s="467" customFormat="1" ht="15.75" customHeight="1">
      <c r="A8" s="344" t="str">
        <f>IF('1'!A1=1,B8,C8)</f>
        <v xml:space="preserve">% of total </v>
      </c>
      <c r="B8" s="345" t="s">
        <v>26</v>
      </c>
      <c r="C8" s="345" t="s">
        <v>156</v>
      </c>
      <c r="D8" s="431">
        <v>100</v>
      </c>
      <c r="E8" s="432">
        <v>100</v>
      </c>
      <c r="F8" s="432">
        <v>100</v>
      </c>
      <c r="G8" s="432">
        <v>100</v>
      </c>
      <c r="H8" s="432">
        <v>100</v>
      </c>
      <c r="I8" s="432">
        <v>100</v>
      </c>
      <c r="J8" s="432">
        <v>100</v>
      </c>
      <c r="K8" s="432">
        <v>100</v>
      </c>
      <c r="L8" s="432">
        <v>100</v>
      </c>
      <c r="M8" s="432">
        <v>100</v>
      </c>
      <c r="N8" s="432">
        <v>100</v>
      </c>
      <c r="O8" s="432">
        <v>100</v>
      </c>
      <c r="P8" s="432">
        <v>100</v>
      </c>
      <c r="Q8" s="432">
        <v>100</v>
      </c>
      <c r="R8" s="432">
        <v>100</v>
      </c>
      <c r="S8" s="432">
        <v>100</v>
      </c>
      <c r="T8" s="432">
        <v>100</v>
      </c>
      <c r="U8" s="432">
        <v>100</v>
      </c>
      <c r="V8" s="591">
        <v>100</v>
      </c>
      <c r="W8" s="591">
        <v>100</v>
      </c>
      <c r="X8" s="591">
        <v>100</v>
      </c>
      <c r="Y8" s="591">
        <v>100</v>
      </c>
      <c r="Z8" s="591">
        <v>100</v>
      </c>
      <c r="AA8" s="591">
        <v>100</v>
      </c>
      <c r="AB8" s="591">
        <v>100</v>
      </c>
      <c r="AC8" s="591">
        <v>100</v>
      </c>
      <c r="AD8" s="591">
        <v>100</v>
      </c>
      <c r="AE8" s="1658">
        <v>100</v>
      </c>
      <c r="AF8" s="591">
        <v>100</v>
      </c>
      <c r="AG8" s="591">
        <v>100</v>
      </c>
      <c r="AH8" s="591">
        <v>100</v>
      </c>
      <c r="AI8" s="591">
        <v>100</v>
      </c>
      <c r="AJ8" s="591">
        <v>100</v>
      </c>
      <c r="AK8" s="591">
        <v>100</v>
      </c>
      <c r="AL8" s="591">
        <v>100</v>
      </c>
      <c r="AM8" s="591">
        <v>100</v>
      </c>
      <c r="AN8" s="591">
        <v>100</v>
      </c>
      <c r="AO8" s="591">
        <v>100</v>
      </c>
      <c r="AP8" s="591">
        <v>100</v>
      </c>
      <c r="AQ8" s="591">
        <v>100</v>
      </c>
      <c r="AR8" s="591">
        <v>100</v>
      </c>
      <c r="AS8" s="591">
        <v>100</v>
      </c>
      <c r="AT8" s="347"/>
      <c r="AU8" s="432"/>
      <c r="AV8" s="432"/>
      <c r="AW8" s="431">
        <v>30.02092184631524</v>
      </c>
      <c r="AX8" s="432">
        <v>30.106570675319404</v>
      </c>
      <c r="AY8" s="432">
        <v>36.304814973567659</v>
      </c>
      <c r="AZ8" s="432">
        <v>39.4632543814622</v>
      </c>
      <c r="BA8" s="113">
        <f t="shared" ref="BA8:CL8" si="0">BA7/H7*100</f>
        <v>37.791633145615442</v>
      </c>
      <c r="BB8" s="113">
        <f t="shared" si="0"/>
        <v>37.941764836630362</v>
      </c>
      <c r="BC8" s="113">
        <f t="shared" si="0"/>
        <v>37.707111248327671</v>
      </c>
      <c r="BD8" s="113">
        <f t="shared" si="0"/>
        <v>35.855520751761944</v>
      </c>
      <c r="BE8" s="113">
        <f t="shared" si="0"/>
        <v>40.063734671125978</v>
      </c>
      <c r="BF8" s="113">
        <f t="shared" si="0"/>
        <v>38.381009941256217</v>
      </c>
      <c r="BG8" s="113">
        <f t="shared" si="0"/>
        <v>39.248516431924891</v>
      </c>
      <c r="BH8" s="113">
        <f t="shared" si="0"/>
        <v>41.819925187032418</v>
      </c>
      <c r="BI8" s="113">
        <f t="shared" si="0"/>
        <v>42.280230360838665</v>
      </c>
      <c r="BJ8" s="113">
        <f t="shared" si="0"/>
        <v>41.245242906088023</v>
      </c>
      <c r="BK8" s="113">
        <f t="shared" si="0"/>
        <v>41.133425830492349</v>
      </c>
      <c r="BL8" s="113">
        <f t="shared" si="0"/>
        <v>40.478463696948438</v>
      </c>
      <c r="BM8" s="113">
        <f t="shared" si="0"/>
        <v>39.693315230412907</v>
      </c>
      <c r="BN8" s="113">
        <f t="shared" si="0"/>
        <v>41.193617674133172</v>
      </c>
      <c r="BO8" s="113">
        <f t="shared" si="0"/>
        <v>40.847628657921291</v>
      </c>
      <c r="BP8" s="113">
        <f t="shared" si="0"/>
        <v>39.672487686304613</v>
      </c>
      <c r="BQ8" s="113">
        <f t="shared" si="0"/>
        <v>41.345371124102712</v>
      </c>
      <c r="BR8" s="113">
        <f t="shared" si="0"/>
        <v>41.653385073799463</v>
      </c>
      <c r="BS8" s="113">
        <f t="shared" si="0"/>
        <v>42.623663932388766</v>
      </c>
      <c r="BT8" s="113">
        <f t="shared" si="0"/>
        <v>40.120127482226039</v>
      </c>
      <c r="BU8" s="113">
        <f t="shared" si="0"/>
        <v>44.648765099638375</v>
      </c>
      <c r="BV8" s="113">
        <f t="shared" si="0"/>
        <v>42.010754753216823</v>
      </c>
      <c r="BW8" s="113">
        <f t="shared" si="0"/>
        <v>44.678737871495152</v>
      </c>
      <c r="BX8" s="347">
        <f t="shared" si="0"/>
        <v>44.886842617210299</v>
      </c>
      <c r="BY8" s="113">
        <f t="shared" si="0"/>
        <v>44.340748017682969</v>
      </c>
      <c r="BZ8" s="113">
        <f t="shared" si="0"/>
        <v>44.362825473863708</v>
      </c>
      <c r="CA8" s="113">
        <f t="shared" si="0"/>
        <v>44.133957895870353</v>
      </c>
      <c r="CB8" s="113">
        <f t="shared" si="0"/>
        <v>41.362294779560962</v>
      </c>
      <c r="CC8" s="113">
        <f t="shared" si="0"/>
        <v>39.751326983203668</v>
      </c>
      <c r="CD8" s="113">
        <f t="shared" si="0"/>
        <v>50.428022361984624</v>
      </c>
      <c r="CE8" s="113">
        <f t="shared" si="0"/>
        <v>52.555956678700369</v>
      </c>
      <c r="CF8" s="113">
        <f t="shared" si="0"/>
        <v>50.11515151515151</v>
      </c>
      <c r="CG8" s="113">
        <f t="shared" si="0"/>
        <v>53.03337987054195</v>
      </c>
      <c r="CH8" s="113">
        <f t="shared" si="0"/>
        <v>51.361495939398068</v>
      </c>
      <c r="CI8" s="113">
        <f t="shared" si="0"/>
        <v>49.916091739697933</v>
      </c>
      <c r="CJ8" s="113">
        <f t="shared" si="0"/>
        <v>51.305013845519355</v>
      </c>
      <c r="CK8" s="113">
        <f t="shared" si="0"/>
        <v>48.222354233047113</v>
      </c>
      <c r="CL8" s="113">
        <f t="shared" si="0"/>
        <v>51.395081373182293</v>
      </c>
      <c r="CM8" s="347"/>
      <c r="CN8" s="1655"/>
      <c r="CO8" s="1655"/>
      <c r="CP8" s="431">
        <v>5.2180828743771306</v>
      </c>
      <c r="CQ8" s="432">
        <v>4.4692084093828157</v>
      </c>
      <c r="CR8" s="432">
        <v>4.3084154879268466</v>
      </c>
      <c r="CS8" s="432">
        <v>4.8421427000073329</v>
      </c>
      <c r="CT8" s="432">
        <f t="shared" ref="CT8:EE8" si="1">CT7/H7*100</f>
        <v>5.0884955752212395</v>
      </c>
      <c r="CU8" s="432">
        <f t="shared" si="1"/>
        <v>5.879084240942432</v>
      </c>
      <c r="CV8" s="432">
        <f t="shared" si="1"/>
        <v>5.1250385921580737</v>
      </c>
      <c r="CW8" s="432">
        <f t="shared" si="1"/>
        <v>5.0411119812059511</v>
      </c>
      <c r="CX8" s="432">
        <f t="shared" si="1"/>
        <v>6.9082162764771455</v>
      </c>
      <c r="CY8" s="432">
        <f t="shared" si="1"/>
        <v>6.0205490284681424</v>
      </c>
      <c r="CZ8" s="432">
        <f t="shared" si="1"/>
        <v>5.4032769953051636</v>
      </c>
      <c r="DA8" s="432">
        <f t="shared" si="1"/>
        <v>5.0721695760598502</v>
      </c>
      <c r="DB8" s="432">
        <f t="shared" si="1"/>
        <v>7.3129847925852598</v>
      </c>
      <c r="DC8" s="432">
        <f t="shared" si="1"/>
        <v>7.940586840024598</v>
      </c>
      <c r="DD8" s="432">
        <f t="shared" si="1"/>
        <v>5.6950685800364695</v>
      </c>
      <c r="DE8" s="432">
        <f t="shared" si="1"/>
        <v>6.0460750613819707</v>
      </c>
      <c r="DF8" s="432">
        <f t="shared" si="1"/>
        <v>7.3955754332721027</v>
      </c>
      <c r="DG8" s="432">
        <f t="shared" si="1"/>
        <v>6.9806689168456586</v>
      </c>
      <c r="DH8" s="432">
        <f t="shared" si="1"/>
        <v>6.020854355869492</v>
      </c>
      <c r="DI8" s="432">
        <f t="shared" si="1"/>
        <v>6.799718544105418</v>
      </c>
      <c r="DJ8" s="432">
        <f t="shared" si="1"/>
        <v>6.7564567453563233</v>
      </c>
      <c r="DK8" s="432">
        <f t="shared" si="1"/>
        <v>6.8810200263322017</v>
      </c>
      <c r="DL8" s="432">
        <f t="shared" si="1"/>
        <v>6.1831966194382302</v>
      </c>
      <c r="DM8" s="432">
        <f t="shared" si="1"/>
        <v>7.2076489335621483</v>
      </c>
      <c r="DN8" s="432">
        <f t="shared" si="1"/>
        <v>7.9018234977302457</v>
      </c>
      <c r="DO8" s="432">
        <f t="shared" si="1"/>
        <v>8.9494910697138472</v>
      </c>
      <c r="DP8" s="432">
        <f t="shared" si="1"/>
        <v>6.509282603713042</v>
      </c>
      <c r="DQ8" s="687">
        <f t="shared" si="1"/>
        <v>7.2693080863757213</v>
      </c>
      <c r="DR8" s="432">
        <f t="shared" si="1"/>
        <v>7.2977334923864987</v>
      </c>
      <c r="DS8" s="432">
        <f t="shared" si="1"/>
        <v>6.9849806519315276</v>
      </c>
      <c r="DT8" s="432">
        <f t="shared" si="1"/>
        <v>5.8525817046249937</v>
      </c>
      <c r="DU8" s="432">
        <f t="shared" si="1"/>
        <v>5.9214167127836195</v>
      </c>
      <c r="DV8" s="432">
        <f t="shared" si="1"/>
        <v>7.0893623209481573</v>
      </c>
      <c r="DW8" s="432">
        <f t="shared" si="1"/>
        <v>4.7257162823200565</v>
      </c>
      <c r="DX8" s="432">
        <f t="shared" si="1"/>
        <v>5.2996389891696749</v>
      </c>
      <c r="DY8" s="432">
        <f t="shared" si="1"/>
        <v>4.1151515151515152</v>
      </c>
      <c r="DZ8" s="432">
        <f t="shared" si="1"/>
        <v>5.9652240131996441</v>
      </c>
      <c r="EA8" s="432">
        <f t="shared" si="1"/>
        <v>5.4664573807411454</v>
      </c>
      <c r="EB8" s="432">
        <f t="shared" si="1"/>
        <v>6.32108894275592</v>
      </c>
      <c r="EC8" s="432">
        <f t="shared" si="1"/>
        <v>6.1097036469687147</v>
      </c>
      <c r="ED8" s="432">
        <f t="shared" si="1"/>
        <v>5.2726323558531805</v>
      </c>
      <c r="EE8" s="432">
        <f t="shared" si="1"/>
        <v>5.9789201707812776</v>
      </c>
      <c r="EF8" s="347"/>
      <c r="EG8" s="1652"/>
      <c r="EH8" s="1655"/>
      <c r="EI8" s="1655"/>
      <c r="EJ8" s="1655"/>
      <c r="GR8" s="1655"/>
      <c r="GS8" s="1655"/>
      <c r="GT8" s="1655"/>
      <c r="GU8" s="1655"/>
      <c r="GV8" s="1655"/>
      <c r="GW8" s="1655"/>
      <c r="GX8" s="1655"/>
      <c r="GY8" s="1655"/>
      <c r="GZ8" s="1655"/>
      <c r="HA8" s="1655"/>
      <c r="HB8" s="1655"/>
      <c r="HC8" s="1655"/>
      <c r="HD8" s="1655"/>
      <c r="HE8" s="683"/>
      <c r="HF8" s="683"/>
      <c r="HG8" s="683"/>
      <c r="HH8" s="683"/>
      <c r="HI8" s="683"/>
      <c r="HJ8" s="683"/>
      <c r="HK8" s="683"/>
      <c r="HL8" s="683"/>
      <c r="HM8" s="683"/>
      <c r="HN8" s="683"/>
      <c r="HO8" s="683"/>
      <c r="HP8" s="683"/>
      <c r="HQ8" s="683"/>
      <c r="HR8" s="683"/>
      <c r="HS8" s="683"/>
      <c r="HT8" s="683"/>
      <c r="HU8" s="683"/>
      <c r="HV8" s="683"/>
      <c r="HW8" s="683"/>
      <c r="HX8" s="683"/>
      <c r="HY8" s="683"/>
      <c r="HZ8" s="683"/>
      <c r="IA8" s="683"/>
      <c r="IB8" s="683"/>
      <c r="IC8" s="683"/>
      <c r="ID8" s="683"/>
      <c r="IE8" s="683"/>
      <c r="IF8" s="683"/>
      <c r="IG8" s="683"/>
      <c r="IH8" s="683"/>
      <c r="II8" s="683"/>
      <c r="IJ8" s="683"/>
      <c r="IK8" s="683"/>
      <c r="IL8" s="683"/>
      <c r="IM8" s="683"/>
      <c r="IN8" s="683"/>
      <c r="IO8" s="683"/>
      <c r="IP8" s="683"/>
      <c r="IQ8" s="683"/>
      <c r="IR8" s="683"/>
      <c r="IS8" s="683"/>
      <c r="IT8" s="683"/>
      <c r="IU8" s="683"/>
      <c r="IV8" s="683"/>
      <c r="IW8" s="683"/>
      <c r="IX8" s="683"/>
      <c r="IY8" s="683"/>
      <c r="IZ8" s="683"/>
      <c r="JA8" s="683"/>
      <c r="JB8" s="683"/>
      <c r="JC8" s="683"/>
      <c r="JD8" s="683"/>
      <c r="JE8" s="683"/>
      <c r="JF8" s="683"/>
      <c r="JG8" s="684"/>
      <c r="JH8" s="683"/>
      <c r="JI8" s="683"/>
    </row>
    <row r="9" spans="1:270" s="468" customFormat="1" ht="15" customHeight="1">
      <c r="A9" s="348" t="str">
        <f>IF('1'!A1=1,B9,C9)</f>
        <v>of which:</v>
      </c>
      <c r="B9" s="349" t="s">
        <v>27</v>
      </c>
      <c r="C9" s="1648" t="s">
        <v>122</v>
      </c>
      <c r="D9" s="433"/>
      <c r="E9" s="434"/>
      <c r="F9" s="434"/>
      <c r="G9" s="434"/>
      <c r="H9" s="434"/>
      <c r="I9" s="434"/>
      <c r="J9" s="434"/>
      <c r="K9" s="434"/>
      <c r="L9" s="434"/>
      <c r="M9" s="434"/>
      <c r="N9" s="434"/>
      <c r="O9" s="434"/>
      <c r="P9" s="434"/>
      <c r="Q9" s="434"/>
      <c r="R9" s="434"/>
      <c r="S9" s="434"/>
      <c r="T9" s="434"/>
      <c r="U9" s="434"/>
      <c r="V9" s="592"/>
      <c r="W9" s="592"/>
      <c r="X9" s="592"/>
      <c r="Y9" s="592"/>
      <c r="Z9" s="592"/>
      <c r="AA9" s="592"/>
      <c r="AB9" s="592"/>
      <c r="AC9" s="592"/>
      <c r="AD9" s="592"/>
      <c r="AE9" s="1659"/>
      <c r="AF9" s="592"/>
      <c r="AG9" s="592"/>
      <c r="AH9" s="592"/>
      <c r="AI9" s="592"/>
      <c r="AJ9" s="592"/>
      <c r="AK9" s="592"/>
      <c r="AL9" s="592"/>
      <c r="AM9" s="592"/>
      <c r="AN9" s="592"/>
      <c r="AO9" s="592"/>
      <c r="AP9" s="592"/>
      <c r="AQ9" s="592"/>
      <c r="AR9" s="592"/>
      <c r="AS9" s="592"/>
      <c r="AT9" s="347"/>
      <c r="AU9" s="432"/>
      <c r="AV9" s="432"/>
      <c r="AW9" s="433"/>
      <c r="AX9" s="434"/>
      <c r="AY9" s="434"/>
      <c r="AZ9" s="434"/>
      <c r="BA9" s="434"/>
      <c r="BB9" s="434"/>
      <c r="BC9" s="434"/>
      <c r="BD9" s="434"/>
      <c r="BE9" s="434"/>
      <c r="BF9" s="434"/>
      <c r="BG9" s="434"/>
      <c r="BH9" s="434"/>
      <c r="BI9" s="434"/>
      <c r="BJ9" s="113"/>
      <c r="BK9" s="113"/>
      <c r="BL9" s="113"/>
      <c r="BM9" s="113"/>
      <c r="BN9" s="113"/>
      <c r="BO9" s="113"/>
      <c r="BP9" s="113"/>
      <c r="BQ9" s="113"/>
      <c r="BR9" s="113"/>
      <c r="BS9" s="113"/>
      <c r="BT9" s="113"/>
      <c r="BU9" s="113"/>
      <c r="BV9" s="113"/>
      <c r="BW9" s="113"/>
      <c r="BX9" s="347"/>
      <c r="BY9" s="113"/>
      <c r="BZ9" s="113"/>
      <c r="CA9" s="113"/>
      <c r="CB9" s="113"/>
      <c r="CC9" s="113"/>
      <c r="CD9" s="113"/>
      <c r="CE9" s="113"/>
      <c r="CF9" s="113"/>
      <c r="CG9" s="113"/>
      <c r="CH9" s="113"/>
      <c r="CI9" s="113"/>
      <c r="CJ9" s="113"/>
      <c r="CK9" s="739"/>
      <c r="CL9" s="739"/>
      <c r="CM9" s="347"/>
      <c r="CN9" s="1656"/>
      <c r="CO9" s="1656"/>
      <c r="CP9" s="433"/>
      <c r="CQ9" s="434"/>
      <c r="CR9" s="434"/>
      <c r="CS9" s="434"/>
      <c r="CT9" s="434"/>
      <c r="CU9" s="434"/>
      <c r="CV9" s="434"/>
      <c r="CW9" s="434"/>
      <c r="CX9" s="434"/>
      <c r="CY9" s="434"/>
      <c r="CZ9" s="434"/>
      <c r="DA9" s="434"/>
      <c r="DB9" s="434"/>
      <c r="DC9" s="432"/>
      <c r="DD9" s="432"/>
      <c r="DE9" s="432"/>
      <c r="DF9" s="432"/>
      <c r="DG9" s="432"/>
      <c r="DH9" s="432"/>
      <c r="DI9" s="432"/>
      <c r="DJ9" s="432"/>
      <c r="DK9" s="432"/>
      <c r="DL9" s="432"/>
      <c r="DM9" s="432"/>
      <c r="DN9" s="432"/>
      <c r="DO9" s="432"/>
      <c r="DP9" s="432"/>
      <c r="DQ9" s="687"/>
      <c r="DR9" s="432"/>
      <c r="DS9" s="432"/>
      <c r="DT9" s="432"/>
      <c r="DU9" s="432"/>
      <c r="DV9" s="432"/>
      <c r="DW9" s="432"/>
      <c r="DX9" s="432"/>
      <c r="DY9" s="432"/>
      <c r="DZ9" s="432"/>
      <c r="EA9" s="432"/>
      <c r="EB9" s="432"/>
      <c r="EC9" s="432"/>
      <c r="ED9" s="739"/>
      <c r="EE9" s="739"/>
      <c r="EF9" s="347"/>
      <c r="EG9" s="1652"/>
      <c r="EH9" s="1656"/>
      <c r="EI9" s="1656"/>
      <c r="EJ9" s="1656"/>
      <c r="GR9" s="1656"/>
      <c r="GS9" s="1656"/>
      <c r="GT9" s="1656"/>
      <c r="GU9" s="1656"/>
      <c r="GV9" s="1656"/>
      <c r="GW9" s="1656"/>
      <c r="GX9" s="1656"/>
      <c r="GY9" s="1656"/>
      <c r="GZ9" s="1656"/>
      <c r="HA9" s="1656"/>
      <c r="HB9" s="1656"/>
      <c r="HC9" s="1656"/>
      <c r="HD9" s="1656"/>
      <c r="HE9" s="684"/>
      <c r="HF9" s="684"/>
      <c r="HG9" s="684"/>
      <c r="HH9" s="684"/>
      <c r="HI9" s="684"/>
      <c r="HJ9" s="684"/>
      <c r="HK9" s="684"/>
      <c r="HL9" s="684"/>
      <c r="HM9" s="684"/>
      <c r="HN9" s="684"/>
      <c r="HO9" s="684"/>
      <c r="HP9" s="684"/>
      <c r="HQ9" s="684"/>
      <c r="HR9" s="684"/>
      <c r="HS9" s="684"/>
      <c r="HT9" s="684"/>
      <c r="HU9" s="684"/>
      <c r="HV9" s="684"/>
      <c r="HW9" s="684"/>
      <c r="HX9" s="684"/>
      <c r="HY9" s="684"/>
      <c r="HZ9" s="684"/>
      <c r="IA9" s="684"/>
      <c r="IB9" s="684"/>
      <c r="IC9" s="684"/>
      <c r="ID9" s="684"/>
      <c r="IE9" s="684"/>
      <c r="IF9" s="684"/>
      <c r="IG9" s="684"/>
      <c r="IH9" s="684"/>
      <c r="II9" s="684"/>
      <c r="IJ9" s="684"/>
      <c r="IK9" s="684"/>
      <c r="IL9" s="684"/>
      <c r="IM9" s="684"/>
      <c r="IN9" s="684"/>
      <c r="IO9" s="684"/>
      <c r="IP9" s="684"/>
      <c r="IQ9" s="684"/>
      <c r="IR9" s="684"/>
      <c r="IS9" s="684"/>
      <c r="IT9" s="684"/>
      <c r="IU9" s="684"/>
      <c r="IV9" s="684"/>
      <c r="IW9" s="684"/>
      <c r="IX9" s="684"/>
      <c r="IY9" s="684"/>
      <c r="IZ9" s="684"/>
      <c r="JA9" s="684"/>
      <c r="JB9" s="684"/>
      <c r="JC9" s="684"/>
      <c r="JD9" s="684"/>
      <c r="JE9" s="684"/>
      <c r="JF9" s="684"/>
      <c r="JG9" s="469"/>
      <c r="JH9" s="684"/>
      <c r="JI9" s="684"/>
    </row>
    <row r="10" spans="1:270" s="461" customFormat="1" ht="34.5" customHeight="1">
      <c r="A10" s="352" t="str">
        <f>IF('1'!A1=1,B10,C10)</f>
        <v>Agricultural products</v>
      </c>
      <c r="B10" s="353" t="s">
        <v>5</v>
      </c>
      <c r="C10" s="641" t="s">
        <v>96</v>
      </c>
      <c r="D10" s="354">
        <v>1950.132104</v>
      </c>
      <c r="E10" s="355">
        <v>1347.3155979999999</v>
      </c>
      <c r="F10" s="355">
        <v>1246.36014</v>
      </c>
      <c r="G10" s="355">
        <v>1482</v>
      </c>
      <c r="H10" s="355">
        <v>1046.96604413</v>
      </c>
      <c r="I10" s="355">
        <v>700.54036399999995</v>
      </c>
      <c r="J10" s="355">
        <v>721.44808499999999</v>
      </c>
      <c r="K10" s="355">
        <v>943.93998400000009</v>
      </c>
      <c r="L10" s="355">
        <v>1115.48633036</v>
      </c>
      <c r="M10" s="355">
        <v>814.27234599999997</v>
      </c>
      <c r="N10" s="355">
        <v>831.70784900000001</v>
      </c>
      <c r="O10" s="355">
        <v>1102.2935472300001</v>
      </c>
      <c r="P10" s="355">
        <v>1082.7376262399998</v>
      </c>
      <c r="Q10" s="355">
        <v>877.76474300000007</v>
      </c>
      <c r="R10" s="355">
        <v>967.43505700000003</v>
      </c>
      <c r="S10" s="355">
        <v>1337.4129559999999</v>
      </c>
      <c r="T10" s="355">
        <v>1336.9619413300002</v>
      </c>
      <c r="U10" s="355">
        <v>1086.829236</v>
      </c>
      <c r="V10" s="371">
        <v>1115.2767179999998</v>
      </c>
      <c r="W10" s="371">
        <v>1481.089066</v>
      </c>
      <c r="X10" s="371">
        <v>1426.4856133000001</v>
      </c>
      <c r="Y10" s="371">
        <v>1211.0573999999999</v>
      </c>
      <c r="Z10" s="371">
        <v>1236.2114550000001</v>
      </c>
      <c r="AA10" s="371">
        <v>1823.3638899999999</v>
      </c>
      <c r="AB10" s="739">
        <v>1679.6839621199999</v>
      </c>
      <c r="AC10" s="739">
        <v>1337.3893005</v>
      </c>
      <c r="AD10" s="739">
        <v>1444.78970351</v>
      </c>
      <c r="AE10" s="1660">
        <v>2003.08265605</v>
      </c>
      <c r="AF10" s="739">
        <v>1875.49651791</v>
      </c>
      <c r="AG10" s="739">
        <v>1729.10709834</v>
      </c>
      <c r="AH10" s="739">
        <v>1750.70559639</v>
      </c>
      <c r="AI10" s="739">
        <v>2312.0283294199999</v>
      </c>
      <c r="AJ10" s="739">
        <v>1480.05079957</v>
      </c>
      <c r="AK10" s="739">
        <v>1308.6676954499999</v>
      </c>
      <c r="AL10" s="739">
        <v>1500.7712988899998</v>
      </c>
      <c r="AM10" s="739">
        <v>1730.5892674000002</v>
      </c>
      <c r="AN10" s="739">
        <v>1786.9304682499999</v>
      </c>
      <c r="AO10" s="739">
        <v>1670.51264623</v>
      </c>
      <c r="AP10" s="739">
        <v>1568.2703115100001</v>
      </c>
      <c r="AQ10" s="739">
        <v>1904.2505221500001</v>
      </c>
      <c r="AR10" s="739">
        <f>AJ10+AK10+AL10+AM10</f>
        <v>6020.0790613099998</v>
      </c>
      <c r="AS10" s="739">
        <f>AN10+AO10+AP10+AQ10</f>
        <v>6929.9639481400009</v>
      </c>
      <c r="AT10" s="347">
        <f t="shared" ref="AT10:AT22" si="2">AS10/AR10*100</f>
        <v>115.11416839485835</v>
      </c>
      <c r="AU10" s="113"/>
      <c r="AV10" s="113"/>
      <c r="AW10" s="357">
        <v>914.99349967000001</v>
      </c>
      <c r="AX10" s="358">
        <v>623.27598999999998</v>
      </c>
      <c r="AY10" s="358">
        <v>590.16042700000003</v>
      </c>
      <c r="AZ10" s="358">
        <v>670.22441000000003</v>
      </c>
      <c r="BA10" s="355">
        <v>512.49192569000002</v>
      </c>
      <c r="BB10" s="355">
        <v>347.67513500000001</v>
      </c>
      <c r="BC10" s="355">
        <v>378.68642700000004</v>
      </c>
      <c r="BD10" s="355">
        <v>435.44108399999999</v>
      </c>
      <c r="BE10" s="355">
        <v>539.83375109999997</v>
      </c>
      <c r="BF10" s="355">
        <v>418.21561400000002</v>
      </c>
      <c r="BG10" s="355">
        <v>448.29384499999998</v>
      </c>
      <c r="BH10" s="355">
        <v>536.83063300000003</v>
      </c>
      <c r="BI10" s="355">
        <v>544.71719010000004</v>
      </c>
      <c r="BJ10" s="355">
        <v>482.27333399999998</v>
      </c>
      <c r="BK10" s="355">
        <v>547.58744899999999</v>
      </c>
      <c r="BL10" s="355">
        <v>718.35663899999997</v>
      </c>
      <c r="BM10" s="355">
        <v>714.42480148999994</v>
      </c>
      <c r="BN10" s="355">
        <v>619.28328799999997</v>
      </c>
      <c r="BO10" s="355">
        <v>640.87159299999996</v>
      </c>
      <c r="BP10" s="355">
        <v>789.94615300000009</v>
      </c>
      <c r="BQ10" s="355">
        <v>773.21708739999997</v>
      </c>
      <c r="BR10" s="355">
        <v>694.51282700000002</v>
      </c>
      <c r="BS10" s="355">
        <v>754.5176899999999</v>
      </c>
      <c r="BT10" s="355">
        <v>986.69470799999999</v>
      </c>
      <c r="BU10" s="355">
        <v>884.85890601999995</v>
      </c>
      <c r="BV10" s="355">
        <v>772.25787380999998</v>
      </c>
      <c r="BW10" s="355">
        <v>882.07549406999999</v>
      </c>
      <c r="BX10" s="688">
        <v>1130.4517317</v>
      </c>
      <c r="BY10" s="355">
        <v>1051.4038018000001</v>
      </c>
      <c r="BZ10" s="355">
        <v>996.93767906999994</v>
      </c>
      <c r="CA10" s="355">
        <v>1043.28742296</v>
      </c>
      <c r="CB10" s="355">
        <v>1325.33084472</v>
      </c>
      <c r="CC10" s="355">
        <v>816.11485149000009</v>
      </c>
      <c r="CD10" s="355">
        <v>857.74835368999993</v>
      </c>
      <c r="CE10" s="355">
        <v>933.73199678000003</v>
      </c>
      <c r="CF10" s="355">
        <v>1005.74161239</v>
      </c>
      <c r="CG10" s="355">
        <v>1061.06726628</v>
      </c>
      <c r="CH10" s="355">
        <v>1033.6884946099999</v>
      </c>
      <c r="CI10" s="355">
        <v>1018.06920427</v>
      </c>
      <c r="CJ10" s="355">
        <v>1168.6801456200001</v>
      </c>
      <c r="CK10" s="739">
        <f>CC10+CD10+CE10+CF10</f>
        <v>3613.3368143500002</v>
      </c>
      <c r="CL10" s="739">
        <f>CG10+CH10+CI10+CJ10</f>
        <v>4281.50511078</v>
      </c>
      <c r="CM10" s="347">
        <f>CL10/CK10*100</f>
        <v>118.49172470654929</v>
      </c>
      <c r="CN10" s="1657"/>
      <c r="CO10" s="1657"/>
      <c r="CP10" s="357">
        <v>323.74642043</v>
      </c>
      <c r="CQ10" s="358">
        <v>196.42495255</v>
      </c>
      <c r="CR10" s="358">
        <v>149.87409299999999</v>
      </c>
      <c r="CS10" s="358">
        <v>190.01596799999999</v>
      </c>
      <c r="CT10" s="355">
        <v>147.84932144000001</v>
      </c>
      <c r="CU10" s="355">
        <v>105.33188899999999</v>
      </c>
      <c r="CV10" s="355">
        <v>85.971244999999996</v>
      </c>
      <c r="CW10" s="355">
        <v>125.262074</v>
      </c>
      <c r="CX10" s="355">
        <v>188.71719039000001</v>
      </c>
      <c r="CY10" s="355">
        <v>124.202066</v>
      </c>
      <c r="CZ10" s="355">
        <v>124.36863000000001</v>
      </c>
      <c r="DA10" s="355">
        <v>156.77777700000001</v>
      </c>
      <c r="DB10" s="355">
        <v>172.79792900000001</v>
      </c>
      <c r="DC10" s="355">
        <v>127.00603627</v>
      </c>
      <c r="DD10" s="355">
        <v>141.24596100000002</v>
      </c>
      <c r="DE10" s="355">
        <v>162.401974</v>
      </c>
      <c r="DF10" s="355">
        <v>186.26328142000003</v>
      </c>
      <c r="DG10" s="355">
        <v>147.35237799999999</v>
      </c>
      <c r="DH10" s="355">
        <v>143.30358100000001</v>
      </c>
      <c r="DI10" s="355">
        <v>193.555048</v>
      </c>
      <c r="DJ10" s="355">
        <v>219.5120234</v>
      </c>
      <c r="DK10" s="355">
        <v>179.88597099999998</v>
      </c>
      <c r="DL10" s="355">
        <v>154.98102399999999</v>
      </c>
      <c r="DM10" s="355">
        <v>217.77232800000002</v>
      </c>
      <c r="DN10" s="355">
        <v>257.77720070999999</v>
      </c>
      <c r="DO10" s="355">
        <v>183.91061182999999</v>
      </c>
      <c r="DP10" s="355">
        <v>175.02678381999999</v>
      </c>
      <c r="DQ10" s="688">
        <v>243.60316761000001</v>
      </c>
      <c r="DR10" s="355">
        <v>243.33147029</v>
      </c>
      <c r="DS10" s="355">
        <v>237.42125707</v>
      </c>
      <c r="DT10" s="355">
        <v>231.52791926</v>
      </c>
      <c r="DU10" s="355">
        <v>263.81196124000002</v>
      </c>
      <c r="DV10" s="355">
        <v>175.59953393999999</v>
      </c>
      <c r="DW10" s="355">
        <v>127.57945470999999</v>
      </c>
      <c r="DX10" s="355">
        <v>160.60018527</v>
      </c>
      <c r="DY10" s="355">
        <v>195.94402891000001</v>
      </c>
      <c r="DZ10" s="355">
        <v>217.76988619999997</v>
      </c>
      <c r="EA10" s="355">
        <v>194.46593806999999</v>
      </c>
      <c r="EB10" s="355">
        <v>180.49272959000001</v>
      </c>
      <c r="EC10" s="355">
        <v>214.80195259000001</v>
      </c>
      <c r="ED10" s="739">
        <f>DV10+DW10+DX10+DY10</f>
        <v>659.72320282999999</v>
      </c>
      <c r="EE10" s="739">
        <f>DZ10+EA10+EB10+EC10</f>
        <v>807.53050644999996</v>
      </c>
      <c r="EF10" s="347">
        <f t="shared" ref="EF10:EF20" si="3">EE10/ED10*100</f>
        <v>122.40444219423452</v>
      </c>
      <c r="EG10" s="1652"/>
      <c r="EH10" s="1657"/>
      <c r="EI10" s="1657"/>
      <c r="EJ10" s="1657"/>
      <c r="GR10" s="1657"/>
      <c r="GS10" s="1657"/>
      <c r="GT10" s="1657"/>
      <c r="GU10" s="1657"/>
      <c r="GV10" s="1657"/>
      <c r="GW10" s="1657"/>
      <c r="GX10" s="1657"/>
      <c r="GY10" s="1657"/>
      <c r="GZ10" s="1657"/>
      <c r="HA10" s="1657"/>
      <c r="HB10" s="1657"/>
      <c r="HC10" s="1657"/>
      <c r="HD10" s="1657"/>
      <c r="HE10" s="469"/>
      <c r="HF10" s="469"/>
      <c r="HG10" s="469"/>
      <c r="HH10" s="469"/>
      <c r="HI10" s="469"/>
      <c r="HJ10" s="469"/>
      <c r="HK10" s="469"/>
      <c r="HL10" s="469"/>
      <c r="HM10" s="469"/>
      <c r="HN10" s="469"/>
      <c r="HO10" s="469"/>
      <c r="HP10" s="469"/>
      <c r="HQ10" s="469"/>
      <c r="HR10" s="469"/>
      <c r="HS10" s="469"/>
      <c r="HT10" s="469"/>
      <c r="HU10" s="469"/>
      <c r="HV10" s="469"/>
      <c r="HW10" s="469"/>
      <c r="HX10" s="469"/>
      <c r="HY10" s="469"/>
      <c r="HZ10" s="469"/>
      <c r="IA10" s="469"/>
      <c r="IB10" s="469"/>
      <c r="IC10" s="469"/>
      <c r="ID10" s="469"/>
      <c r="IE10" s="469"/>
      <c r="IF10" s="469"/>
      <c r="IG10" s="469"/>
      <c r="IH10" s="469"/>
      <c r="II10" s="469"/>
      <c r="IJ10" s="469"/>
      <c r="IK10" s="469"/>
      <c r="IL10" s="469"/>
      <c r="IM10" s="469"/>
      <c r="IN10" s="469"/>
      <c r="IO10" s="469"/>
      <c r="IP10" s="469"/>
      <c r="IQ10" s="469"/>
      <c r="IR10" s="469"/>
      <c r="IS10" s="469"/>
      <c r="IT10" s="469"/>
      <c r="IU10" s="469"/>
      <c r="IV10" s="469"/>
      <c r="IW10" s="469"/>
      <c r="IX10" s="469"/>
      <c r="IY10" s="469"/>
      <c r="IZ10" s="469"/>
      <c r="JA10" s="469"/>
      <c r="JB10" s="469"/>
      <c r="JC10" s="469"/>
      <c r="JD10" s="469"/>
      <c r="JE10" s="469"/>
      <c r="JF10" s="469"/>
      <c r="JG10" s="683"/>
      <c r="JH10" s="469"/>
      <c r="JI10" s="469"/>
    </row>
    <row r="11" spans="1:270" s="467" customFormat="1" ht="15.75" customHeight="1">
      <c r="A11" s="344" t="str">
        <f>IF('1'!A1=1,B11,C11)</f>
        <v xml:space="preserve">% of total </v>
      </c>
      <c r="B11" s="345" t="s">
        <v>26</v>
      </c>
      <c r="C11" s="345" t="s">
        <v>156</v>
      </c>
      <c r="D11" s="431">
        <v>100</v>
      </c>
      <c r="E11" s="432">
        <v>100</v>
      </c>
      <c r="F11" s="432">
        <v>100</v>
      </c>
      <c r="G11" s="432">
        <v>100</v>
      </c>
      <c r="H11" s="432">
        <v>100</v>
      </c>
      <c r="I11" s="432">
        <v>100</v>
      </c>
      <c r="J11" s="432">
        <v>100</v>
      </c>
      <c r="K11" s="432">
        <v>100</v>
      </c>
      <c r="L11" s="432">
        <v>100</v>
      </c>
      <c r="M11" s="432">
        <v>100</v>
      </c>
      <c r="N11" s="432">
        <v>100</v>
      </c>
      <c r="O11" s="432">
        <v>100</v>
      </c>
      <c r="P11" s="432">
        <v>100</v>
      </c>
      <c r="Q11" s="432">
        <v>100</v>
      </c>
      <c r="R11" s="432">
        <v>100</v>
      </c>
      <c r="S11" s="432">
        <v>100</v>
      </c>
      <c r="T11" s="432">
        <v>100</v>
      </c>
      <c r="U11" s="432">
        <v>100</v>
      </c>
      <c r="V11" s="591">
        <v>100</v>
      </c>
      <c r="W11" s="591">
        <v>100</v>
      </c>
      <c r="X11" s="591">
        <v>100</v>
      </c>
      <c r="Y11" s="591">
        <v>100</v>
      </c>
      <c r="Z11" s="591">
        <v>100</v>
      </c>
      <c r="AA11" s="591">
        <v>100</v>
      </c>
      <c r="AB11" s="591">
        <v>100</v>
      </c>
      <c r="AC11" s="591">
        <v>100</v>
      </c>
      <c r="AD11" s="591">
        <v>100</v>
      </c>
      <c r="AE11" s="1658">
        <v>100</v>
      </c>
      <c r="AF11" s="591">
        <v>100</v>
      </c>
      <c r="AG11" s="591">
        <v>100</v>
      </c>
      <c r="AH11" s="591">
        <v>100</v>
      </c>
      <c r="AI11" s="591">
        <v>100</v>
      </c>
      <c r="AJ11" s="591">
        <v>100</v>
      </c>
      <c r="AK11" s="591">
        <v>100</v>
      </c>
      <c r="AL11" s="591">
        <v>100</v>
      </c>
      <c r="AM11" s="591">
        <v>100</v>
      </c>
      <c r="AN11" s="591">
        <v>100</v>
      </c>
      <c r="AO11" s="591">
        <v>100</v>
      </c>
      <c r="AP11" s="591">
        <v>100</v>
      </c>
      <c r="AQ11" s="591">
        <v>100</v>
      </c>
      <c r="AR11" s="591">
        <v>100</v>
      </c>
      <c r="AS11" s="591">
        <v>100</v>
      </c>
      <c r="AT11" s="347"/>
      <c r="AU11" s="432"/>
      <c r="AV11" s="432"/>
      <c r="AW11" s="431">
        <v>46.919564976814513</v>
      </c>
      <c r="AX11" s="432">
        <v>46.260578510722475</v>
      </c>
      <c r="AY11" s="432">
        <v>47.350714136284886</v>
      </c>
      <c r="AZ11" s="432">
        <v>45.224319163292847</v>
      </c>
      <c r="BA11" s="113">
        <f t="shared" ref="BA11:CL11" si="4">BA10/H10*100</f>
        <v>48.950195525764805</v>
      </c>
      <c r="BB11" s="113">
        <f t="shared" si="4"/>
        <v>49.629564956802405</v>
      </c>
      <c r="BC11" s="113">
        <f t="shared" si="4"/>
        <v>52.489768130717273</v>
      </c>
      <c r="BD11" s="113">
        <f t="shared" si="4"/>
        <v>46.130166258536192</v>
      </c>
      <c r="BE11" s="113">
        <f t="shared" si="4"/>
        <v>48.394474805063716</v>
      </c>
      <c r="BF11" s="113">
        <f t="shared" si="4"/>
        <v>51.360655443406159</v>
      </c>
      <c r="BG11" s="113">
        <f t="shared" si="4"/>
        <v>53.900398503994396</v>
      </c>
      <c r="BH11" s="113">
        <f t="shared" si="4"/>
        <v>48.70124064039242</v>
      </c>
      <c r="BI11" s="113">
        <f t="shared" si="4"/>
        <v>50.309251004015444</v>
      </c>
      <c r="BJ11" s="113">
        <f t="shared" si="4"/>
        <v>54.943347616321368</v>
      </c>
      <c r="BK11" s="113">
        <f t="shared" si="4"/>
        <v>56.601985325822234</v>
      </c>
      <c r="BL11" s="113">
        <f t="shared" si="4"/>
        <v>53.712403171904079</v>
      </c>
      <c r="BM11" s="113">
        <f t="shared" si="4"/>
        <v>53.436435204677203</v>
      </c>
      <c r="BN11" s="113">
        <f t="shared" si="4"/>
        <v>56.980735104185207</v>
      </c>
      <c r="BO11" s="113">
        <f t="shared" si="4"/>
        <v>57.463011883657025</v>
      </c>
      <c r="BP11" s="113">
        <f t="shared" si="4"/>
        <v>53.335492856848902</v>
      </c>
      <c r="BQ11" s="113">
        <f t="shared" si="4"/>
        <v>54.204338283598716</v>
      </c>
      <c r="BR11" s="113">
        <f t="shared" si="4"/>
        <v>57.3476390962146</v>
      </c>
      <c r="BS11" s="113">
        <f t="shared" si="4"/>
        <v>61.034678731398742</v>
      </c>
      <c r="BT11" s="113">
        <f t="shared" si="4"/>
        <v>54.113976557910227</v>
      </c>
      <c r="BU11" s="113">
        <f t="shared" si="4"/>
        <v>52.680083037953295</v>
      </c>
      <c r="BV11" s="113">
        <f t="shared" si="4"/>
        <v>57.743685665892606</v>
      </c>
      <c r="BW11" s="113">
        <f t="shared" si="4"/>
        <v>61.052171947728361</v>
      </c>
      <c r="BX11" s="347">
        <f t="shared" si="4"/>
        <v>56.435600811860965</v>
      </c>
      <c r="BY11" s="113">
        <f t="shared" si="4"/>
        <v>56.060024199439972</v>
      </c>
      <c r="BZ11" s="113">
        <f t="shared" si="4"/>
        <v>57.65621343102999</v>
      </c>
      <c r="CA11" s="113">
        <f t="shared" si="4"/>
        <v>59.592396637749111</v>
      </c>
      <c r="CB11" s="113">
        <f t="shared" si="4"/>
        <v>57.323296079701372</v>
      </c>
      <c r="CC11" s="113">
        <f t="shared" si="4"/>
        <v>55.141002709306086</v>
      </c>
      <c r="CD11" s="113">
        <f t="shared" si="4"/>
        <v>65.543633167704471</v>
      </c>
      <c r="CE11" s="113">
        <f t="shared" si="4"/>
        <v>62.216807948726547</v>
      </c>
      <c r="CF11" s="113">
        <f t="shared" si="4"/>
        <v>58.11555817059957</v>
      </c>
      <c r="CG11" s="113">
        <f t="shared" si="4"/>
        <v>59.37932589616306</v>
      </c>
      <c r="CH11" s="113">
        <f t="shared" si="4"/>
        <v>61.878519563609416</v>
      </c>
      <c r="CI11" s="113">
        <f t="shared" si="4"/>
        <v>64.916691771698325</v>
      </c>
      <c r="CJ11" s="113">
        <f t="shared" si="4"/>
        <v>61.372184595779864</v>
      </c>
      <c r="CK11" s="113">
        <f t="shared" si="4"/>
        <v>60.021417950675882</v>
      </c>
      <c r="CL11" s="113">
        <f t="shared" si="4"/>
        <v>61.782501941141469</v>
      </c>
      <c r="CM11" s="347"/>
      <c r="CN11" s="1655"/>
      <c r="CO11" s="1655"/>
      <c r="CP11" s="431">
        <v>16.601255872150904</v>
      </c>
      <c r="CQ11" s="432">
        <v>14.578986010521941</v>
      </c>
      <c r="CR11" s="432">
        <v>12.024942726425765</v>
      </c>
      <c r="CS11" s="432">
        <v>12.821590283400807</v>
      </c>
      <c r="CT11" s="432">
        <f t="shared" ref="CT11:EE11" si="5">CT10/H10*100</f>
        <v>14.121692128311453</v>
      </c>
      <c r="CU11" s="432">
        <f t="shared" si="5"/>
        <v>15.035805845443045</v>
      </c>
      <c r="CV11" s="432">
        <f t="shared" si="5"/>
        <v>11.916483914431625</v>
      </c>
      <c r="CW11" s="432">
        <f t="shared" si="5"/>
        <v>13.270131165457652</v>
      </c>
      <c r="CX11" s="432">
        <f t="shared" si="5"/>
        <v>16.917929449578775</v>
      </c>
      <c r="CY11" s="432">
        <f t="shared" si="5"/>
        <v>15.253135711918183</v>
      </c>
      <c r="CZ11" s="432">
        <f t="shared" si="5"/>
        <v>14.953403427601897</v>
      </c>
      <c r="DA11" s="432">
        <f t="shared" si="5"/>
        <v>14.222869887424588</v>
      </c>
      <c r="DB11" s="432">
        <f t="shared" si="5"/>
        <v>15.959353846422768</v>
      </c>
      <c r="DC11" s="432">
        <f t="shared" si="5"/>
        <v>14.469256971511783</v>
      </c>
      <c r="DD11" s="432">
        <f t="shared" si="5"/>
        <v>14.600045757903521</v>
      </c>
      <c r="DE11" s="432">
        <f t="shared" si="5"/>
        <v>12.142993925056608</v>
      </c>
      <c r="DF11" s="432">
        <f t="shared" si="5"/>
        <v>13.93183124081353</v>
      </c>
      <c r="DG11" s="432">
        <f t="shared" si="5"/>
        <v>13.558006457603241</v>
      </c>
      <c r="DH11" s="432">
        <f t="shared" si="5"/>
        <v>12.849150232148935</v>
      </c>
      <c r="DI11" s="432">
        <f t="shared" si="5"/>
        <v>13.068427310906905</v>
      </c>
      <c r="DJ11" s="432">
        <f t="shared" si="5"/>
        <v>15.388309657900143</v>
      </c>
      <c r="DK11" s="432">
        <f t="shared" si="5"/>
        <v>14.853628820566225</v>
      </c>
      <c r="DL11" s="432">
        <f t="shared" si="5"/>
        <v>12.536773007009547</v>
      </c>
      <c r="DM11" s="432">
        <f t="shared" si="5"/>
        <v>11.94343757679659</v>
      </c>
      <c r="DN11" s="432">
        <f t="shared" si="5"/>
        <v>15.346767994655883</v>
      </c>
      <c r="DO11" s="432">
        <f t="shared" si="5"/>
        <v>13.751464271565705</v>
      </c>
      <c r="DP11" s="432">
        <f t="shared" si="5"/>
        <v>12.114343242811501</v>
      </c>
      <c r="DQ11" s="687">
        <f t="shared" si="5"/>
        <v>12.161413652813302</v>
      </c>
      <c r="DR11" s="432">
        <f t="shared" si="5"/>
        <v>12.974242712066545</v>
      </c>
      <c r="DS11" s="432">
        <f t="shared" si="5"/>
        <v>13.730858967494393</v>
      </c>
      <c r="DT11" s="432">
        <f t="shared" si="5"/>
        <v>13.224834588831872</v>
      </c>
      <c r="DU11" s="432">
        <f t="shared" si="5"/>
        <v>11.410412142578737</v>
      </c>
      <c r="DV11" s="432">
        <f t="shared" si="5"/>
        <v>11.864426139360692</v>
      </c>
      <c r="DW11" s="432">
        <f t="shared" si="5"/>
        <v>9.7488044637741584</v>
      </c>
      <c r="DX11" s="432">
        <f t="shared" si="5"/>
        <v>10.701176480972356</v>
      </c>
      <c r="DY11" s="432">
        <f t="shared" si="5"/>
        <v>11.322387847948583</v>
      </c>
      <c r="DZ11" s="432">
        <f t="shared" si="5"/>
        <v>12.186813648841593</v>
      </c>
      <c r="EA11" s="432">
        <f t="shared" si="5"/>
        <v>11.641093439721587</v>
      </c>
      <c r="EB11" s="432">
        <f t="shared" si="5"/>
        <v>11.509031846443209</v>
      </c>
      <c r="EC11" s="432">
        <f t="shared" si="5"/>
        <v>11.280130953960679</v>
      </c>
      <c r="ED11" s="432">
        <f t="shared" si="5"/>
        <v>10.958713267902514</v>
      </c>
      <c r="EE11" s="432">
        <f t="shared" si="5"/>
        <v>11.652737481653721</v>
      </c>
      <c r="EF11" s="347"/>
      <c r="EG11" s="1652"/>
      <c r="EH11" s="1655"/>
      <c r="EI11" s="1655"/>
      <c r="EJ11" s="1655"/>
      <c r="GR11" s="1655"/>
      <c r="GS11" s="1655"/>
      <c r="GT11" s="1655"/>
      <c r="GU11" s="1655"/>
      <c r="GV11" s="1655"/>
      <c r="GW11" s="1655"/>
      <c r="GX11" s="1655"/>
      <c r="GY11" s="1655"/>
      <c r="GZ11" s="1655"/>
      <c r="HA11" s="1655"/>
      <c r="HB11" s="1655"/>
      <c r="HC11" s="1655"/>
      <c r="HD11" s="1655"/>
      <c r="HE11" s="683"/>
      <c r="HF11" s="683"/>
      <c r="HG11" s="683"/>
      <c r="HH11" s="683"/>
      <c r="HI11" s="683"/>
      <c r="HJ11" s="683"/>
      <c r="HK11" s="683"/>
      <c r="HL11" s="683"/>
      <c r="HM11" s="683"/>
      <c r="HN11" s="683"/>
      <c r="HO11" s="683"/>
      <c r="HP11" s="683"/>
      <c r="HQ11" s="683"/>
      <c r="HR11" s="683"/>
      <c r="HS11" s="683"/>
      <c r="HT11" s="683"/>
      <c r="HU11" s="683"/>
      <c r="HV11" s="683"/>
      <c r="HW11" s="683"/>
      <c r="HX11" s="683"/>
      <c r="HY11" s="683"/>
      <c r="HZ11" s="683"/>
      <c r="IA11" s="683"/>
      <c r="IB11" s="683"/>
      <c r="IC11" s="683"/>
      <c r="ID11" s="683"/>
      <c r="IE11" s="683"/>
      <c r="IF11" s="683"/>
      <c r="IG11" s="683"/>
      <c r="IH11" s="683"/>
      <c r="II11" s="683"/>
      <c r="IJ11" s="683"/>
      <c r="IK11" s="683"/>
      <c r="IL11" s="683"/>
      <c r="IM11" s="683"/>
      <c r="IN11" s="683"/>
      <c r="IO11" s="683"/>
      <c r="IP11" s="683"/>
      <c r="IQ11" s="683"/>
      <c r="IR11" s="683"/>
      <c r="IS11" s="683"/>
      <c r="IT11" s="683"/>
      <c r="IU11" s="683"/>
      <c r="IV11" s="683"/>
      <c r="IW11" s="683"/>
      <c r="IX11" s="683"/>
      <c r="IY11" s="683"/>
      <c r="IZ11" s="683"/>
      <c r="JA11" s="683"/>
      <c r="JB11" s="683"/>
      <c r="JC11" s="683"/>
      <c r="JD11" s="683"/>
      <c r="JE11" s="683"/>
      <c r="JF11" s="683"/>
      <c r="JG11" s="469"/>
      <c r="JH11" s="683"/>
      <c r="JI11" s="683"/>
    </row>
    <row r="12" spans="1:270" s="461" customFormat="1" ht="34.5" customHeight="1">
      <c r="A12" s="352" t="str">
        <f>IF('1'!A1=1,B12,C12)</f>
        <v>Mineral products</v>
      </c>
      <c r="B12" s="353" t="s">
        <v>6</v>
      </c>
      <c r="C12" s="353" t="s">
        <v>97</v>
      </c>
      <c r="D12" s="354">
        <v>3531.5162768799996</v>
      </c>
      <c r="E12" s="355">
        <v>4591.4710359999999</v>
      </c>
      <c r="F12" s="355">
        <v>3338</v>
      </c>
      <c r="G12" s="355">
        <v>3793.381535</v>
      </c>
      <c r="H12" s="355">
        <v>3266.6707248900002</v>
      </c>
      <c r="I12" s="355">
        <v>2872.1949440000003</v>
      </c>
      <c r="J12" s="355">
        <v>2471.4994530000004</v>
      </c>
      <c r="K12" s="355">
        <v>2575.7349859999999</v>
      </c>
      <c r="L12" s="355">
        <v>1619.314169</v>
      </c>
      <c r="M12" s="355">
        <v>1409.6375069999999</v>
      </c>
      <c r="N12" s="355">
        <v>2178.8896830000003</v>
      </c>
      <c r="O12" s="355">
        <v>2866.6124958099999</v>
      </c>
      <c r="P12" s="355">
        <v>2774.46004795</v>
      </c>
      <c r="Q12" s="355">
        <v>2606.1249040000002</v>
      </c>
      <c r="R12" s="355">
        <v>3072.682315</v>
      </c>
      <c r="S12" s="355">
        <v>3517.8765839999996</v>
      </c>
      <c r="T12" s="355">
        <v>2734.41441098</v>
      </c>
      <c r="U12" s="355">
        <v>3158.9559579999996</v>
      </c>
      <c r="V12" s="371">
        <v>3885.5355169999998</v>
      </c>
      <c r="W12" s="371">
        <v>3808.571884</v>
      </c>
      <c r="X12" s="371">
        <v>2628.02062157</v>
      </c>
      <c r="Y12" s="371">
        <v>3139.9539959999997</v>
      </c>
      <c r="Z12" s="371">
        <v>3257.7619530000002</v>
      </c>
      <c r="AA12" s="371">
        <v>3131.6091549999996</v>
      </c>
      <c r="AB12" s="371">
        <v>2388.09454164</v>
      </c>
      <c r="AC12" s="371">
        <v>1582.6470338900001</v>
      </c>
      <c r="AD12" s="371">
        <v>1710.11390572</v>
      </c>
      <c r="AE12" s="1645">
        <v>2216.0351259499998</v>
      </c>
      <c r="AF12" s="371">
        <v>2535.2788001700001</v>
      </c>
      <c r="AG12" s="371">
        <v>2360.2251285299999</v>
      </c>
      <c r="AH12" s="371">
        <v>4125.9313680200003</v>
      </c>
      <c r="AI12" s="371">
        <v>4977.0876729600004</v>
      </c>
      <c r="AJ12" s="371">
        <v>3780.2112649599999</v>
      </c>
      <c r="AK12" s="371">
        <v>2445.2723690100001</v>
      </c>
      <c r="AL12" s="371">
        <v>3232.7924603900001</v>
      </c>
      <c r="AM12" s="371">
        <v>3257.20255705</v>
      </c>
      <c r="AN12" s="371">
        <v>3778.7866673500002</v>
      </c>
      <c r="AO12" s="371">
        <v>2062.19562378</v>
      </c>
      <c r="AP12" s="371">
        <v>2111.5584222299999</v>
      </c>
      <c r="AQ12" s="371">
        <v>2422.8328758500002</v>
      </c>
      <c r="AR12" s="739">
        <f>AJ12+AK12+AL12+AM12</f>
        <v>12715.478651410001</v>
      </c>
      <c r="AS12" s="739">
        <f>AN12+AO12+AP12+AQ12</f>
        <v>10375.373589210001</v>
      </c>
      <c r="AT12" s="347">
        <f t="shared" si="2"/>
        <v>81.596406031160228</v>
      </c>
      <c r="AU12" s="113"/>
      <c r="AV12" s="113"/>
      <c r="AW12" s="357">
        <v>409.51948593000003</v>
      </c>
      <c r="AX12" s="358">
        <v>627.54244799999992</v>
      </c>
      <c r="AY12" s="355">
        <v>1315.6970879999999</v>
      </c>
      <c r="AZ12" s="355">
        <v>1700.596043</v>
      </c>
      <c r="BA12" s="355">
        <v>1323.55799611</v>
      </c>
      <c r="BB12" s="355">
        <v>1079.9541740000002</v>
      </c>
      <c r="BC12" s="355">
        <v>980.96687600000007</v>
      </c>
      <c r="BD12" s="355">
        <v>823.67792399999996</v>
      </c>
      <c r="BE12" s="355">
        <v>684.83578388000001</v>
      </c>
      <c r="BF12" s="355">
        <v>279.14145100000002</v>
      </c>
      <c r="BG12" s="355">
        <v>852.91619900000001</v>
      </c>
      <c r="BH12" s="355">
        <v>1373.4568529999999</v>
      </c>
      <c r="BI12" s="355">
        <v>1241.1968947300002</v>
      </c>
      <c r="BJ12" s="355">
        <v>875.18232899999998</v>
      </c>
      <c r="BK12" s="355">
        <v>1047.605384</v>
      </c>
      <c r="BL12" s="355">
        <v>1197.3553529999999</v>
      </c>
      <c r="BM12" s="355">
        <v>727.19780976999994</v>
      </c>
      <c r="BN12" s="355">
        <v>969.28991099999996</v>
      </c>
      <c r="BO12" s="355">
        <v>1464.7231610000001</v>
      </c>
      <c r="BP12" s="355">
        <v>1210.081283</v>
      </c>
      <c r="BQ12" s="355">
        <v>670.56302904000006</v>
      </c>
      <c r="BR12" s="355">
        <v>930.81856099999993</v>
      </c>
      <c r="BS12" s="355">
        <v>1176.771293</v>
      </c>
      <c r="BT12" s="355">
        <v>862.88671299999999</v>
      </c>
      <c r="BU12" s="355">
        <v>908.2094184</v>
      </c>
      <c r="BV12" s="355">
        <v>335.36108988000001</v>
      </c>
      <c r="BW12" s="355">
        <v>402.81716034999999</v>
      </c>
      <c r="BX12" s="688">
        <v>728.49276925000004</v>
      </c>
      <c r="BY12" s="355">
        <v>929.25156836999997</v>
      </c>
      <c r="BZ12" s="355">
        <v>650.12935143000004</v>
      </c>
      <c r="CA12" s="355">
        <v>1843.97686638</v>
      </c>
      <c r="CB12" s="355">
        <v>1574.0170385199999</v>
      </c>
      <c r="CC12" s="355">
        <v>1321.2737392199999</v>
      </c>
      <c r="CD12" s="355">
        <v>1282.0636435199999</v>
      </c>
      <c r="CE12" s="355">
        <v>2246.3585054199998</v>
      </c>
      <c r="CF12" s="355">
        <v>2306.1533147599998</v>
      </c>
      <c r="CG12" s="355">
        <v>2855.7706203999996</v>
      </c>
      <c r="CH12" s="355">
        <v>1255.0581362399998</v>
      </c>
      <c r="CI12" s="355">
        <v>1450.2992271600001</v>
      </c>
      <c r="CJ12" s="355">
        <v>1556.52885522</v>
      </c>
      <c r="CK12" s="739">
        <f>CC12+CD12+CE12+CF12</f>
        <v>7155.8492029200006</v>
      </c>
      <c r="CL12" s="739">
        <f>CG12+CH12+CI12+CJ12</f>
        <v>7117.6568390199991</v>
      </c>
      <c r="CM12" s="347">
        <f>CL12/CK12*100</f>
        <v>99.466277686729114</v>
      </c>
      <c r="CN12" s="1657"/>
      <c r="CO12" s="1657"/>
      <c r="CP12" s="357">
        <v>46.493614549999997</v>
      </c>
      <c r="CQ12" s="358">
        <v>124.38441653</v>
      </c>
      <c r="CR12" s="358">
        <v>114.98689999999999</v>
      </c>
      <c r="CS12" s="358">
        <v>138.64505499999999</v>
      </c>
      <c r="CT12" s="355">
        <v>128.90167373</v>
      </c>
      <c r="CU12" s="355">
        <v>179.74053400000003</v>
      </c>
      <c r="CV12" s="355">
        <v>128.47792000000001</v>
      </c>
      <c r="CW12" s="355">
        <v>108.11194500000001</v>
      </c>
      <c r="CX12" s="355">
        <v>73.386298819999993</v>
      </c>
      <c r="CY12" s="355">
        <v>54.826267999999999</v>
      </c>
      <c r="CZ12" s="355">
        <v>58.294364999999999</v>
      </c>
      <c r="DA12" s="355">
        <v>125.545242</v>
      </c>
      <c r="DB12" s="355">
        <v>152.19665700000002</v>
      </c>
      <c r="DC12" s="355">
        <v>309.58462732000004</v>
      </c>
      <c r="DD12" s="355">
        <v>146.661464</v>
      </c>
      <c r="DE12" s="355">
        <v>280.20207199999999</v>
      </c>
      <c r="DF12" s="355">
        <v>290.61691124999999</v>
      </c>
      <c r="DG12" s="355">
        <v>280.390511</v>
      </c>
      <c r="DH12" s="355">
        <v>240.835126</v>
      </c>
      <c r="DI12" s="355">
        <v>325.60621400000002</v>
      </c>
      <c r="DJ12" s="355">
        <v>224.49853378</v>
      </c>
      <c r="DK12" s="355">
        <v>257.44535500000001</v>
      </c>
      <c r="DL12" s="355">
        <v>253.60834500000001</v>
      </c>
      <c r="DM12" s="355">
        <v>319.72031199999998</v>
      </c>
      <c r="DN12" s="355">
        <v>195.68459206</v>
      </c>
      <c r="DO12" s="355">
        <v>196.29222677000001</v>
      </c>
      <c r="DP12" s="355">
        <v>152.44359007</v>
      </c>
      <c r="DQ12" s="688">
        <v>180.76725012</v>
      </c>
      <c r="DR12" s="355">
        <v>176.88399576</v>
      </c>
      <c r="DS12" s="355">
        <v>128.11998249000001</v>
      </c>
      <c r="DT12" s="355">
        <v>142.77791864</v>
      </c>
      <c r="DU12" s="355">
        <v>265.36111224000001</v>
      </c>
      <c r="DV12" s="355">
        <v>321.05948354000003</v>
      </c>
      <c r="DW12" s="355">
        <v>47.073283289999999</v>
      </c>
      <c r="DX12" s="355">
        <v>55.921821139999992</v>
      </c>
      <c r="DY12" s="355">
        <v>40.54845487</v>
      </c>
      <c r="DZ12" s="355">
        <v>159.31819941000001</v>
      </c>
      <c r="EA12" s="355">
        <v>74.01910294999999</v>
      </c>
      <c r="EB12" s="355">
        <v>131.53378959</v>
      </c>
      <c r="EC12" s="355">
        <v>137.16688978000002</v>
      </c>
      <c r="ED12" s="739">
        <f>DV12+DW12+DX12+DY12</f>
        <v>464.60304284000006</v>
      </c>
      <c r="EE12" s="739">
        <f>DZ12+EA12+EB12+EC12</f>
        <v>502.03798173000001</v>
      </c>
      <c r="EF12" s="347">
        <f t="shared" si="3"/>
        <v>108.05740286614778</v>
      </c>
      <c r="EG12" s="1657"/>
      <c r="EH12" s="1657"/>
      <c r="EI12" s="1656"/>
      <c r="EJ12" s="1657"/>
      <c r="GR12" s="1657"/>
      <c r="GS12" s="1657"/>
      <c r="GT12" s="1657"/>
      <c r="GU12" s="1657"/>
      <c r="GV12" s="1657"/>
      <c r="GW12" s="1657"/>
      <c r="GX12" s="1657"/>
      <c r="GY12" s="1657"/>
      <c r="GZ12" s="1657"/>
      <c r="HA12" s="1657"/>
      <c r="HB12" s="1657"/>
      <c r="HC12" s="1657"/>
      <c r="HD12" s="1657"/>
      <c r="HE12" s="469"/>
      <c r="HF12" s="469"/>
      <c r="HG12" s="469"/>
      <c r="HH12" s="469"/>
      <c r="HI12" s="469"/>
      <c r="HJ12" s="469"/>
      <c r="HK12" s="469"/>
      <c r="HL12" s="469"/>
      <c r="HM12" s="469"/>
      <c r="HN12" s="469"/>
      <c r="HO12" s="1694" t="s">
        <v>352</v>
      </c>
      <c r="HP12" s="1695" t="s">
        <v>353</v>
      </c>
      <c r="HQ12" s="469"/>
      <c r="HR12" s="469"/>
      <c r="HS12" s="469"/>
      <c r="HT12" s="469"/>
      <c r="HU12" s="469"/>
      <c r="HV12" s="469"/>
      <c r="HW12" s="469"/>
      <c r="HX12" s="469"/>
      <c r="HY12" s="469"/>
      <c r="HZ12" s="469"/>
      <c r="IA12" s="469"/>
      <c r="IB12" s="469"/>
      <c r="IC12" s="469"/>
      <c r="ID12" s="469"/>
      <c r="IE12" s="469"/>
      <c r="IF12" s="469"/>
      <c r="IG12" s="469"/>
      <c r="IH12" s="469"/>
      <c r="II12" s="469"/>
      <c r="IJ12" s="469"/>
      <c r="IK12" s="469"/>
      <c r="IL12" s="469"/>
      <c r="IM12" s="469"/>
      <c r="IN12" s="469"/>
      <c r="IO12" s="469"/>
      <c r="IP12" s="469"/>
      <c r="IQ12" s="469"/>
      <c r="IR12" s="469"/>
      <c r="IS12" s="469"/>
      <c r="IT12" s="469"/>
      <c r="IU12" s="469"/>
      <c r="IV12" s="469"/>
      <c r="IW12" s="469"/>
      <c r="IX12" s="469"/>
      <c r="IY12" s="469"/>
      <c r="IZ12" s="469"/>
      <c r="JA12" s="469"/>
      <c r="JB12" s="469"/>
      <c r="JC12" s="469"/>
      <c r="JD12" s="469"/>
      <c r="JE12" s="469"/>
      <c r="JF12" s="469" t="s">
        <v>228</v>
      </c>
      <c r="JG12" s="683"/>
      <c r="JH12" s="469"/>
      <c r="JI12" s="469"/>
    </row>
    <row r="13" spans="1:270" s="467" customFormat="1" ht="15.75" customHeight="1">
      <c r="A13" s="344" t="str">
        <f>IF('1'!A1=1,B13,C13)</f>
        <v xml:space="preserve">% of total </v>
      </c>
      <c r="B13" s="345" t="s">
        <v>26</v>
      </c>
      <c r="C13" s="345" t="s">
        <v>156</v>
      </c>
      <c r="D13" s="431">
        <v>100</v>
      </c>
      <c r="E13" s="432">
        <v>100</v>
      </c>
      <c r="F13" s="432">
        <v>100</v>
      </c>
      <c r="G13" s="432">
        <v>100</v>
      </c>
      <c r="H13" s="432">
        <v>100</v>
      </c>
      <c r="I13" s="432">
        <v>100</v>
      </c>
      <c r="J13" s="432">
        <v>100</v>
      </c>
      <c r="K13" s="432">
        <v>100</v>
      </c>
      <c r="L13" s="432">
        <v>100</v>
      </c>
      <c r="M13" s="432">
        <v>100</v>
      </c>
      <c r="N13" s="432">
        <v>100</v>
      </c>
      <c r="O13" s="432">
        <v>100</v>
      </c>
      <c r="P13" s="432">
        <v>100</v>
      </c>
      <c r="Q13" s="432">
        <v>100</v>
      </c>
      <c r="R13" s="432">
        <v>100</v>
      </c>
      <c r="S13" s="432">
        <v>100</v>
      </c>
      <c r="T13" s="432">
        <v>100</v>
      </c>
      <c r="U13" s="432">
        <v>100</v>
      </c>
      <c r="V13" s="432">
        <v>100</v>
      </c>
      <c r="W13" s="432">
        <v>100</v>
      </c>
      <c r="X13" s="432">
        <v>100</v>
      </c>
      <c r="Y13" s="432">
        <v>100</v>
      </c>
      <c r="Z13" s="432">
        <v>100</v>
      </c>
      <c r="AA13" s="591">
        <v>100</v>
      </c>
      <c r="AB13" s="591">
        <v>100</v>
      </c>
      <c r="AC13" s="591">
        <v>100</v>
      </c>
      <c r="AD13" s="591">
        <v>100</v>
      </c>
      <c r="AE13" s="1658">
        <v>100</v>
      </c>
      <c r="AF13" s="591">
        <v>100</v>
      </c>
      <c r="AG13" s="591">
        <v>100</v>
      </c>
      <c r="AH13" s="591">
        <v>100</v>
      </c>
      <c r="AI13" s="591">
        <v>100</v>
      </c>
      <c r="AJ13" s="591">
        <v>100</v>
      </c>
      <c r="AK13" s="591">
        <v>100</v>
      </c>
      <c r="AL13" s="591">
        <v>100</v>
      </c>
      <c r="AM13" s="591">
        <v>100</v>
      </c>
      <c r="AN13" s="591">
        <v>100</v>
      </c>
      <c r="AO13" s="591">
        <v>100</v>
      </c>
      <c r="AP13" s="591">
        <v>100</v>
      </c>
      <c r="AQ13" s="591">
        <v>100</v>
      </c>
      <c r="AR13" s="591">
        <v>100</v>
      </c>
      <c r="AS13" s="591">
        <v>100</v>
      </c>
      <c r="AT13" s="347"/>
      <c r="AU13" s="432"/>
      <c r="AV13" s="432"/>
      <c r="AW13" s="431">
        <v>11.596137574418872</v>
      </c>
      <c r="AX13" s="432">
        <v>13.667568478156026</v>
      </c>
      <c r="AY13" s="432">
        <v>39.415730617136006</v>
      </c>
      <c r="AZ13" s="432">
        <v>44.830608978013068</v>
      </c>
      <c r="BA13" s="113">
        <f t="shared" ref="BA13:CL13" si="6">BA12/H12*100</f>
        <v>40.517031178726121</v>
      </c>
      <c r="BB13" s="113">
        <f t="shared" si="6"/>
        <v>37.600308999081648</v>
      </c>
      <c r="BC13" s="113">
        <f t="shared" si="6"/>
        <v>39.691162982426114</v>
      </c>
      <c r="BD13" s="113">
        <f t="shared" si="6"/>
        <v>31.978364563007105</v>
      </c>
      <c r="BE13" s="113">
        <f t="shared" si="6"/>
        <v>42.291718123044475</v>
      </c>
      <c r="BF13" s="113">
        <f t="shared" si="6"/>
        <v>19.802356961547567</v>
      </c>
      <c r="BG13" s="113">
        <f t="shared" si="6"/>
        <v>39.144533367364602</v>
      </c>
      <c r="BH13" s="113">
        <f t="shared" si="6"/>
        <v>47.912190957358931</v>
      </c>
      <c r="BI13" s="113">
        <f t="shared" si="6"/>
        <v>44.736520738408139</v>
      </c>
      <c r="BJ13" s="113">
        <f t="shared" si="6"/>
        <v>33.581749196162086</v>
      </c>
      <c r="BK13" s="113">
        <f t="shared" si="6"/>
        <v>34.094165182188704</v>
      </c>
      <c r="BL13" s="113">
        <f t="shared" si="6"/>
        <v>34.036309245350147</v>
      </c>
      <c r="BM13" s="113">
        <f t="shared" si="6"/>
        <v>26.594279449740611</v>
      </c>
      <c r="BN13" s="113">
        <f t="shared" si="6"/>
        <v>30.683869097487431</v>
      </c>
      <c r="BO13" s="113">
        <f t="shared" si="6"/>
        <v>37.696815653634914</v>
      </c>
      <c r="BP13" s="113">
        <f t="shared" si="6"/>
        <v>31.772573023594791</v>
      </c>
      <c r="BQ13" s="113">
        <f t="shared" si="6"/>
        <v>25.515896775551195</v>
      </c>
      <c r="BR13" s="113">
        <f t="shared" si="6"/>
        <v>29.644337534428004</v>
      </c>
      <c r="BS13" s="113">
        <f t="shared" si="6"/>
        <v>36.122077364073135</v>
      </c>
      <c r="BT13" s="113">
        <f t="shared" si="6"/>
        <v>27.554099834658331</v>
      </c>
      <c r="BU13" s="113">
        <f t="shared" si="6"/>
        <v>38.030714553549302</v>
      </c>
      <c r="BV13" s="113">
        <f t="shared" si="6"/>
        <v>21.189885217534162</v>
      </c>
      <c r="BW13" s="113">
        <f t="shared" si="6"/>
        <v>23.554990050817935</v>
      </c>
      <c r="BX13" s="347">
        <f t="shared" si="6"/>
        <v>32.873701356051384</v>
      </c>
      <c r="BY13" s="113">
        <f t="shared" si="6"/>
        <v>36.652835510938289</v>
      </c>
      <c r="BZ13" s="113">
        <f t="shared" si="6"/>
        <v>27.545226240130528</v>
      </c>
      <c r="CA13" s="113">
        <f t="shared" si="6"/>
        <v>44.692378566270456</v>
      </c>
      <c r="CB13" s="113">
        <f t="shared" si="6"/>
        <v>31.625262441557357</v>
      </c>
      <c r="CC13" s="113">
        <f t="shared" si="6"/>
        <v>34.952378229950092</v>
      </c>
      <c r="CD13" s="113">
        <f t="shared" si="6"/>
        <v>52.430300189383807</v>
      </c>
      <c r="CE13" s="113">
        <f t="shared" si="6"/>
        <v>69.486629065851062</v>
      </c>
      <c r="CF13" s="113">
        <f t="shared" si="6"/>
        <v>70.801654928352036</v>
      </c>
      <c r="CG13" s="113">
        <f t="shared" si="6"/>
        <v>75.573745537815824</v>
      </c>
      <c r="CH13" s="113">
        <f t="shared" si="6"/>
        <v>60.860285113954468</v>
      </c>
      <c r="CI13" s="113">
        <f t="shared" si="6"/>
        <v>68.683831424770659</v>
      </c>
      <c r="CJ13" s="113">
        <f t="shared" si="6"/>
        <v>64.244169324882733</v>
      </c>
      <c r="CK13" s="113">
        <f t="shared" si="6"/>
        <v>56.276679778204795</v>
      </c>
      <c r="CL13" s="113">
        <f t="shared" si="6"/>
        <v>68.601451097838975</v>
      </c>
      <c r="CM13" s="347"/>
      <c r="CN13" s="1655"/>
      <c r="CO13" s="1655"/>
      <c r="CP13" s="431">
        <v>1.31653405803005</v>
      </c>
      <c r="CQ13" s="432">
        <v>2.7090319323534553</v>
      </c>
      <c r="CR13" s="432">
        <v>3.4447843019772315</v>
      </c>
      <c r="CS13" s="432">
        <v>3.6549198576725819</v>
      </c>
      <c r="CT13" s="432">
        <f t="shared" ref="CT13:EE13" si="7">CT12/H12*100</f>
        <v>3.9459647018552979</v>
      </c>
      <c r="CU13" s="432">
        <f t="shared" si="7"/>
        <v>6.2579503656420341</v>
      </c>
      <c r="CV13" s="432">
        <f t="shared" si="7"/>
        <v>5.1983794632868969</v>
      </c>
      <c r="CW13" s="432">
        <f t="shared" si="7"/>
        <v>4.1973240875953994</v>
      </c>
      <c r="CX13" s="432">
        <f t="shared" si="7"/>
        <v>4.5319370524201226</v>
      </c>
      <c r="CY13" s="432">
        <f t="shared" si="7"/>
        <v>3.8893877133477832</v>
      </c>
      <c r="CZ13" s="432">
        <f t="shared" si="7"/>
        <v>2.6754160825497832</v>
      </c>
      <c r="DA13" s="432">
        <f t="shared" si="7"/>
        <v>4.3795679459119041</v>
      </c>
      <c r="DB13" s="432">
        <f t="shared" si="7"/>
        <v>5.4856315956849135</v>
      </c>
      <c r="DC13" s="432">
        <f t="shared" si="7"/>
        <v>11.879117030992465</v>
      </c>
      <c r="DD13" s="432">
        <f t="shared" si="7"/>
        <v>4.773076060744665</v>
      </c>
      <c r="DE13" s="432">
        <f t="shared" si="7"/>
        <v>7.9650910232159529</v>
      </c>
      <c r="DF13" s="432">
        <f t="shared" si="7"/>
        <v>10.628122426616542</v>
      </c>
      <c r="DG13" s="432">
        <f t="shared" si="7"/>
        <v>8.8760500218407934</v>
      </c>
      <c r="DH13" s="432">
        <f t="shared" si="7"/>
        <v>6.1982479621225401</v>
      </c>
      <c r="DI13" s="432">
        <f t="shared" si="7"/>
        <v>8.5492994202863279</v>
      </c>
      <c r="DJ13" s="432">
        <f t="shared" si="7"/>
        <v>8.5424951363540984</v>
      </c>
      <c r="DK13" s="432">
        <f t="shared" si="7"/>
        <v>8.1990167794802318</v>
      </c>
      <c r="DL13" s="432">
        <f t="shared" si="7"/>
        <v>7.7847414470065184</v>
      </c>
      <c r="DM13" s="432">
        <f t="shared" si="7"/>
        <v>10.209457699710935</v>
      </c>
      <c r="DN13" s="432">
        <f t="shared" si="7"/>
        <v>8.1941727451717874</v>
      </c>
      <c r="DO13" s="432">
        <f t="shared" si="7"/>
        <v>12.402779809186629</v>
      </c>
      <c r="DP13" s="432">
        <f t="shared" si="7"/>
        <v>8.9142360377344279</v>
      </c>
      <c r="DQ13" s="687">
        <f t="shared" si="7"/>
        <v>8.1572375818053082</v>
      </c>
      <c r="DR13" s="432">
        <f t="shared" si="7"/>
        <v>6.976905094151352</v>
      </c>
      <c r="DS13" s="432">
        <f t="shared" si="7"/>
        <v>5.4282949936134255</v>
      </c>
      <c r="DT13" s="432">
        <f t="shared" si="7"/>
        <v>3.4605015426739376</v>
      </c>
      <c r="DU13" s="432">
        <f t="shared" si="7"/>
        <v>5.3316543665019065</v>
      </c>
      <c r="DV13" s="432">
        <f t="shared" si="7"/>
        <v>8.4931624461310982</v>
      </c>
      <c r="DW13" s="432">
        <f t="shared" si="7"/>
        <v>1.9250732101086236</v>
      </c>
      <c r="DX13" s="432">
        <f t="shared" si="7"/>
        <v>1.7298302265049719</v>
      </c>
      <c r="DY13" s="432">
        <f t="shared" si="7"/>
        <v>1.2448858847367521</v>
      </c>
      <c r="DZ13" s="432">
        <f t="shared" si="7"/>
        <v>4.2161205020268371</v>
      </c>
      <c r="EA13" s="432">
        <f t="shared" si="7"/>
        <v>3.5893346924247242</v>
      </c>
      <c r="EB13" s="432">
        <f t="shared" si="7"/>
        <v>6.2292280528562509</v>
      </c>
      <c r="EC13" s="432">
        <f t="shared" si="7"/>
        <v>5.6614259756516594</v>
      </c>
      <c r="ED13" s="432">
        <f t="shared" si="7"/>
        <v>3.6538384088945079</v>
      </c>
      <c r="EE13" s="432">
        <f t="shared" si="7"/>
        <v>4.8387460693666071</v>
      </c>
      <c r="EF13" s="347"/>
      <c r="EG13" s="1655"/>
      <c r="EH13" s="1655"/>
      <c r="EI13" s="1655"/>
      <c r="EJ13" s="1655"/>
      <c r="GR13" s="1655"/>
      <c r="GS13" s="1655"/>
      <c r="GT13" s="1655"/>
      <c r="GU13" s="1655"/>
      <c r="GV13" s="1655"/>
      <c r="GW13" s="1655"/>
      <c r="GX13" s="1655"/>
      <c r="GY13" s="1655"/>
      <c r="GZ13" s="1655"/>
      <c r="HA13" s="1655"/>
      <c r="HB13" s="1655"/>
      <c r="HC13" s="1655"/>
      <c r="HD13" s="1655"/>
      <c r="HE13" s="683"/>
      <c r="HF13" s="683"/>
      <c r="HG13" s="683"/>
      <c r="HH13" s="683"/>
      <c r="HI13" s="683"/>
      <c r="HJ13" s="683"/>
      <c r="HK13" s="683"/>
      <c r="HL13" s="683"/>
      <c r="HM13" s="683"/>
      <c r="HN13" s="683"/>
      <c r="HO13" s="683"/>
      <c r="HP13" s="683"/>
      <c r="HQ13" s="683"/>
      <c r="HR13" s="683"/>
      <c r="HS13" s="683"/>
      <c r="HT13" s="683"/>
      <c r="HU13" s="683"/>
      <c r="HV13" s="683"/>
      <c r="HW13" s="683"/>
      <c r="HX13" s="683"/>
      <c r="HY13" s="683"/>
      <c r="HZ13" s="683"/>
      <c r="IA13" s="683"/>
      <c r="IB13" s="683"/>
      <c r="IC13" s="683"/>
      <c r="ID13" s="683"/>
      <c r="IE13" s="683"/>
      <c r="IF13" s="683"/>
      <c r="IG13" s="683"/>
      <c r="IH13" s="683"/>
      <c r="II13" s="683"/>
      <c r="IJ13" s="683"/>
      <c r="IK13" s="683"/>
      <c r="IL13" s="683"/>
      <c r="IM13" s="683"/>
      <c r="IN13" s="683"/>
      <c r="IO13" s="683"/>
      <c r="IP13" s="683"/>
      <c r="IQ13" s="683"/>
      <c r="IR13" s="683"/>
      <c r="IS13" s="683"/>
      <c r="IT13" s="683"/>
      <c r="IU13" s="683"/>
      <c r="IV13" s="683"/>
      <c r="IW13" s="683"/>
      <c r="IX13" s="683"/>
      <c r="IY13" s="683"/>
      <c r="IZ13" s="683"/>
      <c r="JA13" s="683"/>
      <c r="JB13" s="683"/>
      <c r="JC13" s="683"/>
      <c r="JD13" s="683"/>
      <c r="JE13" s="683"/>
      <c r="JF13" s="683"/>
      <c r="JG13" s="469"/>
      <c r="JH13" s="683"/>
      <c r="JI13" s="683"/>
    </row>
    <row r="14" spans="1:270" s="461" customFormat="1" ht="40.35" customHeight="1">
      <c r="A14" s="352" t="str">
        <f>IF('1'!A1=1,B14,C14)</f>
        <v>Chemicals</v>
      </c>
      <c r="B14" s="353" t="s">
        <v>7</v>
      </c>
      <c r="C14" s="641" t="s">
        <v>98</v>
      </c>
      <c r="D14" s="354">
        <v>2671.4002057099997</v>
      </c>
      <c r="E14" s="355">
        <v>2488.0657370000004</v>
      </c>
      <c r="F14" s="355">
        <v>2666.7852210000001</v>
      </c>
      <c r="G14" s="355">
        <v>2484.1026419999998</v>
      </c>
      <c r="H14" s="355">
        <v>1839.7518893200001</v>
      </c>
      <c r="I14" s="355">
        <v>1751.3207190000001</v>
      </c>
      <c r="J14" s="355">
        <v>1992.0313980000001</v>
      </c>
      <c r="K14" s="355">
        <v>1957.0992189999999</v>
      </c>
      <c r="L14" s="355">
        <v>2088.981816</v>
      </c>
      <c r="M14" s="355">
        <v>1937.851676</v>
      </c>
      <c r="N14" s="355">
        <v>2089.6629189999999</v>
      </c>
      <c r="O14" s="355">
        <v>2180.0181914499999</v>
      </c>
      <c r="P14" s="355">
        <v>2265.0515723899998</v>
      </c>
      <c r="Q14" s="355">
        <v>2283.9356819999998</v>
      </c>
      <c r="R14" s="355">
        <v>2388.6650249999998</v>
      </c>
      <c r="S14" s="355">
        <v>2637.4794240000001</v>
      </c>
      <c r="T14" s="355">
        <v>2658.9779864900001</v>
      </c>
      <c r="U14" s="355">
        <v>2462.72129</v>
      </c>
      <c r="V14" s="355">
        <v>2610.4213549999999</v>
      </c>
      <c r="W14" s="355">
        <v>2706.9158769999999</v>
      </c>
      <c r="X14" s="355">
        <v>2786.58090877</v>
      </c>
      <c r="Y14" s="355">
        <v>2736.0457149999997</v>
      </c>
      <c r="Z14" s="355">
        <v>2722.0144780000001</v>
      </c>
      <c r="AA14" s="355">
        <v>2626.8038580000002</v>
      </c>
      <c r="AB14" s="355">
        <v>2777.4417502699998</v>
      </c>
      <c r="AC14" s="355">
        <v>2213.5405974800001</v>
      </c>
      <c r="AD14" s="355">
        <v>2649.9759949099998</v>
      </c>
      <c r="AE14" s="688">
        <v>3028.16310393</v>
      </c>
      <c r="AF14" s="355">
        <v>3036.3719498999999</v>
      </c>
      <c r="AG14" s="355">
        <v>3233.8245950099999</v>
      </c>
      <c r="AH14" s="355">
        <v>3782.6129113000002</v>
      </c>
      <c r="AI14" s="355">
        <v>4339.89509387</v>
      </c>
      <c r="AJ14" s="355">
        <v>2737.5531265999998</v>
      </c>
      <c r="AK14" s="355">
        <v>1735.27207843</v>
      </c>
      <c r="AL14" s="355">
        <v>2442.7534473299997</v>
      </c>
      <c r="AM14" s="355">
        <v>2436.0833201199998</v>
      </c>
      <c r="AN14" s="355">
        <v>2817.0203948200001</v>
      </c>
      <c r="AO14" s="355">
        <v>2695.7215142100004</v>
      </c>
      <c r="AP14" s="355">
        <v>2922.3590249399999</v>
      </c>
      <c r="AQ14" s="355">
        <v>2716.4896604199998</v>
      </c>
      <c r="AR14" s="739">
        <f>AJ14+AK14+AL14+AM14</f>
        <v>9351.6619724800003</v>
      </c>
      <c r="AS14" s="739">
        <f>AN14+AO14+AP14+AQ14</f>
        <v>11151.590594390002</v>
      </c>
      <c r="AT14" s="347">
        <f t="shared" si="2"/>
        <v>119.24715229449929</v>
      </c>
      <c r="AU14" s="113"/>
      <c r="AV14" s="113"/>
      <c r="AW14" s="354">
        <v>1428.7778286499999</v>
      </c>
      <c r="AX14" s="355">
        <v>1395.3893410000001</v>
      </c>
      <c r="AY14" s="355">
        <v>1335.3317890000001</v>
      </c>
      <c r="AZ14" s="355">
        <v>1365.6816999999999</v>
      </c>
      <c r="BA14" s="355">
        <v>961.36439204999999</v>
      </c>
      <c r="BB14" s="355">
        <v>934.89271600000006</v>
      </c>
      <c r="BC14" s="355">
        <v>934.83574499999997</v>
      </c>
      <c r="BD14" s="355">
        <v>1044.6087929999999</v>
      </c>
      <c r="BE14" s="355">
        <v>1104.7415329600001</v>
      </c>
      <c r="BF14" s="355">
        <v>1051.7957099999999</v>
      </c>
      <c r="BG14" s="355">
        <v>1052.903865</v>
      </c>
      <c r="BH14" s="355">
        <v>1153.766619</v>
      </c>
      <c r="BI14" s="355">
        <v>1211.76280404</v>
      </c>
      <c r="BJ14" s="355">
        <v>1195.012291</v>
      </c>
      <c r="BK14" s="355">
        <v>1220.1911100000002</v>
      </c>
      <c r="BL14" s="355">
        <v>1398.51421</v>
      </c>
      <c r="BM14" s="355">
        <v>1476.6979109700001</v>
      </c>
      <c r="BN14" s="355">
        <v>1366.1767989999998</v>
      </c>
      <c r="BO14" s="355">
        <v>1357.6529270000001</v>
      </c>
      <c r="BP14" s="355">
        <v>1451.4880640000001</v>
      </c>
      <c r="BQ14" s="355">
        <v>1546.99607919</v>
      </c>
      <c r="BR14" s="355">
        <v>1482.9729460000001</v>
      </c>
      <c r="BS14" s="355">
        <v>1493.6464350000001</v>
      </c>
      <c r="BT14" s="355">
        <v>1528.4960330000001</v>
      </c>
      <c r="BU14" s="355">
        <v>1686.2774832800001</v>
      </c>
      <c r="BV14" s="355">
        <v>1246.5811364199999</v>
      </c>
      <c r="BW14" s="355">
        <v>1527.6482084199999</v>
      </c>
      <c r="BX14" s="688">
        <v>1770.0627624199999</v>
      </c>
      <c r="BY14" s="355">
        <v>1739.8307259400001</v>
      </c>
      <c r="BZ14" s="355">
        <v>1825.49358869</v>
      </c>
      <c r="CA14" s="355">
        <v>1958.79751867</v>
      </c>
      <c r="CB14" s="355">
        <v>2283.15888541</v>
      </c>
      <c r="CC14" s="355">
        <v>1474.5565651099998</v>
      </c>
      <c r="CD14" s="355">
        <v>1126.8558015399999</v>
      </c>
      <c r="CE14" s="355">
        <v>1477.3731614600001</v>
      </c>
      <c r="CF14" s="355">
        <v>1460.07351111</v>
      </c>
      <c r="CG14" s="355">
        <v>1683.5180146799999</v>
      </c>
      <c r="CH14" s="355">
        <v>1710.3105054799998</v>
      </c>
      <c r="CI14" s="355">
        <v>1828.9727004699998</v>
      </c>
      <c r="CJ14" s="355">
        <v>1690.58858523</v>
      </c>
      <c r="CK14" s="739">
        <f>CC14+CD14+CE14+CF14</f>
        <v>5538.8590392200003</v>
      </c>
      <c r="CL14" s="739">
        <f>CG14+CH14+CI14+CJ14</f>
        <v>6913.3898058599989</v>
      </c>
      <c r="CM14" s="347">
        <f>CL14/CK14*100</f>
        <v>124.81613554176248</v>
      </c>
      <c r="CN14" s="1657"/>
      <c r="CO14" s="1657"/>
      <c r="CP14" s="357">
        <v>111.14994449</v>
      </c>
      <c r="CQ14" s="358">
        <v>101.09309888</v>
      </c>
      <c r="CR14" s="358">
        <v>117.680012</v>
      </c>
      <c r="CS14" s="358">
        <v>120.93218399999999</v>
      </c>
      <c r="CT14" s="355">
        <v>69.638530889999998</v>
      </c>
      <c r="CU14" s="355">
        <v>68.384778999999995</v>
      </c>
      <c r="CV14" s="355">
        <v>79.536045999999999</v>
      </c>
      <c r="CW14" s="355">
        <v>90.716082999999998</v>
      </c>
      <c r="CX14" s="355">
        <v>92.236173840000006</v>
      </c>
      <c r="CY14" s="355">
        <v>83.235291000000004</v>
      </c>
      <c r="CZ14" s="355">
        <v>88.294585999999995</v>
      </c>
      <c r="DA14" s="355">
        <v>90.402625999999998</v>
      </c>
      <c r="DB14" s="355">
        <v>81.719642000000007</v>
      </c>
      <c r="DC14" s="355">
        <v>98.695787620000004</v>
      </c>
      <c r="DD14" s="355">
        <v>104.777963</v>
      </c>
      <c r="DE14" s="355">
        <v>104.906876</v>
      </c>
      <c r="DF14" s="355">
        <v>94.265138500000006</v>
      </c>
      <c r="DG14" s="355">
        <v>102.48115900000002</v>
      </c>
      <c r="DH14" s="355">
        <v>101.53485099999999</v>
      </c>
      <c r="DI14" s="355">
        <v>110.07620300000001</v>
      </c>
      <c r="DJ14" s="355">
        <v>95.139572199999989</v>
      </c>
      <c r="DK14" s="355">
        <v>108.138687</v>
      </c>
      <c r="DL14" s="355">
        <v>112.96623200000001</v>
      </c>
      <c r="DM14" s="355">
        <v>128.160034</v>
      </c>
      <c r="DN14" s="355">
        <v>104.15124605</v>
      </c>
      <c r="DO14" s="355">
        <v>94.745661409999997</v>
      </c>
      <c r="DP14" s="355">
        <v>100.65846344000001</v>
      </c>
      <c r="DQ14" s="688">
        <v>125.27351143999999</v>
      </c>
      <c r="DR14" s="355">
        <v>103.50952613</v>
      </c>
      <c r="DS14" s="355">
        <v>113.67480797</v>
      </c>
      <c r="DT14" s="355">
        <v>131.30933454000001</v>
      </c>
      <c r="DU14" s="355">
        <v>132.12285863</v>
      </c>
      <c r="DV14" s="355">
        <v>97.206487949999996</v>
      </c>
      <c r="DW14" s="355">
        <v>80.908884099999995</v>
      </c>
      <c r="DX14" s="355">
        <v>93.253017749999998</v>
      </c>
      <c r="DY14" s="355">
        <v>108.18290992000001</v>
      </c>
      <c r="DZ14" s="355">
        <v>122.72723493999999</v>
      </c>
      <c r="EA14" s="355">
        <v>115.34008437</v>
      </c>
      <c r="EB14" s="355">
        <v>131.86209123999998</v>
      </c>
      <c r="EC14" s="355">
        <v>127.63583846</v>
      </c>
      <c r="ED14" s="739">
        <f>DV14+DW14+DX14+DY14</f>
        <v>379.55129971999997</v>
      </c>
      <c r="EE14" s="739">
        <f>DZ14+EA14+EB14+EC14</f>
        <v>497.56524900999995</v>
      </c>
      <c r="EF14" s="347">
        <f t="shared" si="3"/>
        <v>131.09301677455997</v>
      </c>
      <c r="EG14" s="1657"/>
      <c r="EH14" s="1657"/>
      <c r="EI14" s="1656"/>
      <c r="EJ14" s="1657"/>
      <c r="GR14" s="1657"/>
      <c r="GS14" s="1657"/>
      <c r="GT14" s="1657"/>
      <c r="GU14" s="1657"/>
      <c r="GV14" s="1657"/>
      <c r="GW14" s="1657"/>
      <c r="GX14" s="1657"/>
      <c r="GY14" s="1657"/>
      <c r="GZ14" s="1657"/>
      <c r="HA14" s="1657"/>
      <c r="HB14" s="1657"/>
      <c r="HC14" s="1657"/>
      <c r="HD14" s="1657"/>
      <c r="HE14" s="469"/>
      <c r="HF14" s="469"/>
      <c r="HG14" s="469"/>
      <c r="HH14" s="469"/>
      <c r="HI14" s="469"/>
      <c r="HJ14" s="469"/>
      <c r="HK14" s="469"/>
      <c r="HL14" s="469"/>
      <c r="HM14" s="469"/>
      <c r="HN14" s="469"/>
      <c r="HO14" s="469"/>
      <c r="HP14" s="469"/>
      <c r="HQ14" s="469"/>
      <c r="HR14" s="469"/>
      <c r="HS14" s="469"/>
      <c r="HT14" s="469"/>
      <c r="HU14" s="469"/>
      <c r="HV14" s="469"/>
      <c r="HW14" s="469"/>
      <c r="HX14" s="469"/>
      <c r="HY14" s="469"/>
      <c r="HZ14" s="469"/>
      <c r="IA14" s="469"/>
      <c r="IB14" s="469"/>
      <c r="IC14" s="469"/>
      <c r="ID14" s="469"/>
      <c r="IE14" s="469"/>
      <c r="IF14" s="469"/>
      <c r="IG14" s="469"/>
      <c r="IH14" s="469"/>
      <c r="II14" s="469"/>
      <c r="IJ14" s="469"/>
      <c r="IK14" s="469"/>
      <c r="IL14" s="469"/>
      <c r="IM14" s="469"/>
      <c r="IN14" s="469"/>
      <c r="IO14" s="469"/>
      <c r="IP14" s="469"/>
      <c r="IQ14" s="469"/>
      <c r="IR14" s="469"/>
      <c r="IS14" s="469"/>
      <c r="IT14" s="469"/>
      <c r="IU14" s="469"/>
      <c r="IV14" s="469"/>
      <c r="IW14" s="469"/>
      <c r="IX14" s="469"/>
      <c r="IY14" s="469"/>
      <c r="IZ14" s="469"/>
      <c r="JA14" s="469"/>
      <c r="JB14" s="469"/>
      <c r="JC14" s="469"/>
      <c r="JD14" s="469"/>
      <c r="JE14" s="469"/>
      <c r="JF14" s="469"/>
      <c r="JG14" s="683"/>
      <c r="JH14" s="469"/>
      <c r="JI14" s="469"/>
    </row>
    <row r="15" spans="1:270" s="467" customFormat="1" ht="15.75" customHeight="1">
      <c r="A15" s="344" t="str">
        <f>IF('1'!A1=1,B15,C15)</f>
        <v xml:space="preserve">% of total </v>
      </c>
      <c r="B15" s="345" t="s">
        <v>26</v>
      </c>
      <c r="C15" s="345" t="s">
        <v>156</v>
      </c>
      <c r="D15" s="431">
        <v>100</v>
      </c>
      <c r="E15" s="432">
        <v>100</v>
      </c>
      <c r="F15" s="432">
        <v>100</v>
      </c>
      <c r="G15" s="432">
        <v>100</v>
      </c>
      <c r="H15" s="432">
        <v>100</v>
      </c>
      <c r="I15" s="432">
        <v>100</v>
      </c>
      <c r="J15" s="432">
        <v>100</v>
      </c>
      <c r="K15" s="432">
        <v>100</v>
      </c>
      <c r="L15" s="432">
        <v>100</v>
      </c>
      <c r="M15" s="432">
        <v>100</v>
      </c>
      <c r="N15" s="432">
        <v>100</v>
      </c>
      <c r="O15" s="432">
        <v>100</v>
      </c>
      <c r="P15" s="432">
        <v>100</v>
      </c>
      <c r="Q15" s="432">
        <v>100</v>
      </c>
      <c r="R15" s="432">
        <v>100</v>
      </c>
      <c r="S15" s="432">
        <v>100</v>
      </c>
      <c r="T15" s="432">
        <v>100</v>
      </c>
      <c r="U15" s="432">
        <v>100</v>
      </c>
      <c r="V15" s="432">
        <v>100</v>
      </c>
      <c r="W15" s="432">
        <v>100</v>
      </c>
      <c r="X15" s="432">
        <v>100</v>
      </c>
      <c r="Y15" s="432">
        <v>100</v>
      </c>
      <c r="Z15" s="432">
        <v>100</v>
      </c>
      <c r="AA15" s="591">
        <v>100</v>
      </c>
      <c r="AB15" s="591">
        <v>100</v>
      </c>
      <c r="AC15" s="591">
        <v>100</v>
      </c>
      <c r="AD15" s="591">
        <v>100</v>
      </c>
      <c r="AE15" s="1658">
        <v>100</v>
      </c>
      <c r="AF15" s="591">
        <v>100</v>
      </c>
      <c r="AG15" s="591">
        <v>100</v>
      </c>
      <c r="AH15" s="591">
        <v>100</v>
      </c>
      <c r="AI15" s="591">
        <v>100</v>
      </c>
      <c r="AJ15" s="591">
        <v>100</v>
      </c>
      <c r="AK15" s="591">
        <v>100</v>
      </c>
      <c r="AL15" s="591">
        <v>100</v>
      </c>
      <c r="AM15" s="591">
        <v>100</v>
      </c>
      <c r="AN15" s="591">
        <v>100</v>
      </c>
      <c r="AO15" s="591">
        <v>100</v>
      </c>
      <c r="AP15" s="591">
        <v>100</v>
      </c>
      <c r="AQ15" s="591">
        <v>100</v>
      </c>
      <c r="AR15" s="591">
        <v>100</v>
      </c>
      <c r="AS15" s="591">
        <v>100</v>
      </c>
      <c r="AT15" s="347"/>
      <c r="AU15" s="432"/>
      <c r="AV15" s="432"/>
      <c r="AW15" s="431">
        <v>53.484229940390463</v>
      </c>
      <c r="AX15" s="432">
        <v>56.083298774995342</v>
      </c>
      <c r="AY15" s="432">
        <v>50.072715960952898</v>
      </c>
      <c r="AZ15" s="432">
        <v>54.976862747525715</v>
      </c>
      <c r="BA15" s="113">
        <f t="shared" ref="BA15:CL15" si="8">BA14/H14*100</f>
        <v>52.255111008764054</v>
      </c>
      <c r="BB15" s="113">
        <f t="shared" si="8"/>
        <v>53.382153585998893</v>
      </c>
      <c r="BC15" s="113">
        <f t="shared" si="8"/>
        <v>46.928765577619671</v>
      </c>
      <c r="BD15" s="113">
        <f t="shared" si="8"/>
        <v>53.375362008153758</v>
      </c>
      <c r="BE15" s="113">
        <f t="shared" si="8"/>
        <v>52.884210120860139</v>
      </c>
      <c r="BF15" s="113">
        <f t="shared" si="8"/>
        <v>54.276378477585808</v>
      </c>
      <c r="BG15" s="113">
        <f t="shared" si="8"/>
        <v>50.386301801434229</v>
      </c>
      <c r="BH15" s="113">
        <f t="shared" si="8"/>
        <v>52.92463262577607</v>
      </c>
      <c r="BI15" s="113">
        <f t="shared" si="8"/>
        <v>53.498243431225369</v>
      </c>
      <c r="BJ15" s="113">
        <f t="shared" si="8"/>
        <v>52.322501917109598</v>
      </c>
      <c r="BK15" s="113">
        <f t="shared" si="8"/>
        <v>51.082554365277744</v>
      </c>
      <c r="BL15" s="113">
        <f t="shared" si="8"/>
        <v>53.024649112864509</v>
      </c>
      <c r="BM15" s="113">
        <f t="shared" si="8"/>
        <v>55.53629697097734</v>
      </c>
      <c r="BN15" s="113">
        <f t="shared" si="8"/>
        <v>55.474275735034553</v>
      </c>
      <c r="BO15" s="113">
        <f t="shared" si="8"/>
        <v>52.008957266594237</v>
      </c>
      <c r="BP15" s="113">
        <f t="shared" si="8"/>
        <v>53.621469227504925</v>
      </c>
      <c r="BQ15" s="113">
        <f t="shared" si="8"/>
        <v>55.515921835294776</v>
      </c>
      <c r="BR15" s="113">
        <f t="shared" si="8"/>
        <v>54.201321924915291</v>
      </c>
      <c r="BS15" s="113">
        <f t="shared" si="8"/>
        <v>54.872832127529925</v>
      </c>
      <c r="BT15" s="113">
        <f t="shared" si="8"/>
        <v>58.188434143833213</v>
      </c>
      <c r="BU15" s="113">
        <f t="shared" si="8"/>
        <v>60.713333884178645</v>
      </c>
      <c r="BV15" s="113">
        <f t="shared" si="8"/>
        <v>56.316163247205274</v>
      </c>
      <c r="BW15" s="113">
        <f t="shared" si="8"/>
        <v>57.647624406947997</v>
      </c>
      <c r="BX15" s="347">
        <f t="shared" si="8"/>
        <v>58.453349495038211</v>
      </c>
      <c r="BY15" s="113">
        <f t="shared" si="8"/>
        <v>57.299657441417871</v>
      </c>
      <c r="BZ15" s="113">
        <f t="shared" si="8"/>
        <v>56.449987779388358</v>
      </c>
      <c r="CA15" s="113">
        <f t="shared" si="8"/>
        <v>51.784244505124498</v>
      </c>
      <c r="CB15" s="113">
        <f t="shared" si="8"/>
        <v>52.608619241393839</v>
      </c>
      <c r="CC15" s="113">
        <f t="shared" si="8"/>
        <v>53.864034665927271</v>
      </c>
      <c r="CD15" s="113">
        <f t="shared" si="8"/>
        <v>64.938277722968422</v>
      </c>
      <c r="CE15" s="113">
        <f t="shared" si="8"/>
        <v>60.479831195195402</v>
      </c>
      <c r="CF15" s="113">
        <f t="shared" si="8"/>
        <v>59.935286246205962</v>
      </c>
      <c r="CG15" s="113">
        <f t="shared" si="8"/>
        <v>59.762365149208371</v>
      </c>
      <c r="CH15" s="113">
        <f t="shared" si="8"/>
        <v>63.445370616527427</v>
      </c>
      <c r="CI15" s="113">
        <f t="shared" si="8"/>
        <v>62.585489491920008</v>
      </c>
      <c r="CJ15" s="113">
        <f t="shared" si="8"/>
        <v>62.2343095894065</v>
      </c>
      <c r="CK15" s="113">
        <f t="shared" si="8"/>
        <v>59.228606161340224</v>
      </c>
      <c r="CL15" s="113">
        <f t="shared" si="8"/>
        <v>61.994652218831433</v>
      </c>
      <c r="CM15" s="347"/>
      <c r="CN15" s="1655"/>
      <c r="CO15" s="1655"/>
      <c r="CP15" s="431">
        <v>4.160737288723042</v>
      </c>
      <c r="CQ15" s="432">
        <v>4.0631200927148159</v>
      </c>
      <c r="CR15" s="432">
        <v>4.4128042660995384</v>
      </c>
      <c r="CS15" s="432">
        <v>4.8682442486609618</v>
      </c>
      <c r="CT15" s="432">
        <f t="shared" ref="CT15:EE15" si="9">CT14/H14*100</f>
        <v>3.7852131743557789</v>
      </c>
      <c r="CU15" s="432">
        <f t="shared" si="9"/>
        <v>3.9047547521191626</v>
      </c>
      <c r="CV15" s="432">
        <f t="shared" si="9"/>
        <v>3.9927104602796017</v>
      </c>
      <c r="CW15" s="432">
        <f t="shared" si="9"/>
        <v>4.635231679585071</v>
      </c>
      <c r="CX15" s="432">
        <f t="shared" si="9"/>
        <v>4.4153650899946371</v>
      </c>
      <c r="CY15" s="432">
        <f t="shared" si="9"/>
        <v>4.2952353903478011</v>
      </c>
      <c r="CZ15" s="432">
        <f t="shared" si="9"/>
        <v>4.2253028082755577</v>
      </c>
      <c r="DA15" s="432">
        <f t="shared" si="9"/>
        <v>4.1468748451071553</v>
      </c>
      <c r="DB15" s="432">
        <f t="shared" si="9"/>
        <v>3.6078490660489653</v>
      </c>
      <c r="DC15" s="432">
        <f t="shared" si="9"/>
        <v>4.3213032835309066</v>
      </c>
      <c r="DD15" s="432">
        <f t="shared" si="9"/>
        <v>4.3864653228218975</v>
      </c>
      <c r="DE15" s="432">
        <f t="shared" si="9"/>
        <v>3.977542916368928</v>
      </c>
      <c r="DF15" s="432">
        <f t="shared" si="9"/>
        <v>3.5451643066979752</v>
      </c>
      <c r="DG15" s="432">
        <f t="shared" si="9"/>
        <v>4.1612974808042535</v>
      </c>
      <c r="DH15" s="432">
        <f t="shared" si="9"/>
        <v>3.8895962448943417</v>
      </c>
      <c r="DI15" s="432">
        <f t="shared" si="9"/>
        <v>4.0664803784739121</v>
      </c>
      <c r="DJ15" s="432">
        <f t="shared" si="9"/>
        <v>3.4142045508377037</v>
      </c>
      <c r="DK15" s="432">
        <f t="shared" si="9"/>
        <v>3.9523713513683014</v>
      </c>
      <c r="DL15" s="432">
        <f t="shared" si="9"/>
        <v>4.1500966623440574</v>
      </c>
      <c r="DM15" s="432">
        <f t="shared" si="9"/>
        <v>4.8789342839468297</v>
      </c>
      <c r="DN15" s="432">
        <f t="shared" si="9"/>
        <v>3.7498984826549573</v>
      </c>
      <c r="DO15" s="432">
        <f t="shared" si="9"/>
        <v>4.2802766535144174</v>
      </c>
      <c r="DP15" s="432">
        <f t="shared" si="9"/>
        <v>3.7984669911479187</v>
      </c>
      <c r="DQ15" s="687">
        <f t="shared" si="9"/>
        <v>4.1369472891806245</v>
      </c>
      <c r="DR15" s="432">
        <f t="shared" si="9"/>
        <v>3.4089870357750138</v>
      </c>
      <c r="DS15" s="432">
        <f t="shared" si="9"/>
        <v>3.5151816256641615</v>
      </c>
      <c r="DT15" s="432">
        <f t="shared" si="9"/>
        <v>3.471392331679847</v>
      </c>
      <c r="DU15" s="432">
        <f t="shared" si="9"/>
        <v>3.0443790868728704</v>
      </c>
      <c r="DV15" s="432">
        <f t="shared" si="9"/>
        <v>3.5508530229230293</v>
      </c>
      <c r="DW15" s="432">
        <f t="shared" si="9"/>
        <v>4.6626050811122886</v>
      </c>
      <c r="DX15" s="432">
        <f t="shared" si="9"/>
        <v>3.8175370441879122</v>
      </c>
      <c r="DY15" s="432">
        <f t="shared" si="9"/>
        <v>4.4408542608744179</v>
      </c>
      <c r="DZ15" s="432">
        <f t="shared" si="9"/>
        <v>4.3566328154980187</v>
      </c>
      <c r="EA15" s="432">
        <f t="shared" si="9"/>
        <v>4.2786350059531726</v>
      </c>
      <c r="EB15" s="432">
        <f t="shared" si="9"/>
        <v>4.5121797190099633</v>
      </c>
      <c r="EC15" s="432">
        <f t="shared" si="9"/>
        <v>4.6985578601564075</v>
      </c>
      <c r="ED15" s="432">
        <f t="shared" si="9"/>
        <v>4.058650760014002</v>
      </c>
      <c r="EE15" s="432">
        <f t="shared" si="9"/>
        <v>4.461832101873509</v>
      </c>
      <c r="EF15" s="347"/>
      <c r="EG15" s="1655"/>
      <c r="EH15" s="1655"/>
      <c r="EI15" s="1655"/>
      <c r="EJ15" s="1655"/>
      <c r="GR15" s="1655"/>
      <c r="GS15" s="1655"/>
      <c r="GT15" s="1655"/>
      <c r="GU15" s="1655"/>
      <c r="GV15" s="1655"/>
      <c r="GW15" s="1655"/>
      <c r="GX15" s="1655"/>
      <c r="GY15" s="1655"/>
      <c r="GZ15" s="1655"/>
      <c r="HA15" s="1655"/>
      <c r="HB15" s="1655"/>
      <c r="HC15" s="1655"/>
      <c r="HD15" s="1655"/>
      <c r="HE15" s="683"/>
      <c r="HF15" s="683"/>
      <c r="HG15" s="683"/>
      <c r="HH15" s="683"/>
      <c r="HI15" s="683"/>
      <c r="HJ15" s="683"/>
      <c r="HK15" s="683"/>
      <c r="HL15" s="683"/>
      <c r="HM15" s="683"/>
      <c r="HN15" s="683"/>
      <c r="HO15" s="683"/>
      <c r="HP15" s="683"/>
      <c r="HQ15" s="683"/>
      <c r="HR15" s="683"/>
      <c r="HS15" s="683"/>
      <c r="HT15" s="683"/>
      <c r="HU15" s="683"/>
      <c r="HV15" s="683"/>
      <c r="HW15" s="683"/>
      <c r="HX15" s="683"/>
      <c r="HY15" s="683"/>
      <c r="HZ15" s="683"/>
      <c r="IA15" s="683"/>
      <c r="IB15" s="683"/>
      <c r="IC15" s="683"/>
      <c r="ID15" s="683"/>
      <c r="IE15" s="683"/>
      <c r="IF15" s="683"/>
      <c r="IG15" s="683"/>
      <c r="IH15" s="683"/>
      <c r="II15" s="683"/>
      <c r="IJ15" s="683"/>
      <c r="IK15" s="683"/>
      <c r="IL15" s="683"/>
      <c r="IM15" s="683"/>
      <c r="IN15" s="683"/>
      <c r="IO15" s="683"/>
      <c r="IP15" s="683"/>
      <c r="IQ15" s="683"/>
      <c r="IR15" s="683"/>
      <c r="IS15" s="683"/>
      <c r="IT15" s="683"/>
      <c r="IU15" s="683"/>
      <c r="IV15" s="683"/>
      <c r="IW15" s="683"/>
      <c r="IX15" s="683"/>
      <c r="IY15" s="683"/>
      <c r="IZ15" s="683"/>
      <c r="JA15" s="683"/>
      <c r="JB15" s="683"/>
      <c r="JC15" s="683"/>
      <c r="JD15" s="683"/>
      <c r="JE15" s="683"/>
      <c r="JF15" s="683"/>
      <c r="JG15" s="469"/>
      <c r="JH15" s="683"/>
      <c r="JI15" s="683"/>
    </row>
    <row r="16" spans="1:270" s="461" customFormat="1" ht="34.5" customHeight="1">
      <c r="A16" s="352" t="str">
        <f>IF('1'!A1=1,B16,C16)</f>
        <v>Timber and wood products</v>
      </c>
      <c r="B16" s="353" t="s">
        <v>8</v>
      </c>
      <c r="C16" s="641" t="s">
        <v>99</v>
      </c>
      <c r="D16" s="354">
        <v>367</v>
      </c>
      <c r="E16" s="355">
        <v>356.44125199999996</v>
      </c>
      <c r="F16" s="355">
        <v>392.01092599999998</v>
      </c>
      <c r="G16" s="355">
        <v>351.35904100000005</v>
      </c>
      <c r="H16" s="355">
        <v>214.5223163</v>
      </c>
      <c r="I16" s="355">
        <v>215.56689399999999</v>
      </c>
      <c r="J16" s="355">
        <v>252.772301</v>
      </c>
      <c r="K16" s="355">
        <v>252.34343299999998</v>
      </c>
      <c r="L16" s="355">
        <v>228.97957300000002</v>
      </c>
      <c r="M16" s="355">
        <v>255.418958</v>
      </c>
      <c r="N16" s="355">
        <v>272.98761400000001</v>
      </c>
      <c r="O16" s="355">
        <v>275.17140899999998</v>
      </c>
      <c r="P16" s="355">
        <v>240.9867868</v>
      </c>
      <c r="Q16" s="355">
        <v>280.28593699999999</v>
      </c>
      <c r="R16" s="355">
        <v>300.43379399999998</v>
      </c>
      <c r="S16" s="355">
        <v>326.379143</v>
      </c>
      <c r="T16" s="355">
        <v>301.95281268000002</v>
      </c>
      <c r="U16" s="355">
        <v>328.59101099999998</v>
      </c>
      <c r="V16" s="355">
        <v>344.675838</v>
      </c>
      <c r="W16" s="355">
        <v>346.26553999999999</v>
      </c>
      <c r="X16" s="355">
        <v>289.71273257000001</v>
      </c>
      <c r="Y16" s="355">
        <v>320.48854499999999</v>
      </c>
      <c r="Z16" s="355">
        <v>319.42538400000001</v>
      </c>
      <c r="AA16" s="355">
        <v>323.91958099999999</v>
      </c>
      <c r="AB16" s="355">
        <v>283.14464886000002</v>
      </c>
      <c r="AC16" s="355">
        <v>245.65128801</v>
      </c>
      <c r="AD16" s="355">
        <v>333.91279548</v>
      </c>
      <c r="AE16" s="688">
        <v>485.36537648000001</v>
      </c>
      <c r="AF16" s="355">
        <v>292.51765809</v>
      </c>
      <c r="AG16" s="355">
        <v>367.22676187000002</v>
      </c>
      <c r="AH16" s="355">
        <v>384.83194226000001</v>
      </c>
      <c r="AI16" s="355">
        <v>440.36485243999999</v>
      </c>
      <c r="AJ16" s="355">
        <v>263.53452196000001</v>
      </c>
      <c r="AK16" s="355">
        <v>128.32667720000001</v>
      </c>
      <c r="AL16" s="355">
        <v>249.98200226</v>
      </c>
      <c r="AM16" s="355">
        <v>264.33344943999998</v>
      </c>
      <c r="AN16" s="355">
        <v>227.49924593</v>
      </c>
      <c r="AO16" s="355">
        <v>240.32243268000002</v>
      </c>
      <c r="AP16" s="355">
        <v>258.86202821999996</v>
      </c>
      <c r="AQ16" s="355">
        <v>242.99511634999999</v>
      </c>
      <c r="AR16" s="739">
        <f>AJ16+AK16+AL16+AM16</f>
        <v>906.17665086</v>
      </c>
      <c r="AS16" s="739">
        <f>AN16+AO16+AP16+AQ16</f>
        <v>969.67882317999999</v>
      </c>
      <c r="AT16" s="347">
        <f t="shared" si="2"/>
        <v>107.00770343836754</v>
      </c>
      <c r="AU16" s="113"/>
      <c r="AV16" s="113"/>
      <c r="AW16" s="357">
        <v>234.28297279</v>
      </c>
      <c r="AX16" s="358">
        <v>233.225888</v>
      </c>
      <c r="AY16" s="358">
        <v>253.313411</v>
      </c>
      <c r="AZ16" s="358">
        <v>230.69571900000003</v>
      </c>
      <c r="BA16" s="355">
        <v>141.20620478000001</v>
      </c>
      <c r="BB16" s="355">
        <v>143.651138</v>
      </c>
      <c r="BC16" s="355">
        <v>169.940315</v>
      </c>
      <c r="BD16" s="355">
        <v>163.82601300000002</v>
      </c>
      <c r="BE16" s="355">
        <v>150.51917161</v>
      </c>
      <c r="BF16" s="355">
        <v>161.66429600000001</v>
      </c>
      <c r="BG16" s="355">
        <v>176.17107899999999</v>
      </c>
      <c r="BH16" s="355">
        <v>183.101429</v>
      </c>
      <c r="BI16" s="355">
        <v>153.61633689000001</v>
      </c>
      <c r="BJ16" s="355">
        <v>176.63722000000001</v>
      </c>
      <c r="BK16" s="355">
        <v>194.03042000000002</v>
      </c>
      <c r="BL16" s="355">
        <v>201.15109899999999</v>
      </c>
      <c r="BM16" s="355">
        <v>191.87666569999999</v>
      </c>
      <c r="BN16" s="355">
        <v>204.183673</v>
      </c>
      <c r="BO16" s="355">
        <v>213.34345199999998</v>
      </c>
      <c r="BP16" s="355">
        <v>211.35572199999999</v>
      </c>
      <c r="BQ16" s="355">
        <v>181.77977731000001</v>
      </c>
      <c r="BR16" s="355">
        <v>200.834249</v>
      </c>
      <c r="BS16" s="355">
        <v>203.594244</v>
      </c>
      <c r="BT16" s="355">
        <v>208.477801</v>
      </c>
      <c r="BU16" s="355">
        <v>182.60163462</v>
      </c>
      <c r="BV16" s="355">
        <v>163.19212297000001</v>
      </c>
      <c r="BW16" s="355">
        <v>211.59748246000001</v>
      </c>
      <c r="BX16" s="688">
        <v>233.39571694</v>
      </c>
      <c r="BY16" s="355">
        <v>197.39010490000001</v>
      </c>
      <c r="BZ16" s="355">
        <v>255.25932465</v>
      </c>
      <c r="CA16" s="355">
        <v>257.04385165999997</v>
      </c>
      <c r="CB16" s="355">
        <v>291.25533712999999</v>
      </c>
      <c r="CC16" s="355">
        <v>180.87387304000001</v>
      </c>
      <c r="CD16" s="355">
        <v>105.97331988000001</v>
      </c>
      <c r="CE16" s="355">
        <v>206.13918521999997</v>
      </c>
      <c r="CF16" s="355">
        <v>194.53508196999999</v>
      </c>
      <c r="CG16" s="355">
        <v>188.26624578999997</v>
      </c>
      <c r="CH16" s="355">
        <v>188.97533443999998</v>
      </c>
      <c r="CI16" s="355">
        <v>202.35337117</v>
      </c>
      <c r="CJ16" s="355">
        <v>186.09873252</v>
      </c>
      <c r="CK16" s="739">
        <f>CC16+CD16+CE16+CF16</f>
        <v>687.52146010999991</v>
      </c>
      <c r="CL16" s="739">
        <f>CG16+CH16+CI16+CJ16</f>
        <v>765.6936839199999</v>
      </c>
      <c r="CM16" s="347">
        <f>CL16/CK16*100</f>
        <v>111.37015036555991</v>
      </c>
      <c r="CN16" s="1657"/>
      <c r="CO16" s="1657"/>
      <c r="CP16" s="357">
        <v>2</v>
      </c>
      <c r="CQ16" s="358">
        <v>1</v>
      </c>
      <c r="CR16" s="358">
        <v>1</v>
      </c>
      <c r="CS16" s="358">
        <v>2</v>
      </c>
      <c r="CT16" s="355">
        <v>1</v>
      </c>
      <c r="CU16" s="355">
        <v>1</v>
      </c>
      <c r="CV16" s="355">
        <v>1</v>
      </c>
      <c r="CW16" s="355">
        <v>1</v>
      </c>
      <c r="CX16" s="355">
        <v>0.74835613000000001</v>
      </c>
      <c r="CY16" s="355">
        <v>1</v>
      </c>
      <c r="CZ16" s="355">
        <v>1</v>
      </c>
      <c r="DA16" s="355">
        <v>1</v>
      </c>
      <c r="DB16" s="355">
        <v>0.89893800000000001</v>
      </c>
      <c r="DC16" s="355">
        <v>1</v>
      </c>
      <c r="DD16" s="355">
        <v>1</v>
      </c>
      <c r="DE16" s="355">
        <v>3</v>
      </c>
      <c r="DF16" s="355">
        <v>1.26454077</v>
      </c>
      <c r="DG16" s="355">
        <v>2</v>
      </c>
      <c r="DH16" s="355">
        <v>2.5599380000000003</v>
      </c>
      <c r="DI16" s="355">
        <v>2</v>
      </c>
      <c r="DJ16" s="355">
        <v>0.98279444000000005</v>
      </c>
      <c r="DK16" s="355">
        <v>2</v>
      </c>
      <c r="DL16" s="355">
        <v>1</v>
      </c>
      <c r="DM16" s="355">
        <v>2</v>
      </c>
      <c r="DN16" s="355">
        <v>2</v>
      </c>
      <c r="DO16" s="355">
        <v>2</v>
      </c>
      <c r="DP16" s="355">
        <v>16.736419980000001</v>
      </c>
      <c r="DQ16" s="688">
        <v>137.20855311</v>
      </c>
      <c r="DR16" s="371">
        <v>3.3345153399999998</v>
      </c>
      <c r="DS16" s="371">
        <v>4.3622982700000001</v>
      </c>
      <c r="DT16" s="371">
        <v>3.4645665999999999</v>
      </c>
      <c r="DU16" s="371">
        <v>2.4271437900000001</v>
      </c>
      <c r="DV16" s="371">
        <v>1.7277268700000001</v>
      </c>
      <c r="DW16" s="371">
        <v>2.0887291499999998</v>
      </c>
      <c r="DX16" s="371">
        <v>4.04235363</v>
      </c>
      <c r="DY16" s="371">
        <v>4.3442901799999998</v>
      </c>
      <c r="DZ16" s="371">
        <v>2.1558482899999998</v>
      </c>
      <c r="EA16" s="371">
        <v>3.2863237000000001</v>
      </c>
      <c r="EB16" s="371">
        <v>2.4597543499999999</v>
      </c>
      <c r="EC16" s="371">
        <v>3.2669515000000002</v>
      </c>
      <c r="ED16" s="739">
        <f>DV16+DW16+DX16+DY16</f>
        <v>12.203099829999999</v>
      </c>
      <c r="EE16" s="739">
        <f>DZ16+EA16+EB16+EC16</f>
        <v>11.16887784</v>
      </c>
      <c r="EF16" s="347">
        <f t="shared" si="3"/>
        <v>91.524923958603736</v>
      </c>
      <c r="EG16" s="1657"/>
      <c r="EH16" s="1657"/>
      <c r="EI16" s="1657"/>
      <c r="EJ16" s="1657"/>
      <c r="GR16" s="1657"/>
      <c r="GS16" s="1657"/>
      <c r="GT16" s="1657"/>
      <c r="GU16" s="1657"/>
      <c r="GV16" s="1657"/>
      <c r="GW16" s="1657"/>
      <c r="GX16" s="1657"/>
      <c r="GY16" s="1657"/>
      <c r="GZ16" s="1657"/>
      <c r="HA16" s="1657"/>
      <c r="HB16" s="1657"/>
      <c r="HC16" s="1657"/>
      <c r="HD16" s="1657"/>
      <c r="HE16" s="469"/>
      <c r="HF16" s="469"/>
      <c r="HG16" s="469"/>
      <c r="HH16" s="469"/>
      <c r="HI16" s="469"/>
      <c r="HJ16" s="469"/>
      <c r="HK16" s="469"/>
      <c r="HL16" s="469"/>
      <c r="HM16" s="469"/>
      <c r="HN16" s="469"/>
      <c r="HO16" s="469"/>
      <c r="HP16" s="469"/>
      <c r="HQ16" s="469"/>
      <c r="HR16" s="469"/>
      <c r="HS16" s="469"/>
      <c r="HT16" s="469"/>
      <c r="HU16" s="469"/>
      <c r="HV16" s="469"/>
      <c r="HW16" s="469"/>
      <c r="HX16" s="469"/>
      <c r="HY16" s="469"/>
      <c r="HZ16" s="469"/>
      <c r="IA16" s="469"/>
      <c r="IB16" s="469"/>
      <c r="IC16" s="469"/>
      <c r="ID16" s="469"/>
      <c r="IE16" s="469"/>
      <c r="IF16" s="469"/>
      <c r="IG16" s="469"/>
      <c r="IH16" s="469"/>
      <c r="II16" s="469"/>
      <c r="IJ16" s="469"/>
      <c r="IK16" s="469"/>
      <c r="IL16" s="469"/>
      <c r="IM16" s="469"/>
      <c r="IN16" s="469"/>
      <c r="IO16" s="469"/>
      <c r="IP16" s="469"/>
      <c r="IQ16" s="469"/>
      <c r="IR16" s="469"/>
      <c r="IS16" s="469"/>
      <c r="IT16" s="469"/>
      <c r="IU16" s="469"/>
      <c r="IV16" s="469"/>
      <c r="IW16" s="469"/>
      <c r="IX16" s="469"/>
      <c r="IY16" s="469"/>
      <c r="IZ16" s="469"/>
      <c r="JA16" s="469"/>
      <c r="JB16" s="469"/>
      <c r="JC16" s="469"/>
      <c r="JD16" s="469"/>
      <c r="JE16" s="469"/>
      <c r="JF16" s="469"/>
      <c r="JG16" s="683"/>
      <c r="JH16" s="469"/>
      <c r="JI16" s="469"/>
    </row>
    <row r="17" spans="1:296" s="467" customFormat="1" ht="15.75" customHeight="1">
      <c r="A17" s="344" t="str">
        <f>IF('1'!A1=1,B17,C17)</f>
        <v xml:space="preserve">% of total </v>
      </c>
      <c r="B17" s="345" t="s">
        <v>26</v>
      </c>
      <c r="C17" s="345" t="s">
        <v>156</v>
      </c>
      <c r="D17" s="431">
        <v>100</v>
      </c>
      <c r="E17" s="432">
        <v>100</v>
      </c>
      <c r="F17" s="432">
        <v>100</v>
      </c>
      <c r="G17" s="432">
        <v>100</v>
      </c>
      <c r="H17" s="432">
        <v>100</v>
      </c>
      <c r="I17" s="432">
        <v>100</v>
      </c>
      <c r="J17" s="432">
        <v>100</v>
      </c>
      <c r="K17" s="432">
        <v>100</v>
      </c>
      <c r="L17" s="432">
        <v>100</v>
      </c>
      <c r="M17" s="432">
        <v>100</v>
      </c>
      <c r="N17" s="432">
        <v>100</v>
      </c>
      <c r="O17" s="432">
        <v>100</v>
      </c>
      <c r="P17" s="432">
        <v>100</v>
      </c>
      <c r="Q17" s="432">
        <v>100</v>
      </c>
      <c r="R17" s="432">
        <v>100</v>
      </c>
      <c r="S17" s="432">
        <v>100</v>
      </c>
      <c r="T17" s="432">
        <v>100</v>
      </c>
      <c r="U17" s="432">
        <v>100</v>
      </c>
      <c r="V17" s="432">
        <v>100</v>
      </c>
      <c r="W17" s="432">
        <v>100</v>
      </c>
      <c r="X17" s="432">
        <v>100</v>
      </c>
      <c r="Y17" s="432">
        <v>100</v>
      </c>
      <c r="Z17" s="432">
        <v>100</v>
      </c>
      <c r="AA17" s="591">
        <v>100</v>
      </c>
      <c r="AB17" s="591">
        <v>100</v>
      </c>
      <c r="AC17" s="591">
        <v>100</v>
      </c>
      <c r="AD17" s="591">
        <v>100</v>
      </c>
      <c r="AE17" s="1658">
        <v>100</v>
      </c>
      <c r="AF17" s="591">
        <v>100</v>
      </c>
      <c r="AG17" s="591">
        <v>100</v>
      </c>
      <c r="AH17" s="591">
        <v>100</v>
      </c>
      <c r="AI17" s="591">
        <v>100</v>
      </c>
      <c r="AJ17" s="591">
        <v>100</v>
      </c>
      <c r="AK17" s="591">
        <v>100</v>
      </c>
      <c r="AL17" s="591">
        <v>100</v>
      </c>
      <c r="AM17" s="591">
        <v>100</v>
      </c>
      <c r="AN17" s="591">
        <v>100</v>
      </c>
      <c r="AO17" s="591">
        <v>100</v>
      </c>
      <c r="AP17" s="591">
        <v>100</v>
      </c>
      <c r="AQ17" s="591">
        <v>100</v>
      </c>
      <c r="AR17" s="591">
        <v>100</v>
      </c>
      <c r="AS17" s="591">
        <v>100</v>
      </c>
      <c r="AT17" s="347"/>
      <c r="AU17" s="432"/>
      <c r="AV17" s="432"/>
      <c r="AW17" s="431">
        <v>63.83732228610355</v>
      </c>
      <c r="AX17" s="432">
        <v>65.431789023117901</v>
      </c>
      <c r="AY17" s="432">
        <v>64.618967023383433</v>
      </c>
      <c r="AZ17" s="432">
        <v>65.658113803879601</v>
      </c>
      <c r="BA17" s="113">
        <f t="shared" ref="BA17:CL17" si="10">BA16/H16*100</f>
        <v>65.823550302584536</v>
      </c>
      <c r="BB17" s="113">
        <f t="shared" si="10"/>
        <v>66.63877524718616</v>
      </c>
      <c r="BC17" s="113">
        <f t="shared" si="10"/>
        <v>67.23059224752636</v>
      </c>
      <c r="BD17" s="113">
        <f t="shared" si="10"/>
        <v>64.921845221944025</v>
      </c>
      <c r="BE17" s="113">
        <f t="shared" si="10"/>
        <v>65.73475949752077</v>
      </c>
      <c r="BF17" s="113">
        <f t="shared" si="10"/>
        <v>63.293773205354633</v>
      </c>
      <c r="BG17" s="113">
        <f t="shared" si="10"/>
        <v>64.534458695257868</v>
      </c>
      <c r="BH17" s="113">
        <f t="shared" si="10"/>
        <v>66.540862535613215</v>
      </c>
      <c r="BI17" s="113">
        <f t="shared" si="10"/>
        <v>63.744713529663123</v>
      </c>
      <c r="BJ17" s="113">
        <f t="shared" si="10"/>
        <v>63.020364806957843</v>
      </c>
      <c r="BK17" s="113">
        <f t="shared" si="10"/>
        <v>64.583420332534232</v>
      </c>
      <c r="BL17" s="113">
        <f t="shared" si="10"/>
        <v>61.631113174410167</v>
      </c>
      <c r="BM17" s="113">
        <f t="shared" si="10"/>
        <v>63.545248675442799</v>
      </c>
      <c r="BN17" s="113">
        <f t="shared" si="10"/>
        <v>62.139153587497255</v>
      </c>
      <c r="BO17" s="113">
        <f t="shared" si="10"/>
        <v>61.896840010003828</v>
      </c>
      <c r="BP17" s="113">
        <f t="shared" si="10"/>
        <v>61.038624288169132</v>
      </c>
      <c r="BQ17" s="113">
        <f t="shared" si="10"/>
        <v>62.74483544352978</v>
      </c>
      <c r="BR17" s="113">
        <f t="shared" si="10"/>
        <v>62.665031912451042</v>
      </c>
      <c r="BS17" s="113">
        <f t="shared" si="10"/>
        <v>63.737653360698474</v>
      </c>
      <c r="BT17" s="113">
        <f t="shared" si="10"/>
        <v>64.360975139690609</v>
      </c>
      <c r="BU17" s="113">
        <f t="shared" si="10"/>
        <v>64.490582942390972</v>
      </c>
      <c r="BV17" s="113">
        <f t="shared" si="10"/>
        <v>66.432431228838823</v>
      </c>
      <c r="BW17" s="113">
        <f t="shared" si="10"/>
        <v>63.369084780302707</v>
      </c>
      <c r="BX17" s="347">
        <f t="shared" si="10"/>
        <v>48.086602021892951</v>
      </c>
      <c r="BY17" s="113">
        <f t="shared" si="10"/>
        <v>67.479722827285954</v>
      </c>
      <c r="BZ17" s="113">
        <f t="shared" si="10"/>
        <v>69.510000673742553</v>
      </c>
      <c r="CA17" s="113">
        <f t="shared" si="10"/>
        <v>66.793793194624186</v>
      </c>
      <c r="CB17" s="113">
        <f t="shared" si="10"/>
        <v>66.139551218993745</v>
      </c>
      <c r="CC17" s="113">
        <f t="shared" si="10"/>
        <v>68.633844133503516</v>
      </c>
      <c r="CD17" s="113">
        <f t="shared" si="10"/>
        <v>82.580896032115135</v>
      </c>
      <c r="CE17" s="113">
        <f t="shared" si="10"/>
        <v>82.461610578508683</v>
      </c>
      <c r="CF17" s="113">
        <f t="shared" si="10"/>
        <v>73.594576237751838</v>
      </c>
      <c r="CG17" s="113">
        <f t="shared" si="10"/>
        <v>82.754668051923232</v>
      </c>
      <c r="CH17" s="113">
        <f t="shared" si="10"/>
        <v>78.634080194930874</v>
      </c>
      <c r="CI17" s="113">
        <f t="shared" si="10"/>
        <v>78.170356835041574</v>
      </c>
      <c r="CJ17" s="113">
        <f t="shared" si="10"/>
        <v>76.585379704483927</v>
      </c>
      <c r="CK17" s="113">
        <f t="shared" si="10"/>
        <v>75.870577713243108</v>
      </c>
      <c r="CL17" s="113">
        <f t="shared" si="10"/>
        <v>78.963638847856458</v>
      </c>
      <c r="CM17" s="347"/>
      <c r="CN17" s="1655"/>
      <c r="CO17" s="1655"/>
      <c r="CP17" s="431">
        <v>0.56741222888283382</v>
      </c>
      <c r="CQ17" s="432">
        <v>0.28055114114569435</v>
      </c>
      <c r="CR17" s="432">
        <v>0.3648921254812168</v>
      </c>
      <c r="CS17" s="432">
        <v>0.43749863263088756</v>
      </c>
      <c r="CT17" s="432">
        <f t="shared" ref="CT17:EE17" si="11">CT16/H16*100</f>
        <v>0.46615196835817496</v>
      </c>
      <c r="CU17" s="432">
        <f t="shared" si="11"/>
        <v>0.46389312451660603</v>
      </c>
      <c r="CV17" s="432">
        <f t="shared" si="11"/>
        <v>0.39561296710275229</v>
      </c>
      <c r="CW17" s="432">
        <f t="shared" si="11"/>
        <v>0.3962853275440697</v>
      </c>
      <c r="CX17" s="432">
        <f t="shared" si="11"/>
        <v>0.32682222269669442</v>
      </c>
      <c r="CY17" s="432">
        <f t="shared" si="11"/>
        <v>0.39151361662042333</v>
      </c>
      <c r="CZ17" s="432">
        <f t="shared" si="11"/>
        <v>0.36631698608860697</v>
      </c>
      <c r="DA17" s="432">
        <f t="shared" si="11"/>
        <v>0.36340984829568546</v>
      </c>
      <c r="DB17" s="432">
        <f t="shared" si="11"/>
        <v>0.37302377111075702</v>
      </c>
      <c r="DC17" s="432">
        <f t="shared" si="11"/>
        <v>0.35677851365050828</v>
      </c>
      <c r="DD17" s="432">
        <f t="shared" si="11"/>
        <v>0.33285203594639556</v>
      </c>
      <c r="DE17" s="432">
        <f t="shared" si="11"/>
        <v>0.91917638254231204</v>
      </c>
      <c r="DF17" s="432">
        <f t="shared" si="11"/>
        <v>0.41878754457575462</v>
      </c>
      <c r="DG17" s="432">
        <f t="shared" si="11"/>
        <v>0.60865937686895522</v>
      </c>
      <c r="DH17" s="432">
        <f t="shared" si="11"/>
        <v>0.74270886374112488</v>
      </c>
      <c r="DI17" s="432">
        <f t="shared" si="11"/>
        <v>0.57759140571712686</v>
      </c>
      <c r="DJ17" s="432">
        <f t="shared" si="11"/>
        <v>0.33923066869784141</v>
      </c>
      <c r="DK17" s="432">
        <f t="shared" si="11"/>
        <v>0.624047265090239</v>
      </c>
      <c r="DL17" s="432">
        <f t="shared" si="11"/>
        <v>0.31306215789036979</v>
      </c>
      <c r="DM17" s="432">
        <f t="shared" si="11"/>
        <v>0.6174372027234748</v>
      </c>
      <c r="DN17" s="432">
        <f t="shared" si="11"/>
        <v>0.70635274516132351</v>
      </c>
      <c r="DO17" s="432">
        <f t="shared" si="11"/>
        <v>0.81416222817385897</v>
      </c>
      <c r="DP17" s="432">
        <f t="shared" si="11"/>
        <v>5.012212831179883</v>
      </c>
      <c r="DQ17" s="687">
        <f t="shared" si="11"/>
        <v>28.269126674233185</v>
      </c>
      <c r="DR17" s="432">
        <f t="shared" si="11"/>
        <v>1.1399364270084704</v>
      </c>
      <c r="DS17" s="432">
        <f t="shared" si="11"/>
        <v>1.1879031494834993</v>
      </c>
      <c r="DT17" s="432">
        <f t="shared" si="11"/>
        <v>0.90028041322496843</v>
      </c>
      <c r="DU17" s="432">
        <f t="shared" si="11"/>
        <v>0.55116655576655049</v>
      </c>
      <c r="DV17" s="432">
        <f t="shared" si="11"/>
        <v>0.65559792969447817</v>
      </c>
      <c r="DW17" s="432">
        <f t="shared" si="11"/>
        <v>1.6276655763046592</v>
      </c>
      <c r="DX17" s="432">
        <f t="shared" si="11"/>
        <v>1.6170578655481165</v>
      </c>
      <c r="DY17" s="432">
        <f t="shared" si="11"/>
        <v>1.6434886274149325</v>
      </c>
      <c r="DZ17" s="432">
        <f t="shared" si="11"/>
        <v>0.94762876298207166</v>
      </c>
      <c r="EA17" s="432">
        <f t="shared" si="11"/>
        <v>1.3674643949597023</v>
      </c>
      <c r="EB17" s="432">
        <f t="shared" si="11"/>
        <v>0.95021829463126983</v>
      </c>
      <c r="EC17" s="432">
        <f t="shared" si="11"/>
        <v>1.3444515054756987</v>
      </c>
      <c r="ED17" s="432">
        <f t="shared" si="11"/>
        <v>1.3466579411882598</v>
      </c>
      <c r="EE17" s="432">
        <f t="shared" si="11"/>
        <v>1.1518120817955346</v>
      </c>
      <c r="EF17" s="347"/>
      <c r="EG17" s="1655"/>
      <c r="EH17" s="1655"/>
      <c r="EI17" s="1655"/>
      <c r="EJ17" s="1655"/>
      <c r="GR17" s="1655"/>
      <c r="GS17" s="1655"/>
      <c r="GT17" s="1655"/>
      <c r="GU17" s="1655"/>
      <c r="GV17" s="1655"/>
      <c r="GW17" s="1655"/>
      <c r="GX17" s="1655"/>
      <c r="GY17" s="1655"/>
      <c r="GZ17" s="1655"/>
      <c r="HA17" s="1655"/>
      <c r="HB17" s="1655"/>
      <c r="HC17" s="1655"/>
      <c r="HD17" s="1655"/>
      <c r="HE17" s="683"/>
      <c r="HF17" s="683"/>
      <c r="HG17" s="683"/>
      <c r="HH17" s="683"/>
      <c r="HI17" s="683"/>
      <c r="HJ17" s="683"/>
      <c r="HK17" s="683"/>
      <c r="HL17" s="683"/>
      <c r="HM17" s="683"/>
      <c r="HN17" s="683"/>
      <c r="HO17" s="683"/>
      <c r="HP17" s="683"/>
      <c r="HQ17" s="683"/>
      <c r="HR17" s="683"/>
      <c r="HS17" s="683"/>
      <c r="HT17" s="683"/>
      <c r="HU17" s="683"/>
      <c r="HV17" s="683"/>
      <c r="HW17" s="683"/>
      <c r="HX17" s="683"/>
      <c r="HY17" s="683"/>
      <c r="HZ17" s="683"/>
      <c r="IA17" s="683"/>
      <c r="IB17" s="683"/>
      <c r="IC17" s="683"/>
      <c r="ID17" s="683"/>
      <c r="IE17" s="683"/>
      <c r="IF17" s="683"/>
      <c r="IG17" s="683"/>
      <c r="IH17" s="683"/>
      <c r="II17" s="683"/>
      <c r="IJ17" s="683"/>
      <c r="IK17" s="683"/>
      <c r="IL17" s="683"/>
      <c r="IM17" s="683"/>
      <c r="IN17" s="683"/>
      <c r="IO17" s="683"/>
      <c r="IP17" s="683"/>
      <c r="IQ17" s="683"/>
      <c r="IR17" s="683"/>
      <c r="IS17" s="683"/>
      <c r="IT17" s="683"/>
      <c r="IU17" s="683"/>
      <c r="IV17" s="683"/>
      <c r="IW17" s="683"/>
      <c r="IX17" s="683"/>
      <c r="IY17" s="683"/>
      <c r="IZ17" s="683"/>
      <c r="JA17" s="683"/>
      <c r="JB17" s="683"/>
      <c r="JC17" s="683"/>
      <c r="JD17" s="683"/>
      <c r="JE17" s="683"/>
      <c r="JF17" s="683"/>
      <c r="JG17" s="469"/>
      <c r="JH17" s="683"/>
      <c r="JI17" s="683"/>
    </row>
    <row r="18" spans="1:296" s="461" customFormat="1" ht="34.5" customHeight="1">
      <c r="A18" s="352" t="str">
        <f>IF('1'!A1=1,B18,C18)</f>
        <v>Industrial goods</v>
      </c>
      <c r="B18" s="353" t="s">
        <v>9</v>
      </c>
      <c r="C18" s="353" t="s">
        <v>100</v>
      </c>
      <c r="D18" s="357">
        <v>690.15099999999995</v>
      </c>
      <c r="E18" s="358">
        <v>559.44506000000001</v>
      </c>
      <c r="F18" s="358">
        <v>749.05531599999995</v>
      </c>
      <c r="G18" s="358">
        <v>615.85091</v>
      </c>
      <c r="H18" s="355">
        <v>436.69081041999999</v>
      </c>
      <c r="I18" s="355">
        <v>345.129704</v>
      </c>
      <c r="J18" s="355">
        <v>497.48252399999996</v>
      </c>
      <c r="K18" s="355">
        <v>471.02169699999996</v>
      </c>
      <c r="L18" s="355">
        <v>433.86669300000005</v>
      </c>
      <c r="M18" s="355">
        <v>419.87345400000004</v>
      </c>
      <c r="N18" s="355">
        <v>566.92879000000005</v>
      </c>
      <c r="O18" s="355">
        <v>536.50574600000004</v>
      </c>
      <c r="P18" s="355">
        <v>493.57631087999999</v>
      </c>
      <c r="Q18" s="355">
        <v>474.96477199999998</v>
      </c>
      <c r="R18" s="355">
        <v>594.26573699999994</v>
      </c>
      <c r="S18" s="355">
        <v>564.63451899999995</v>
      </c>
      <c r="T18" s="355">
        <v>552.98494465999988</v>
      </c>
      <c r="U18" s="355">
        <v>527.14864799999998</v>
      </c>
      <c r="V18" s="355">
        <v>794.15490899999998</v>
      </c>
      <c r="W18" s="355">
        <v>700.91215699999987</v>
      </c>
      <c r="X18" s="355">
        <v>648.68030844000009</v>
      </c>
      <c r="Y18" s="355">
        <v>630.25450600000011</v>
      </c>
      <c r="Z18" s="355">
        <v>978.80946299999994</v>
      </c>
      <c r="AA18" s="355">
        <v>849.863291</v>
      </c>
      <c r="AB18" s="355">
        <v>789.03799968999999</v>
      </c>
      <c r="AC18" s="355">
        <v>537.67623123999999</v>
      </c>
      <c r="AD18" s="355">
        <v>865.16578853999999</v>
      </c>
      <c r="AE18" s="688">
        <v>816.09987537999996</v>
      </c>
      <c r="AF18" s="355">
        <v>810.57965598999999</v>
      </c>
      <c r="AG18" s="355">
        <v>775.97272981000003</v>
      </c>
      <c r="AH18" s="355">
        <v>1061.0198765</v>
      </c>
      <c r="AI18" s="355">
        <v>1023.27826523</v>
      </c>
      <c r="AJ18" s="355">
        <v>621.12340053000003</v>
      </c>
      <c r="AK18" s="355">
        <v>613.59957531999999</v>
      </c>
      <c r="AL18" s="355">
        <v>856.27538344000004</v>
      </c>
      <c r="AM18" s="355">
        <v>1208.9653066800001</v>
      </c>
      <c r="AN18" s="355">
        <v>737.53473152000004</v>
      </c>
      <c r="AO18" s="355">
        <v>736.44600420000006</v>
      </c>
      <c r="AP18" s="355">
        <v>946.53963606000002</v>
      </c>
      <c r="AQ18" s="355">
        <v>769.13484601000005</v>
      </c>
      <c r="AR18" s="739">
        <f>AJ18+AK18+AL18+AM18</f>
        <v>3299.96366597</v>
      </c>
      <c r="AS18" s="739">
        <f>AN18+AO18+AP18+AQ18</f>
        <v>3189.6552177900003</v>
      </c>
      <c r="AT18" s="347">
        <f t="shared" si="2"/>
        <v>96.65728294776315</v>
      </c>
      <c r="AU18" s="113"/>
      <c r="AV18" s="113"/>
      <c r="AW18" s="357">
        <v>146.37148492</v>
      </c>
      <c r="AX18" s="358">
        <v>153.463764</v>
      </c>
      <c r="AY18" s="358">
        <v>172.67117999999999</v>
      </c>
      <c r="AZ18" s="358">
        <v>144.73316800000001</v>
      </c>
      <c r="BA18" s="355">
        <v>86.017464269999991</v>
      </c>
      <c r="BB18" s="355">
        <v>100.78854700000001</v>
      </c>
      <c r="BC18" s="355">
        <v>119.65883599999999</v>
      </c>
      <c r="BD18" s="355">
        <v>124.815499</v>
      </c>
      <c r="BE18" s="355">
        <v>108.19336826</v>
      </c>
      <c r="BF18" s="355">
        <v>125.348151</v>
      </c>
      <c r="BG18" s="355">
        <v>153.01396700000001</v>
      </c>
      <c r="BH18" s="355">
        <v>162.959745</v>
      </c>
      <c r="BI18" s="355">
        <v>128.38168686</v>
      </c>
      <c r="BJ18" s="355">
        <v>148.07616200000001</v>
      </c>
      <c r="BK18" s="355">
        <v>178.02631</v>
      </c>
      <c r="BL18" s="355">
        <v>171.63360399999999</v>
      </c>
      <c r="BM18" s="355">
        <v>153.81887804000002</v>
      </c>
      <c r="BN18" s="355">
        <v>171.05126000000001</v>
      </c>
      <c r="BO18" s="355">
        <v>184.38617300000001</v>
      </c>
      <c r="BP18" s="355">
        <v>179.752848</v>
      </c>
      <c r="BQ18" s="355">
        <v>150.03031368000001</v>
      </c>
      <c r="BR18" s="355">
        <v>191.20374200000001</v>
      </c>
      <c r="BS18" s="355">
        <v>219.59137699999999</v>
      </c>
      <c r="BT18" s="355">
        <v>212.33795600000002</v>
      </c>
      <c r="BU18" s="355">
        <v>182.78791443</v>
      </c>
      <c r="BV18" s="355">
        <v>138.01707622999999</v>
      </c>
      <c r="BW18" s="355">
        <v>225.38607182999999</v>
      </c>
      <c r="BX18" s="688">
        <v>217.26426559999999</v>
      </c>
      <c r="BY18" s="355">
        <v>173.31071947999999</v>
      </c>
      <c r="BZ18" s="355">
        <v>221.56163072999999</v>
      </c>
      <c r="CA18" s="355">
        <v>248.12105283</v>
      </c>
      <c r="CB18" s="355">
        <v>246.03632157999999</v>
      </c>
      <c r="CC18" s="355">
        <v>140.40043578000001</v>
      </c>
      <c r="CD18" s="355">
        <v>130.00027710000001</v>
      </c>
      <c r="CE18" s="355">
        <v>256.54280341999998</v>
      </c>
      <c r="CF18" s="355">
        <v>261.09733169999998</v>
      </c>
      <c r="CG18" s="355">
        <v>194.25628047999999</v>
      </c>
      <c r="CH18" s="355">
        <v>231.97197521999999</v>
      </c>
      <c r="CI18" s="355">
        <v>255.54082304000002</v>
      </c>
      <c r="CJ18" s="355">
        <v>217.92648674000003</v>
      </c>
      <c r="CK18" s="739">
        <f>CC18+CD18+CE18+CF18</f>
        <v>788.0408480000001</v>
      </c>
      <c r="CL18" s="739">
        <f>CG18+CH18+CI18+CJ18</f>
        <v>899.69556547999991</v>
      </c>
      <c r="CM18" s="347">
        <f>CL18/CK18*100</f>
        <v>114.16864592278087</v>
      </c>
      <c r="CN18" s="1657"/>
      <c r="CO18" s="1657"/>
      <c r="CP18" s="357">
        <v>20.115894690000001</v>
      </c>
      <c r="CQ18" s="358">
        <v>16.67254123</v>
      </c>
      <c r="CR18" s="358">
        <v>17.980989000000001</v>
      </c>
      <c r="CS18" s="358">
        <v>14.764388</v>
      </c>
      <c r="CT18" s="355">
        <v>14.459937139999999</v>
      </c>
      <c r="CU18" s="355">
        <v>11.061363999999999</v>
      </c>
      <c r="CV18" s="355">
        <v>13.700548000000001</v>
      </c>
      <c r="CW18" s="355">
        <v>19.567799999999998</v>
      </c>
      <c r="CX18" s="355">
        <v>12.756926999999999</v>
      </c>
      <c r="CY18" s="355">
        <v>15.518780000000001</v>
      </c>
      <c r="CZ18" s="355">
        <v>15.327796000000001</v>
      </c>
      <c r="DA18" s="355">
        <v>13.046368000000001</v>
      </c>
      <c r="DB18" s="355">
        <v>11.790293999999999</v>
      </c>
      <c r="DC18" s="355">
        <v>14</v>
      </c>
      <c r="DD18" s="355">
        <v>11.382498999999999</v>
      </c>
      <c r="DE18" s="355">
        <v>12</v>
      </c>
      <c r="DF18" s="371">
        <v>9.4324187800000008</v>
      </c>
      <c r="DG18" s="371">
        <v>13</v>
      </c>
      <c r="DH18" s="371">
        <v>14.342193999999999</v>
      </c>
      <c r="DI18" s="371">
        <v>12.252992000000001</v>
      </c>
      <c r="DJ18" s="371">
        <v>18.855279969999998</v>
      </c>
      <c r="DK18" s="371">
        <v>13</v>
      </c>
      <c r="DL18" s="371">
        <v>20</v>
      </c>
      <c r="DM18" s="371">
        <v>9</v>
      </c>
      <c r="DN18" s="371">
        <v>13.767108179999999</v>
      </c>
      <c r="DO18" s="371">
        <v>10.3249592</v>
      </c>
      <c r="DP18" s="371">
        <v>9.5727131700000001</v>
      </c>
      <c r="DQ18" s="1645">
        <v>10.740699879999999</v>
      </c>
      <c r="DR18" s="371">
        <v>9.1671247200000003</v>
      </c>
      <c r="DS18" s="371">
        <v>13.443361449999999</v>
      </c>
      <c r="DT18" s="371">
        <v>10.40252078</v>
      </c>
      <c r="DU18" s="371">
        <v>7.7517798600000001</v>
      </c>
      <c r="DV18" s="371">
        <v>14.3407973</v>
      </c>
      <c r="DW18" s="371">
        <v>18.441596329999999</v>
      </c>
      <c r="DX18" s="371">
        <v>38.928767000000001</v>
      </c>
      <c r="DY18" s="371">
        <v>7.6771959600000006</v>
      </c>
      <c r="DZ18" s="371">
        <v>10.752735739999999</v>
      </c>
      <c r="EA18" s="371">
        <v>8.5195748499999997</v>
      </c>
      <c r="EB18" s="371">
        <v>10.921634430000001</v>
      </c>
      <c r="EC18" s="371">
        <v>9.4216302200000008</v>
      </c>
      <c r="ED18" s="739">
        <f>DV18+DW18+DX18+DY18</f>
        <v>79.388356590000001</v>
      </c>
      <c r="EE18" s="739">
        <f>DZ18+EA18+EB18+EC18</f>
        <v>39.615575239999998</v>
      </c>
      <c r="EF18" s="347">
        <f>EE18/ED18*100</f>
        <v>49.900989189880896</v>
      </c>
      <c r="EG18" s="1657"/>
      <c r="EH18" s="1657"/>
      <c r="EI18" s="1657"/>
      <c r="EJ18" s="1657"/>
      <c r="GR18" s="1657"/>
      <c r="GS18" s="1657"/>
      <c r="GT18" s="1657"/>
      <c r="GU18" s="1657"/>
      <c r="GV18" s="1657"/>
      <c r="GW18" s="1657"/>
      <c r="GX18" s="1657"/>
      <c r="GY18" s="1657"/>
      <c r="GZ18" s="1657"/>
      <c r="HA18" s="1657"/>
      <c r="HB18" s="1657"/>
      <c r="HC18" s="1657"/>
      <c r="HD18" s="1657"/>
      <c r="HE18" s="469"/>
      <c r="HF18" s="469"/>
      <c r="HG18" s="469"/>
      <c r="HH18" s="469"/>
      <c r="HI18" s="469"/>
      <c r="HJ18" s="469"/>
      <c r="HK18" s="469"/>
      <c r="HL18" s="469"/>
      <c r="HM18" s="469"/>
      <c r="HN18" s="469"/>
      <c r="HO18" s="469"/>
      <c r="HP18" s="469"/>
      <c r="HQ18" s="469"/>
      <c r="HR18" s="469"/>
      <c r="HS18" s="469"/>
      <c r="HT18" s="469"/>
      <c r="HU18" s="469"/>
      <c r="HV18" s="469"/>
      <c r="HW18" s="469"/>
      <c r="HX18" s="469"/>
      <c r="HY18" s="469"/>
      <c r="HZ18" s="469"/>
      <c r="IA18" s="469"/>
      <c r="IB18" s="469"/>
      <c r="IC18" s="469"/>
      <c r="ID18" s="469"/>
      <c r="IE18" s="469"/>
      <c r="IF18" s="469"/>
      <c r="IG18" s="469"/>
      <c r="IH18" s="469"/>
      <c r="II18" s="469"/>
      <c r="IJ18" s="469"/>
      <c r="IK18" s="469"/>
      <c r="IL18" s="469"/>
      <c r="IM18" s="469"/>
      <c r="IN18" s="469"/>
      <c r="IO18" s="469"/>
      <c r="IP18" s="469"/>
      <c r="IQ18" s="469"/>
      <c r="IR18" s="469"/>
      <c r="IS18" s="469"/>
      <c r="IT18" s="469"/>
      <c r="IU18" s="469"/>
      <c r="IV18" s="469"/>
      <c r="IW18" s="469"/>
      <c r="IX18" s="469"/>
      <c r="IY18" s="469"/>
      <c r="IZ18" s="469"/>
      <c r="JA18" s="469"/>
      <c r="JB18" s="469"/>
      <c r="JC18" s="469"/>
      <c r="JD18" s="469"/>
      <c r="JE18" s="469"/>
      <c r="JF18" s="469"/>
      <c r="JG18" s="683"/>
      <c r="JH18" s="469"/>
      <c r="JI18" s="469"/>
    </row>
    <row r="19" spans="1:296" s="467" customFormat="1" ht="15.75" customHeight="1">
      <c r="A19" s="344" t="str">
        <f>IF('1'!A1=1,B19,C19)</f>
        <v xml:space="preserve">% of total </v>
      </c>
      <c r="B19" s="345" t="s">
        <v>26</v>
      </c>
      <c r="C19" s="345" t="s">
        <v>156</v>
      </c>
      <c r="D19" s="431">
        <v>100</v>
      </c>
      <c r="E19" s="432">
        <v>100</v>
      </c>
      <c r="F19" s="432">
        <v>100</v>
      </c>
      <c r="G19" s="432">
        <v>100</v>
      </c>
      <c r="H19" s="432">
        <v>100</v>
      </c>
      <c r="I19" s="432">
        <v>100</v>
      </c>
      <c r="J19" s="432">
        <v>100</v>
      </c>
      <c r="K19" s="432">
        <v>100</v>
      </c>
      <c r="L19" s="432">
        <v>100</v>
      </c>
      <c r="M19" s="432">
        <v>100</v>
      </c>
      <c r="N19" s="432">
        <v>100</v>
      </c>
      <c r="O19" s="432">
        <v>100</v>
      </c>
      <c r="P19" s="432">
        <v>100</v>
      </c>
      <c r="Q19" s="432">
        <v>100</v>
      </c>
      <c r="R19" s="432">
        <v>100</v>
      </c>
      <c r="S19" s="432">
        <v>100</v>
      </c>
      <c r="T19" s="432">
        <v>100</v>
      </c>
      <c r="U19" s="432">
        <v>100</v>
      </c>
      <c r="V19" s="432">
        <v>100</v>
      </c>
      <c r="W19" s="432">
        <v>100</v>
      </c>
      <c r="X19" s="432">
        <v>100</v>
      </c>
      <c r="Y19" s="432">
        <v>100</v>
      </c>
      <c r="Z19" s="432">
        <v>100</v>
      </c>
      <c r="AA19" s="591">
        <v>100</v>
      </c>
      <c r="AB19" s="591">
        <v>100</v>
      </c>
      <c r="AC19" s="591">
        <v>100</v>
      </c>
      <c r="AD19" s="591">
        <v>100</v>
      </c>
      <c r="AE19" s="1658">
        <v>100</v>
      </c>
      <c r="AF19" s="591">
        <v>100</v>
      </c>
      <c r="AG19" s="591">
        <v>100</v>
      </c>
      <c r="AH19" s="591">
        <v>100</v>
      </c>
      <c r="AI19" s="591">
        <v>100</v>
      </c>
      <c r="AJ19" s="591">
        <v>100</v>
      </c>
      <c r="AK19" s="591">
        <v>100</v>
      </c>
      <c r="AL19" s="591">
        <v>100</v>
      </c>
      <c r="AM19" s="591">
        <v>100</v>
      </c>
      <c r="AN19" s="591">
        <v>100</v>
      </c>
      <c r="AO19" s="591">
        <v>100</v>
      </c>
      <c r="AP19" s="591">
        <v>100</v>
      </c>
      <c r="AQ19" s="591">
        <v>100</v>
      </c>
      <c r="AR19" s="591">
        <v>100</v>
      </c>
      <c r="AS19" s="591">
        <v>100</v>
      </c>
      <c r="AT19" s="347"/>
      <c r="AU19" s="432"/>
      <c r="AV19" s="432"/>
      <c r="AW19" s="431">
        <v>21.182559322720696</v>
      </c>
      <c r="AX19" s="432">
        <v>27.431427136026549</v>
      </c>
      <c r="AY19" s="432">
        <v>23.05185963061772</v>
      </c>
      <c r="AZ19" s="432">
        <v>23.501332164955315</v>
      </c>
      <c r="BA19" s="113">
        <f t="shared" ref="BA19:CL19" si="12">BA18/H18*100</f>
        <v>19.697566840774648</v>
      </c>
      <c r="BB19" s="113">
        <f t="shared" si="12"/>
        <v>29.203092585736982</v>
      </c>
      <c r="BC19" s="113">
        <f t="shared" si="12"/>
        <v>24.052872257277524</v>
      </c>
      <c r="BD19" s="113">
        <f t="shared" si="12"/>
        <v>26.498885251988725</v>
      </c>
      <c r="BE19" s="113">
        <f t="shared" si="12"/>
        <v>24.937007151180417</v>
      </c>
      <c r="BF19" s="113">
        <f t="shared" si="12"/>
        <v>29.853792804914974</v>
      </c>
      <c r="BG19" s="113">
        <f t="shared" si="12"/>
        <v>26.989979993783699</v>
      </c>
      <c r="BH19" s="113">
        <f t="shared" si="12"/>
        <v>30.374277668966471</v>
      </c>
      <c r="BI19" s="113">
        <f t="shared" si="12"/>
        <v>26.010504157119605</v>
      </c>
      <c r="BJ19" s="113">
        <f t="shared" si="12"/>
        <v>31.176241003406464</v>
      </c>
      <c r="BK19" s="113">
        <f t="shared" si="12"/>
        <v>29.957357275672784</v>
      </c>
      <c r="BL19" s="113">
        <f t="shared" si="12"/>
        <v>30.39729209329478</v>
      </c>
      <c r="BM19" s="113">
        <f t="shared" si="12"/>
        <v>27.816105940203272</v>
      </c>
      <c r="BN19" s="113">
        <f t="shared" si="12"/>
        <v>32.448392052027039</v>
      </c>
      <c r="BO19" s="113">
        <f t="shared" si="12"/>
        <v>23.217910121865156</v>
      </c>
      <c r="BP19" s="113">
        <f t="shared" si="12"/>
        <v>25.645560032710353</v>
      </c>
      <c r="BQ19" s="113">
        <f t="shared" si="12"/>
        <v>23.128544481457329</v>
      </c>
      <c r="BR19" s="113">
        <f t="shared" si="12"/>
        <v>30.337544623600039</v>
      </c>
      <c r="BS19" s="113">
        <f t="shared" si="12"/>
        <v>22.434537599071007</v>
      </c>
      <c r="BT19" s="113">
        <f t="shared" si="12"/>
        <v>24.9849544331007</v>
      </c>
      <c r="BU19" s="113">
        <f t="shared" si="12"/>
        <v>23.165920336132654</v>
      </c>
      <c r="BV19" s="113">
        <f t="shared" si="12"/>
        <v>25.66917937058556</v>
      </c>
      <c r="BW19" s="113">
        <f t="shared" si="12"/>
        <v>26.051200222600979</v>
      </c>
      <c r="BX19" s="347">
        <f t="shared" si="12"/>
        <v>26.622264278478831</v>
      </c>
      <c r="BY19" s="113">
        <f t="shared" si="12"/>
        <v>21.381084289406111</v>
      </c>
      <c r="BZ19" s="113">
        <f t="shared" si="12"/>
        <v>28.552759938387297</v>
      </c>
      <c r="CA19" s="113">
        <f t="shared" si="12"/>
        <v>23.385146529816211</v>
      </c>
      <c r="CB19" s="113">
        <f t="shared" si="12"/>
        <v>24.0439311514839</v>
      </c>
      <c r="CC19" s="113">
        <f t="shared" si="12"/>
        <v>22.604274071818477</v>
      </c>
      <c r="CD19" s="113">
        <f t="shared" si="12"/>
        <v>21.186500501113159</v>
      </c>
      <c r="CE19" s="113">
        <f t="shared" si="12"/>
        <v>29.960315148774352</v>
      </c>
      <c r="CF19" s="113">
        <f t="shared" si="12"/>
        <v>21.596759663601297</v>
      </c>
      <c r="CG19" s="113">
        <f t="shared" si="12"/>
        <v>26.3385942624903</v>
      </c>
      <c r="CH19" s="113">
        <f t="shared" si="12"/>
        <v>31.498843621534849</v>
      </c>
      <c r="CI19" s="113">
        <f t="shared" si="12"/>
        <v>26.997371616015624</v>
      </c>
      <c r="CJ19" s="113">
        <f t="shared" si="12"/>
        <v>28.333976528371547</v>
      </c>
      <c r="CK19" s="113">
        <f t="shared" si="12"/>
        <v>23.880288626401022</v>
      </c>
      <c r="CL19" s="113">
        <f t="shared" si="12"/>
        <v>28.206671381346581</v>
      </c>
      <c r="CM19" s="347"/>
      <c r="CN19" s="1655"/>
      <c r="CO19" s="1655"/>
      <c r="CP19" s="431">
        <v>2.9111280303907381</v>
      </c>
      <c r="CQ19" s="432">
        <v>2.9801927699567141</v>
      </c>
      <c r="CR19" s="432">
        <v>2.4004888044877051</v>
      </c>
      <c r="CS19" s="432">
        <v>2.3973964737666784</v>
      </c>
      <c r="CT19" s="432">
        <f t="shared" ref="CT19:EE19" si="13">CT18/H18*100</f>
        <v>3.3112529036488625</v>
      </c>
      <c r="CU19" s="432">
        <f t="shared" si="13"/>
        <v>3.2049875370912724</v>
      </c>
      <c r="CV19" s="432">
        <f t="shared" si="13"/>
        <v>2.7539757356381029</v>
      </c>
      <c r="CW19" s="432">
        <f t="shared" si="13"/>
        <v>4.1543309203439946</v>
      </c>
      <c r="CX19" s="432">
        <f t="shared" si="13"/>
        <v>2.9402872370292776</v>
      </c>
      <c r="CY19" s="432">
        <f t="shared" si="13"/>
        <v>3.6960612422999235</v>
      </c>
      <c r="CZ19" s="432">
        <f t="shared" si="13"/>
        <v>2.7036545453971388</v>
      </c>
      <c r="DA19" s="432">
        <f t="shared" si="13"/>
        <v>2.4317294077965008</v>
      </c>
      <c r="DB19" s="432">
        <f t="shared" si="13"/>
        <v>2.3887479484132892</v>
      </c>
      <c r="DC19" s="432">
        <f t="shared" si="13"/>
        <v>2.9475870265174109</v>
      </c>
      <c r="DD19" s="432">
        <f t="shared" si="13"/>
        <v>1.9153887379510828</v>
      </c>
      <c r="DE19" s="432">
        <f t="shared" si="13"/>
        <v>2.1252685757244683</v>
      </c>
      <c r="DF19" s="432">
        <f t="shared" si="13"/>
        <v>1.7057279535520589</v>
      </c>
      <c r="DG19" s="432">
        <f t="shared" si="13"/>
        <v>2.4660975702625723</v>
      </c>
      <c r="DH19" s="432">
        <f t="shared" si="13"/>
        <v>1.8059693187642309</v>
      </c>
      <c r="DI19" s="432">
        <f t="shared" si="13"/>
        <v>1.7481494474920347</v>
      </c>
      <c r="DJ19" s="432">
        <f t="shared" si="13"/>
        <v>2.9067137886988941</v>
      </c>
      <c r="DK19" s="432">
        <f t="shared" si="13"/>
        <v>2.0626587951756741</v>
      </c>
      <c r="DL19" s="432">
        <f t="shared" si="13"/>
        <v>2.043298594468125</v>
      </c>
      <c r="DM19" s="432">
        <f t="shared" si="13"/>
        <v>1.0589938517535051</v>
      </c>
      <c r="DN19" s="432">
        <f t="shared" si="13"/>
        <v>1.7447965985679863</v>
      </c>
      <c r="DO19" s="432">
        <f t="shared" si="13"/>
        <v>1.920293031400768</v>
      </c>
      <c r="DP19" s="432">
        <f t="shared" si="13"/>
        <v>1.1064599752787632</v>
      </c>
      <c r="DQ19" s="687">
        <f t="shared" si="13"/>
        <v>1.3161011542856584</v>
      </c>
      <c r="DR19" s="432">
        <f t="shared" si="13"/>
        <v>1.1309344679769626</v>
      </c>
      <c r="DS19" s="432">
        <f t="shared" si="13"/>
        <v>1.7324528212855701</v>
      </c>
      <c r="DT19" s="432">
        <f t="shared" si="13"/>
        <v>0.98042656979386</v>
      </c>
      <c r="DU19" s="432">
        <f t="shared" si="13"/>
        <v>0.75754368321872345</v>
      </c>
      <c r="DV19" s="432">
        <f t="shared" si="13"/>
        <v>2.3088483363793899</v>
      </c>
      <c r="DW19" s="432">
        <f t="shared" si="13"/>
        <v>3.005477362069958</v>
      </c>
      <c r="DX19" s="432">
        <f t="shared" si="13"/>
        <v>4.5462905687662776</v>
      </c>
      <c r="DY19" s="432">
        <f t="shared" si="13"/>
        <v>0.63502202400519925</v>
      </c>
      <c r="DZ19" s="432">
        <f t="shared" si="13"/>
        <v>1.4579294073161098</v>
      </c>
      <c r="EA19" s="432">
        <f t="shared" si="13"/>
        <v>1.1568498982155249</v>
      </c>
      <c r="EB19" s="432">
        <f t="shared" si="13"/>
        <v>1.1538486096009286</v>
      </c>
      <c r="EC19" s="432">
        <f t="shared" si="13"/>
        <v>1.2249646819249045</v>
      </c>
      <c r="ED19" s="432">
        <f t="shared" si="13"/>
        <v>2.4057342633396659</v>
      </c>
      <c r="EE19" s="432">
        <f t="shared" si="13"/>
        <v>1.2420018006663502</v>
      </c>
      <c r="EF19" s="347"/>
      <c r="EG19" s="1655"/>
      <c r="EH19" s="1655"/>
      <c r="EI19" s="1655"/>
      <c r="EJ19" s="1655"/>
      <c r="GR19" s="1655"/>
      <c r="GS19" s="1655"/>
      <c r="GT19" s="1655"/>
      <c r="GU19" s="1655"/>
      <c r="GV19" s="1655"/>
      <c r="GW19" s="1655"/>
      <c r="GX19" s="1655"/>
      <c r="GY19" s="1655"/>
      <c r="GZ19" s="1655"/>
      <c r="HA19" s="1655"/>
      <c r="HB19" s="1655"/>
      <c r="HC19" s="1655"/>
      <c r="HD19" s="1655"/>
      <c r="HE19" s="683"/>
      <c r="HF19" s="683"/>
      <c r="HG19" s="683"/>
      <c r="HH19" s="683"/>
      <c r="HI19" s="683"/>
      <c r="HJ19" s="683"/>
      <c r="HK19" s="683"/>
      <c r="HL19" s="683"/>
      <c r="HM19" s="683"/>
      <c r="HN19" s="683"/>
      <c r="HO19" s="683"/>
      <c r="HP19" s="683"/>
      <c r="HQ19" s="683"/>
      <c r="HR19" s="683"/>
      <c r="HS19" s="683"/>
      <c r="HT19" s="683"/>
      <c r="HU19" s="683"/>
      <c r="HV19" s="683"/>
      <c r="HW19" s="683"/>
      <c r="HX19" s="683"/>
      <c r="HY19" s="683"/>
      <c r="HZ19" s="683"/>
      <c r="IA19" s="683"/>
      <c r="IB19" s="683"/>
      <c r="IC19" s="683"/>
      <c r="ID19" s="683"/>
      <c r="IE19" s="683"/>
      <c r="IF19" s="683"/>
      <c r="IG19" s="683"/>
      <c r="IH19" s="683"/>
      <c r="II19" s="683"/>
      <c r="IJ19" s="683"/>
      <c r="IK19" s="683"/>
      <c r="IL19" s="683"/>
      <c r="IM19" s="683"/>
      <c r="IN19" s="683"/>
      <c r="IO19" s="683"/>
      <c r="IP19" s="683"/>
      <c r="IQ19" s="683"/>
      <c r="IR19" s="683"/>
      <c r="IS19" s="683"/>
      <c r="IT19" s="683"/>
      <c r="IU19" s="683"/>
      <c r="IV19" s="683"/>
      <c r="IW19" s="683"/>
      <c r="IX19" s="683"/>
      <c r="IY19" s="683"/>
      <c r="IZ19" s="683"/>
      <c r="JA19" s="683"/>
      <c r="JB19" s="683"/>
      <c r="JC19" s="683"/>
      <c r="JD19" s="683"/>
      <c r="JE19" s="683"/>
      <c r="JF19" s="683"/>
      <c r="JG19" s="684"/>
      <c r="JH19" s="683"/>
      <c r="JI19" s="683"/>
    </row>
    <row r="20" spans="1:296" s="468" customFormat="1" ht="36" customHeight="1">
      <c r="A20" s="352" t="str">
        <f>IF('1'!A1=1,B20,C20)</f>
        <v>Ferrrous and nonferrous metals</v>
      </c>
      <c r="B20" s="353" t="s">
        <v>10</v>
      </c>
      <c r="C20" s="641" t="s">
        <v>101</v>
      </c>
      <c r="D20" s="357">
        <v>797</v>
      </c>
      <c r="E20" s="358">
        <v>793.45148100000006</v>
      </c>
      <c r="F20" s="358">
        <v>871.99376399999994</v>
      </c>
      <c r="G20" s="358">
        <v>746.02021500000001</v>
      </c>
      <c r="H20" s="355">
        <v>407.18965467000004</v>
      </c>
      <c r="I20" s="355">
        <v>460.91086200000001</v>
      </c>
      <c r="J20" s="355">
        <v>539.25231499999995</v>
      </c>
      <c r="K20" s="355">
        <v>490.913993</v>
      </c>
      <c r="L20" s="355">
        <v>447.027939</v>
      </c>
      <c r="M20" s="355">
        <v>530.90134399999999</v>
      </c>
      <c r="N20" s="355">
        <v>616.29704700000002</v>
      </c>
      <c r="O20" s="355">
        <v>598.10172308999995</v>
      </c>
      <c r="P20" s="355">
        <v>570.61545109999997</v>
      </c>
      <c r="Q20" s="355">
        <v>722.30232899999999</v>
      </c>
      <c r="R20" s="355">
        <v>778.73036999999999</v>
      </c>
      <c r="S20" s="355">
        <v>805.86054799999999</v>
      </c>
      <c r="T20" s="355">
        <v>715.00023663000002</v>
      </c>
      <c r="U20" s="355">
        <v>810.42949999999996</v>
      </c>
      <c r="V20" s="355">
        <v>956.93702299999984</v>
      </c>
      <c r="W20" s="355">
        <v>948.275127</v>
      </c>
      <c r="X20" s="355">
        <v>747.03237130999992</v>
      </c>
      <c r="Y20" s="355">
        <v>910.40870200000006</v>
      </c>
      <c r="Z20" s="355">
        <v>985.05566500000009</v>
      </c>
      <c r="AA20" s="355">
        <v>873.74084300000004</v>
      </c>
      <c r="AB20" s="355">
        <v>683.07863453000004</v>
      </c>
      <c r="AC20" s="355">
        <v>656.19415938999998</v>
      </c>
      <c r="AD20" s="355">
        <v>828.57844231000001</v>
      </c>
      <c r="AE20" s="688">
        <v>841.56190976000005</v>
      </c>
      <c r="AF20" s="355">
        <v>736.96212671000001</v>
      </c>
      <c r="AG20" s="355">
        <v>976.51617721000002</v>
      </c>
      <c r="AH20" s="355">
        <v>1227.03776509</v>
      </c>
      <c r="AI20" s="355">
        <v>1281.01191245</v>
      </c>
      <c r="AJ20" s="355">
        <v>671.09110381999994</v>
      </c>
      <c r="AK20" s="355">
        <v>386.58998302999998</v>
      </c>
      <c r="AL20" s="355">
        <v>700.09274017999996</v>
      </c>
      <c r="AM20" s="355">
        <v>728.89116651999996</v>
      </c>
      <c r="AN20" s="355">
        <v>659.34120109000003</v>
      </c>
      <c r="AO20" s="355">
        <v>770.13276074999999</v>
      </c>
      <c r="AP20" s="355">
        <v>915.48808685999984</v>
      </c>
      <c r="AQ20" s="355">
        <v>925.66435903999991</v>
      </c>
      <c r="AR20" s="739">
        <f>AJ20+AK20+AL20+AM20</f>
        <v>2486.66499355</v>
      </c>
      <c r="AS20" s="739">
        <f>AN20+AO20+AP20+AQ20</f>
        <v>3270.6264077399996</v>
      </c>
      <c r="AT20" s="347">
        <f t="shared" si="2"/>
        <v>131.52661963808822</v>
      </c>
      <c r="AU20" s="113"/>
      <c r="AV20" s="113"/>
      <c r="AW20" s="357">
        <v>272.03292648000001</v>
      </c>
      <c r="AX20" s="358">
        <v>286.97826400000002</v>
      </c>
      <c r="AY20" s="358">
        <v>314.39348700000005</v>
      </c>
      <c r="AZ20" s="358">
        <v>269.11906599999998</v>
      </c>
      <c r="BA20" s="355">
        <v>137.56369604</v>
      </c>
      <c r="BB20" s="355">
        <v>177.57582399999998</v>
      </c>
      <c r="BC20" s="355">
        <v>225.20817199999999</v>
      </c>
      <c r="BD20" s="355">
        <v>196.60529600000001</v>
      </c>
      <c r="BE20" s="355">
        <v>148.93374041999999</v>
      </c>
      <c r="BF20" s="355">
        <v>209.210362</v>
      </c>
      <c r="BG20" s="355">
        <v>234.55616800000001</v>
      </c>
      <c r="BH20" s="355">
        <v>247.01239200000001</v>
      </c>
      <c r="BI20" s="355">
        <v>193.24871175999999</v>
      </c>
      <c r="BJ20" s="355">
        <v>253.08470300000002</v>
      </c>
      <c r="BK20" s="355">
        <v>290.18418199999996</v>
      </c>
      <c r="BL20" s="355">
        <v>290.82774000000001</v>
      </c>
      <c r="BM20" s="355">
        <v>249.17568005999999</v>
      </c>
      <c r="BN20" s="355">
        <v>305.38988300000005</v>
      </c>
      <c r="BO20" s="355">
        <v>326.53474800000004</v>
      </c>
      <c r="BP20" s="355">
        <v>323.393778</v>
      </c>
      <c r="BQ20" s="355">
        <v>258.27496875000003</v>
      </c>
      <c r="BR20" s="355">
        <v>327.53984800000001</v>
      </c>
      <c r="BS20" s="355">
        <v>380.018327</v>
      </c>
      <c r="BT20" s="355">
        <v>328.67165799999998</v>
      </c>
      <c r="BU20" s="355">
        <v>264.27291437999997</v>
      </c>
      <c r="BV20" s="355">
        <v>262.61057514999999</v>
      </c>
      <c r="BW20" s="355">
        <v>337.64012026</v>
      </c>
      <c r="BX20" s="688">
        <v>332.23457870999999</v>
      </c>
      <c r="BY20" s="355">
        <v>295.10937776999998</v>
      </c>
      <c r="BZ20" s="355">
        <v>383.01952390999998</v>
      </c>
      <c r="CA20" s="355">
        <v>408.64683788000002</v>
      </c>
      <c r="CB20" s="355">
        <v>447.30166220000001</v>
      </c>
      <c r="CC20" s="355">
        <v>244.60656963000002</v>
      </c>
      <c r="CD20" s="355">
        <v>201.39775135000002</v>
      </c>
      <c r="CE20" s="355">
        <v>353.79117553999998</v>
      </c>
      <c r="CF20" s="355">
        <v>343.84123264999999</v>
      </c>
      <c r="CG20" s="355">
        <v>311.37737104000001</v>
      </c>
      <c r="CH20" s="355">
        <v>372.46678126</v>
      </c>
      <c r="CI20" s="355">
        <v>413.87982334999992</v>
      </c>
      <c r="CJ20" s="355">
        <v>398.78792549000002</v>
      </c>
      <c r="CK20" s="739">
        <f>CC20+CD20+CE20+CF20</f>
        <v>1143.6367291700001</v>
      </c>
      <c r="CL20" s="739">
        <f>CG20+CH20+CI20+CJ20</f>
        <v>1496.5119011399997</v>
      </c>
      <c r="CM20" s="347">
        <f>CL20/CK20*100</f>
        <v>130.85552981724368</v>
      </c>
      <c r="CN20" s="1656"/>
      <c r="CO20" s="1656"/>
      <c r="CP20" s="357">
        <v>28.938195090000001</v>
      </c>
      <c r="CQ20" s="358">
        <v>35.31155364</v>
      </c>
      <c r="CR20" s="358">
        <v>26.822393999999999</v>
      </c>
      <c r="CS20" s="358">
        <v>26.18505</v>
      </c>
      <c r="CT20" s="355">
        <v>15.685355850000001</v>
      </c>
      <c r="CU20" s="355">
        <v>18.498609000000002</v>
      </c>
      <c r="CV20" s="355">
        <v>16.329042000000001</v>
      </c>
      <c r="CW20" s="355">
        <v>19.270564999999998</v>
      </c>
      <c r="CX20" s="355">
        <v>24.356674959999999</v>
      </c>
      <c r="CY20" s="355">
        <v>21.802260999999998</v>
      </c>
      <c r="CZ20" s="355">
        <v>17.402629000000001</v>
      </c>
      <c r="DA20" s="355">
        <v>22.334336999999998</v>
      </c>
      <c r="DB20" s="355">
        <v>53.516872999999997</v>
      </c>
      <c r="DC20" s="355">
        <v>45.985250039999997</v>
      </c>
      <c r="DD20" s="355">
        <v>39.868063999999997</v>
      </c>
      <c r="DE20" s="355">
        <v>35.495795999999999</v>
      </c>
      <c r="DF20" s="355">
        <v>23.741790739999999</v>
      </c>
      <c r="DG20" s="355">
        <v>26.454438999999997</v>
      </c>
      <c r="DH20" s="355">
        <v>30.903663999999996</v>
      </c>
      <c r="DI20" s="355">
        <v>37.148695999999994</v>
      </c>
      <c r="DJ20" s="355">
        <v>21.72868914</v>
      </c>
      <c r="DK20" s="355">
        <v>67.373095000000006</v>
      </c>
      <c r="DL20" s="355">
        <v>30.070311</v>
      </c>
      <c r="DM20" s="355">
        <v>27.403668000000003</v>
      </c>
      <c r="DN20" s="355">
        <v>26.17884115</v>
      </c>
      <c r="DO20" s="355">
        <v>20.44696128</v>
      </c>
      <c r="DP20" s="355">
        <v>19.435977210000001</v>
      </c>
      <c r="DQ20" s="688">
        <v>17.660803649999998</v>
      </c>
      <c r="DR20" s="355">
        <v>30.193850340000001</v>
      </c>
      <c r="DS20" s="355">
        <v>41.761168660000003</v>
      </c>
      <c r="DT20" s="355">
        <v>54.627276449999997</v>
      </c>
      <c r="DU20" s="355">
        <v>29.572343830000001</v>
      </c>
      <c r="DV20" s="355">
        <v>19.98521547</v>
      </c>
      <c r="DW20" s="355">
        <v>11.327189560000001</v>
      </c>
      <c r="DX20" s="355">
        <v>13.04910686</v>
      </c>
      <c r="DY20" s="355">
        <v>15.482883619999999</v>
      </c>
      <c r="DZ20" s="355">
        <v>17.547687109999998</v>
      </c>
      <c r="EA20" s="355">
        <v>15.868211200000001</v>
      </c>
      <c r="EB20" s="355">
        <v>19.730327469999999</v>
      </c>
      <c r="EC20" s="355">
        <v>16.920982479999999</v>
      </c>
      <c r="ED20" s="739">
        <f>DV20+DW20+DX20+DY20</f>
        <v>59.844395509999998</v>
      </c>
      <c r="EE20" s="739">
        <f>DZ20+EA20+EB20+EC20</f>
        <v>70.067208260000001</v>
      </c>
      <c r="EF20" s="347">
        <f t="shared" si="3"/>
        <v>117.08232268515732</v>
      </c>
      <c r="EG20" s="1656"/>
      <c r="EH20" s="1656"/>
      <c r="EI20" s="1656"/>
      <c r="EJ20" s="1656"/>
      <c r="GR20" s="1656"/>
      <c r="GS20" s="1656"/>
      <c r="GT20" s="1656"/>
      <c r="GU20" s="1656"/>
      <c r="GV20" s="1656"/>
      <c r="GW20" s="1656"/>
      <c r="GX20" s="1656"/>
      <c r="GY20" s="1656"/>
      <c r="GZ20" s="1656"/>
      <c r="HA20" s="1656"/>
      <c r="HB20" s="1656"/>
      <c r="HC20" s="1656"/>
      <c r="HD20" s="1656"/>
      <c r="HE20" s="684"/>
      <c r="HF20" s="684"/>
      <c r="HG20" s="684"/>
      <c r="HH20" s="684"/>
      <c r="HI20" s="684"/>
      <c r="HJ20" s="684"/>
      <c r="HK20" s="684"/>
      <c r="HL20" s="684"/>
      <c r="HM20" s="684"/>
      <c r="HN20" s="684"/>
      <c r="HO20" s="684"/>
      <c r="HP20" s="684"/>
      <c r="HQ20" s="684"/>
      <c r="HR20" s="684"/>
      <c r="HS20" s="684"/>
      <c r="HT20" s="684"/>
      <c r="HU20" s="684"/>
      <c r="HV20" s="684"/>
      <c r="HW20" s="684"/>
      <c r="HX20" s="684"/>
      <c r="HY20" s="684"/>
      <c r="HZ20" s="684"/>
      <c r="IA20" s="684"/>
      <c r="IB20" s="684"/>
      <c r="IC20" s="684"/>
      <c r="ID20" s="684"/>
      <c r="IE20" s="684"/>
      <c r="IF20" s="684"/>
      <c r="IG20" s="684"/>
      <c r="IH20" s="684"/>
      <c r="II20" s="684"/>
      <c r="IJ20" s="684"/>
      <c r="IK20" s="684"/>
      <c r="IL20" s="684"/>
      <c r="IM20" s="684"/>
      <c r="IN20" s="684"/>
      <c r="IO20" s="684"/>
      <c r="IP20" s="684"/>
      <c r="IQ20" s="684"/>
      <c r="IR20" s="684"/>
      <c r="IS20" s="684"/>
      <c r="IT20" s="684"/>
      <c r="IU20" s="684"/>
      <c r="IV20" s="684"/>
      <c r="IW20" s="684"/>
      <c r="IX20" s="684"/>
      <c r="IY20" s="684"/>
      <c r="IZ20" s="684"/>
      <c r="JA20" s="684"/>
      <c r="JB20" s="684"/>
      <c r="JC20" s="684"/>
      <c r="JD20" s="684"/>
      <c r="JE20" s="684"/>
      <c r="JF20" s="684"/>
      <c r="JG20" s="683"/>
      <c r="JH20" s="684"/>
      <c r="JI20" s="684"/>
    </row>
    <row r="21" spans="1:296" s="467" customFormat="1" ht="15.75" customHeight="1">
      <c r="A21" s="344" t="str">
        <f>IF('1'!A1=1,B21,C21)</f>
        <v xml:space="preserve">% of total </v>
      </c>
      <c r="B21" s="345" t="s">
        <v>26</v>
      </c>
      <c r="C21" s="345" t="s">
        <v>156</v>
      </c>
      <c r="D21" s="431">
        <v>100</v>
      </c>
      <c r="E21" s="432">
        <v>100</v>
      </c>
      <c r="F21" s="432">
        <v>100</v>
      </c>
      <c r="G21" s="432">
        <v>100</v>
      </c>
      <c r="H21" s="432">
        <v>100</v>
      </c>
      <c r="I21" s="432">
        <v>100</v>
      </c>
      <c r="J21" s="432">
        <v>100</v>
      </c>
      <c r="K21" s="432">
        <v>100</v>
      </c>
      <c r="L21" s="432">
        <v>100</v>
      </c>
      <c r="M21" s="432">
        <v>100</v>
      </c>
      <c r="N21" s="432">
        <v>100</v>
      </c>
      <c r="O21" s="432">
        <v>100</v>
      </c>
      <c r="P21" s="432">
        <v>100</v>
      </c>
      <c r="Q21" s="432">
        <v>100</v>
      </c>
      <c r="R21" s="432">
        <v>100</v>
      </c>
      <c r="S21" s="432">
        <v>100</v>
      </c>
      <c r="T21" s="432">
        <v>100</v>
      </c>
      <c r="U21" s="432">
        <v>100</v>
      </c>
      <c r="V21" s="432">
        <v>100</v>
      </c>
      <c r="W21" s="432">
        <v>100</v>
      </c>
      <c r="X21" s="432">
        <v>100</v>
      </c>
      <c r="Y21" s="432">
        <v>100</v>
      </c>
      <c r="Z21" s="432">
        <v>100</v>
      </c>
      <c r="AA21" s="591">
        <v>100</v>
      </c>
      <c r="AB21" s="591">
        <v>100</v>
      </c>
      <c r="AC21" s="591">
        <v>100</v>
      </c>
      <c r="AD21" s="591">
        <v>100</v>
      </c>
      <c r="AE21" s="1658">
        <v>100</v>
      </c>
      <c r="AF21" s="591">
        <v>100</v>
      </c>
      <c r="AG21" s="591">
        <v>100</v>
      </c>
      <c r="AH21" s="591">
        <v>100</v>
      </c>
      <c r="AI21" s="591">
        <v>100</v>
      </c>
      <c r="AJ21" s="591">
        <v>100</v>
      </c>
      <c r="AK21" s="591">
        <v>100</v>
      </c>
      <c r="AL21" s="591">
        <v>100</v>
      </c>
      <c r="AM21" s="591">
        <v>100</v>
      </c>
      <c r="AN21" s="591">
        <v>100</v>
      </c>
      <c r="AO21" s="591">
        <v>100</v>
      </c>
      <c r="AP21" s="591">
        <v>100</v>
      </c>
      <c r="AQ21" s="591">
        <v>100</v>
      </c>
      <c r="AR21" s="591">
        <v>100</v>
      </c>
      <c r="AS21" s="591">
        <v>100</v>
      </c>
      <c r="AT21" s="347"/>
      <c r="AU21" s="432"/>
      <c r="AV21" s="432"/>
      <c r="AW21" s="431">
        <v>34.132111227101632</v>
      </c>
      <c r="AX21" s="432">
        <v>36.168344362823113</v>
      </c>
      <c r="AY21" s="432">
        <v>36.054556807587453</v>
      </c>
      <c r="AZ21" s="432">
        <v>36.073964295994308</v>
      </c>
      <c r="BA21" s="113">
        <f t="shared" ref="BA21:CL21" si="14">BA20/H20*100</f>
        <v>33.783691324743053</v>
      </c>
      <c r="BB21" s="113">
        <f t="shared" si="14"/>
        <v>38.527151048134769</v>
      </c>
      <c r="BC21" s="113">
        <f t="shared" si="14"/>
        <v>41.763042222637466</v>
      </c>
      <c r="BD21" s="113">
        <f t="shared" si="14"/>
        <v>40.048827045759118</v>
      </c>
      <c r="BE21" s="113">
        <f t="shared" si="14"/>
        <v>33.316427772537949</v>
      </c>
      <c r="BF21" s="113">
        <f t="shared" si="14"/>
        <v>39.406636348616971</v>
      </c>
      <c r="BG21" s="113">
        <f t="shared" si="14"/>
        <v>38.058947246586435</v>
      </c>
      <c r="BH21" s="113">
        <f t="shared" si="14"/>
        <v>41.299394812616278</v>
      </c>
      <c r="BI21" s="113">
        <f t="shared" si="14"/>
        <v>33.866715559045261</v>
      </c>
      <c r="BJ21" s="113">
        <f t="shared" si="14"/>
        <v>35.038610958154621</v>
      </c>
      <c r="BK21" s="113">
        <f t="shared" si="14"/>
        <v>37.263755618006776</v>
      </c>
      <c r="BL21" s="113">
        <f t="shared" si="14"/>
        <v>36.089090193307243</v>
      </c>
      <c r="BM21" s="113">
        <f t="shared" si="14"/>
        <v>34.84973392938106</v>
      </c>
      <c r="BN21" s="113">
        <f t="shared" si="14"/>
        <v>37.682473675995269</v>
      </c>
      <c r="BO21" s="113">
        <f t="shared" si="14"/>
        <v>34.122908838484776</v>
      </c>
      <c r="BP21" s="113">
        <f t="shared" si="14"/>
        <v>34.103370297510715</v>
      </c>
      <c r="BQ21" s="113">
        <f t="shared" si="14"/>
        <v>34.573464105322195</v>
      </c>
      <c r="BR21" s="113">
        <f t="shared" si="14"/>
        <v>35.977231685116294</v>
      </c>
      <c r="BS21" s="113">
        <f t="shared" si="14"/>
        <v>38.578360645233175</v>
      </c>
      <c r="BT21" s="113">
        <f t="shared" si="14"/>
        <v>37.616606872983269</v>
      </c>
      <c r="BU21" s="113">
        <f t="shared" si="14"/>
        <v>38.688505396137288</v>
      </c>
      <c r="BV21" s="113">
        <f t="shared" si="14"/>
        <v>40.020254888297629</v>
      </c>
      <c r="BW21" s="113">
        <f t="shared" si="14"/>
        <v>40.749324749349093</v>
      </c>
      <c r="BX21" s="347">
        <f t="shared" si="14"/>
        <v>39.4783289092478</v>
      </c>
      <c r="BY21" s="113">
        <f t="shared" si="14"/>
        <v>40.044035788846941</v>
      </c>
      <c r="BZ21" s="113">
        <f t="shared" si="14"/>
        <v>39.223059776062627</v>
      </c>
      <c r="CA21" s="113">
        <f t="shared" si="14"/>
        <v>33.303525735414254</v>
      </c>
      <c r="CB21" s="113">
        <f t="shared" si="14"/>
        <v>34.917837832164494</v>
      </c>
      <c r="CC21" s="113">
        <f t="shared" si="14"/>
        <v>36.449085412940953</v>
      </c>
      <c r="CD21" s="113">
        <f t="shared" si="14"/>
        <v>52.095957006307437</v>
      </c>
      <c r="CE21" s="113">
        <f t="shared" si="14"/>
        <v>50.534901340219186</v>
      </c>
      <c r="CF21" s="113">
        <f t="shared" si="14"/>
        <v>47.173192438540191</v>
      </c>
      <c r="CG21" s="113">
        <f t="shared" si="14"/>
        <v>47.225529138061098</v>
      </c>
      <c r="CH21" s="113">
        <f t="shared" si="14"/>
        <v>48.363970505198381</v>
      </c>
      <c r="CI21" s="113">
        <f t="shared" si="14"/>
        <v>45.208652006554409</v>
      </c>
      <c r="CJ21" s="113">
        <f t="shared" si="14"/>
        <v>43.081266076138029</v>
      </c>
      <c r="CK21" s="113">
        <f t="shared" si="14"/>
        <v>45.990784127994957</v>
      </c>
      <c r="CL21" s="113">
        <f t="shared" si="14"/>
        <v>45.756124808338726</v>
      </c>
      <c r="CM21" s="347"/>
      <c r="CN21" s="1655"/>
      <c r="CO21" s="1655"/>
      <c r="CP21" s="431">
        <v>3.6308902245922212</v>
      </c>
      <c r="CQ21" s="432">
        <v>4.4503733984460228</v>
      </c>
      <c r="CR21" s="432">
        <v>3.075984612201883</v>
      </c>
      <c r="CS21" s="432">
        <v>3.5099652091867246</v>
      </c>
      <c r="CT21" s="432">
        <f t="shared" ref="CT21:EE21" si="15">CT20/H20*100</f>
        <v>3.8521007766545372</v>
      </c>
      <c r="CU21" s="432">
        <f t="shared" si="15"/>
        <v>4.0134894889936445</v>
      </c>
      <c r="CV21" s="432">
        <f t="shared" si="15"/>
        <v>3.0280893648087543</v>
      </c>
      <c r="CW21" s="432">
        <f t="shared" si="15"/>
        <v>3.9254462644742736</v>
      </c>
      <c r="CX21" s="432">
        <f t="shared" si="15"/>
        <v>5.4485800181719739</v>
      </c>
      <c r="CY21" s="432">
        <f t="shared" si="15"/>
        <v>4.1066501801886561</v>
      </c>
      <c r="CZ21" s="432">
        <f t="shared" si="15"/>
        <v>2.8237404486541373</v>
      </c>
      <c r="DA21" s="432">
        <f t="shared" si="15"/>
        <v>3.7342037546076781</v>
      </c>
      <c r="DB21" s="432">
        <f t="shared" si="15"/>
        <v>9.3787984354144669</v>
      </c>
      <c r="DC21" s="432">
        <f t="shared" si="15"/>
        <v>6.3664823154682084</v>
      </c>
      <c r="DD21" s="432">
        <f t="shared" si="15"/>
        <v>5.1196236253120571</v>
      </c>
      <c r="DE21" s="432">
        <f t="shared" si="15"/>
        <v>4.4047070039716099</v>
      </c>
      <c r="DF21" s="432">
        <f t="shared" si="15"/>
        <v>3.3205290744939928</v>
      </c>
      <c r="DG21" s="432">
        <f t="shared" si="15"/>
        <v>3.2642492653586772</v>
      </c>
      <c r="DH21" s="432">
        <f t="shared" si="15"/>
        <v>3.2294355069591663</v>
      </c>
      <c r="DI21" s="432">
        <f t="shared" si="15"/>
        <v>3.9175018876140992</v>
      </c>
      <c r="DJ21" s="432">
        <f t="shared" si="15"/>
        <v>2.908667679540641</v>
      </c>
      <c r="DK21" s="432">
        <f t="shared" si="15"/>
        <v>7.4003131617694047</v>
      </c>
      <c r="DL21" s="432">
        <f t="shared" si="15"/>
        <v>3.0526509382594127</v>
      </c>
      <c r="DM21" s="432">
        <f t="shared" si="15"/>
        <v>3.1363611097667325</v>
      </c>
      <c r="DN21" s="432">
        <f t="shared" si="15"/>
        <v>3.8324784038974733</v>
      </c>
      <c r="DO21" s="432">
        <f t="shared" si="15"/>
        <v>3.115992574363593</v>
      </c>
      <c r="DP21" s="432">
        <f t="shared" si="15"/>
        <v>2.3457015313860077</v>
      </c>
      <c r="DQ21" s="687">
        <f t="shared" si="15"/>
        <v>2.0985745011958272</v>
      </c>
      <c r="DR21" s="432">
        <f t="shared" si="15"/>
        <v>4.0970694755772028</v>
      </c>
      <c r="DS21" s="432">
        <f t="shared" si="15"/>
        <v>4.2765465267882865</v>
      </c>
      <c r="DT21" s="432">
        <f t="shared" si="15"/>
        <v>4.451963745874866</v>
      </c>
      <c r="DU21" s="432">
        <f t="shared" si="15"/>
        <v>2.308514350459193</v>
      </c>
      <c r="DV21" s="432">
        <f t="shared" si="15"/>
        <v>2.9780182386921394</v>
      </c>
      <c r="DW21" s="432">
        <f t="shared" si="15"/>
        <v>2.9300266580163803</v>
      </c>
      <c r="DX21" s="432">
        <f t="shared" si="15"/>
        <v>1.8639111807737017</v>
      </c>
      <c r="DY21" s="432">
        <f t="shared" si="15"/>
        <v>2.1241694688002735</v>
      </c>
      <c r="DZ21" s="432">
        <f t="shared" si="15"/>
        <v>2.6613970249380396</v>
      </c>
      <c r="EA21" s="432">
        <f t="shared" si="15"/>
        <v>2.0604513934125612</v>
      </c>
      <c r="EB21" s="432">
        <f t="shared" si="15"/>
        <v>2.1551703133213183</v>
      </c>
      <c r="EC21" s="432">
        <f t="shared" si="15"/>
        <v>1.8279824987048905</v>
      </c>
      <c r="ED21" s="432">
        <f t="shared" si="15"/>
        <v>2.4066126987441621</v>
      </c>
      <c r="EE21" s="432">
        <f t="shared" si="15"/>
        <v>2.1423176946833369</v>
      </c>
      <c r="EF21" s="347"/>
      <c r="EG21" s="1655"/>
      <c r="EH21" s="1655"/>
      <c r="EI21" s="1655"/>
      <c r="EJ21" s="1655"/>
      <c r="GR21" s="1655"/>
      <c r="GS21" s="1655"/>
      <c r="GT21" s="1655"/>
      <c r="GU21" s="1655"/>
      <c r="GV21" s="1655"/>
      <c r="GW21" s="1655"/>
      <c r="GX21" s="1655"/>
      <c r="GY21" s="1655"/>
      <c r="GZ21" s="1655"/>
      <c r="HA21" s="1655"/>
      <c r="HB21" s="1655"/>
      <c r="HC21" s="1655"/>
      <c r="HD21" s="1655"/>
      <c r="HE21" s="683"/>
      <c r="HF21" s="683"/>
      <c r="HG21" s="683"/>
      <c r="HH21" s="683"/>
      <c r="HI21" s="683"/>
      <c r="HJ21" s="683"/>
      <c r="HK21" s="683"/>
      <c r="HL21" s="683"/>
      <c r="HM21" s="683"/>
      <c r="HN21" s="683"/>
      <c r="HO21" s="683"/>
      <c r="HP21" s="683"/>
      <c r="HQ21" s="683"/>
      <c r="HR21" s="683"/>
      <c r="HS21" s="683"/>
      <c r="HT21" s="683"/>
      <c r="HU21" s="683"/>
      <c r="HV21" s="683"/>
      <c r="HW21" s="683"/>
      <c r="HX21" s="683"/>
      <c r="HY21" s="683"/>
      <c r="HZ21" s="683"/>
      <c r="IA21" s="683"/>
      <c r="IB21" s="683"/>
      <c r="IC21" s="683"/>
      <c r="ID21" s="683"/>
      <c r="IE21" s="683"/>
      <c r="IF21" s="683"/>
      <c r="IG21" s="683"/>
      <c r="IH21" s="683"/>
      <c r="II21" s="683"/>
      <c r="IJ21" s="683"/>
      <c r="IK21" s="683"/>
      <c r="IL21" s="683"/>
      <c r="IM21" s="683"/>
      <c r="IN21" s="683"/>
      <c r="IO21" s="683"/>
      <c r="IP21" s="683"/>
      <c r="IQ21" s="683"/>
      <c r="IR21" s="683"/>
      <c r="IS21" s="683"/>
      <c r="IT21" s="683"/>
      <c r="IU21" s="683"/>
      <c r="IV21" s="683"/>
      <c r="IW21" s="683"/>
      <c r="IX21" s="683"/>
      <c r="IY21" s="683"/>
      <c r="IZ21" s="683"/>
      <c r="JA21" s="683"/>
      <c r="JB21" s="683"/>
      <c r="JC21" s="683"/>
      <c r="JD21" s="683"/>
      <c r="JE21" s="683"/>
      <c r="JF21" s="683"/>
      <c r="JG21" s="469"/>
      <c r="JH21" s="683"/>
      <c r="JI21" s="683"/>
    </row>
    <row r="22" spans="1:296" s="461" customFormat="1" ht="35.700000000000003" customHeight="1">
      <c r="A22" s="352" t="str">
        <f>IF('1'!A1=1,B22,C22)</f>
        <v>Machinery and equipment</v>
      </c>
      <c r="B22" s="353" t="s">
        <v>28</v>
      </c>
      <c r="C22" s="641" t="s">
        <v>102</v>
      </c>
      <c r="D22" s="354">
        <v>2776.9808826199996</v>
      </c>
      <c r="E22" s="355">
        <v>2596.1975010000001</v>
      </c>
      <c r="F22" s="355">
        <v>2725.05413</v>
      </c>
      <c r="G22" s="355">
        <v>2626.0330140000001</v>
      </c>
      <c r="H22" s="355">
        <v>1560.4183105899999</v>
      </c>
      <c r="I22" s="355">
        <v>1569.57474</v>
      </c>
      <c r="J22" s="355">
        <v>2100.5730020000001</v>
      </c>
      <c r="K22" s="355">
        <v>2271.6833609999999</v>
      </c>
      <c r="L22" s="355">
        <v>1985.702714</v>
      </c>
      <c r="M22" s="355">
        <v>2391.5006910000002</v>
      </c>
      <c r="N22" s="355">
        <v>2853.1896979999997</v>
      </c>
      <c r="O22" s="355">
        <v>3122.190893</v>
      </c>
      <c r="P22" s="355">
        <v>2841.5224361400001</v>
      </c>
      <c r="Q22" s="355">
        <v>3251.6856929999999</v>
      </c>
      <c r="R22" s="355">
        <v>3532.1663319999998</v>
      </c>
      <c r="S22" s="355">
        <v>3943.61544</v>
      </c>
      <c r="T22" s="355">
        <v>3276.5519644299998</v>
      </c>
      <c r="U22" s="355">
        <v>3667.1960669999999</v>
      </c>
      <c r="V22" s="355">
        <v>4229.0610710000001</v>
      </c>
      <c r="W22" s="355">
        <v>4818.3329249999997</v>
      </c>
      <c r="X22" s="355">
        <v>4087.9872844900001</v>
      </c>
      <c r="Y22" s="355">
        <v>4324.3389790000001</v>
      </c>
      <c r="Z22" s="355">
        <v>5327.9853140000005</v>
      </c>
      <c r="AA22" s="355">
        <v>5620.5780949999998</v>
      </c>
      <c r="AB22" s="355">
        <v>3865.99442107</v>
      </c>
      <c r="AC22" s="355">
        <v>3471.6395894799998</v>
      </c>
      <c r="AD22" s="355">
        <v>4682.7788446799996</v>
      </c>
      <c r="AE22" s="688">
        <v>5388.2738888800004</v>
      </c>
      <c r="AF22" s="355">
        <v>4438.2604803800004</v>
      </c>
      <c r="AG22" s="355">
        <v>5319.8208764199999</v>
      </c>
      <c r="AH22" s="355">
        <v>5621.6503537799999</v>
      </c>
      <c r="AI22" s="355">
        <v>6465.1439994700004</v>
      </c>
      <c r="AJ22" s="355">
        <v>3372.8102997699998</v>
      </c>
      <c r="AK22" s="355">
        <v>3032.71343811</v>
      </c>
      <c r="AL22" s="355">
        <v>3637.4523875599998</v>
      </c>
      <c r="AM22" s="355">
        <v>4783.7732372299997</v>
      </c>
      <c r="AN22" s="355">
        <v>4251.3643687100002</v>
      </c>
      <c r="AO22" s="355">
        <v>4380.4168206300001</v>
      </c>
      <c r="AP22" s="355">
        <v>5161.6268968499999</v>
      </c>
      <c r="AQ22" s="355">
        <v>5790.53660141</v>
      </c>
      <c r="AR22" s="739">
        <f>AJ22+AK22+AL22+AM22</f>
        <v>14826.74936267</v>
      </c>
      <c r="AS22" s="739">
        <f>AN22+AO22+AP22+AQ22</f>
        <v>19583.9446876</v>
      </c>
      <c r="AT22" s="347">
        <f t="shared" si="2"/>
        <v>132.0852211672736</v>
      </c>
      <c r="AU22" s="113"/>
      <c r="AV22" s="113"/>
      <c r="AW22" s="354">
        <v>1106.4010751600001</v>
      </c>
      <c r="AX22" s="355">
        <v>1173.2439489999999</v>
      </c>
      <c r="AY22" s="355">
        <v>1135.1648300000002</v>
      </c>
      <c r="AZ22" s="355">
        <v>1113.073592</v>
      </c>
      <c r="BA22" s="355">
        <v>635.93144090999999</v>
      </c>
      <c r="BB22" s="355">
        <v>671.73462300000006</v>
      </c>
      <c r="BC22" s="355">
        <v>897.05523300000004</v>
      </c>
      <c r="BD22" s="355">
        <v>911.39244900000006</v>
      </c>
      <c r="BE22" s="355">
        <v>898.38759699000002</v>
      </c>
      <c r="BF22" s="355">
        <v>1166.5995579999999</v>
      </c>
      <c r="BG22" s="355">
        <v>1293.301571</v>
      </c>
      <c r="BH22" s="355">
        <v>1410.532502</v>
      </c>
      <c r="BI22" s="355">
        <v>1256.95405871</v>
      </c>
      <c r="BJ22" s="355">
        <v>1585.4655749999999</v>
      </c>
      <c r="BK22" s="355">
        <v>1728.879357</v>
      </c>
      <c r="BL22" s="355">
        <v>1811.3186820000001</v>
      </c>
      <c r="BM22" s="355">
        <v>1460.3600048400001</v>
      </c>
      <c r="BN22" s="355">
        <v>1724.8437939999999</v>
      </c>
      <c r="BO22" s="355">
        <v>1889.1652550000001</v>
      </c>
      <c r="BP22" s="355">
        <v>2040.0543680000001</v>
      </c>
      <c r="BQ22" s="355">
        <v>2013.67075589</v>
      </c>
      <c r="BR22" s="355">
        <v>2043.2859979999998</v>
      </c>
      <c r="BS22" s="355">
        <v>2364.9346759999999</v>
      </c>
      <c r="BT22" s="355">
        <v>2397.5831740000003</v>
      </c>
      <c r="BU22" s="355">
        <v>1730.0403434100001</v>
      </c>
      <c r="BV22" s="355">
        <v>1470.7936862399999</v>
      </c>
      <c r="BW22" s="355">
        <v>2230.0416130600001</v>
      </c>
      <c r="BX22" s="688">
        <v>2471.7530839900001</v>
      </c>
      <c r="BY22" s="355">
        <v>1961.32668309</v>
      </c>
      <c r="BZ22" s="355">
        <v>2468.6805469300002</v>
      </c>
      <c r="CA22" s="355">
        <v>2526.3520180099999</v>
      </c>
      <c r="CB22" s="355">
        <v>2858.3217230300002</v>
      </c>
      <c r="CC22" s="355">
        <v>1368.39568798</v>
      </c>
      <c r="CD22" s="355">
        <v>1729.0664663100001</v>
      </c>
      <c r="CE22" s="355">
        <v>1564.5258615499999</v>
      </c>
      <c r="CF22" s="355">
        <v>2047.43935392</v>
      </c>
      <c r="CG22" s="355">
        <v>1818.9862319500003</v>
      </c>
      <c r="CH22" s="355">
        <v>2084.4946148199997</v>
      </c>
      <c r="CI22" s="355">
        <v>2368.2842070300003</v>
      </c>
      <c r="CJ22" s="355">
        <v>2629.8083545300001</v>
      </c>
      <c r="CK22" s="739">
        <f>CC22+CD22+CE22+CF22</f>
        <v>6709.4273697600001</v>
      </c>
      <c r="CL22" s="739">
        <f>CG22+CH22+CI22+CJ22</f>
        <v>8901.5734083299994</v>
      </c>
      <c r="CM22" s="347">
        <f>CL22/CK22*100</f>
        <v>132.67262491654952</v>
      </c>
      <c r="CN22" s="1657"/>
      <c r="CO22" s="1657"/>
      <c r="CP22" s="357">
        <v>293.28888955999997</v>
      </c>
      <c r="CQ22" s="358">
        <v>211.16873993999999</v>
      </c>
      <c r="CR22" s="358">
        <v>194.070279</v>
      </c>
      <c r="CS22" s="358">
        <v>185.44858300000001</v>
      </c>
      <c r="CT22" s="355">
        <v>136.98091712999999</v>
      </c>
      <c r="CU22" s="355">
        <v>159.0916</v>
      </c>
      <c r="CV22" s="355">
        <v>182.725098</v>
      </c>
      <c r="CW22" s="355">
        <v>163.63510300000002</v>
      </c>
      <c r="CX22" s="355">
        <v>241.62297608</v>
      </c>
      <c r="CY22" s="355">
        <v>242.22785200000001</v>
      </c>
      <c r="CZ22" s="355">
        <v>280.11572699999999</v>
      </c>
      <c r="DA22" s="355">
        <v>210.439424</v>
      </c>
      <c r="DB22" s="355">
        <v>355.52858600000002</v>
      </c>
      <c r="DC22" s="355">
        <v>324.04763838999997</v>
      </c>
      <c r="DD22" s="355">
        <v>284.91476599999999</v>
      </c>
      <c r="DE22" s="355">
        <v>276.37753399999997</v>
      </c>
      <c r="DF22" s="355">
        <v>335.68498112000003</v>
      </c>
      <c r="DG22" s="355">
        <v>327.54235499999999</v>
      </c>
      <c r="DH22" s="355">
        <v>367.42517400000003</v>
      </c>
      <c r="DI22" s="355">
        <v>376.577898</v>
      </c>
      <c r="DJ22" s="355">
        <v>348.78243394999998</v>
      </c>
      <c r="DK22" s="355">
        <v>370.97170599999998</v>
      </c>
      <c r="DL22" s="355">
        <v>437.61299500000001</v>
      </c>
      <c r="DM22" s="355">
        <v>490.63011899999998</v>
      </c>
      <c r="DN22" s="355">
        <v>456.54500621</v>
      </c>
      <c r="DO22" s="355">
        <v>423.83568969999999</v>
      </c>
      <c r="DP22" s="355">
        <v>400.16486422999998</v>
      </c>
      <c r="DQ22" s="688">
        <v>433.51330746999997</v>
      </c>
      <c r="DR22" s="355">
        <v>502.71991914</v>
      </c>
      <c r="DS22" s="355">
        <v>560.14491077000002</v>
      </c>
      <c r="DT22" s="355">
        <v>547.58345296000005</v>
      </c>
      <c r="DU22" s="355">
        <v>557.94234873000005</v>
      </c>
      <c r="DV22" s="355">
        <v>313.47602971999999</v>
      </c>
      <c r="DW22" s="355">
        <v>269.25788490000002</v>
      </c>
      <c r="DX22" s="355">
        <v>381.95446157999999</v>
      </c>
      <c r="DY22" s="355">
        <v>308.22938062999998</v>
      </c>
      <c r="DZ22" s="355">
        <v>349.53682705</v>
      </c>
      <c r="EA22" s="355">
        <v>365.37705132000002</v>
      </c>
      <c r="EB22" s="355">
        <v>502.70714210000006</v>
      </c>
      <c r="EC22" s="355">
        <v>459.33525363000001</v>
      </c>
      <c r="ED22" s="739">
        <f>DV22+DW22+DX22+DY22</f>
        <v>1272.9177568299999</v>
      </c>
      <c r="EE22" s="739">
        <f>DZ22+EA22+EB22+EC22</f>
        <v>1676.9562741</v>
      </c>
      <c r="EF22" s="347">
        <f>EE22/ED22*100</f>
        <v>131.74113292882282</v>
      </c>
      <c r="EG22" s="1657"/>
      <c r="EH22" s="1657"/>
      <c r="EI22" s="1657"/>
      <c r="EJ22" s="1657"/>
      <c r="GR22" s="1657"/>
      <c r="GS22" s="1657"/>
      <c r="GT22" s="1657"/>
      <c r="GU22" s="1657"/>
      <c r="GV22" s="1657"/>
      <c r="GW22" s="1657"/>
      <c r="GX22" s="1657"/>
      <c r="GY22" s="1657"/>
      <c r="GZ22" s="1657"/>
      <c r="HA22" s="1657"/>
      <c r="HB22" s="1657"/>
      <c r="HC22" s="1657"/>
      <c r="HD22" s="1657"/>
      <c r="HE22" s="469"/>
      <c r="HF22" s="469"/>
      <c r="HG22" s="469"/>
      <c r="HH22" s="469"/>
      <c r="HI22" s="469"/>
      <c r="HJ22" s="469"/>
      <c r="HK22" s="469"/>
      <c r="HL22" s="469"/>
      <c r="HM22" s="469"/>
      <c r="HN22" s="469"/>
      <c r="HO22" s="469"/>
      <c r="HP22" s="469"/>
      <c r="HQ22" s="469"/>
      <c r="HR22" s="469"/>
      <c r="HS22" s="469"/>
      <c r="HT22" s="469"/>
      <c r="HU22" s="469"/>
      <c r="HV22" s="469"/>
      <c r="HW22" s="469"/>
      <c r="HX22" s="469"/>
      <c r="HY22" s="469"/>
      <c r="HZ22" s="469"/>
      <c r="IA22" s="469"/>
      <c r="IB22" s="469"/>
      <c r="IC22" s="469"/>
      <c r="ID22" s="469"/>
      <c r="IE22" s="469"/>
      <c r="IF22" s="469"/>
      <c r="IG22" s="469"/>
      <c r="IH22" s="469"/>
      <c r="II22" s="469"/>
      <c r="IJ22" s="469"/>
      <c r="IK22" s="469"/>
      <c r="IL22" s="469"/>
      <c r="IM22" s="469"/>
      <c r="IN22" s="469"/>
      <c r="IO22" s="469"/>
      <c r="IP22" s="469"/>
      <c r="IQ22" s="469"/>
      <c r="IR22" s="469"/>
      <c r="IS22" s="469"/>
      <c r="IT22" s="469"/>
      <c r="IU22" s="469"/>
      <c r="IV22" s="469"/>
      <c r="IW22" s="469"/>
      <c r="IX22" s="469"/>
      <c r="IY22" s="469"/>
      <c r="IZ22" s="469"/>
      <c r="JA22" s="469"/>
      <c r="JB22" s="469"/>
      <c r="JC22" s="469"/>
      <c r="JD22" s="469"/>
      <c r="JE22" s="469"/>
      <c r="JF22" s="469"/>
      <c r="JG22" s="683"/>
      <c r="JH22" s="469"/>
      <c r="JI22" s="469"/>
    </row>
    <row r="23" spans="1:296" s="467" customFormat="1" ht="15.75" customHeight="1">
      <c r="A23" s="359" t="str">
        <f>IF('1'!A1=1,B23,C23)</f>
        <v xml:space="preserve">% of total </v>
      </c>
      <c r="B23" s="360" t="s">
        <v>26</v>
      </c>
      <c r="C23" s="360" t="s">
        <v>156</v>
      </c>
      <c r="D23" s="435">
        <v>100</v>
      </c>
      <c r="E23" s="436">
        <v>100</v>
      </c>
      <c r="F23" s="436">
        <v>100</v>
      </c>
      <c r="G23" s="436">
        <v>100</v>
      </c>
      <c r="H23" s="436">
        <v>100</v>
      </c>
      <c r="I23" s="436">
        <v>100</v>
      </c>
      <c r="J23" s="436">
        <v>100</v>
      </c>
      <c r="K23" s="436">
        <v>100</v>
      </c>
      <c r="L23" s="436">
        <v>100</v>
      </c>
      <c r="M23" s="436">
        <v>100</v>
      </c>
      <c r="N23" s="436">
        <v>100</v>
      </c>
      <c r="O23" s="436">
        <v>100</v>
      </c>
      <c r="P23" s="436">
        <v>100</v>
      </c>
      <c r="Q23" s="436">
        <v>100</v>
      </c>
      <c r="R23" s="436">
        <v>100</v>
      </c>
      <c r="S23" s="436">
        <v>100</v>
      </c>
      <c r="T23" s="436">
        <v>100</v>
      </c>
      <c r="U23" s="436">
        <v>100</v>
      </c>
      <c r="V23" s="436">
        <v>100</v>
      </c>
      <c r="W23" s="436">
        <v>100</v>
      </c>
      <c r="X23" s="436">
        <v>100</v>
      </c>
      <c r="Y23" s="436">
        <v>100</v>
      </c>
      <c r="Z23" s="436">
        <v>100</v>
      </c>
      <c r="AA23" s="696">
        <v>100</v>
      </c>
      <c r="AB23" s="696">
        <v>100</v>
      </c>
      <c r="AC23" s="696">
        <v>100</v>
      </c>
      <c r="AD23" s="696">
        <v>100</v>
      </c>
      <c r="AE23" s="1661">
        <v>100</v>
      </c>
      <c r="AF23" s="696">
        <v>100</v>
      </c>
      <c r="AG23" s="696">
        <v>100</v>
      </c>
      <c r="AH23" s="696">
        <v>100</v>
      </c>
      <c r="AI23" s="696">
        <v>100</v>
      </c>
      <c r="AJ23" s="696">
        <v>100</v>
      </c>
      <c r="AK23" s="696">
        <v>100</v>
      </c>
      <c r="AL23" s="696">
        <v>100</v>
      </c>
      <c r="AM23" s="696">
        <v>100</v>
      </c>
      <c r="AN23" s="696">
        <v>100</v>
      </c>
      <c r="AO23" s="696">
        <v>100</v>
      </c>
      <c r="AP23" s="696">
        <v>100</v>
      </c>
      <c r="AQ23" s="696">
        <v>100</v>
      </c>
      <c r="AR23" s="696">
        <v>100</v>
      </c>
      <c r="AS23" s="696">
        <v>100</v>
      </c>
      <c r="AT23" s="362"/>
      <c r="AU23" s="436"/>
      <c r="AV23" s="436"/>
      <c r="AW23" s="435">
        <v>39.841868630947985</v>
      </c>
      <c r="AX23" s="436">
        <v>45.190858882965998</v>
      </c>
      <c r="AY23" s="436">
        <v>41.656597478304043</v>
      </c>
      <c r="AZ23" s="436">
        <v>42.386123329978822</v>
      </c>
      <c r="BA23" s="117">
        <f t="shared" ref="BA23:CL23" si="16">BA22/H22*100</f>
        <v>40.753907884453881</v>
      </c>
      <c r="BB23" s="117">
        <f t="shared" si="16"/>
        <v>42.797237103854009</v>
      </c>
      <c r="BC23" s="117">
        <f t="shared" si="16"/>
        <v>42.705263380320261</v>
      </c>
      <c r="BD23" s="117">
        <f t="shared" si="16"/>
        <v>40.11969558111317</v>
      </c>
      <c r="BE23" s="117">
        <f t="shared" si="16"/>
        <v>45.242804507241061</v>
      </c>
      <c r="BF23" s="117">
        <f t="shared" si="16"/>
        <v>48.781067151278521</v>
      </c>
      <c r="BG23" s="117">
        <f t="shared" si="16"/>
        <v>45.328271439735168</v>
      </c>
      <c r="BH23" s="117">
        <f t="shared" si="16"/>
        <v>45.177650897721712</v>
      </c>
      <c r="BI23" s="117">
        <f t="shared" si="16"/>
        <v>44.235232589522674</v>
      </c>
      <c r="BJ23" s="117">
        <f t="shared" si="16"/>
        <v>48.758266471236098</v>
      </c>
      <c r="BK23" s="117">
        <f t="shared" si="16"/>
        <v>48.946714126598501</v>
      </c>
      <c r="BL23" s="117">
        <f t="shared" si="16"/>
        <v>45.930408518737316</v>
      </c>
      <c r="BM23" s="117">
        <f t="shared" si="16"/>
        <v>44.570024241750403</v>
      </c>
      <c r="BN23" s="117">
        <f t="shared" si="16"/>
        <v>47.034403464852979</v>
      </c>
      <c r="BO23" s="117">
        <f t="shared" si="16"/>
        <v>44.671032725315776</v>
      </c>
      <c r="BP23" s="117">
        <f t="shared" si="16"/>
        <v>42.339423193759494</v>
      </c>
      <c r="BQ23" s="117">
        <f t="shared" si="16"/>
        <v>49.258244112694612</v>
      </c>
      <c r="BR23" s="117">
        <f t="shared" si="16"/>
        <v>47.250828575712347</v>
      </c>
      <c r="BS23" s="117">
        <f t="shared" si="16"/>
        <v>44.38703443468237</v>
      </c>
      <c r="BT23" s="117">
        <f t="shared" si="16"/>
        <v>42.657234424566795</v>
      </c>
      <c r="BU23" s="117">
        <f t="shared" si="16"/>
        <v>44.750202793390812</v>
      </c>
      <c r="BV23" s="117">
        <f t="shared" si="16"/>
        <v>42.365967097993114</v>
      </c>
      <c r="BW23" s="117">
        <f t="shared" si="16"/>
        <v>47.62218518163634</v>
      </c>
      <c r="BX23" s="362">
        <f t="shared" si="16"/>
        <v>45.872818178212086</v>
      </c>
      <c r="BY23" s="117">
        <f t="shared" si="16"/>
        <v>44.191337839686071</v>
      </c>
      <c r="BZ23" s="117">
        <f t="shared" si="16"/>
        <v>46.405332139515778</v>
      </c>
      <c r="CA23" s="117">
        <f t="shared" si="16"/>
        <v>44.939686017848473</v>
      </c>
      <c r="CB23" s="117">
        <f t="shared" si="16"/>
        <v>44.211261547528089</v>
      </c>
      <c r="CC23" s="117">
        <f t="shared" si="16"/>
        <v>40.571380135826622</v>
      </c>
      <c r="CD23" s="117">
        <f t="shared" si="16"/>
        <v>57.013842606493071</v>
      </c>
      <c r="CE23" s="117">
        <f t="shared" si="16"/>
        <v>43.011583241629253</v>
      </c>
      <c r="CF23" s="117">
        <f t="shared" si="16"/>
        <v>42.799674072877906</v>
      </c>
      <c r="CG23" s="117">
        <f t="shared" si="16"/>
        <v>42.785940563874533</v>
      </c>
      <c r="CH23" s="117">
        <f t="shared" si="16"/>
        <v>47.586672688381363</v>
      </c>
      <c r="CI23" s="117">
        <f t="shared" si="16"/>
        <v>45.882514454411641</v>
      </c>
      <c r="CJ23" s="117">
        <f t="shared" si="16"/>
        <v>45.415624415354529</v>
      </c>
      <c r="CK23" s="117">
        <f t="shared" si="16"/>
        <v>45.25218040478002</v>
      </c>
      <c r="CL23" s="117">
        <f t="shared" si="16"/>
        <v>45.453423967063308</v>
      </c>
      <c r="CM23" s="362"/>
      <c r="CN23" s="1655"/>
      <c r="CO23" s="1655"/>
      <c r="CP23" s="435">
        <v>10.561429911007906</v>
      </c>
      <c r="CQ23" s="436">
        <v>8.1337702489376209</v>
      </c>
      <c r="CR23" s="436">
        <v>7.1217036338283677</v>
      </c>
      <c r="CS23" s="436">
        <v>7.0619288490026575</v>
      </c>
      <c r="CT23" s="436">
        <f t="shared" ref="CT23:EE23" si="17">CT22/H22*100</f>
        <v>8.7784740925147826</v>
      </c>
      <c r="CU23" s="436">
        <f t="shared" si="17"/>
        <v>10.135968421612086</v>
      </c>
      <c r="CV23" s="436">
        <f t="shared" si="17"/>
        <v>8.6988215989648321</v>
      </c>
      <c r="CW23" s="436">
        <f t="shared" si="17"/>
        <v>7.2032531385873915</v>
      </c>
      <c r="CX23" s="436">
        <f t="shared" si="17"/>
        <v>12.168134453181796</v>
      </c>
      <c r="CY23" s="436">
        <f t="shared" si="17"/>
        <v>10.128696717988946</v>
      </c>
      <c r="CZ23" s="436">
        <f t="shared" si="17"/>
        <v>9.8176341796114261</v>
      </c>
      <c r="DA23" s="436">
        <f t="shared" si="17"/>
        <v>6.740120358169273</v>
      </c>
      <c r="DB23" s="436">
        <f t="shared" si="17"/>
        <v>12.511904937937409</v>
      </c>
      <c r="DC23" s="436">
        <f t="shared" si="17"/>
        <v>9.9655276980670955</v>
      </c>
      <c r="DD23" s="436">
        <f t="shared" si="17"/>
        <v>8.0662896143589649</v>
      </c>
      <c r="DE23" s="436">
        <f t="shared" si="17"/>
        <v>7.0082273032179829</v>
      </c>
      <c r="DF23" s="436">
        <f t="shared" si="17"/>
        <v>10.245068131504423</v>
      </c>
      <c r="DG23" s="436">
        <f t="shared" si="17"/>
        <v>8.9316837446313713</v>
      </c>
      <c r="DH23" s="436">
        <f t="shared" si="17"/>
        <v>8.688102816002111</v>
      </c>
      <c r="DI23" s="436">
        <f t="shared" si="17"/>
        <v>7.8155225855423849</v>
      </c>
      <c r="DJ23" s="436">
        <f t="shared" si="17"/>
        <v>8.5318864682699864</v>
      </c>
      <c r="DK23" s="436">
        <f t="shared" si="17"/>
        <v>8.5786916289755553</v>
      </c>
      <c r="DL23" s="436">
        <f t="shared" si="17"/>
        <v>8.2134797528460304</v>
      </c>
      <c r="DM23" s="436">
        <f t="shared" si="17"/>
        <v>8.7291753749753749</v>
      </c>
      <c r="DN23" s="436">
        <f t="shared" si="17"/>
        <v>11.809251553023218</v>
      </c>
      <c r="DO23" s="436">
        <f t="shared" si="17"/>
        <v>12.208516430805085</v>
      </c>
      <c r="DP23" s="436">
        <f t="shared" si="17"/>
        <v>8.5454572488431388</v>
      </c>
      <c r="DQ23" s="689">
        <f t="shared" si="17"/>
        <v>8.0454950214141672</v>
      </c>
      <c r="DR23" s="436">
        <f t="shared" si="17"/>
        <v>11.326958419010086</v>
      </c>
      <c r="DS23" s="436">
        <f t="shared" si="17"/>
        <v>10.529394199207557</v>
      </c>
      <c r="DT23" s="436">
        <f t="shared" si="17"/>
        <v>9.7406174076942484</v>
      </c>
      <c r="DU23" s="436">
        <f t="shared" si="17"/>
        <v>8.6300065207478607</v>
      </c>
      <c r="DV23" s="436">
        <f t="shared" si="17"/>
        <v>9.2942087416353267</v>
      </c>
      <c r="DW23" s="436">
        <f t="shared" si="17"/>
        <v>8.8784479771950586</v>
      </c>
      <c r="DX23" s="436">
        <f t="shared" si="17"/>
        <v>10.500603743605692</v>
      </c>
      <c r="DY23" s="436">
        <f t="shared" si="17"/>
        <v>6.4432272464586422</v>
      </c>
      <c r="DZ23" s="436">
        <f t="shared" si="17"/>
        <v>8.2217565170980773</v>
      </c>
      <c r="EA23" s="436">
        <f t="shared" si="17"/>
        <v>8.3411480295487213</v>
      </c>
      <c r="EB23" s="436">
        <f t="shared" si="17"/>
        <v>9.7393157650892697</v>
      </c>
      <c r="EC23" s="436">
        <f t="shared" si="17"/>
        <v>7.9325161940631119</v>
      </c>
      <c r="ED23" s="436">
        <f t="shared" si="17"/>
        <v>8.5852787127762777</v>
      </c>
      <c r="EE23" s="436">
        <f t="shared" si="17"/>
        <v>8.5629136563166526</v>
      </c>
      <c r="EF23" s="362"/>
      <c r="EG23" s="1655"/>
      <c r="EH23" s="1655"/>
      <c r="EI23" s="1655"/>
      <c r="EJ23" s="1655"/>
      <c r="GR23" s="1655"/>
      <c r="GS23" s="1655"/>
      <c r="GT23" s="1655"/>
      <c r="GU23" s="1655"/>
      <c r="GV23" s="1655"/>
      <c r="GW23" s="1655"/>
      <c r="GX23" s="1655"/>
      <c r="GY23" s="1655"/>
      <c r="GZ23" s="1655"/>
      <c r="HA23" s="1655"/>
      <c r="HB23" s="1655"/>
      <c r="HC23" s="1655"/>
      <c r="HD23" s="1655"/>
      <c r="HE23" s="683"/>
      <c r="HF23" s="683"/>
      <c r="HG23" s="683"/>
      <c r="HH23" s="683"/>
      <c r="HI23" s="683"/>
      <c r="HJ23" s="683"/>
      <c r="HK23" s="683"/>
      <c r="HL23" s="683"/>
      <c r="HM23" s="683"/>
      <c r="HN23" s="683"/>
      <c r="HO23" s="683"/>
      <c r="HP23" s="683"/>
      <c r="HQ23" s="683"/>
      <c r="HR23" s="683"/>
      <c r="HS23" s="683"/>
      <c r="HT23" s="683"/>
      <c r="HU23" s="683"/>
      <c r="HV23" s="683"/>
      <c r="HW23" s="683"/>
      <c r="HX23" s="683"/>
      <c r="HY23" s="683"/>
      <c r="HZ23" s="683"/>
      <c r="IA23" s="683"/>
      <c r="IB23" s="683"/>
      <c r="IC23" s="683"/>
      <c r="ID23" s="683"/>
      <c r="IE23" s="683"/>
      <c r="IF23" s="683"/>
      <c r="IG23" s="683"/>
      <c r="IH23" s="683"/>
      <c r="II23" s="683"/>
      <c r="IJ23" s="683"/>
      <c r="IK23" s="683"/>
      <c r="IL23" s="683"/>
      <c r="IM23" s="683"/>
      <c r="IN23" s="683"/>
      <c r="IO23" s="683"/>
      <c r="IP23" s="683"/>
      <c r="IQ23" s="683"/>
      <c r="IR23" s="683"/>
      <c r="IS23" s="683"/>
      <c r="IT23" s="683"/>
      <c r="IU23" s="683"/>
      <c r="IV23" s="683"/>
      <c r="IW23" s="683"/>
      <c r="IX23" s="683"/>
      <c r="IY23" s="683"/>
      <c r="IZ23" s="683"/>
      <c r="JA23" s="683"/>
      <c r="JB23" s="683"/>
      <c r="JC23" s="683"/>
      <c r="JD23" s="683"/>
      <c r="JE23" s="683"/>
      <c r="JF23" s="683"/>
      <c r="JG23" s="472"/>
      <c r="JH23" s="683"/>
      <c r="JI23" s="683"/>
    </row>
    <row r="24" spans="1:296" ht="18.600000000000001" customHeight="1">
      <c r="A24" s="1741" t="str">
        <f>IF('1'!A1=1,B24,C24)</f>
        <v>Product group</v>
      </c>
      <c r="B24" s="1743" t="s">
        <v>24</v>
      </c>
      <c r="C24" s="1745" t="s">
        <v>155</v>
      </c>
      <c r="D24" s="1734" t="str">
        <f>IF('1'!A1=1,"Азія","Asia")</f>
        <v>Asia</v>
      </c>
      <c r="E24" s="1735"/>
      <c r="F24" s="1735"/>
      <c r="G24" s="1735"/>
      <c r="H24" s="1735"/>
      <c r="I24" s="1735"/>
      <c r="J24" s="1735"/>
      <c r="K24" s="1735"/>
      <c r="L24" s="1735"/>
      <c r="M24" s="1735"/>
      <c r="N24" s="1735"/>
      <c r="O24" s="1735"/>
      <c r="P24" s="1735"/>
      <c r="Q24" s="1735"/>
      <c r="R24" s="1735"/>
      <c r="S24" s="1735"/>
      <c r="T24" s="1735"/>
      <c r="U24" s="1735"/>
      <c r="V24" s="1735"/>
      <c r="W24" s="1735"/>
      <c r="X24" s="1735"/>
      <c r="Y24" s="1735"/>
      <c r="Z24" s="1735"/>
      <c r="AA24" s="1735"/>
      <c r="AB24" s="1735"/>
      <c r="AC24" s="1735"/>
      <c r="AD24" s="1735"/>
      <c r="AE24" s="1735"/>
      <c r="AF24" s="1736"/>
      <c r="AG24" s="1736"/>
      <c r="AH24" s="1736"/>
      <c r="AI24" s="1736"/>
      <c r="AJ24" s="1736"/>
      <c r="AK24" s="1736"/>
      <c r="AL24" s="1736"/>
      <c r="AM24" s="1736"/>
      <c r="AN24" s="1736"/>
      <c r="AO24" s="1736"/>
      <c r="AP24" s="1736"/>
      <c r="AQ24" s="1736"/>
      <c r="AR24" s="1736"/>
      <c r="AS24" s="1736"/>
      <c r="AT24" s="1737"/>
      <c r="AU24" s="1128"/>
      <c r="AV24" s="1128"/>
      <c r="AW24" s="1734" t="str">
        <f>IF('1'!A1=1,"Африка","Africa")</f>
        <v>Africa</v>
      </c>
      <c r="AX24" s="1735"/>
      <c r="AY24" s="1735"/>
      <c r="AZ24" s="1735"/>
      <c r="BA24" s="1735"/>
      <c r="BB24" s="1735"/>
      <c r="BC24" s="1735"/>
      <c r="BD24" s="1735"/>
      <c r="BE24" s="1735"/>
      <c r="BF24" s="1735"/>
      <c r="BG24" s="1735"/>
      <c r="BH24" s="1735"/>
      <c r="BI24" s="1735"/>
      <c r="BJ24" s="1735"/>
      <c r="BK24" s="1735"/>
      <c r="BL24" s="1735"/>
      <c r="BM24" s="1735"/>
      <c r="BN24" s="1735"/>
      <c r="BO24" s="1735"/>
      <c r="BP24" s="1735"/>
      <c r="BQ24" s="1735"/>
      <c r="BR24" s="1735"/>
      <c r="BS24" s="1735"/>
      <c r="BT24" s="1735"/>
      <c r="BU24" s="1735"/>
      <c r="BV24" s="1735"/>
      <c r="BW24" s="1735"/>
      <c r="BX24" s="1735"/>
      <c r="BY24" s="1736"/>
      <c r="BZ24" s="1736"/>
      <c r="CA24" s="1736"/>
      <c r="CB24" s="1736"/>
      <c r="CC24" s="1736"/>
      <c r="CD24" s="1736"/>
      <c r="CE24" s="1736"/>
      <c r="CF24" s="1736"/>
      <c r="CG24" s="1736"/>
      <c r="CH24" s="1736"/>
      <c r="CI24" s="1736"/>
      <c r="CJ24" s="1736"/>
      <c r="CK24" s="1736"/>
      <c r="CL24" s="1736"/>
      <c r="CM24" s="1737"/>
      <c r="CN24" s="1128"/>
      <c r="CO24" s="1128"/>
      <c r="CP24" s="1734" t="str">
        <f>IF('1'!A1=1,"СНД","CIS countries")</f>
        <v>CIS countries</v>
      </c>
      <c r="CQ24" s="1735"/>
      <c r="CR24" s="1735"/>
      <c r="CS24" s="1735"/>
      <c r="CT24" s="1735"/>
      <c r="CU24" s="1735"/>
      <c r="CV24" s="1735"/>
      <c r="CW24" s="1735"/>
      <c r="CX24" s="1735"/>
      <c r="CY24" s="1735"/>
      <c r="CZ24" s="1735"/>
      <c r="DA24" s="1735"/>
      <c r="DB24" s="1735"/>
      <c r="DC24" s="1735"/>
      <c r="DD24" s="1735"/>
      <c r="DE24" s="1735"/>
      <c r="DF24" s="1735"/>
      <c r="DG24" s="1735"/>
      <c r="DH24" s="1735"/>
      <c r="DI24" s="1735"/>
      <c r="DJ24" s="1735"/>
      <c r="DK24" s="1735"/>
      <c r="DL24" s="1735"/>
      <c r="DM24" s="1735"/>
      <c r="DN24" s="1735"/>
      <c r="DO24" s="1735"/>
      <c r="DP24" s="1735"/>
      <c r="DQ24" s="1735"/>
      <c r="DR24" s="1736"/>
      <c r="DS24" s="1736"/>
      <c r="DT24" s="1736"/>
      <c r="DU24" s="1736"/>
      <c r="DV24" s="1736"/>
      <c r="DW24" s="1736"/>
      <c r="DX24" s="1736"/>
      <c r="DY24" s="1736"/>
      <c r="DZ24" s="1736"/>
      <c r="EA24" s="1736"/>
      <c r="EB24" s="1736"/>
      <c r="EC24" s="1736"/>
      <c r="ED24" s="1736"/>
      <c r="EE24" s="1736"/>
      <c r="EF24" s="1737"/>
      <c r="EG24" s="330"/>
      <c r="EH24" s="330"/>
    </row>
    <row r="25" spans="1:296" ht="67.349999999999994" customHeight="1">
      <c r="A25" s="1742" t="s">
        <v>25</v>
      </c>
      <c r="B25" s="1744" t="s">
        <v>25</v>
      </c>
      <c r="C25" s="1749" t="s">
        <v>25</v>
      </c>
      <c r="D25" s="332" t="s">
        <v>145</v>
      </c>
      <c r="E25" s="332" t="s">
        <v>146</v>
      </c>
      <c r="F25" s="332" t="s">
        <v>147</v>
      </c>
      <c r="G25" s="332" t="s">
        <v>148</v>
      </c>
      <c r="H25" s="332" t="s">
        <v>149</v>
      </c>
      <c r="I25" s="332" t="s">
        <v>150</v>
      </c>
      <c r="J25" s="332" t="s">
        <v>151</v>
      </c>
      <c r="K25" s="332" t="s">
        <v>152</v>
      </c>
      <c r="L25" s="428" t="s">
        <v>153</v>
      </c>
      <c r="M25" s="428" t="s">
        <v>154</v>
      </c>
      <c r="N25" s="428" t="s">
        <v>221</v>
      </c>
      <c r="O25" s="428" t="s">
        <v>224</v>
      </c>
      <c r="P25" s="334" t="s">
        <v>227</v>
      </c>
      <c r="Q25" s="334" t="s">
        <v>235</v>
      </c>
      <c r="R25" s="334" t="s">
        <v>243</v>
      </c>
      <c r="S25" s="334" t="s">
        <v>245</v>
      </c>
      <c r="T25" s="334" t="s">
        <v>251</v>
      </c>
      <c r="U25" s="334" t="s">
        <v>254</v>
      </c>
      <c r="V25" s="334" t="s">
        <v>261</v>
      </c>
      <c r="W25" s="334" t="s">
        <v>269</v>
      </c>
      <c r="X25" s="334" t="s">
        <v>272</v>
      </c>
      <c r="Y25" s="334" t="s">
        <v>275</v>
      </c>
      <c r="Z25" s="334" t="s">
        <v>286</v>
      </c>
      <c r="AA25" s="334" t="s">
        <v>287</v>
      </c>
      <c r="AB25" s="334" t="s">
        <v>313</v>
      </c>
      <c r="AC25" s="334" t="s">
        <v>318</v>
      </c>
      <c r="AD25" s="334" t="s">
        <v>321</v>
      </c>
      <c r="AE25" s="334" t="s">
        <v>324</v>
      </c>
      <c r="AF25" s="334" t="s">
        <v>336</v>
      </c>
      <c r="AG25" s="334" t="s">
        <v>351</v>
      </c>
      <c r="AH25" s="334" t="s">
        <v>358</v>
      </c>
      <c r="AI25" s="334" t="s">
        <v>382</v>
      </c>
      <c r="AJ25" s="334" t="s">
        <v>413</v>
      </c>
      <c r="AK25" s="334" t="s">
        <v>418</v>
      </c>
      <c r="AL25" s="334" t="s">
        <v>428</v>
      </c>
      <c r="AM25" s="334" t="s">
        <v>434</v>
      </c>
      <c r="AN25" s="334" t="s">
        <v>437</v>
      </c>
      <c r="AO25" s="334" t="s">
        <v>447</v>
      </c>
      <c r="AP25" s="334" t="s">
        <v>627</v>
      </c>
      <c r="AQ25" s="334" t="s">
        <v>694</v>
      </c>
      <c r="AR25" s="430">
        <v>2022</v>
      </c>
      <c r="AS25" s="430">
        <v>2023</v>
      </c>
      <c r="AT25" s="335" t="str">
        <f>IF('1'!A1=1,AU25,AV25)</f>
        <v>2023 to 2022 (%)</v>
      </c>
      <c r="AU25" s="336" t="s">
        <v>695</v>
      </c>
      <c r="AV25" s="336" t="s">
        <v>698</v>
      </c>
      <c r="AW25" s="332" t="s">
        <v>145</v>
      </c>
      <c r="AX25" s="332" t="s">
        <v>146</v>
      </c>
      <c r="AY25" s="332" t="s">
        <v>147</v>
      </c>
      <c r="AZ25" s="332" t="s">
        <v>148</v>
      </c>
      <c r="BA25" s="332" t="s">
        <v>149</v>
      </c>
      <c r="BB25" s="332" t="s">
        <v>150</v>
      </c>
      <c r="BC25" s="332" t="s">
        <v>151</v>
      </c>
      <c r="BD25" s="332" t="s">
        <v>152</v>
      </c>
      <c r="BE25" s="332" t="s">
        <v>153</v>
      </c>
      <c r="BF25" s="332" t="s">
        <v>154</v>
      </c>
      <c r="BG25" s="332" t="s">
        <v>221</v>
      </c>
      <c r="BH25" s="332" t="s">
        <v>224</v>
      </c>
      <c r="BI25" s="334" t="s">
        <v>227</v>
      </c>
      <c r="BJ25" s="334" t="s">
        <v>235</v>
      </c>
      <c r="BK25" s="334" t="s">
        <v>243</v>
      </c>
      <c r="BL25" s="334" t="s">
        <v>245</v>
      </c>
      <c r="BM25" s="334" t="s">
        <v>251</v>
      </c>
      <c r="BN25" s="334" t="s">
        <v>254</v>
      </c>
      <c r="BO25" s="334" t="s">
        <v>261</v>
      </c>
      <c r="BP25" s="334" t="s">
        <v>269</v>
      </c>
      <c r="BQ25" s="334" t="s">
        <v>272</v>
      </c>
      <c r="BR25" s="334" t="s">
        <v>275</v>
      </c>
      <c r="BS25" s="334" t="s">
        <v>286</v>
      </c>
      <c r="BT25" s="334" t="s">
        <v>287</v>
      </c>
      <c r="BU25" s="334" t="s">
        <v>313</v>
      </c>
      <c r="BV25" s="334" t="s">
        <v>318</v>
      </c>
      <c r="BW25" s="334" t="s">
        <v>321</v>
      </c>
      <c r="BX25" s="334" t="s">
        <v>324</v>
      </c>
      <c r="BY25" s="334" t="s">
        <v>336</v>
      </c>
      <c r="BZ25" s="334" t="s">
        <v>351</v>
      </c>
      <c r="CA25" s="334" t="s">
        <v>358</v>
      </c>
      <c r="CB25" s="334" t="s">
        <v>382</v>
      </c>
      <c r="CC25" s="334" t="s">
        <v>413</v>
      </c>
      <c r="CD25" s="334" t="s">
        <v>418</v>
      </c>
      <c r="CE25" s="334" t="s">
        <v>428</v>
      </c>
      <c r="CF25" s="334" t="s">
        <v>434</v>
      </c>
      <c r="CG25" s="334" t="s">
        <v>437</v>
      </c>
      <c r="CH25" s="334" t="s">
        <v>447</v>
      </c>
      <c r="CI25" s="334" t="s">
        <v>627</v>
      </c>
      <c r="CJ25" s="334" t="s">
        <v>694</v>
      </c>
      <c r="CK25" s="430">
        <v>2022</v>
      </c>
      <c r="CL25" s="430">
        <v>2023</v>
      </c>
      <c r="CM25" s="645" t="str">
        <f>IF('1'!A1=1,CN25,CO25)</f>
        <v xml:space="preserve"> 2023 to 2022 (%)</v>
      </c>
      <c r="CN25" s="336" t="s">
        <v>695</v>
      </c>
      <c r="CO25" s="336" t="s">
        <v>696</v>
      </c>
      <c r="CP25" s="332" t="s">
        <v>145</v>
      </c>
      <c r="CQ25" s="332" t="s">
        <v>146</v>
      </c>
      <c r="CR25" s="332" t="s">
        <v>147</v>
      </c>
      <c r="CS25" s="332" t="s">
        <v>148</v>
      </c>
      <c r="CT25" s="332" t="s">
        <v>149</v>
      </c>
      <c r="CU25" s="332" t="s">
        <v>150</v>
      </c>
      <c r="CV25" s="332" t="s">
        <v>151</v>
      </c>
      <c r="CW25" s="332" t="s">
        <v>152</v>
      </c>
      <c r="CX25" s="428" t="s">
        <v>153</v>
      </c>
      <c r="CY25" s="428" t="s">
        <v>154</v>
      </c>
      <c r="CZ25" s="428" t="s">
        <v>221</v>
      </c>
      <c r="DA25" s="332" t="s">
        <v>224</v>
      </c>
      <c r="DB25" s="334" t="s">
        <v>227</v>
      </c>
      <c r="DC25" s="334" t="s">
        <v>235</v>
      </c>
      <c r="DD25" s="334" t="s">
        <v>243</v>
      </c>
      <c r="DE25" s="334" t="s">
        <v>245</v>
      </c>
      <c r="DF25" s="334" t="s">
        <v>251</v>
      </c>
      <c r="DG25" s="334" t="s">
        <v>254</v>
      </c>
      <c r="DH25" s="334" t="s">
        <v>261</v>
      </c>
      <c r="DI25" s="334" t="s">
        <v>269</v>
      </c>
      <c r="DJ25" s="334" t="s">
        <v>272</v>
      </c>
      <c r="DK25" s="334" t="s">
        <v>275</v>
      </c>
      <c r="DL25" s="334" t="s">
        <v>286</v>
      </c>
      <c r="DM25" s="334" t="s">
        <v>287</v>
      </c>
      <c r="DN25" s="334" t="s">
        <v>313</v>
      </c>
      <c r="DO25" s="334" t="s">
        <v>318</v>
      </c>
      <c r="DP25" s="334" t="s">
        <v>321</v>
      </c>
      <c r="DQ25" s="334" t="s">
        <v>324</v>
      </c>
      <c r="DR25" s="334" t="s">
        <v>336</v>
      </c>
      <c r="DS25" s="334" t="s">
        <v>351</v>
      </c>
      <c r="DT25" s="334" t="s">
        <v>358</v>
      </c>
      <c r="DU25" s="334" t="s">
        <v>382</v>
      </c>
      <c r="DV25" s="334" t="s">
        <v>413</v>
      </c>
      <c r="DW25" s="334" t="s">
        <v>418</v>
      </c>
      <c r="DX25" s="334" t="s">
        <v>428</v>
      </c>
      <c r="DY25" s="334" t="s">
        <v>434</v>
      </c>
      <c r="DZ25" s="334" t="s">
        <v>437</v>
      </c>
      <c r="EA25" s="334" t="s">
        <v>447</v>
      </c>
      <c r="EB25" s="334" t="s">
        <v>627</v>
      </c>
      <c r="EC25" s="334" t="s">
        <v>694</v>
      </c>
      <c r="ED25" s="430">
        <v>2022</v>
      </c>
      <c r="EE25" s="430">
        <v>2023</v>
      </c>
      <c r="EF25" s="335" t="str">
        <f>IF('1'!A1=1,EG25,EH25)</f>
        <v xml:space="preserve"> 2023 to 2022 (%)</v>
      </c>
      <c r="EG25" s="336" t="s">
        <v>695</v>
      </c>
      <c r="EH25" s="336" t="s">
        <v>696</v>
      </c>
    </row>
    <row r="26" spans="1:296" ht="34.5" customHeight="1">
      <c r="A26" s="337" t="str">
        <f>IF('1'!A1=1,B26,C26)</f>
        <v>TOTAL</v>
      </c>
      <c r="B26" s="338" t="s">
        <v>14</v>
      </c>
      <c r="C26" s="338" t="s">
        <v>105</v>
      </c>
      <c r="D26" s="339">
        <v>2510.7829999999999</v>
      </c>
      <c r="E26" s="340">
        <v>2194.2759999999998</v>
      </c>
      <c r="F26" s="340">
        <v>2583.0749999999998</v>
      </c>
      <c r="G26" s="340">
        <v>2554.098</v>
      </c>
      <c r="H26" s="340">
        <v>1811.931</v>
      </c>
      <c r="I26" s="340">
        <v>1321.009</v>
      </c>
      <c r="J26" s="340">
        <v>1656.48</v>
      </c>
      <c r="K26" s="340">
        <v>1848.13</v>
      </c>
      <c r="L26" s="340">
        <v>1845.7489999999998</v>
      </c>
      <c r="M26" s="340">
        <v>1822.1899999999998</v>
      </c>
      <c r="N26" s="340">
        <v>2167.5039999999999</v>
      </c>
      <c r="O26" s="340">
        <v>2401.2960000000003</v>
      </c>
      <c r="P26" s="341">
        <v>2241.4560000000001</v>
      </c>
      <c r="Q26" s="341">
        <v>2257.1799999999998</v>
      </c>
      <c r="R26" s="341">
        <v>2521.7250000000004</v>
      </c>
      <c r="S26" s="341">
        <v>2878.6750000000002</v>
      </c>
      <c r="T26" s="341">
        <v>2672.884</v>
      </c>
      <c r="U26" s="341">
        <v>2658.7380000000003</v>
      </c>
      <c r="V26" s="341">
        <v>3391.5829999999996</v>
      </c>
      <c r="W26" s="341">
        <v>3906.9759999999997</v>
      </c>
      <c r="X26" s="341">
        <v>3251</v>
      </c>
      <c r="Y26" s="341">
        <v>3234</v>
      </c>
      <c r="Z26" s="341">
        <v>4166</v>
      </c>
      <c r="AA26" s="341">
        <v>4568</v>
      </c>
      <c r="AB26" s="593">
        <f>'3.1'!AN93</f>
        <v>3414</v>
      </c>
      <c r="AC26" s="593">
        <f>'3.1'!AO93</f>
        <v>2935</v>
      </c>
      <c r="AD26" s="593">
        <f>'3.1'!AP93</f>
        <v>3658</v>
      </c>
      <c r="AE26" s="693">
        <f>'3.1'!AQ93</f>
        <v>4335</v>
      </c>
      <c r="AF26" s="593">
        <f>'3.1'!AR93</f>
        <v>3867</v>
      </c>
      <c r="AG26" s="593">
        <f>'3.1'!AS93</f>
        <v>4069</v>
      </c>
      <c r="AH26" s="593">
        <f>'3.1'!AT93</f>
        <v>5061</v>
      </c>
      <c r="AI26" s="593">
        <f>'3.1'!AU93</f>
        <v>5743</v>
      </c>
      <c r="AJ26" s="593">
        <f>'3.1'!AV93</f>
        <v>3307</v>
      </c>
      <c r="AK26" s="593">
        <f>'3.1'!AW93</f>
        <v>2922</v>
      </c>
      <c r="AL26" s="593">
        <f>'3.1'!AX93</f>
        <v>4163</v>
      </c>
      <c r="AM26" s="593">
        <f>'3.1'!AY93</f>
        <v>5529</v>
      </c>
      <c r="AN26" s="593">
        <f>'3.1'!AZ93</f>
        <v>4788</v>
      </c>
      <c r="AO26" s="593">
        <f>'3.1'!BA93</f>
        <v>4784</v>
      </c>
      <c r="AP26" s="593">
        <f>'3.1'!BB93</f>
        <v>5384</v>
      </c>
      <c r="AQ26" s="593">
        <f>'3.1'!BC93</f>
        <v>5660</v>
      </c>
      <c r="AR26" s="593">
        <f>AJ26+AK26+AL26+AM26</f>
        <v>15921</v>
      </c>
      <c r="AS26" s="593">
        <f>AN26+AO26+AP26+AQ26</f>
        <v>20616</v>
      </c>
      <c r="AT26" s="342">
        <f>AS26/AR26*100</f>
        <v>129.48935368381382</v>
      </c>
      <c r="AU26" s="343"/>
      <c r="AV26" s="343"/>
      <c r="AW26" s="339">
        <v>126.536</v>
      </c>
      <c r="AX26" s="340">
        <v>120.599</v>
      </c>
      <c r="AY26" s="340">
        <v>138.398</v>
      </c>
      <c r="AZ26" s="340">
        <v>154.678</v>
      </c>
      <c r="BA26" s="340">
        <v>150</v>
      </c>
      <c r="BB26" s="340">
        <v>101</v>
      </c>
      <c r="BC26" s="340">
        <v>94</v>
      </c>
      <c r="BD26" s="340">
        <v>99</v>
      </c>
      <c r="BE26" s="340">
        <v>99.260999999999996</v>
      </c>
      <c r="BF26" s="340">
        <v>82.524000000000001</v>
      </c>
      <c r="BG26" s="340">
        <v>102.167</v>
      </c>
      <c r="BH26" s="340">
        <v>141.512</v>
      </c>
      <c r="BI26" s="341">
        <f>'[17]1.9'!AB96</f>
        <v>125.85299999999998</v>
      </c>
      <c r="BJ26" s="341">
        <f>'[17]1.9'!AC96</f>
        <v>106.339</v>
      </c>
      <c r="BK26" s="341">
        <f>'[17]1.9'!AD96</f>
        <v>162.68899999999999</v>
      </c>
      <c r="BL26" s="341">
        <f>'[17]1.9'!AE96</f>
        <v>175.10300000000001</v>
      </c>
      <c r="BM26" s="341">
        <v>160</v>
      </c>
      <c r="BN26" s="341">
        <v>122</v>
      </c>
      <c r="BO26" s="341">
        <v>148</v>
      </c>
      <c r="BP26" s="341">
        <v>154</v>
      </c>
      <c r="BQ26" s="341">
        <v>167</v>
      </c>
      <c r="BR26" s="341">
        <v>150</v>
      </c>
      <c r="BS26" s="341">
        <v>166</v>
      </c>
      <c r="BT26" s="341">
        <v>150</v>
      </c>
      <c r="BU26" s="593">
        <f>'3.1'!AN96</f>
        <v>173</v>
      </c>
      <c r="BV26" s="593">
        <f>'3.1'!AO96</f>
        <v>114</v>
      </c>
      <c r="BW26" s="593">
        <f>'3.1'!AP96</f>
        <v>145</v>
      </c>
      <c r="BX26" s="693">
        <f>'3.1'!AQ96</f>
        <v>135</v>
      </c>
      <c r="BY26" s="593">
        <f>'3.1'!AR96</f>
        <v>141</v>
      </c>
      <c r="BZ26" s="593">
        <f>'3.1'!AS96</f>
        <v>147</v>
      </c>
      <c r="CA26" s="593">
        <f>'3.1'!AT96</f>
        <v>306</v>
      </c>
      <c r="CB26" s="593">
        <f>'3.1'!AU96</f>
        <v>222</v>
      </c>
      <c r="CC26" s="593">
        <f>'3.1'!AV96</f>
        <v>104</v>
      </c>
      <c r="CD26" s="593">
        <f>'3.1'!AW96</f>
        <v>73</v>
      </c>
      <c r="CE26" s="593">
        <f>'3.1'!AX96</f>
        <v>134</v>
      </c>
      <c r="CF26" s="593">
        <f>'3.1'!AY96</f>
        <v>155</v>
      </c>
      <c r="CG26" s="593">
        <f>'3.1'!AZ96</f>
        <v>129</v>
      </c>
      <c r="CH26" s="593">
        <f>'3.1'!BA96</f>
        <v>164</v>
      </c>
      <c r="CI26" s="593">
        <f>'3.1'!BB96</f>
        <v>180</v>
      </c>
      <c r="CJ26" s="593">
        <f>'3.1'!BC96</f>
        <v>167</v>
      </c>
      <c r="CK26" s="593">
        <f>CC26+CD26+CE26+CF26</f>
        <v>466</v>
      </c>
      <c r="CL26" s="593">
        <f>CG26+CH26+CI26+CJ26</f>
        <v>640</v>
      </c>
      <c r="CM26" s="342">
        <f>CL26/CK26*100</f>
        <v>137.33905579399141</v>
      </c>
      <c r="CN26" s="343"/>
      <c r="CO26" s="343"/>
      <c r="CP26" s="339">
        <v>5630</v>
      </c>
      <c r="CQ26" s="340">
        <v>6009</v>
      </c>
      <c r="CR26" s="340">
        <v>4279</v>
      </c>
      <c r="CS26" s="340">
        <v>3792</v>
      </c>
      <c r="CT26" s="690">
        <v>2865</v>
      </c>
      <c r="CU26" s="690">
        <v>2842</v>
      </c>
      <c r="CV26" s="690">
        <v>2973</v>
      </c>
      <c r="CW26" s="690">
        <v>3200</v>
      </c>
      <c r="CX26" s="341">
        <f>'[17]1.9'!X100</f>
        <v>2075</v>
      </c>
      <c r="CY26" s="341">
        <f>'[17]1.9'!Y100</f>
        <v>2291</v>
      </c>
      <c r="CZ26" s="341">
        <f>'[17]1.9'!Z100</f>
        <v>2790</v>
      </c>
      <c r="DA26" s="341">
        <f>'[17]1.9'!AA100</f>
        <v>2960</v>
      </c>
      <c r="DB26" s="341">
        <f>'[17]1.9'!AB100</f>
        <v>2661</v>
      </c>
      <c r="DC26" s="341">
        <f>'[17]1.9'!AC100</f>
        <v>2776</v>
      </c>
      <c r="DD26" s="341">
        <f>'[17]1.9'!AD100</f>
        <v>3340</v>
      </c>
      <c r="DE26" s="341">
        <f>'[17]1.9'!AE100</f>
        <v>3835</v>
      </c>
      <c r="DF26" s="341">
        <v>3186</v>
      </c>
      <c r="DG26" s="341">
        <v>3357</v>
      </c>
      <c r="DH26" s="341">
        <v>3794</v>
      </c>
      <c r="DI26" s="341">
        <v>3779</v>
      </c>
      <c r="DJ26" s="593">
        <v>2998</v>
      </c>
      <c r="DK26" s="593">
        <v>3390</v>
      </c>
      <c r="DL26" s="593">
        <v>3217</v>
      </c>
      <c r="DM26" s="593">
        <v>3194</v>
      </c>
      <c r="DN26" s="593">
        <f>'3.1'!AN100</f>
        <v>2194</v>
      </c>
      <c r="DO26" s="593">
        <f>'3.1'!AO100</f>
        <v>1775</v>
      </c>
      <c r="DP26" s="593">
        <f>'3.1'!AP100</f>
        <v>2217</v>
      </c>
      <c r="DQ26" s="693">
        <f>'3.1'!AQ100</f>
        <v>2505</v>
      </c>
      <c r="DR26" s="593">
        <f>'3.1'!AR100</f>
        <v>2464</v>
      </c>
      <c r="DS26" s="593">
        <f>'3.1'!AS100</f>
        <v>2800</v>
      </c>
      <c r="DT26" s="593">
        <f>'3.1'!AT100</f>
        <v>3431</v>
      </c>
      <c r="DU26" s="593">
        <f>'3.1'!AU100</f>
        <v>4797</v>
      </c>
      <c r="DV26" s="593">
        <f>'3.1'!AV100</f>
        <v>3028</v>
      </c>
      <c r="DW26" s="593">
        <f>'3.1'!AW100</f>
        <v>694</v>
      </c>
      <c r="DX26" s="593">
        <f>'3.1'!AX100</f>
        <v>420</v>
      </c>
      <c r="DY26" s="593">
        <f>'3.1'!AY100</f>
        <v>353</v>
      </c>
      <c r="DZ26" s="593">
        <f>'3.1'!AZ100</f>
        <v>313</v>
      </c>
      <c r="EA26" s="593">
        <f>'3.1'!BA100</f>
        <v>319</v>
      </c>
      <c r="EB26" s="593">
        <f>'3.1'!BB100</f>
        <v>239</v>
      </c>
      <c r="EC26" s="593">
        <f>'3.1'!BC100</f>
        <v>244</v>
      </c>
      <c r="ED26" s="593">
        <f>DV26+DW26+DX26+DY26</f>
        <v>4495</v>
      </c>
      <c r="EE26" s="593">
        <f>DZ26+EA26+EB26+EC26</f>
        <v>1115</v>
      </c>
      <c r="EF26" s="342">
        <f>EE26/ED26*100</f>
        <v>24.805339265850947</v>
      </c>
      <c r="EG26" s="343"/>
      <c r="EH26" s="343"/>
      <c r="HO26" s="472" t="s">
        <v>360</v>
      </c>
      <c r="HP26" s="472" t="s">
        <v>361</v>
      </c>
      <c r="JG26" s="683"/>
    </row>
    <row r="27" spans="1:296" s="467" customFormat="1" ht="15.75" customHeight="1">
      <c r="A27" s="344" t="str">
        <f>IF('1'!A1=1,B27,C27)</f>
        <v xml:space="preserve">% of total </v>
      </c>
      <c r="B27" s="345" t="s">
        <v>26</v>
      </c>
      <c r="C27" s="345" t="s">
        <v>156</v>
      </c>
      <c r="D27" s="431">
        <v>16.461991869918698</v>
      </c>
      <c r="E27" s="432">
        <v>14.83320489420672</v>
      </c>
      <c r="F27" s="432">
        <v>18.460315759394199</v>
      </c>
      <c r="G27" s="432">
        <v>18.721844980567575</v>
      </c>
      <c r="H27" s="432">
        <f t="shared" ref="H27:AS27" si="18">H26/H7*100</f>
        <v>18.221349557522124</v>
      </c>
      <c r="I27" s="432">
        <f t="shared" si="18"/>
        <v>14.681140253389643</v>
      </c>
      <c r="J27" s="432">
        <f t="shared" si="18"/>
        <v>17.047236801481937</v>
      </c>
      <c r="K27" s="432">
        <f t="shared" si="18"/>
        <v>18.090544244322633</v>
      </c>
      <c r="L27" s="432">
        <f t="shared" si="18"/>
        <v>20.576911928651057</v>
      </c>
      <c r="M27" s="432">
        <f t="shared" si="18"/>
        <v>20.585065521915951</v>
      </c>
      <c r="N27" s="432">
        <f t="shared" si="18"/>
        <v>20.352150234741785</v>
      </c>
      <c r="O27" s="432">
        <f t="shared" si="18"/>
        <v>19.960897755610976</v>
      </c>
      <c r="P27" s="432">
        <f t="shared" si="18"/>
        <v>20.169675155223612</v>
      </c>
      <c r="Q27" s="432">
        <f t="shared" si="18"/>
        <v>19.829394711411751</v>
      </c>
      <c r="R27" s="432">
        <f t="shared" si="18"/>
        <v>19.993062713073819</v>
      </c>
      <c r="S27" s="432">
        <f t="shared" si="18"/>
        <v>20.194142406173274</v>
      </c>
      <c r="T27" s="432">
        <f t="shared" si="18"/>
        <v>21.347208689401807</v>
      </c>
      <c r="U27" s="432">
        <f t="shared" si="18"/>
        <v>20.39535133476527</v>
      </c>
      <c r="V27" s="432">
        <f t="shared" si="18"/>
        <v>22.815896400941806</v>
      </c>
      <c r="W27" s="432">
        <f t="shared" si="18"/>
        <v>24.991850572506873</v>
      </c>
      <c r="X27" s="432">
        <f t="shared" si="18"/>
        <v>24.058314215940204</v>
      </c>
      <c r="Y27" s="432">
        <f t="shared" si="18"/>
        <v>22.410089390894601</v>
      </c>
      <c r="Z27" s="432">
        <f t="shared" si="18"/>
        <v>25.88864031817052</v>
      </c>
      <c r="AA27" s="432">
        <f t="shared" si="18"/>
        <v>27.997058102476096</v>
      </c>
      <c r="AB27" s="432">
        <f t="shared" si="18"/>
        <v>26.267600215434335</v>
      </c>
      <c r="AC27" s="432">
        <f t="shared" si="18"/>
        <v>28.183214903015173</v>
      </c>
      <c r="AD27" s="432">
        <f t="shared" si="18"/>
        <v>27.947131178852469</v>
      </c>
      <c r="AE27" s="687">
        <f t="shared" si="18"/>
        <v>28.111017443745538</v>
      </c>
      <c r="AF27" s="432">
        <f t="shared" si="18"/>
        <v>27.134937899094801</v>
      </c>
      <c r="AG27" s="432">
        <f t="shared" si="18"/>
        <v>26.687217157473604</v>
      </c>
      <c r="AH27" s="432">
        <f t="shared" si="18"/>
        <v>27.249232757228235</v>
      </c>
      <c r="AI27" s="432">
        <f t="shared" si="18"/>
        <v>26.484965873455081</v>
      </c>
      <c r="AJ27" s="432">
        <f t="shared" si="18"/>
        <v>24.045662764487748</v>
      </c>
      <c r="AK27" s="432">
        <f t="shared" si="18"/>
        <v>25.524109014675052</v>
      </c>
      <c r="AL27" s="432">
        <f t="shared" si="18"/>
        <v>30.057761732851983</v>
      </c>
      <c r="AM27" s="432">
        <f t="shared" si="18"/>
        <v>33.509090909090908</v>
      </c>
      <c r="AN27" s="432">
        <f t="shared" si="18"/>
        <v>30.384566569361592</v>
      </c>
      <c r="AO27" s="432">
        <f t="shared" si="18"/>
        <v>32.648604381355355</v>
      </c>
      <c r="AP27" s="432">
        <f t="shared" si="18"/>
        <v>33.463857293803215</v>
      </c>
      <c r="AQ27" s="432">
        <f t="shared" si="18"/>
        <v>33.34708065751488</v>
      </c>
      <c r="AR27" s="432">
        <f t="shared" si="18"/>
        <v>28.660150132310854</v>
      </c>
      <c r="AS27" s="432">
        <f t="shared" si="18"/>
        <v>32.479952105619716</v>
      </c>
      <c r="AT27" s="347"/>
      <c r="AU27" s="432"/>
      <c r="AV27" s="432"/>
      <c r="AW27" s="431">
        <v>0.82963545764489899</v>
      </c>
      <c r="AX27" s="432">
        <v>0.81524369634286487</v>
      </c>
      <c r="AY27" s="432">
        <v>0.98869838548364053</v>
      </c>
      <c r="AZ27" s="432">
        <v>1.1342524015545941</v>
      </c>
      <c r="BA27" s="432">
        <f t="shared" ref="BA27:CI27" si="19">BA26/H7*100</f>
        <v>1.5084473049074818</v>
      </c>
      <c r="BB27" s="432">
        <f t="shared" si="19"/>
        <v>1.1224716603689708</v>
      </c>
      <c r="BC27" s="432">
        <f t="shared" si="19"/>
        <v>0.96737676237521864</v>
      </c>
      <c r="BD27" s="432">
        <f t="shared" si="19"/>
        <v>0.96906812842599854</v>
      </c>
      <c r="BE27" s="432">
        <f t="shared" si="19"/>
        <v>1.1065886287625417</v>
      </c>
      <c r="BF27" s="432">
        <f t="shared" si="19"/>
        <v>0.93226389516493458</v>
      </c>
      <c r="BG27" s="432">
        <f t="shared" si="19"/>
        <v>0.95931455399061027</v>
      </c>
      <c r="BH27" s="432">
        <f t="shared" si="19"/>
        <v>1.1763258520365754</v>
      </c>
      <c r="BI27" s="432">
        <f t="shared" si="19"/>
        <v>1.1324844776388012</v>
      </c>
      <c r="BJ27" s="432">
        <f t="shared" si="19"/>
        <v>0.934191337960116</v>
      </c>
      <c r="BK27" s="432">
        <f t="shared" si="19"/>
        <v>1.2898517402679774</v>
      </c>
      <c r="BL27" s="432">
        <f t="shared" si="19"/>
        <v>1.2283619782532447</v>
      </c>
      <c r="BM27" s="432">
        <f t="shared" si="19"/>
        <v>1.2778532066128903</v>
      </c>
      <c r="BN27" s="432">
        <f t="shared" si="19"/>
        <v>0.93586989874194537</v>
      </c>
      <c r="BO27" s="432">
        <f t="shared" si="19"/>
        <v>0.9956273124789774</v>
      </c>
      <c r="BP27" s="432">
        <f t="shared" si="19"/>
        <v>0.98509563103690911</v>
      </c>
      <c r="BQ27" s="432">
        <f t="shared" si="19"/>
        <v>1.2358469621845631</v>
      </c>
      <c r="BR27" s="432">
        <f t="shared" si="19"/>
        <v>1.0394290069988221</v>
      </c>
      <c r="BS27" s="432">
        <f t="shared" si="19"/>
        <v>1.0315684812329107</v>
      </c>
      <c r="BT27" s="432">
        <f t="shared" si="19"/>
        <v>0.91934297621966166</v>
      </c>
      <c r="BU27" s="432">
        <f t="shared" si="19"/>
        <v>1.3310764022466723</v>
      </c>
      <c r="BV27" s="432">
        <f t="shared" si="19"/>
        <v>1.0946802381409639</v>
      </c>
      <c r="BW27" s="432">
        <f t="shared" si="19"/>
        <v>1.1078004431201773</v>
      </c>
      <c r="BX27" s="687">
        <f t="shared" si="19"/>
        <v>0.87542960897477473</v>
      </c>
      <c r="BY27" s="432">
        <f t="shared" si="19"/>
        <v>0.98940425233316964</v>
      </c>
      <c r="BZ27" s="432">
        <f t="shared" si="19"/>
        <v>0.96412408998491506</v>
      </c>
      <c r="CA27" s="432">
        <f t="shared" si="19"/>
        <v>1.6475528993700534</v>
      </c>
      <c r="CB27" s="432">
        <f t="shared" si="19"/>
        <v>1.0237963475373546</v>
      </c>
      <c r="CC27" s="432">
        <f t="shared" si="19"/>
        <v>0.75619864756780342</v>
      </c>
      <c r="CD27" s="432">
        <f t="shared" si="19"/>
        <v>0.63766596785464713</v>
      </c>
      <c r="CE27" s="432">
        <f t="shared" si="19"/>
        <v>0.96750902527075811</v>
      </c>
      <c r="CF27" s="432">
        <f t="shared" si="19"/>
        <v>0.93939393939393934</v>
      </c>
      <c r="CG27" s="432">
        <f t="shared" si="19"/>
        <v>0.81863180606675978</v>
      </c>
      <c r="CH27" s="432">
        <f t="shared" si="19"/>
        <v>1.1192247321367639</v>
      </c>
      <c r="CI27" s="432">
        <f t="shared" si="19"/>
        <v>1.1187768040275965</v>
      </c>
      <c r="CJ27" s="432">
        <f>CJ26/AQ7*100</f>
        <v>0.98391563070759447</v>
      </c>
      <c r="CK27" s="432">
        <f>CK26/AR7*100</f>
        <v>0.83886878724055369</v>
      </c>
      <c r="CL27" s="432">
        <f>CL26/AS7*100</f>
        <v>1.0083027428985554</v>
      </c>
      <c r="CM27" s="347"/>
      <c r="CN27" s="432"/>
      <c r="CO27" s="432"/>
      <c r="CP27" s="431">
        <v>36.913191712562288</v>
      </c>
      <c r="CQ27" s="432">
        <v>40.620563780166293</v>
      </c>
      <c r="CR27" s="432">
        <v>30.568652664666381</v>
      </c>
      <c r="CS27" s="432">
        <v>27.806702353890149</v>
      </c>
      <c r="CT27" s="432">
        <f t="shared" ref="CT27:EE27" si="20">CT26/H7*100</f>
        <v>28.811343523732901</v>
      </c>
      <c r="CU27" s="432">
        <f t="shared" si="20"/>
        <v>31.58479662147144</v>
      </c>
      <c r="CV27" s="432">
        <f t="shared" si="20"/>
        <v>30.595862920654522</v>
      </c>
      <c r="CW27" s="432">
        <f t="shared" si="20"/>
        <v>31.323414252153487</v>
      </c>
      <c r="CX27" s="432">
        <f t="shared" si="20"/>
        <v>23.132664437012263</v>
      </c>
      <c r="CY27" s="432">
        <f t="shared" si="20"/>
        <v>25.881156800722998</v>
      </c>
      <c r="CZ27" s="432">
        <f t="shared" si="20"/>
        <v>26.197183098591548</v>
      </c>
      <c r="DA27" s="432">
        <f t="shared" si="20"/>
        <v>24.60515378221114</v>
      </c>
      <c r="DB27" s="432">
        <f t="shared" si="20"/>
        <v>23.944929362008459</v>
      </c>
      <c r="DC27" s="432">
        <f t="shared" si="20"/>
        <v>24.387244135992269</v>
      </c>
      <c r="DD27" s="432">
        <f t="shared" si="20"/>
        <v>26.480615238246251</v>
      </c>
      <c r="DE27" s="432">
        <f t="shared" si="20"/>
        <v>26.902841108383026</v>
      </c>
      <c r="DF27" s="432">
        <f t="shared" si="20"/>
        <v>25.445251976679177</v>
      </c>
      <c r="DG27" s="432">
        <f t="shared" si="20"/>
        <v>25.751764344891072</v>
      </c>
      <c r="DH27" s="432">
        <f t="shared" si="20"/>
        <v>25.523040699630002</v>
      </c>
      <c r="DI27" s="432">
        <f t="shared" si="20"/>
        <v>24.173223309665453</v>
      </c>
      <c r="DJ27" s="432">
        <f t="shared" si="20"/>
        <v>22.186043069636646</v>
      </c>
      <c r="DK27" s="432">
        <f t="shared" si="20"/>
        <v>23.491095558173377</v>
      </c>
      <c r="DL27" s="432">
        <f t="shared" si="20"/>
        <v>19.991300024857072</v>
      </c>
      <c r="DM27" s="432">
        <f t="shared" si="20"/>
        <v>19.575876440303997</v>
      </c>
      <c r="DN27" s="432">
        <f t="shared" si="20"/>
        <v>16.880818650457798</v>
      </c>
      <c r="DO27" s="432">
        <f t="shared" si="20"/>
        <v>17.044363357019396</v>
      </c>
      <c r="DP27" s="432">
        <f t="shared" si="20"/>
        <v>16.937886775154709</v>
      </c>
      <c r="DQ27" s="687">
        <f t="shared" si="20"/>
        <v>16.244082744309708</v>
      </c>
      <c r="DR27" s="432">
        <f t="shared" si="20"/>
        <v>17.290014735808011</v>
      </c>
      <c r="DS27" s="432">
        <f t="shared" si="20"/>
        <v>18.364268380665049</v>
      </c>
      <c r="DT27" s="432">
        <f t="shared" si="20"/>
        <v>18.473052280191677</v>
      </c>
      <c r="DU27" s="432">
        <f t="shared" si="20"/>
        <v>22.122302158273381</v>
      </c>
      <c r="DV27" s="432">
        <f t="shared" si="20"/>
        <v>22.017014469570277</v>
      </c>
      <c r="DW27" s="432">
        <f t="shared" si="20"/>
        <v>6.0621942697414397</v>
      </c>
      <c r="DX27" s="432">
        <f t="shared" si="20"/>
        <v>3.0324909747292419</v>
      </c>
      <c r="DY27" s="432">
        <f t="shared" si="20"/>
        <v>2.1393939393939392</v>
      </c>
      <c r="DZ27" s="432">
        <f t="shared" si="20"/>
        <v>1.9862926767356264</v>
      </c>
      <c r="EA27" s="432">
        <f t="shared" si="20"/>
        <v>2.1770285948269978</v>
      </c>
      <c r="EB27" s="432">
        <f t="shared" si="20"/>
        <v>1.4854869786810865</v>
      </c>
      <c r="EC27" s="432">
        <f t="shared" si="20"/>
        <v>1.4375773286985212</v>
      </c>
      <c r="ED27" s="432">
        <f t="shared" si="20"/>
        <v>8.0916635164083459</v>
      </c>
      <c r="EE27" s="432">
        <f t="shared" si="20"/>
        <v>1.756652434893577</v>
      </c>
      <c r="EF27" s="347"/>
      <c r="EG27" s="432"/>
      <c r="EH27" s="432"/>
      <c r="EJ27" s="1655"/>
      <c r="EK27" s="1655"/>
      <c r="EL27" s="1655"/>
      <c r="EM27" s="1655"/>
      <c r="EN27" s="1655"/>
      <c r="EO27" s="1655"/>
      <c r="EP27" s="1655"/>
      <c r="EQ27" s="1655"/>
      <c r="ER27" s="1655"/>
      <c r="ES27" s="1655"/>
      <c r="ET27" s="1655"/>
      <c r="EU27" s="1655"/>
      <c r="EV27" s="1655"/>
      <c r="EW27" s="1655"/>
      <c r="EX27" s="1655"/>
      <c r="EY27" s="1655"/>
      <c r="EZ27" s="1655"/>
      <c r="FA27" s="1655"/>
      <c r="FB27" s="1655"/>
      <c r="FC27" s="1655"/>
      <c r="FD27" s="1655"/>
      <c r="FE27" s="1655"/>
      <c r="FF27" s="1655"/>
      <c r="FG27" s="1655"/>
      <c r="FH27" s="1655"/>
      <c r="FI27" s="1655"/>
      <c r="FJ27" s="1655"/>
      <c r="FK27" s="1655"/>
      <c r="FL27" s="1655"/>
      <c r="FM27" s="1655"/>
      <c r="FN27" s="1655"/>
      <c r="FO27" s="1655"/>
      <c r="FP27" s="1655"/>
      <c r="FQ27" s="1655"/>
      <c r="FR27" s="1655"/>
      <c r="FS27" s="1655"/>
      <c r="FT27" s="1655"/>
      <c r="FU27" s="1655"/>
      <c r="FV27" s="1655"/>
      <c r="FW27" s="1655"/>
      <c r="FX27" s="1655"/>
      <c r="FY27" s="1655"/>
      <c r="FZ27" s="1655"/>
      <c r="GA27" s="1655"/>
      <c r="GB27" s="1655"/>
      <c r="GC27" s="1655"/>
      <c r="GD27" s="1655"/>
      <c r="GE27" s="1655"/>
      <c r="GF27" s="1655"/>
      <c r="GG27" s="1655"/>
      <c r="GH27" s="1655"/>
      <c r="GI27" s="1655"/>
      <c r="GJ27" s="1655"/>
      <c r="GK27" s="1655"/>
      <c r="GL27" s="1655"/>
      <c r="GM27" s="1655"/>
      <c r="GN27" s="1655"/>
      <c r="GO27" s="1655"/>
      <c r="GP27" s="1655"/>
      <c r="GQ27" s="1655"/>
      <c r="GR27" s="1655"/>
      <c r="GS27" s="1655"/>
      <c r="GT27" s="1655"/>
      <c r="GU27" s="1655"/>
      <c r="GV27" s="1655"/>
      <c r="GW27" s="1655"/>
      <c r="GX27" s="1655"/>
      <c r="GY27" s="1655"/>
      <c r="GZ27" s="1655"/>
      <c r="HA27" s="1655"/>
      <c r="HB27" s="1655"/>
      <c r="HC27" s="1655"/>
      <c r="HD27" s="1655"/>
      <c r="HE27" s="683"/>
      <c r="HF27" s="683"/>
      <c r="HG27" s="683"/>
      <c r="HH27" s="683"/>
      <c r="HI27" s="683"/>
      <c r="HJ27" s="683"/>
      <c r="HK27" s="683"/>
      <c r="HL27" s="683"/>
      <c r="HM27" s="683"/>
      <c r="HN27" s="683"/>
      <c r="HO27" s="683"/>
      <c r="HP27" s="683"/>
      <c r="HQ27" s="683"/>
      <c r="HR27" s="683"/>
      <c r="HS27" s="683"/>
      <c r="HT27" s="683"/>
      <c r="HU27" s="683"/>
      <c r="HV27" s="683"/>
      <c r="HW27" s="683"/>
      <c r="HX27" s="683"/>
      <c r="HY27" s="683"/>
      <c r="HZ27" s="683"/>
      <c r="IA27" s="683"/>
      <c r="IB27" s="683"/>
      <c r="IC27" s="683"/>
      <c r="ID27" s="683"/>
      <c r="IE27" s="683"/>
      <c r="IF27" s="683"/>
      <c r="IG27" s="683"/>
      <c r="IH27" s="683"/>
      <c r="II27" s="683"/>
      <c r="IJ27" s="683"/>
      <c r="IK27" s="683"/>
      <c r="IL27" s="683"/>
      <c r="IM27" s="683"/>
      <c r="IN27" s="683"/>
      <c r="IO27" s="683"/>
      <c r="IP27" s="683"/>
      <c r="IQ27" s="683"/>
      <c r="IR27" s="683"/>
      <c r="IS27" s="683"/>
      <c r="IT27" s="683"/>
      <c r="IU27" s="683"/>
      <c r="IV27" s="683"/>
      <c r="IW27" s="683"/>
      <c r="IX27" s="683"/>
      <c r="IY27" s="683"/>
      <c r="IZ27" s="683"/>
      <c r="JA27" s="683"/>
      <c r="JB27" s="683"/>
      <c r="JC27" s="683"/>
      <c r="JD27" s="683"/>
      <c r="JE27" s="683"/>
      <c r="JF27" s="683"/>
      <c r="JG27" s="684"/>
      <c r="JH27" s="683"/>
      <c r="JI27" s="683"/>
    </row>
    <row r="28" spans="1:296" s="468" customFormat="1" ht="15" customHeight="1">
      <c r="A28" s="348" t="str">
        <f>IF('1'!A1=1,B28,C28)</f>
        <v>of which:</v>
      </c>
      <c r="B28" s="349" t="s">
        <v>27</v>
      </c>
      <c r="C28" s="1648" t="s">
        <v>122</v>
      </c>
      <c r="D28" s="433"/>
      <c r="E28" s="434"/>
      <c r="F28" s="434"/>
      <c r="G28" s="434"/>
      <c r="H28" s="434"/>
      <c r="I28" s="434"/>
      <c r="J28" s="434"/>
      <c r="K28" s="434"/>
      <c r="L28" s="434"/>
      <c r="M28" s="434"/>
      <c r="N28" s="434"/>
      <c r="O28" s="434"/>
      <c r="P28" s="434"/>
      <c r="Q28" s="432"/>
      <c r="R28" s="432"/>
      <c r="S28" s="432"/>
      <c r="T28" s="432"/>
      <c r="U28" s="432"/>
      <c r="V28" s="432"/>
      <c r="W28" s="432"/>
      <c r="X28" s="432"/>
      <c r="Y28" s="432"/>
      <c r="Z28" s="432"/>
      <c r="AA28" s="432"/>
      <c r="AB28" s="432"/>
      <c r="AC28" s="432"/>
      <c r="AD28" s="432"/>
      <c r="AE28" s="687"/>
      <c r="AF28" s="432"/>
      <c r="AG28" s="432"/>
      <c r="AH28" s="432"/>
      <c r="AI28" s="432"/>
      <c r="AJ28" s="432"/>
      <c r="AK28" s="432"/>
      <c r="AL28" s="432"/>
      <c r="AM28" s="432"/>
      <c r="AN28" s="432"/>
      <c r="AO28" s="432"/>
      <c r="AP28" s="432"/>
      <c r="AQ28" s="432"/>
      <c r="AR28" s="432"/>
      <c r="AS28" s="432"/>
      <c r="AT28" s="347"/>
      <c r="AU28" s="432"/>
      <c r="AV28" s="432"/>
      <c r="AW28" s="433"/>
      <c r="AX28" s="434"/>
      <c r="AY28" s="434"/>
      <c r="AZ28" s="434"/>
      <c r="BA28" s="434"/>
      <c r="BB28" s="434"/>
      <c r="BC28" s="434"/>
      <c r="BD28" s="434"/>
      <c r="BE28" s="434"/>
      <c r="BF28" s="434"/>
      <c r="BG28" s="434"/>
      <c r="BH28" s="434"/>
      <c r="BI28" s="434"/>
      <c r="BJ28" s="432"/>
      <c r="BK28" s="432"/>
      <c r="BL28" s="432"/>
      <c r="BM28" s="432"/>
      <c r="BN28" s="432"/>
      <c r="BO28" s="432"/>
      <c r="BP28" s="432"/>
      <c r="BQ28" s="432"/>
      <c r="BR28" s="432"/>
      <c r="BS28" s="432"/>
      <c r="BT28" s="432"/>
      <c r="BU28" s="432"/>
      <c r="BV28" s="432"/>
      <c r="BW28" s="432"/>
      <c r="BX28" s="687"/>
      <c r="BY28" s="432"/>
      <c r="BZ28" s="432"/>
      <c r="CA28" s="432"/>
      <c r="CB28" s="432"/>
      <c r="CC28" s="432"/>
      <c r="CD28" s="432"/>
      <c r="CE28" s="432"/>
      <c r="CF28" s="432"/>
      <c r="CG28" s="432"/>
      <c r="CH28" s="432"/>
      <c r="CI28" s="432"/>
      <c r="CJ28" s="432"/>
      <c r="CK28" s="739"/>
      <c r="CL28" s="739"/>
      <c r="CM28" s="347"/>
      <c r="CN28" s="432"/>
      <c r="CO28" s="432"/>
      <c r="CP28" s="433"/>
      <c r="CQ28" s="434"/>
      <c r="CR28" s="434"/>
      <c r="CS28" s="434"/>
      <c r="CT28" s="434"/>
      <c r="CU28" s="434"/>
      <c r="CV28" s="434"/>
      <c r="CW28" s="434"/>
      <c r="CX28" s="434"/>
      <c r="CY28" s="434"/>
      <c r="CZ28" s="434"/>
      <c r="DA28" s="434"/>
      <c r="DB28" s="434"/>
      <c r="DC28" s="432"/>
      <c r="DD28" s="432"/>
      <c r="DE28" s="432"/>
      <c r="DF28" s="432"/>
      <c r="DG28" s="432"/>
      <c r="DH28" s="432"/>
      <c r="DI28" s="432"/>
      <c r="DJ28" s="432"/>
      <c r="DK28" s="432"/>
      <c r="DL28" s="432"/>
      <c r="DM28" s="432"/>
      <c r="DN28" s="432"/>
      <c r="DO28" s="432"/>
      <c r="DP28" s="432"/>
      <c r="DQ28" s="687"/>
      <c r="DR28" s="432"/>
      <c r="DS28" s="432"/>
      <c r="DT28" s="432"/>
      <c r="DU28" s="432"/>
      <c r="DV28" s="432"/>
      <c r="DW28" s="432"/>
      <c r="DX28" s="432"/>
      <c r="DY28" s="432"/>
      <c r="DZ28" s="432"/>
      <c r="EA28" s="432"/>
      <c r="EB28" s="432"/>
      <c r="EC28" s="432"/>
      <c r="ED28" s="739"/>
      <c r="EE28" s="739"/>
      <c r="EF28" s="347"/>
      <c r="EG28" s="432"/>
      <c r="EH28" s="432"/>
      <c r="EJ28" s="1656"/>
      <c r="EK28" s="1656"/>
      <c r="EL28" s="1656"/>
      <c r="EM28" s="1656"/>
      <c r="EN28" s="1656"/>
      <c r="EO28" s="1656"/>
      <c r="EP28" s="1656"/>
      <c r="EQ28" s="1656"/>
      <c r="ER28" s="1656"/>
      <c r="ES28" s="1656"/>
      <c r="ET28" s="1656"/>
      <c r="EU28" s="1656"/>
      <c r="EV28" s="1656"/>
      <c r="EW28" s="1656"/>
      <c r="EX28" s="1656"/>
      <c r="EY28" s="1656"/>
      <c r="EZ28" s="1656"/>
      <c r="FA28" s="1656"/>
      <c r="FB28" s="1656"/>
      <c r="FC28" s="1656"/>
      <c r="FD28" s="1656"/>
      <c r="FE28" s="1656"/>
      <c r="FF28" s="1656"/>
      <c r="FG28" s="1656"/>
      <c r="FH28" s="1656"/>
      <c r="FI28" s="1656"/>
      <c r="FJ28" s="1656"/>
      <c r="FK28" s="1656"/>
      <c r="FL28" s="1656"/>
      <c r="FM28" s="1656"/>
      <c r="FN28" s="1656"/>
      <c r="FO28" s="1656"/>
      <c r="FP28" s="1656"/>
      <c r="FQ28" s="1656"/>
      <c r="FR28" s="1656"/>
      <c r="FS28" s="1656"/>
      <c r="FT28" s="1656"/>
      <c r="FU28" s="1656"/>
      <c r="FV28" s="1656"/>
      <c r="FW28" s="1656"/>
      <c r="FX28" s="1656"/>
      <c r="FY28" s="1656"/>
      <c r="FZ28" s="1656"/>
      <c r="GA28" s="1656"/>
      <c r="GB28" s="1656"/>
      <c r="GC28" s="1656"/>
      <c r="GD28" s="1656"/>
      <c r="GE28" s="1656"/>
      <c r="GF28" s="1656"/>
      <c r="GG28" s="1656"/>
      <c r="GH28" s="1656"/>
      <c r="GI28" s="1656"/>
      <c r="GJ28" s="1656"/>
      <c r="GK28" s="1656"/>
      <c r="GL28" s="1656"/>
      <c r="GM28" s="1656"/>
      <c r="GN28" s="1656"/>
      <c r="GO28" s="1656"/>
      <c r="GP28" s="1656"/>
      <c r="GQ28" s="1656"/>
      <c r="GR28" s="1656"/>
      <c r="GS28" s="1656"/>
      <c r="GT28" s="1656"/>
      <c r="GU28" s="1656"/>
      <c r="GV28" s="1656"/>
      <c r="GW28" s="1656"/>
      <c r="GX28" s="1656"/>
      <c r="GY28" s="1656"/>
      <c r="GZ28" s="1656"/>
      <c r="HA28" s="1656"/>
      <c r="HB28" s="1656"/>
      <c r="HC28" s="1656"/>
      <c r="HD28" s="1656"/>
      <c r="HE28" s="684"/>
      <c r="HF28" s="684"/>
      <c r="HG28" s="684"/>
      <c r="HH28" s="684"/>
      <c r="HI28" s="684"/>
      <c r="HJ28" s="684"/>
      <c r="HK28" s="684"/>
      <c r="HL28" s="684"/>
      <c r="HM28" s="684"/>
      <c r="HN28" s="684"/>
      <c r="HO28" s="684"/>
      <c r="HP28" s="684"/>
      <c r="HQ28" s="684"/>
      <c r="HR28" s="684"/>
      <c r="HS28" s="684"/>
      <c r="HT28" s="684"/>
      <c r="HU28" s="684"/>
      <c r="HV28" s="684"/>
      <c r="HW28" s="684"/>
      <c r="HX28" s="684"/>
      <c r="HY28" s="684"/>
      <c r="HZ28" s="684"/>
      <c r="IA28" s="684"/>
      <c r="IB28" s="684"/>
      <c r="IC28" s="684"/>
      <c r="ID28" s="684"/>
      <c r="IE28" s="684"/>
      <c r="IF28" s="684"/>
      <c r="IG28" s="684"/>
      <c r="IH28" s="684"/>
      <c r="II28" s="684"/>
      <c r="IJ28" s="684"/>
      <c r="IK28" s="684"/>
      <c r="IL28" s="684"/>
      <c r="IM28" s="684"/>
      <c r="IN28" s="684"/>
      <c r="IO28" s="684"/>
      <c r="IP28" s="684"/>
      <c r="IQ28" s="684"/>
      <c r="IR28" s="684"/>
      <c r="IS28" s="684"/>
      <c r="IT28" s="684"/>
      <c r="IU28" s="684"/>
      <c r="IV28" s="684"/>
      <c r="IW28" s="684"/>
      <c r="IX28" s="684"/>
      <c r="IY28" s="684"/>
      <c r="IZ28" s="684"/>
      <c r="JA28" s="684"/>
      <c r="JB28" s="684"/>
      <c r="JC28" s="684"/>
      <c r="JD28" s="684"/>
      <c r="JE28" s="684"/>
      <c r="JF28" s="684"/>
      <c r="JG28" s="469"/>
      <c r="JH28" s="684"/>
      <c r="JI28" s="684"/>
    </row>
    <row r="29" spans="1:296" s="461" customFormat="1" ht="34.5" customHeight="1">
      <c r="A29" s="352" t="str">
        <f>IF('1'!A1=1,B29,C29)</f>
        <v>Agricultural products</v>
      </c>
      <c r="B29" s="353" t="s">
        <v>5</v>
      </c>
      <c r="C29" s="641" t="s">
        <v>96</v>
      </c>
      <c r="D29" s="357">
        <v>377.47482672000001</v>
      </c>
      <c r="E29" s="358">
        <v>256.309166</v>
      </c>
      <c r="F29" s="358">
        <v>248.86682300000001</v>
      </c>
      <c r="G29" s="358">
        <v>386.96939899999995</v>
      </c>
      <c r="H29" s="355">
        <v>248.44257425000001</v>
      </c>
      <c r="I29" s="355">
        <v>133.21059400000001</v>
      </c>
      <c r="J29" s="355">
        <v>143.568624</v>
      </c>
      <c r="K29" s="355">
        <v>242.02236199999999</v>
      </c>
      <c r="L29" s="355">
        <v>289.33417352999999</v>
      </c>
      <c r="M29" s="355">
        <v>188.34778899999998</v>
      </c>
      <c r="N29" s="355">
        <v>166.23352600000001</v>
      </c>
      <c r="O29" s="355">
        <v>304.254502</v>
      </c>
      <c r="P29" s="437">
        <v>268.70318079999998</v>
      </c>
      <c r="Q29" s="437">
        <v>183.27265599999998</v>
      </c>
      <c r="R29" s="437">
        <v>183.502576</v>
      </c>
      <c r="S29" s="437">
        <v>330.70275400000003</v>
      </c>
      <c r="T29" s="355">
        <v>321.87213659000003</v>
      </c>
      <c r="U29" s="355">
        <v>215.652131</v>
      </c>
      <c r="V29" s="355">
        <v>224.10436900000002</v>
      </c>
      <c r="W29" s="355">
        <v>346.843074</v>
      </c>
      <c r="X29" s="355">
        <v>305.68425251999997</v>
      </c>
      <c r="Y29" s="355">
        <v>221.136402</v>
      </c>
      <c r="Z29" s="355">
        <v>214.22073499999999</v>
      </c>
      <c r="AA29" s="355">
        <v>431.553605</v>
      </c>
      <c r="AB29" s="355">
        <v>369.95616817000001</v>
      </c>
      <c r="AC29" s="355">
        <v>259.32602128000002</v>
      </c>
      <c r="AD29" s="355">
        <v>256.49372090999998</v>
      </c>
      <c r="AE29" s="688">
        <v>448.82556184999999</v>
      </c>
      <c r="AF29" s="355">
        <v>404.36815302000002</v>
      </c>
      <c r="AG29" s="355">
        <v>344.27243450999998</v>
      </c>
      <c r="AH29" s="355">
        <v>330.13978894000002</v>
      </c>
      <c r="AI29" s="355">
        <v>518.49165700000003</v>
      </c>
      <c r="AJ29" s="355">
        <v>365.69909073000002</v>
      </c>
      <c r="AK29" s="355">
        <v>254.15098287999999</v>
      </c>
      <c r="AL29" s="355">
        <v>275.50122737999999</v>
      </c>
      <c r="AM29" s="355">
        <v>412.26856571999997</v>
      </c>
      <c r="AN29" s="355">
        <v>401.95836578000001</v>
      </c>
      <c r="AO29" s="355">
        <v>317.81954748999999</v>
      </c>
      <c r="AP29" s="355">
        <v>256.80280576000001</v>
      </c>
      <c r="AQ29" s="355">
        <v>411.18058962999999</v>
      </c>
      <c r="AR29" s="355">
        <f>AJ29+AK29+AL29+AM29</f>
        <v>1307.61986671</v>
      </c>
      <c r="AS29" s="355">
        <f>AN29+AO29+AP29+AQ29</f>
        <v>1387.7613086599999</v>
      </c>
      <c r="AT29" s="347">
        <f t="shared" ref="AT29:AT41" si="21">AS29/AR29*100</f>
        <v>106.12880271937422</v>
      </c>
      <c r="AU29" s="113"/>
      <c r="AV29" s="113"/>
      <c r="AW29" s="357">
        <v>82.478308589999997</v>
      </c>
      <c r="AX29" s="358">
        <v>66.925805999999994</v>
      </c>
      <c r="AY29" s="358">
        <v>73.548572000000007</v>
      </c>
      <c r="AZ29" s="358">
        <v>73.538929999999993</v>
      </c>
      <c r="BA29" s="355">
        <v>58.781010719999998</v>
      </c>
      <c r="BB29" s="355">
        <v>45.636069000000006</v>
      </c>
      <c r="BC29" s="355">
        <v>39.360374999999998</v>
      </c>
      <c r="BD29" s="355">
        <v>39.578206999999999</v>
      </c>
      <c r="BE29" s="355">
        <v>50.904266020000001</v>
      </c>
      <c r="BF29" s="355">
        <v>39.697694000000006</v>
      </c>
      <c r="BG29" s="355">
        <v>50.563125999999997</v>
      </c>
      <c r="BH29" s="355">
        <v>57.737021999999996</v>
      </c>
      <c r="BI29" s="355">
        <v>63.997162349999996</v>
      </c>
      <c r="BJ29" s="107">
        <v>42.898885</v>
      </c>
      <c r="BK29" s="107">
        <v>52.412639999999996</v>
      </c>
      <c r="BL29" s="107">
        <v>60.608972000000001</v>
      </c>
      <c r="BM29" s="107">
        <v>66.662467809999995</v>
      </c>
      <c r="BN29" s="107">
        <v>53.226853999999996</v>
      </c>
      <c r="BO29" s="107">
        <v>55.458903999999997</v>
      </c>
      <c r="BP29" s="107">
        <v>80.540639999999996</v>
      </c>
      <c r="BQ29" s="107">
        <v>75.853443799999994</v>
      </c>
      <c r="BR29" s="107">
        <v>59.842855999999998</v>
      </c>
      <c r="BS29" s="107">
        <v>47.165237999999995</v>
      </c>
      <c r="BT29" s="107">
        <v>71.614157000000006</v>
      </c>
      <c r="BU29" s="107">
        <v>88.327365740000005</v>
      </c>
      <c r="BV29" s="107">
        <v>64.239560089999998</v>
      </c>
      <c r="BW29" s="107">
        <v>66.942159919999995</v>
      </c>
      <c r="BX29" s="1662">
        <v>80.537880189999996</v>
      </c>
      <c r="BY29" s="107">
        <v>87.999264460000006</v>
      </c>
      <c r="BZ29" s="107">
        <v>73.081776950000005</v>
      </c>
      <c r="CA29" s="107">
        <v>63.775577980000001</v>
      </c>
      <c r="CB29" s="107">
        <v>82.469562850000003</v>
      </c>
      <c r="CC29" s="107">
        <v>59.451218239999996</v>
      </c>
      <c r="CD29" s="107">
        <v>35.8915662</v>
      </c>
      <c r="CE29" s="107">
        <v>55.609778609999999</v>
      </c>
      <c r="CF29" s="107">
        <v>52.737482239999999</v>
      </c>
      <c r="CG29" s="107">
        <v>63.208839600000005</v>
      </c>
      <c r="CH29" s="107">
        <v>68.384720759999993</v>
      </c>
      <c r="CI29" s="107">
        <v>67.32926289000001</v>
      </c>
      <c r="CJ29" s="107">
        <v>59.498595850000001</v>
      </c>
      <c r="CK29" s="739">
        <f>CC29+CD29+CE29+CF29</f>
        <v>203.69004529</v>
      </c>
      <c r="CL29" s="739">
        <f>CG29+CH29+CI29+CJ29</f>
        <v>258.42141910000004</v>
      </c>
      <c r="CM29" s="347">
        <f t="shared" ref="CM29:CM41" si="22">CL29/CK29*100</f>
        <v>126.86993060072093</v>
      </c>
      <c r="CN29" s="113"/>
      <c r="CO29" s="113"/>
      <c r="CP29" s="357">
        <v>213.80944904</v>
      </c>
      <c r="CQ29" s="358">
        <v>192.522595</v>
      </c>
      <c r="CR29" s="358">
        <v>171.161643</v>
      </c>
      <c r="CS29" s="358">
        <v>145.236232</v>
      </c>
      <c r="CT29" s="355">
        <v>72.433113849999998</v>
      </c>
      <c r="CU29" s="355">
        <v>62.059103</v>
      </c>
      <c r="CV29" s="355">
        <v>66.688353000000006</v>
      </c>
      <c r="CW29" s="355">
        <v>94.057494999999989</v>
      </c>
      <c r="CX29" s="355">
        <v>39.449875999999996</v>
      </c>
      <c r="CY29" s="355">
        <v>36.117170000000002</v>
      </c>
      <c r="CZ29" s="355">
        <v>34.578682999999998</v>
      </c>
      <c r="DA29" s="355">
        <v>37.797641000000006</v>
      </c>
      <c r="DB29" s="355">
        <v>25.061054950000003</v>
      </c>
      <c r="DC29" s="107">
        <v>29.141182000000001</v>
      </c>
      <c r="DD29" s="107">
        <v>30.527225999999999</v>
      </c>
      <c r="DE29" s="107">
        <v>51.045122000000006</v>
      </c>
      <c r="DF29" s="107">
        <v>36.508476009999995</v>
      </c>
      <c r="DG29" s="107">
        <v>37.374557000000003</v>
      </c>
      <c r="DH29" s="107">
        <v>36.824232000000002</v>
      </c>
      <c r="DI29" s="107">
        <v>55.131265999999997</v>
      </c>
      <c r="DJ29" s="107">
        <v>39.666270250000004</v>
      </c>
      <c r="DK29" s="107">
        <v>40.154042000000004</v>
      </c>
      <c r="DL29" s="107">
        <v>48.503737000000001</v>
      </c>
      <c r="DM29" s="107">
        <v>95.212704000000002</v>
      </c>
      <c r="DN29" s="107">
        <v>62.105023969999998</v>
      </c>
      <c r="DO29" s="107">
        <v>49.981174369999998</v>
      </c>
      <c r="DP29" s="107">
        <v>49.35499763</v>
      </c>
      <c r="DQ29" s="1662">
        <v>85.061190510000003</v>
      </c>
      <c r="DR29" s="107">
        <v>76.073296690000006</v>
      </c>
      <c r="DS29" s="107">
        <v>64.677031490000005</v>
      </c>
      <c r="DT29" s="107">
        <v>66.333155439999999</v>
      </c>
      <c r="DU29" s="107">
        <v>105.03168479999999</v>
      </c>
      <c r="DV29" s="107">
        <v>52.363858929999999</v>
      </c>
      <c r="DW29" s="107">
        <v>27.035769890000001</v>
      </c>
      <c r="DX29" s="107">
        <v>65.88061596</v>
      </c>
      <c r="DY29" s="107">
        <v>51.137598359999998</v>
      </c>
      <c r="DZ29" s="107">
        <v>32.023489639999994</v>
      </c>
      <c r="EA29" s="107">
        <v>46.022630849999999</v>
      </c>
      <c r="EB29" s="107">
        <v>34.015065820000004</v>
      </c>
      <c r="EC29" s="107">
        <v>43.089669110000003</v>
      </c>
      <c r="ED29" s="739">
        <f>DV29+DW29+DX29+DY29</f>
        <v>196.41784314</v>
      </c>
      <c r="EE29" s="739">
        <f>DZ29+EA29+EB29+EC29</f>
        <v>155.15085542</v>
      </c>
      <c r="EF29" s="347">
        <f t="shared" ref="EF29:EF41" si="23">EE29/ED29*100</f>
        <v>78.990204219590026</v>
      </c>
      <c r="EG29" s="113"/>
      <c r="EH29" s="113"/>
      <c r="EJ29" s="1657"/>
      <c r="EK29" s="1657"/>
      <c r="EL29" s="1657"/>
      <c r="EM29" s="1657"/>
      <c r="EN29" s="1657"/>
      <c r="EO29" s="1657"/>
      <c r="EP29" s="1657"/>
      <c r="EQ29" s="1657"/>
      <c r="ER29" s="1657"/>
      <c r="ES29" s="1657"/>
      <c r="ET29" s="1657"/>
      <c r="EU29" s="1657"/>
      <c r="EV29" s="1657"/>
      <c r="EW29" s="1657"/>
      <c r="EX29" s="1657"/>
      <c r="EY29" s="1657"/>
      <c r="EZ29" s="1657"/>
      <c r="FA29" s="1657"/>
      <c r="FB29" s="1657"/>
      <c r="FC29" s="1657"/>
      <c r="FD29" s="1657"/>
      <c r="FE29" s="1657"/>
      <c r="FF29" s="1657"/>
      <c r="FG29" s="1657"/>
      <c r="FH29" s="1657"/>
      <c r="FI29" s="1657"/>
      <c r="FJ29" s="1657"/>
      <c r="FK29" s="1657"/>
      <c r="FL29" s="1657"/>
      <c r="FM29" s="1657"/>
      <c r="FN29" s="1657"/>
      <c r="FO29" s="1657"/>
      <c r="FP29" s="1657"/>
      <c r="FQ29" s="1657"/>
      <c r="FR29" s="1657"/>
      <c r="FS29" s="1657"/>
      <c r="FT29" s="1657"/>
      <c r="FU29" s="1657"/>
      <c r="FV29" s="1657"/>
      <c r="FW29" s="1657"/>
      <c r="FX29" s="1657"/>
      <c r="FY29" s="1657"/>
      <c r="FZ29" s="1657"/>
      <c r="GA29" s="1657"/>
      <c r="GB29" s="1657"/>
      <c r="GC29" s="1657"/>
      <c r="GD29" s="1657"/>
      <c r="GE29" s="1657"/>
      <c r="GF29" s="1657"/>
      <c r="GG29" s="1657"/>
      <c r="GH29" s="1657"/>
      <c r="GI29" s="1657"/>
      <c r="GJ29" s="1657"/>
      <c r="GK29" s="1657"/>
      <c r="GL29" s="1657"/>
      <c r="GM29" s="1657"/>
      <c r="GN29" s="1657"/>
      <c r="GO29" s="1657"/>
      <c r="GP29" s="1657"/>
      <c r="GQ29" s="1657"/>
      <c r="GR29" s="1657"/>
      <c r="GS29" s="1657"/>
      <c r="GT29" s="1657"/>
      <c r="GU29" s="1657"/>
      <c r="GV29" s="1657"/>
      <c r="GW29" s="1657"/>
      <c r="GX29" s="1657"/>
      <c r="GY29" s="1657"/>
      <c r="GZ29" s="1657"/>
      <c r="HA29" s="1657"/>
      <c r="HB29" s="1657"/>
      <c r="HC29" s="1657"/>
      <c r="HD29" s="1657"/>
      <c r="HE29" s="469"/>
      <c r="HF29" s="469"/>
      <c r="HG29" s="469"/>
      <c r="HH29" s="469"/>
      <c r="HI29" s="469"/>
      <c r="HJ29" s="469"/>
      <c r="HK29" s="469"/>
      <c r="HL29" s="469"/>
      <c r="HM29" s="469"/>
      <c r="HN29" s="469"/>
      <c r="HO29" s="469"/>
      <c r="HP29" s="469"/>
      <c r="HQ29" s="469"/>
      <c r="HR29" s="469"/>
      <c r="HS29" s="469"/>
      <c r="HT29" s="469"/>
      <c r="HU29" s="469"/>
      <c r="HV29" s="469"/>
      <c r="HW29" s="469"/>
      <c r="HX29" s="469"/>
      <c r="HY29" s="469"/>
      <c r="HZ29" s="469"/>
      <c r="IA29" s="469"/>
      <c r="IB29" s="469"/>
      <c r="IC29" s="469"/>
      <c r="ID29" s="777" t="s">
        <v>438</v>
      </c>
      <c r="IE29" s="777" t="s">
        <v>439</v>
      </c>
      <c r="IF29" s="777"/>
      <c r="IG29" s="469"/>
      <c r="IH29" s="469"/>
      <c r="II29" s="469"/>
      <c r="IJ29" s="469"/>
      <c r="IK29" s="469"/>
      <c r="IL29" s="469"/>
      <c r="IM29" s="469"/>
      <c r="IN29" s="469"/>
      <c r="IO29" s="469"/>
      <c r="IP29" s="469"/>
      <c r="IQ29" s="469"/>
      <c r="IR29" s="469"/>
      <c r="IS29" s="469"/>
      <c r="IT29" s="469"/>
      <c r="IU29" s="469"/>
      <c r="IV29" s="469"/>
      <c r="IW29" s="469"/>
      <c r="IX29" s="469"/>
      <c r="IY29" s="469"/>
      <c r="IZ29" s="469"/>
      <c r="JA29" s="469"/>
      <c r="JB29" s="469"/>
      <c r="JC29" s="469"/>
      <c r="JD29" s="469"/>
      <c r="JE29" s="469"/>
      <c r="JF29" s="469"/>
      <c r="JG29" s="683"/>
      <c r="JH29" s="469"/>
      <c r="JI29" s="469"/>
    </row>
    <row r="30" spans="1:296" s="467" customFormat="1" ht="15.75" customHeight="1">
      <c r="A30" s="344" t="str">
        <f>IF('1'!A1=1,B30,C30)</f>
        <v xml:space="preserve">% of total </v>
      </c>
      <c r="B30" s="345" t="s">
        <v>26</v>
      </c>
      <c r="C30" s="345" t="s">
        <v>156</v>
      </c>
      <c r="D30" s="431">
        <v>19.356372111701823</v>
      </c>
      <c r="E30" s="432">
        <v>19.023691730465664</v>
      </c>
      <c r="F30" s="432">
        <v>19.967488931409505</v>
      </c>
      <c r="G30" s="432">
        <v>26.111295479082319</v>
      </c>
      <c r="H30" s="432">
        <f t="shared" ref="H30:AS30" si="24">H29/H10*100</f>
        <v>23.729764269141025</v>
      </c>
      <c r="I30" s="432">
        <f t="shared" si="24"/>
        <v>19.015405941691039</v>
      </c>
      <c r="J30" s="432">
        <f t="shared" si="24"/>
        <v>19.900063079382903</v>
      </c>
      <c r="K30" s="432">
        <f t="shared" si="24"/>
        <v>25.639592145934564</v>
      </c>
      <c r="L30" s="432">
        <f t="shared" si="24"/>
        <v>25.937939861318014</v>
      </c>
      <c r="M30" s="432">
        <f t="shared" si="24"/>
        <v>23.130809971041309</v>
      </c>
      <c r="N30" s="432">
        <f t="shared" si="24"/>
        <v>19.987009404789205</v>
      </c>
      <c r="O30" s="432">
        <f t="shared" si="24"/>
        <v>27.601948933165215</v>
      </c>
      <c r="P30" s="432">
        <f t="shared" si="24"/>
        <v>24.817017002828273</v>
      </c>
      <c r="Q30" s="432">
        <f t="shared" si="24"/>
        <v>20.879473396666146</v>
      </c>
      <c r="R30" s="432">
        <f t="shared" si="24"/>
        <v>18.967947736878426</v>
      </c>
      <c r="S30" s="432">
        <f t="shared" si="24"/>
        <v>24.727048778492623</v>
      </c>
      <c r="T30" s="432">
        <f t="shared" si="24"/>
        <v>24.074891486425106</v>
      </c>
      <c r="U30" s="432">
        <f t="shared" si="24"/>
        <v>19.842319644776282</v>
      </c>
      <c r="V30" s="432">
        <f t="shared" si="24"/>
        <v>20.09405965201903</v>
      </c>
      <c r="W30" s="432">
        <f t="shared" si="24"/>
        <v>23.418110494645973</v>
      </c>
      <c r="X30" s="432">
        <f t="shared" si="24"/>
        <v>21.42918580250079</v>
      </c>
      <c r="Y30" s="432">
        <f t="shared" si="24"/>
        <v>18.259778768537316</v>
      </c>
      <c r="Z30" s="432">
        <f t="shared" si="24"/>
        <v>17.328810061867607</v>
      </c>
      <c r="AA30" s="432">
        <f t="shared" si="24"/>
        <v>23.66799119839979</v>
      </c>
      <c r="AB30" s="432">
        <f t="shared" si="24"/>
        <v>22.025343845223286</v>
      </c>
      <c r="AC30" s="432">
        <f t="shared" si="24"/>
        <v>19.390466275081437</v>
      </c>
      <c r="AD30" s="432">
        <f t="shared" si="24"/>
        <v>17.753014178248169</v>
      </c>
      <c r="AE30" s="687">
        <f t="shared" si="24"/>
        <v>22.406741953178621</v>
      </c>
      <c r="AF30" s="432">
        <f t="shared" si="24"/>
        <v>21.56059204368006</v>
      </c>
      <c r="AG30" s="432">
        <f t="shared" si="24"/>
        <v>19.910417049384211</v>
      </c>
      <c r="AH30" s="432">
        <f t="shared" si="24"/>
        <v>18.85752748039172</v>
      </c>
      <c r="AI30" s="432">
        <f t="shared" si="24"/>
        <v>22.42583494338367</v>
      </c>
      <c r="AJ30" s="432">
        <f t="shared" si="24"/>
        <v>24.708549925194919</v>
      </c>
      <c r="AK30" s="432">
        <f t="shared" si="24"/>
        <v>19.420589639649304</v>
      </c>
      <c r="AL30" s="432">
        <f t="shared" si="24"/>
        <v>18.35730917720549</v>
      </c>
      <c r="AM30" s="432">
        <f t="shared" si="24"/>
        <v>23.822438604359505</v>
      </c>
      <c r="AN30" s="432">
        <f t="shared" si="24"/>
        <v>22.494348432798905</v>
      </c>
      <c r="AO30" s="432">
        <f t="shared" si="24"/>
        <v>19.025270368784859</v>
      </c>
      <c r="AP30" s="432">
        <f t="shared" si="24"/>
        <v>16.374907047289504</v>
      </c>
      <c r="AQ30" s="432">
        <f t="shared" si="24"/>
        <v>21.592778095486892</v>
      </c>
      <c r="AR30" s="432">
        <f t="shared" si="24"/>
        <v>21.720974980442453</v>
      </c>
      <c r="AS30" s="432">
        <f t="shared" si="24"/>
        <v>20.025519887913333</v>
      </c>
      <c r="AT30" s="347"/>
      <c r="AU30" s="432"/>
      <c r="AV30" s="432"/>
      <c r="AW30" s="431">
        <v>4.2293703293651328</v>
      </c>
      <c r="AX30" s="432">
        <v>4.9673444068596018</v>
      </c>
      <c r="AY30" s="432">
        <v>5.9010690120433411</v>
      </c>
      <c r="AZ30" s="432">
        <v>4.9621410256410252</v>
      </c>
      <c r="BA30" s="432">
        <f t="shared" ref="BA30:CJ30" si="25">BA29/H10*100</f>
        <v>5.6144142448139664</v>
      </c>
      <c r="BB30" s="432">
        <f t="shared" si="25"/>
        <v>6.5144096393566278</v>
      </c>
      <c r="BC30" s="432">
        <f t="shared" si="25"/>
        <v>5.4557459945298765</v>
      </c>
      <c r="BD30" s="432">
        <f t="shared" si="25"/>
        <v>4.1928732409750316</v>
      </c>
      <c r="BE30" s="432">
        <f t="shared" si="25"/>
        <v>4.5634145963556279</v>
      </c>
      <c r="BF30" s="432">
        <f t="shared" si="25"/>
        <v>4.8752354411898455</v>
      </c>
      <c r="BG30" s="432">
        <f t="shared" si="25"/>
        <v>6.0794335487869127</v>
      </c>
      <c r="BH30" s="432">
        <f t="shared" si="25"/>
        <v>5.2378989376368752</v>
      </c>
      <c r="BI30" s="432">
        <f t="shared" si="25"/>
        <v>5.9106805563081419</v>
      </c>
      <c r="BJ30" s="432">
        <f t="shared" si="25"/>
        <v>4.8872873218148838</v>
      </c>
      <c r="BK30" s="432">
        <f t="shared" si="25"/>
        <v>5.4176907918274866</v>
      </c>
      <c r="BL30" s="432">
        <f t="shared" si="25"/>
        <v>4.531806853529539</v>
      </c>
      <c r="BM30" s="432">
        <f t="shared" si="25"/>
        <v>4.9861155915690949</v>
      </c>
      <c r="BN30" s="432">
        <f t="shared" si="25"/>
        <v>4.8974440728055635</v>
      </c>
      <c r="BO30" s="432">
        <f t="shared" si="25"/>
        <v>4.9726586330478755</v>
      </c>
      <c r="BP30" s="432">
        <f t="shared" si="25"/>
        <v>5.4379336022996476</v>
      </c>
      <c r="BQ30" s="432">
        <f t="shared" si="25"/>
        <v>5.3175049991932495</v>
      </c>
      <c r="BR30" s="432">
        <f t="shared" si="25"/>
        <v>4.9413723907718987</v>
      </c>
      <c r="BS30" s="432">
        <f t="shared" si="25"/>
        <v>3.8153050442329048</v>
      </c>
      <c r="BT30" s="432">
        <f t="shared" si="25"/>
        <v>3.9275844713585952</v>
      </c>
      <c r="BU30" s="432">
        <f t="shared" si="25"/>
        <v>5.2585705246907466</v>
      </c>
      <c r="BV30" s="432">
        <f t="shared" si="25"/>
        <v>4.8033553181547974</v>
      </c>
      <c r="BW30" s="432">
        <f t="shared" si="25"/>
        <v>4.633349736461259</v>
      </c>
      <c r="BX30" s="687">
        <f t="shared" si="25"/>
        <v>4.020696796846992</v>
      </c>
      <c r="BY30" s="432">
        <f t="shared" si="25"/>
        <v>4.6920516044499987</v>
      </c>
      <c r="BZ30" s="432">
        <f t="shared" si="25"/>
        <v>4.2265616178524121</v>
      </c>
      <c r="CA30" s="432">
        <f t="shared" si="25"/>
        <v>3.6428499521282665</v>
      </c>
      <c r="CB30" s="432">
        <f t="shared" si="25"/>
        <v>3.5669789076801011</v>
      </c>
      <c r="CC30" s="432">
        <f t="shared" si="25"/>
        <v>4.0168363313794631</v>
      </c>
      <c r="CD30" s="432">
        <f t="shared" si="25"/>
        <v>2.7426035138475919</v>
      </c>
      <c r="CE30" s="432">
        <f t="shared" si="25"/>
        <v>3.7054132532471868</v>
      </c>
      <c r="CF30" s="432">
        <f t="shared" si="25"/>
        <v>3.0473713915510205</v>
      </c>
      <c r="CG30" s="432">
        <f t="shared" si="25"/>
        <v>3.5372859058082162</v>
      </c>
      <c r="CH30" s="432">
        <f t="shared" si="25"/>
        <v>4.0936368194715618</v>
      </c>
      <c r="CI30" s="432">
        <f t="shared" si="25"/>
        <v>4.2932179737032969</v>
      </c>
      <c r="CJ30" s="432">
        <f t="shared" si="25"/>
        <v>3.1245151390491901</v>
      </c>
      <c r="CK30" s="432">
        <f>CK29/AR10*100</f>
        <v>3.3835111335842827</v>
      </c>
      <c r="CL30" s="432">
        <f>CL29/AS10*100</f>
        <v>3.7290442062019711</v>
      </c>
      <c r="CM30" s="347"/>
      <c r="CN30" s="432"/>
      <c r="CO30" s="432"/>
      <c r="CP30" s="431">
        <v>10.963844377590945</v>
      </c>
      <c r="CQ30" s="432">
        <v>14.289346555906199</v>
      </c>
      <c r="CR30" s="432">
        <v>13.732920165434686</v>
      </c>
      <c r="CS30" s="432">
        <v>9.8000156545209176</v>
      </c>
      <c r="CT30" s="432">
        <f t="shared" ref="CT30:EE30" si="26">CT29/H10*100</f>
        <v>6.9183823349485918</v>
      </c>
      <c r="CU30" s="432">
        <f t="shared" si="26"/>
        <v>8.8587476452677318</v>
      </c>
      <c r="CV30" s="432">
        <f t="shared" si="26"/>
        <v>9.2436800909936583</v>
      </c>
      <c r="CW30" s="432">
        <f t="shared" si="26"/>
        <v>9.9643511869712231</v>
      </c>
      <c r="CX30" s="432">
        <f t="shared" si="26"/>
        <v>3.5365629256315825</v>
      </c>
      <c r="CY30" s="432">
        <f t="shared" si="26"/>
        <v>4.435514748526165</v>
      </c>
      <c r="CZ30" s="432">
        <f t="shared" si="26"/>
        <v>4.1575516019928767</v>
      </c>
      <c r="DA30" s="432">
        <f t="shared" si="26"/>
        <v>3.4289995704849487</v>
      </c>
      <c r="DB30" s="432">
        <f t="shared" si="26"/>
        <v>2.3146009100126133</v>
      </c>
      <c r="DC30" s="432">
        <f t="shared" si="26"/>
        <v>3.3199307938026847</v>
      </c>
      <c r="DD30" s="432">
        <f t="shared" si="26"/>
        <v>3.1554806474208634</v>
      </c>
      <c r="DE30" s="432">
        <f t="shared" si="26"/>
        <v>3.8167061094329648</v>
      </c>
      <c r="DF30" s="432">
        <f t="shared" si="26"/>
        <v>2.730704209401924</v>
      </c>
      <c r="DG30" s="432">
        <f t="shared" si="26"/>
        <v>3.4388619446376398</v>
      </c>
      <c r="DH30" s="432">
        <f t="shared" si="26"/>
        <v>3.3018022707437171</v>
      </c>
      <c r="DI30" s="432">
        <f t="shared" si="26"/>
        <v>3.7223464317979107</v>
      </c>
      <c r="DJ30" s="432">
        <f t="shared" si="26"/>
        <v>2.7806989345119955</v>
      </c>
      <c r="DK30" s="432">
        <f t="shared" si="26"/>
        <v>3.3156184009114686</v>
      </c>
      <c r="DL30" s="432">
        <f t="shared" si="26"/>
        <v>3.9235793200120437</v>
      </c>
      <c r="DM30" s="432">
        <f t="shared" si="26"/>
        <v>5.2218158164797268</v>
      </c>
      <c r="DN30" s="432">
        <f t="shared" si="26"/>
        <v>3.697423168321178</v>
      </c>
      <c r="DO30" s="432">
        <f t="shared" si="26"/>
        <v>3.7372195479142758</v>
      </c>
      <c r="DP30" s="432">
        <f t="shared" si="26"/>
        <v>3.416067923940489</v>
      </c>
      <c r="DQ30" s="687">
        <f t="shared" si="26"/>
        <v>4.2465142540716379</v>
      </c>
      <c r="DR30" s="432">
        <f t="shared" si="26"/>
        <v>4.0561683780023188</v>
      </c>
      <c r="DS30" s="432">
        <f t="shared" si="26"/>
        <v>3.74048730423304</v>
      </c>
      <c r="DT30" s="432">
        <f t="shared" si="26"/>
        <v>3.7889383330230211</v>
      </c>
      <c r="DU30" s="432">
        <f t="shared" si="26"/>
        <v>4.5428372768403085</v>
      </c>
      <c r="DV30" s="432">
        <f t="shared" si="26"/>
        <v>3.5379771387045165</v>
      </c>
      <c r="DW30" s="432">
        <f t="shared" si="26"/>
        <v>2.0659003033389198</v>
      </c>
      <c r="DX30" s="432">
        <f t="shared" si="26"/>
        <v>4.3897838403977083</v>
      </c>
      <c r="DY30" s="432">
        <f t="shared" si="26"/>
        <v>2.9549240436945516</v>
      </c>
      <c r="DZ30" s="432">
        <f t="shared" si="26"/>
        <v>1.792094891714598</v>
      </c>
      <c r="EA30" s="432">
        <f t="shared" si="26"/>
        <v>2.7550004457531951</v>
      </c>
      <c r="EB30" s="432">
        <f t="shared" si="26"/>
        <v>2.1689542657508318</v>
      </c>
      <c r="EC30" s="432">
        <f t="shared" si="26"/>
        <v>2.2628151395410661</v>
      </c>
      <c r="ED30" s="432">
        <f t="shared" si="26"/>
        <v>3.2627120198859729</v>
      </c>
      <c r="EE30" s="432">
        <f t="shared" si="26"/>
        <v>2.2388407296352879</v>
      </c>
      <c r="EF30" s="347"/>
      <c r="EG30" s="432"/>
      <c r="EH30" s="432"/>
      <c r="EJ30" s="1655"/>
      <c r="EK30" s="1655"/>
      <c r="EL30" s="1655"/>
      <c r="EM30" s="1655"/>
      <c r="EN30" s="1655"/>
      <c r="EO30" s="1655"/>
      <c r="EP30" s="1655"/>
      <c r="EQ30" s="1655"/>
      <c r="ER30" s="1655"/>
      <c r="ES30" s="1655"/>
      <c r="ET30" s="1655"/>
      <c r="EU30" s="1655"/>
      <c r="EV30" s="1655"/>
      <c r="EW30" s="1655"/>
      <c r="EX30" s="1655"/>
      <c r="EY30" s="1655"/>
      <c r="EZ30" s="1655"/>
      <c r="FA30" s="1655"/>
      <c r="FB30" s="1655"/>
      <c r="FC30" s="1655"/>
      <c r="FD30" s="1655"/>
      <c r="FE30" s="1655"/>
      <c r="FF30" s="1655"/>
      <c r="FG30" s="1655"/>
      <c r="FH30" s="1655"/>
      <c r="FI30" s="1655"/>
      <c r="FJ30" s="1655"/>
      <c r="FK30" s="1655"/>
      <c r="FL30" s="1655"/>
      <c r="FM30" s="1655"/>
      <c r="FN30" s="1655"/>
      <c r="FO30" s="1655"/>
      <c r="FP30" s="1655"/>
      <c r="FQ30" s="1655"/>
      <c r="FR30" s="1655"/>
      <c r="FS30" s="1655"/>
      <c r="FT30" s="1655"/>
      <c r="FU30" s="1655"/>
      <c r="FV30" s="1655"/>
      <c r="FW30" s="1655"/>
      <c r="FX30" s="1655"/>
      <c r="FY30" s="1655"/>
      <c r="FZ30" s="1655"/>
      <c r="GA30" s="1655"/>
      <c r="GB30" s="1655"/>
      <c r="GC30" s="1655"/>
      <c r="GD30" s="1655"/>
      <c r="GE30" s="1655"/>
      <c r="GF30" s="1655"/>
      <c r="GG30" s="1655"/>
      <c r="GH30" s="1655"/>
      <c r="GI30" s="1655"/>
      <c r="GJ30" s="1655"/>
      <c r="GK30" s="1655"/>
      <c r="GL30" s="1655"/>
      <c r="GM30" s="1655"/>
      <c r="GN30" s="1655"/>
      <c r="GO30" s="1655"/>
      <c r="GP30" s="1655"/>
      <c r="GQ30" s="1655"/>
      <c r="GR30" s="1655"/>
      <c r="GS30" s="1655"/>
      <c r="GT30" s="1655"/>
      <c r="GU30" s="1655"/>
      <c r="GV30" s="1655"/>
      <c r="GW30" s="1655"/>
      <c r="GX30" s="1655"/>
      <c r="GY30" s="1655"/>
      <c r="GZ30" s="1655"/>
      <c r="HA30" s="1655"/>
      <c r="HB30" s="1655"/>
      <c r="HC30" s="1655"/>
      <c r="HD30" s="1655"/>
      <c r="HE30" s="683"/>
      <c r="HF30" s="683"/>
      <c r="HG30" s="683"/>
      <c r="HH30" s="683"/>
      <c r="HI30" s="683"/>
      <c r="HJ30" s="683"/>
      <c r="HK30" s="683"/>
      <c r="HL30" s="683"/>
      <c r="HM30" s="683"/>
      <c r="HN30" s="683"/>
      <c r="HO30" s="683"/>
      <c r="HP30" s="683"/>
      <c r="HQ30" s="683"/>
      <c r="HR30" s="683"/>
      <c r="HS30" s="683"/>
      <c r="HT30" s="683"/>
      <c r="HU30" s="683"/>
      <c r="HV30" s="683"/>
      <c r="HW30" s="683"/>
      <c r="HX30" s="683"/>
      <c r="HY30" s="683"/>
      <c r="HZ30" s="683"/>
      <c r="IA30" s="683"/>
      <c r="IB30" s="683"/>
      <c r="IC30" s="683"/>
      <c r="ID30" s="683"/>
      <c r="IE30" s="683"/>
      <c r="IF30" s="683"/>
      <c r="IG30" s="683"/>
      <c r="IH30" s="683"/>
      <c r="II30" s="683"/>
      <c r="IJ30" s="683"/>
      <c r="IK30" s="683"/>
      <c r="IL30" s="683"/>
      <c r="IM30" s="683"/>
      <c r="IN30" s="683"/>
      <c r="IO30" s="683"/>
      <c r="IP30" s="683"/>
      <c r="IQ30" s="683"/>
      <c r="IR30" s="683"/>
      <c r="IS30" s="683"/>
      <c r="IT30" s="683"/>
      <c r="IU30" s="683"/>
      <c r="IV30" s="683"/>
      <c r="IW30" s="683"/>
      <c r="IX30" s="683"/>
      <c r="IY30" s="683"/>
      <c r="IZ30" s="683"/>
      <c r="JA30" s="683"/>
      <c r="JB30" s="683"/>
      <c r="JC30" s="683"/>
      <c r="JD30" s="683"/>
      <c r="JE30" s="683"/>
      <c r="JF30" s="683"/>
      <c r="JG30" s="469"/>
      <c r="JH30" s="683"/>
      <c r="JI30" s="683"/>
    </row>
    <row r="31" spans="1:296" s="461" customFormat="1" ht="34.5" customHeight="1">
      <c r="A31" s="352" t="str">
        <f>IF('1'!A1=1,B31,C31)</f>
        <v>Mineral products</v>
      </c>
      <c r="B31" s="353" t="s">
        <v>6</v>
      </c>
      <c r="C31" s="353" t="s">
        <v>97</v>
      </c>
      <c r="D31" s="357">
        <v>4.5610486099999994</v>
      </c>
      <c r="E31" s="358">
        <v>73.388153000000003</v>
      </c>
      <c r="F31" s="358">
        <v>105.24469400000001</v>
      </c>
      <c r="G31" s="358">
        <v>67.367530000000002</v>
      </c>
      <c r="H31" s="355">
        <v>72.540134160000008</v>
      </c>
      <c r="I31" s="355">
        <v>41.992095999999997</v>
      </c>
      <c r="J31" s="355">
        <v>49.695345000000003</v>
      </c>
      <c r="K31" s="355">
        <v>15.875881999999999</v>
      </c>
      <c r="L31" s="355">
        <v>13.393057020000001</v>
      </c>
      <c r="M31" s="355">
        <v>42.971176</v>
      </c>
      <c r="N31" s="355">
        <v>23.300357999999999</v>
      </c>
      <c r="O31" s="355">
        <v>41.789642999999998</v>
      </c>
      <c r="P31" s="355">
        <v>32.286436250000001</v>
      </c>
      <c r="Q31" s="355">
        <v>44.423569999999998</v>
      </c>
      <c r="R31" s="355">
        <v>64.141559000000001</v>
      </c>
      <c r="S31" s="355">
        <v>57.736841999999996</v>
      </c>
      <c r="T31" s="355">
        <v>34.96519404</v>
      </c>
      <c r="U31" s="355">
        <v>24.205658000000003</v>
      </c>
      <c r="V31" s="355">
        <v>33.155491999999995</v>
      </c>
      <c r="W31" s="355">
        <v>62.591345000000004</v>
      </c>
      <c r="X31" s="355">
        <v>24.47397174</v>
      </c>
      <c r="Y31" s="355">
        <v>36.352159</v>
      </c>
      <c r="Z31" s="355">
        <v>54.437591999999995</v>
      </c>
      <c r="AA31" s="355">
        <v>113.188371</v>
      </c>
      <c r="AB31" s="355">
        <v>55.50051534</v>
      </c>
      <c r="AC31" s="355">
        <v>62.289045979999997</v>
      </c>
      <c r="AD31" s="355">
        <v>50.382208759999997</v>
      </c>
      <c r="AE31" s="688">
        <v>57.336829209999998</v>
      </c>
      <c r="AF31" s="355">
        <v>47.557431860000001</v>
      </c>
      <c r="AG31" s="355">
        <v>99.556858869999999</v>
      </c>
      <c r="AH31" s="355">
        <v>131.33416475999999</v>
      </c>
      <c r="AI31" s="355">
        <v>183.84057199</v>
      </c>
      <c r="AJ31" s="355">
        <v>68.573996229999992</v>
      </c>
      <c r="AK31" s="355">
        <v>449.72408055</v>
      </c>
      <c r="AL31" s="355">
        <v>638.67209788000002</v>
      </c>
      <c r="AM31" s="355">
        <v>680.08979151999995</v>
      </c>
      <c r="AN31" s="355">
        <v>643.65901241000006</v>
      </c>
      <c r="AO31" s="355">
        <v>603.52036354999996</v>
      </c>
      <c r="AP31" s="355">
        <v>415.18852833000005</v>
      </c>
      <c r="AQ31" s="355">
        <v>593.03239713000005</v>
      </c>
      <c r="AR31" s="355">
        <f>AJ31+AK31+AL31+AM31</f>
        <v>1837.0599661799997</v>
      </c>
      <c r="AS31" s="355">
        <f>AN31+AO31+AP31+AQ31</f>
        <v>2255.4003014200002</v>
      </c>
      <c r="AT31" s="347">
        <f t="shared" si="21"/>
        <v>122.77227433734248</v>
      </c>
      <c r="AU31" s="113"/>
      <c r="AV31" s="113"/>
      <c r="AW31" s="357">
        <v>26.7806237</v>
      </c>
      <c r="AX31" s="358">
        <v>32.983744000000002</v>
      </c>
      <c r="AY31" s="358">
        <v>38.509909</v>
      </c>
      <c r="AZ31" s="358">
        <v>57.525408999999996</v>
      </c>
      <c r="BA31" s="355">
        <v>81.685675619999998</v>
      </c>
      <c r="BB31" s="355">
        <v>45.597213000000004</v>
      </c>
      <c r="BC31" s="355">
        <v>34.458671000000002</v>
      </c>
      <c r="BD31" s="355">
        <v>33.777766</v>
      </c>
      <c r="BE31" s="355">
        <v>33.054276059999999</v>
      </c>
      <c r="BF31" s="355">
        <v>21.905125999999999</v>
      </c>
      <c r="BG31" s="355">
        <v>31.725235000000001</v>
      </c>
      <c r="BH31" s="355">
        <v>59.902889999999999</v>
      </c>
      <c r="BI31" s="355">
        <v>43.545820800000001</v>
      </c>
      <c r="BJ31" s="107">
        <v>38</v>
      </c>
      <c r="BK31" s="107">
        <v>80.979391000000007</v>
      </c>
      <c r="BL31" s="107">
        <v>92.315573000000001</v>
      </c>
      <c r="BM31" s="107">
        <v>66.767688469999996</v>
      </c>
      <c r="BN31" s="107">
        <v>37.879638</v>
      </c>
      <c r="BO31" s="107">
        <v>47.712094</v>
      </c>
      <c r="BP31" s="107">
        <v>42.703617999999999</v>
      </c>
      <c r="BQ31" s="107">
        <v>60.683625899999996</v>
      </c>
      <c r="BR31" s="107">
        <v>46.531222</v>
      </c>
      <c r="BS31" s="107">
        <v>42.301498000000002</v>
      </c>
      <c r="BT31" s="107">
        <v>39.762909000000001</v>
      </c>
      <c r="BU31" s="107">
        <v>56.99478629</v>
      </c>
      <c r="BV31" s="107">
        <v>23.245001120000001</v>
      </c>
      <c r="BW31" s="107">
        <v>22.980821479999999</v>
      </c>
      <c r="BX31" s="1662">
        <v>23.357411299999999</v>
      </c>
      <c r="BY31" s="107">
        <v>19.10543006</v>
      </c>
      <c r="BZ31" s="107">
        <v>11.551891919999999</v>
      </c>
      <c r="CA31" s="107">
        <v>167.36116258000001</v>
      </c>
      <c r="CB31" s="107">
        <v>86.273812609999993</v>
      </c>
      <c r="CC31" s="107">
        <v>13.162534630000001</v>
      </c>
      <c r="CD31" s="107">
        <v>24.731300929999996</v>
      </c>
      <c r="CE31" s="107">
        <v>21.293315750000001</v>
      </c>
      <c r="CF31" s="107">
        <v>41.056041059999998</v>
      </c>
      <c r="CG31" s="107">
        <v>8.0434287300000005</v>
      </c>
      <c r="CH31" s="107">
        <v>24.334158209999998</v>
      </c>
      <c r="CI31" s="107">
        <v>41.404479460000005</v>
      </c>
      <c r="CJ31" s="107">
        <v>46.377623150000005</v>
      </c>
      <c r="CK31" s="739">
        <f>CC31+CD31+CE31+CF31</f>
        <v>100.24319237</v>
      </c>
      <c r="CL31" s="739">
        <f>CG31+CH31+CI31+CJ31</f>
        <v>120.15968955000001</v>
      </c>
      <c r="CM31" s="347">
        <f t="shared" si="22"/>
        <v>119.8681792839236</v>
      </c>
      <c r="CN31" s="113"/>
      <c r="CO31" s="113"/>
      <c r="CP31" s="354">
        <v>3013.7844536299999</v>
      </c>
      <c r="CQ31" s="355">
        <v>3723.4298280000003</v>
      </c>
      <c r="CR31" s="355">
        <v>1733.646469</v>
      </c>
      <c r="CS31" s="355">
        <v>1777.095509</v>
      </c>
      <c r="CT31" s="355">
        <v>1607.79528362</v>
      </c>
      <c r="CU31" s="355">
        <v>1489.9194750000001</v>
      </c>
      <c r="CV31" s="355">
        <v>1240.5513539999999</v>
      </c>
      <c r="CW31" s="355">
        <v>1568.8812029999999</v>
      </c>
      <c r="CX31" s="355">
        <v>779.88286899999991</v>
      </c>
      <c r="CY31" s="355">
        <v>993.160753</v>
      </c>
      <c r="CZ31" s="355">
        <v>1179.748329</v>
      </c>
      <c r="DA31" s="355">
        <v>1252.8099920000002</v>
      </c>
      <c r="DB31" s="355">
        <v>1292.0377451500001</v>
      </c>
      <c r="DC31" s="355">
        <v>1284.6039879999998</v>
      </c>
      <c r="DD31" s="355">
        <v>1695.4613929999998</v>
      </c>
      <c r="DE31" s="355">
        <v>1878.6905379999998</v>
      </c>
      <c r="DF31" s="355">
        <v>1614.8638704499999</v>
      </c>
      <c r="DG31" s="355">
        <v>1847.1870369999999</v>
      </c>
      <c r="DH31" s="355">
        <v>2099.1036179999996</v>
      </c>
      <c r="DI31" s="355">
        <v>2131.8935750000001</v>
      </c>
      <c r="DJ31" s="355">
        <v>1632.8269977500001</v>
      </c>
      <c r="DK31" s="355">
        <v>1868.806699</v>
      </c>
      <c r="DL31" s="355">
        <v>1686.7009369999998</v>
      </c>
      <c r="DM31" s="355">
        <v>1783.416551</v>
      </c>
      <c r="DN31" s="355">
        <v>1171.7049548499999</v>
      </c>
      <c r="DO31" s="355">
        <v>965.45967013999996</v>
      </c>
      <c r="DP31" s="355">
        <v>1081.4901250600001</v>
      </c>
      <c r="DQ31" s="688">
        <v>1226.08086607</v>
      </c>
      <c r="DR31" s="355">
        <v>1352.85061748</v>
      </c>
      <c r="DS31" s="355">
        <v>1450.1119499599999</v>
      </c>
      <c r="DT31" s="355">
        <v>1840.48125566</v>
      </c>
      <c r="DU31" s="355">
        <v>2805.74778668</v>
      </c>
      <c r="DV31" s="355">
        <v>1992.5809093600001</v>
      </c>
      <c r="DW31" s="355">
        <v>605.00546581000003</v>
      </c>
      <c r="DX31" s="355">
        <v>243.35486263999996</v>
      </c>
      <c r="DY31" s="355">
        <v>117.29115654</v>
      </c>
      <c r="DZ31" s="355">
        <v>78.563342689999999</v>
      </c>
      <c r="EA31" s="355">
        <v>92.920082170000001</v>
      </c>
      <c r="EB31" s="355">
        <v>69.744270540000002</v>
      </c>
      <c r="EC31" s="355">
        <v>76.225163390000006</v>
      </c>
      <c r="ED31" s="739">
        <f>DV31+DW31+DX31+DY31</f>
        <v>2958.2323943499996</v>
      </c>
      <c r="EE31" s="739">
        <f>DZ31+EA31+EB31+EC31</f>
        <v>317.45285879000005</v>
      </c>
      <c r="EF31" s="347">
        <f t="shared" si="23"/>
        <v>10.73116701028327</v>
      </c>
      <c r="EG31" s="113"/>
      <c r="EH31" s="113"/>
      <c r="EJ31" s="1656"/>
      <c r="EK31" s="1656"/>
      <c r="EL31" s="1656"/>
      <c r="EM31" s="1656"/>
      <c r="EN31" s="1656"/>
      <c r="EO31" s="1656"/>
      <c r="EP31" s="1656"/>
      <c r="EQ31" s="1656"/>
      <c r="ER31" s="1656"/>
      <c r="ES31" s="1656"/>
      <c r="ET31" s="1656"/>
      <c r="EU31" s="1656"/>
      <c r="EV31" s="1656"/>
      <c r="EW31" s="1656"/>
      <c r="EX31" s="1656"/>
      <c r="EY31" s="1656"/>
      <c r="EZ31" s="1656"/>
      <c r="FA31" s="1656"/>
      <c r="FB31" s="1656"/>
      <c r="FC31" s="1656"/>
      <c r="FD31" s="1656"/>
      <c r="FE31" s="1656"/>
      <c r="FF31" s="1656"/>
      <c r="FG31" s="1656"/>
      <c r="FH31" s="1656"/>
      <c r="FI31" s="1656"/>
      <c r="FJ31" s="1656"/>
      <c r="FK31" s="1656"/>
      <c r="FL31" s="1656"/>
      <c r="FM31" s="1656"/>
      <c r="FN31" s="1656"/>
      <c r="FO31" s="1656"/>
      <c r="FP31" s="1656"/>
      <c r="FQ31" s="1656"/>
      <c r="FR31" s="1656"/>
      <c r="FS31" s="1656"/>
      <c r="FT31" s="1656"/>
      <c r="FU31" s="1656"/>
      <c r="FV31" s="1656"/>
      <c r="FW31" s="1656"/>
      <c r="FX31" s="1656"/>
      <c r="FY31" s="1656"/>
      <c r="FZ31" s="1656"/>
      <c r="GA31" s="1656"/>
      <c r="GB31" s="1656"/>
      <c r="GC31" s="1656"/>
      <c r="GD31" s="1656"/>
      <c r="GE31" s="1656"/>
      <c r="GF31" s="1656"/>
      <c r="GG31" s="1656"/>
      <c r="GH31" s="1656"/>
      <c r="GI31" s="1656"/>
      <c r="GJ31" s="1656"/>
      <c r="GK31" s="1656"/>
      <c r="GL31" s="1656"/>
      <c r="GM31" s="1656"/>
      <c r="GN31" s="1656"/>
      <c r="GO31" s="1656"/>
      <c r="GP31" s="1656"/>
      <c r="GQ31" s="1656"/>
      <c r="GR31" s="1656"/>
      <c r="GS31" s="1656"/>
      <c r="GT31" s="1656"/>
      <c r="GU31" s="1656"/>
      <c r="GV31" s="1656"/>
      <c r="GW31" s="1656"/>
      <c r="GX31" s="1656"/>
      <c r="GY31" s="1656"/>
      <c r="GZ31" s="1656"/>
      <c r="HA31" s="1656"/>
      <c r="HB31" s="1656"/>
      <c r="HC31" s="1656"/>
      <c r="HD31" s="1656"/>
      <c r="HE31" s="684"/>
      <c r="HF31" s="684"/>
      <c r="HG31" s="684"/>
      <c r="HH31" s="684"/>
      <c r="HI31" s="684"/>
      <c r="HJ31" s="684"/>
      <c r="HK31" s="684"/>
      <c r="HL31" s="684"/>
      <c r="HM31" s="684"/>
      <c r="HN31" s="684"/>
      <c r="HO31" s="684"/>
      <c r="HP31" s="684"/>
      <c r="HQ31" s="684"/>
      <c r="HR31" s="684"/>
      <c r="HS31" s="684"/>
      <c r="HT31" s="684"/>
      <c r="HU31" s="684"/>
      <c r="HV31" s="684"/>
      <c r="HW31" s="684"/>
      <c r="HX31" s="684"/>
      <c r="HY31" s="684"/>
      <c r="HZ31" s="684"/>
      <c r="IA31" s="684"/>
      <c r="IB31" s="684"/>
      <c r="IC31" s="684"/>
      <c r="ID31" s="684"/>
      <c r="IE31" s="684"/>
      <c r="IF31" s="684"/>
      <c r="IG31" s="684"/>
      <c r="IH31" s="684"/>
      <c r="II31" s="684"/>
      <c r="IJ31" s="684"/>
      <c r="IK31" s="684"/>
      <c r="IL31" s="684"/>
      <c r="IM31" s="684"/>
      <c r="IN31" s="684"/>
      <c r="IO31" s="684"/>
      <c r="IP31" s="684"/>
      <c r="IQ31" s="684"/>
      <c r="IR31" s="684"/>
      <c r="IS31" s="684"/>
      <c r="IT31" s="684"/>
      <c r="IU31" s="684"/>
      <c r="IV31" s="684"/>
      <c r="IW31" s="684"/>
      <c r="IX31" s="684"/>
      <c r="IY31" s="684"/>
      <c r="IZ31" s="684"/>
      <c r="JA31" s="684"/>
      <c r="JB31" s="684"/>
      <c r="JC31" s="684"/>
      <c r="JD31" s="469"/>
      <c r="JE31" s="469"/>
      <c r="JF31" s="469"/>
      <c r="JG31" s="683"/>
      <c r="JH31" s="469"/>
      <c r="JI31" s="469"/>
      <c r="KG31" s="469" t="s">
        <v>238</v>
      </c>
      <c r="KH31" s="469"/>
      <c r="KI31" s="469" t="s">
        <v>239</v>
      </c>
      <c r="KJ31" s="469"/>
    </row>
    <row r="32" spans="1:296" s="467" customFormat="1" ht="15.75" customHeight="1">
      <c r="A32" s="344" t="str">
        <f>IF('1'!A1=1,B32,C32)</f>
        <v xml:space="preserve">% of total </v>
      </c>
      <c r="B32" s="345" t="s">
        <v>26</v>
      </c>
      <c r="C32" s="345" t="s">
        <v>156</v>
      </c>
      <c r="D32" s="431">
        <v>0.12915269964519502</v>
      </c>
      <c r="E32" s="432">
        <v>1.5983581824777084</v>
      </c>
      <c r="F32" s="432">
        <v>3.1529267225883761</v>
      </c>
      <c r="G32" s="432">
        <v>1.7759228640311289</v>
      </c>
      <c r="H32" s="432">
        <f t="shared" ref="H32:AS32" si="27">H31/H12*100</f>
        <v>2.220613593139011</v>
      </c>
      <c r="I32" s="432">
        <f t="shared" si="27"/>
        <v>1.4620210960165243</v>
      </c>
      <c r="J32" s="432">
        <f t="shared" si="27"/>
        <v>2.0107366376180216</v>
      </c>
      <c r="K32" s="432">
        <f t="shared" si="27"/>
        <v>0.61636317735678725</v>
      </c>
      <c r="L32" s="432">
        <f t="shared" si="27"/>
        <v>0.82708206204796086</v>
      </c>
      <c r="M32" s="432">
        <f t="shared" si="27"/>
        <v>3.048384835577449</v>
      </c>
      <c r="N32" s="432">
        <f t="shared" si="27"/>
        <v>1.0693684118931135</v>
      </c>
      <c r="O32" s="432">
        <f t="shared" si="27"/>
        <v>1.4578057920657941</v>
      </c>
      <c r="P32" s="432">
        <f t="shared" si="27"/>
        <v>1.1637016101153046</v>
      </c>
      <c r="Q32" s="432">
        <f t="shared" si="27"/>
        <v>1.7045833041930056</v>
      </c>
      <c r="R32" s="432">
        <f t="shared" si="27"/>
        <v>2.0874777287218516</v>
      </c>
      <c r="S32" s="432">
        <f t="shared" si="27"/>
        <v>1.6412412607821039</v>
      </c>
      <c r="T32" s="432">
        <f t="shared" si="27"/>
        <v>1.2787086660894482</v>
      </c>
      <c r="U32" s="432">
        <f t="shared" si="27"/>
        <v>0.76625500076060271</v>
      </c>
      <c r="V32" s="432">
        <f t="shared" si="27"/>
        <v>0.85330559597095545</v>
      </c>
      <c r="W32" s="432">
        <f t="shared" si="27"/>
        <v>1.6434334681445653</v>
      </c>
      <c r="X32" s="432">
        <f t="shared" si="27"/>
        <v>0.93127015591601625</v>
      </c>
      <c r="Y32" s="432">
        <f t="shared" si="27"/>
        <v>1.1577290319001221</v>
      </c>
      <c r="Z32" s="432">
        <f t="shared" si="27"/>
        <v>1.6710119642065817</v>
      </c>
      <c r="AA32" s="432">
        <f t="shared" si="27"/>
        <v>3.6143837049167149</v>
      </c>
      <c r="AB32" s="432">
        <f t="shared" si="27"/>
        <v>2.3240501735699954</v>
      </c>
      <c r="AC32" s="432">
        <f t="shared" si="27"/>
        <v>3.9357509694943968</v>
      </c>
      <c r="AD32" s="432">
        <f t="shared" si="27"/>
        <v>2.9461317513109075</v>
      </c>
      <c r="AE32" s="687">
        <f t="shared" si="27"/>
        <v>2.5873610277463479</v>
      </c>
      <c r="AF32" s="432">
        <f t="shared" si="27"/>
        <v>1.8758265109466894</v>
      </c>
      <c r="AG32" s="432">
        <f t="shared" si="27"/>
        <v>4.21810858915845</v>
      </c>
      <c r="AH32" s="432">
        <f t="shared" si="27"/>
        <v>3.1831398306323782</v>
      </c>
      <c r="AI32" s="432">
        <f t="shared" si="27"/>
        <v>3.6937378657962308</v>
      </c>
      <c r="AJ32" s="432">
        <f t="shared" si="27"/>
        <v>1.8140254981417185</v>
      </c>
      <c r="AK32" s="432">
        <f t="shared" si="27"/>
        <v>18.391574135034968</v>
      </c>
      <c r="AL32" s="432">
        <f t="shared" si="27"/>
        <v>19.756050093081182</v>
      </c>
      <c r="AM32" s="432">
        <f t="shared" si="27"/>
        <v>20.879567039759024</v>
      </c>
      <c r="AN32" s="432">
        <f t="shared" si="27"/>
        <v>17.033483736232917</v>
      </c>
      <c r="AO32" s="432">
        <f t="shared" si="27"/>
        <v>29.265912340738481</v>
      </c>
      <c r="AP32" s="432">
        <f t="shared" si="27"/>
        <v>19.662658819144713</v>
      </c>
      <c r="AQ32" s="432">
        <f t="shared" si="27"/>
        <v>24.47681815122915</v>
      </c>
      <c r="AR32" s="432">
        <f t="shared" si="27"/>
        <v>14.447430698775076</v>
      </c>
      <c r="AS32" s="432">
        <f t="shared" si="27"/>
        <v>21.7380153305085</v>
      </c>
      <c r="AT32" s="347"/>
      <c r="AU32" s="432"/>
      <c r="AV32" s="432"/>
      <c r="AW32" s="431">
        <v>0.75833216104160128</v>
      </c>
      <c r="AX32" s="432">
        <v>0.71836985884015936</v>
      </c>
      <c r="AY32" s="432">
        <v>1.1536821150389456</v>
      </c>
      <c r="AZ32" s="432">
        <v>1.5164677865708016</v>
      </c>
      <c r="BA32" s="432">
        <f t="shared" ref="BA32:CJ32" si="28">BA31/H12*100</f>
        <v>2.5005788002324789</v>
      </c>
      <c r="BB32" s="432">
        <f t="shared" si="28"/>
        <v>1.5875389341260533</v>
      </c>
      <c r="BC32" s="432">
        <f t="shared" si="28"/>
        <v>1.3942414981388223</v>
      </c>
      <c r="BD32" s="432">
        <f t="shared" si="28"/>
        <v>1.311383592783951</v>
      </c>
      <c r="BE32" s="432">
        <f t="shared" si="28"/>
        <v>2.0412515800076347</v>
      </c>
      <c r="BF32" s="432">
        <f t="shared" si="28"/>
        <v>1.5539545373348242</v>
      </c>
      <c r="BG32" s="432">
        <f t="shared" si="28"/>
        <v>1.4560275927471082</v>
      </c>
      <c r="BH32" s="432">
        <f t="shared" si="28"/>
        <v>2.0896751858703397</v>
      </c>
      <c r="BI32" s="432">
        <f t="shared" si="28"/>
        <v>1.5695241613652087</v>
      </c>
      <c r="BJ32" s="432">
        <f t="shared" si="28"/>
        <v>1.4581035598745038</v>
      </c>
      <c r="BK32" s="432">
        <f t="shared" si="28"/>
        <v>2.6354625274692611</v>
      </c>
      <c r="BL32" s="432">
        <f t="shared" si="28"/>
        <v>2.6241845271056277</v>
      </c>
      <c r="BM32" s="432">
        <f t="shared" si="28"/>
        <v>2.4417545563648049</v>
      </c>
      <c r="BN32" s="432">
        <f t="shared" si="28"/>
        <v>1.1991189020559307</v>
      </c>
      <c r="BO32" s="432">
        <f t="shared" si="28"/>
        <v>1.2279412655282647</v>
      </c>
      <c r="BP32" s="432">
        <f t="shared" si="28"/>
        <v>1.1212501509922925</v>
      </c>
      <c r="BQ32" s="432">
        <f t="shared" si="28"/>
        <v>2.3091000657273049</v>
      </c>
      <c r="BR32" s="432">
        <f t="shared" si="28"/>
        <v>1.4819077623199677</v>
      </c>
      <c r="BS32" s="432">
        <f t="shared" si="28"/>
        <v>1.29848339474422</v>
      </c>
      <c r="BT32" s="432">
        <f t="shared" si="28"/>
        <v>1.2697277032963588</v>
      </c>
      <c r="BU32" s="432">
        <f t="shared" si="28"/>
        <v>2.386621856723453</v>
      </c>
      <c r="BV32" s="432">
        <f t="shared" si="28"/>
        <v>1.4687419634475249</v>
      </c>
      <c r="BW32" s="432">
        <f t="shared" si="28"/>
        <v>1.3438181751012959</v>
      </c>
      <c r="BX32" s="687">
        <f t="shared" si="28"/>
        <v>1.0540180986520613</v>
      </c>
      <c r="BY32" s="432">
        <f t="shared" si="28"/>
        <v>0.75358300076184559</v>
      </c>
      <c r="BZ32" s="432">
        <f t="shared" si="28"/>
        <v>0.48944025637057642</v>
      </c>
      <c r="CA32" s="432">
        <f t="shared" si="28"/>
        <v>4.0563244429418424</v>
      </c>
      <c r="CB32" s="432">
        <f t="shared" si="28"/>
        <v>1.7334195874972556</v>
      </c>
      <c r="CC32" s="432">
        <f t="shared" si="28"/>
        <v>0.34819574112187301</v>
      </c>
      <c r="CD32" s="432">
        <f t="shared" si="28"/>
        <v>1.0113924830391299</v>
      </c>
      <c r="CE32" s="432">
        <f t="shared" si="28"/>
        <v>0.65866633911386951</v>
      </c>
      <c r="CF32" s="432">
        <f t="shared" si="28"/>
        <v>1.2604693856431159</v>
      </c>
      <c r="CG32" s="432">
        <f t="shared" si="28"/>
        <v>0.21285744441457774</v>
      </c>
      <c r="CH32" s="432">
        <f t="shared" si="28"/>
        <v>1.1800121156980994</v>
      </c>
      <c r="CI32" s="432">
        <f t="shared" si="28"/>
        <v>1.9608493435039824</v>
      </c>
      <c r="CJ32" s="432">
        <f t="shared" si="28"/>
        <v>1.914189939069957</v>
      </c>
      <c r="CK32" s="432">
        <f>CK31/AR12*100</f>
        <v>0.7883556342480601</v>
      </c>
      <c r="CL32" s="432">
        <f>CL31/AS12*100</f>
        <v>1.1581239799881671</v>
      </c>
      <c r="CM32" s="347"/>
      <c r="CN32" s="432"/>
      <c r="CO32" s="432"/>
      <c r="CP32" s="431">
        <v>85.33967331144791</v>
      </c>
      <c r="CQ32" s="432">
        <v>81.094485815242763</v>
      </c>
      <c r="CR32" s="432">
        <v>51.936682714200124</v>
      </c>
      <c r="CS32" s="432">
        <v>46.847265232971083</v>
      </c>
      <c r="CT32" s="432">
        <f t="shared" ref="CT32:EE32" si="29">CT31/H12*100</f>
        <v>49.218161823583849</v>
      </c>
      <c r="CU32" s="432">
        <f t="shared" si="29"/>
        <v>51.873897978702097</v>
      </c>
      <c r="CV32" s="432">
        <f t="shared" si="29"/>
        <v>50.194279933753229</v>
      </c>
      <c r="CW32" s="432">
        <f t="shared" si="29"/>
        <v>60.910039717882682</v>
      </c>
      <c r="CX32" s="432">
        <f t="shared" si="29"/>
        <v>48.161307047761646</v>
      </c>
      <c r="CY32" s="432">
        <f t="shared" si="29"/>
        <v>70.455045929761866</v>
      </c>
      <c r="CZ32" s="432">
        <f t="shared" si="29"/>
        <v>54.144472673608036</v>
      </c>
      <c r="DA32" s="432">
        <f t="shared" si="29"/>
        <v>43.703499996290986</v>
      </c>
      <c r="DB32" s="432">
        <f t="shared" si="29"/>
        <v>46.56898001125171</v>
      </c>
      <c r="DC32" s="432">
        <f t="shared" si="29"/>
        <v>49.291727577152216</v>
      </c>
      <c r="DD32" s="432">
        <f t="shared" si="29"/>
        <v>55.178544971057306</v>
      </c>
      <c r="DE32" s="432">
        <f t="shared" si="29"/>
        <v>53.404105946884464</v>
      </c>
      <c r="DF32" s="432">
        <f t="shared" si="29"/>
        <v>59.057027492450977</v>
      </c>
      <c r="DG32" s="432">
        <f t="shared" si="29"/>
        <v>58.474605583595796</v>
      </c>
      <c r="DH32" s="432">
        <f t="shared" si="29"/>
        <v>54.023534434725896</v>
      </c>
      <c r="DI32" s="432">
        <f t="shared" si="29"/>
        <v>55.976193700221103</v>
      </c>
      <c r="DJ32" s="432">
        <f t="shared" si="29"/>
        <v>62.131437795740609</v>
      </c>
      <c r="DK32" s="432">
        <f t="shared" si="29"/>
        <v>59.517008891871683</v>
      </c>
      <c r="DL32" s="432">
        <f t="shared" si="29"/>
        <v>51.774836876793728</v>
      </c>
      <c r="DM32" s="432">
        <f t="shared" si="29"/>
        <v>56.948886745734406</v>
      </c>
      <c r="DN32" s="432">
        <f t="shared" si="29"/>
        <v>49.064429168090776</v>
      </c>
      <c r="DO32" s="432">
        <f t="shared" si="29"/>
        <v>61.002842040337278</v>
      </c>
      <c r="DP32" s="432">
        <f t="shared" si="29"/>
        <v>63.240823985035433</v>
      </c>
      <c r="DQ32" s="687">
        <f t="shared" si="29"/>
        <v>55.327681935744913</v>
      </c>
      <c r="DR32" s="432">
        <f t="shared" si="29"/>
        <v>53.361019600261962</v>
      </c>
      <c r="DS32" s="432">
        <f t="shared" si="29"/>
        <v>61.439560677127503</v>
      </c>
      <c r="DT32" s="432">
        <f t="shared" si="29"/>
        <v>44.607655617481377</v>
      </c>
      <c r="DU32" s="432">
        <f t="shared" si="29"/>
        <v>56.373284359110961</v>
      </c>
      <c r="DV32" s="432">
        <f t="shared" si="29"/>
        <v>52.710834651752847</v>
      </c>
      <c r="DW32" s="432">
        <f t="shared" si="29"/>
        <v>24.741843627626</v>
      </c>
      <c r="DX32" s="432">
        <f t="shared" si="29"/>
        <v>7.5276982862872028</v>
      </c>
      <c r="DY32" s="432">
        <f t="shared" si="29"/>
        <v>3.6009782776981747</v>
      </c>
      <c r="DZ32" s="432">
        <f t="shared" si="29"/>
        <v>2.0790626623305823</v>
      </c>
      <c r="EA32" s="432">
        <f t="shared" si="29"/>
        <v>4.5058810666893807</v>
      </c>
      <c r="EB32" s="432">
        <f t="shared" si="29"/>
        <v>3.3029761244466842</v>
      </c>
      <c r="EC32" s="432">
        <f t="shared" si="29"/>
        <v>3.1461172642070081</v>
      </c>
      <c r="ED32" s="432">
        <f t="shared" si="29"/>
        <v>23.264813503673849</v>
      </c>
      <c r="EE32" s="432">
        <f t="shared" si="29"/>
        <v>3.0596764160872154</v>
      </c>
      <c r="EF32" s="347"/>
      <c r="EG32" s="432"/>
      <c r="EH32" s="432"/>
      <c r="EJ32" s="1655"/>
      <c r="EK32" s="1655"/>
      <c r="EL32" s="1655"/>
      <c r="EM32" s="1655"/>
      <c r="EN32" s="1655"/>
      <c r="EO32" s="1655"/>
      <c r="EP32" s="1655"/>
      <c r="EQ32" s="1655"/>
      <c r="ER32" s="1655"/>
      <c r="ES32" s="1655"/>
      <c r="ET32" s="1655"/>
      <c r="EU32" s="1655"/>
      <c r="EV32" s="1655"/>
      <c r="EW32" s="1655"/>
      <c r="EX32" s="1655"/>
      <c r="EY32" s="1655"/>
      <c r="EZ32" s="1655"/>
      <c r="FA32" s="1655"/>
      <c r="FB32" s="1655"/>
      <c r="FC32" s="1655"/>
      <c r="FD32" s="1655"/>
      <c r="FE32" s="1655"/>
      <c r="FF32" s="1655"/>
      <c r="FG32" s="1655"/>
      <c r="FH32" s="1655"/>
      <c r="FI32" s="1655"/>
      <c r="FJ32" s="1655"/>
      <c r="FK32" s="1655"/>
      <c r="FL32" s="1655"/>
      <c r="FM32" s="1655"/>
      <c r="FN32" s="1655"/>
      <c r="FO32" s="1655"/>
      <c r="FP32" s="1655"/>
      <c r="FQ32" s="1655"/>
      <c r="FR32" s="1655"/>
      <c r="FS32" s="1655"/>
      <c r="FT32" s="1655"/>
      <c r="FU32" s="1655"/>
      <c r="FV32" s="1655"/>
      <c r="FW32" s="1655"/>
      <c r="FX32" s="1655"/>
      <c r="FY32" s="1655"/>
      <c r="FZ32" s="1655"/>
      <c r="GA32" s="1655"/>
      <c r="GB32" s="1655"/>
      <c r="GC32" s="1655"/>
      <c r="GD32" s="1655"/>
      <c r="GE32" s="1655"/>
      <c r="GF32" s="1655"/>
      <c r="GG32" s="1655"/>
      <c r="GH32" s="1655"/>
      <c r="GI32" s="1655"/>
      <c r="GJ32" s="1655"/>
      <c r="GK32" s="1655"/>
      <c r="GL32" s="1655"/>
      <c r="GM32" s="1655"/>
      <c r="GN32" s="1655"/>
      <c r="GO32" s="1655"/>
      <c r="GP32" s="1655"/>
      <c r="GQ32" s="1655"/>
      <c r="GR32" s="1655"/>
      <c r="GS32" s="1655"/>
      <c r="GT32" s="1655"/>
      <c r="GU32" s="1655"/>
      <c r="GV32" s="1655"/>
      <c r="GW32" s="1655"/>
      <c r="GX32" s="1655"/>
      <c r="GY32" s="1655"/>
      <c r="GZ32" s="1655"/>
      <c r="HA32" s="1655"/>
      <c r="HB32" s="1655"/>
      <c r="HC32" s="1655"/>
      <c r="HD32" s="1655"/>
      <c r="HE32" s="683"/>
      <c r="HF32" s="683"/>
      <c r="HG32" s="683"/>
      <c r="HH32" s="683"/>
      <c r="HI32" s="683"/>
      <c r="HJ32" s="683"/>
      <c r="HK32" s="683"/>
      <c r="HL32" s="683"/>
      <c r="HM32" s="683"/>
      <c r="HN32" s="683"/>
      <c r="HO32" s="683"/>
      <c r="HP32" s="683"/>
      <c r="HQ32" s="683"/>
      <c r="HR32" s="683"/>
      <c r="HS32" s="683"/>
      <c r="HT32" s="683"/>
      <c r="HU32" s="683"/>
      <c r="HV32" s="683"/>
      <c r="HW32" s="683"/>
      <c r="HX32" s="683"/>
      <c r="HY32" s="683"/>
      <c r="HZ32" s="683"/>
      <c r="IA32" s="683"/>
      <c r="IB32" s="683"/>
      <c r="IC32" s="683"/>
      <c r="ID32" s="683"/>
      <c r="IE32" s="683"/>
      <c r="IF32" s="683"/>
      <c r="IG32" s="683"/>
      <c r="IH32" s="683"/>
      <c r="II32" s="683"/>
      <c r="IJ32" s="683"/>
      <c r="IK32" s="683"/>
      <c r="IL32" s="683"/>
      <c r="IM32" s="683"/>
      <c r="IN32" s="683"/>
      <c r="IO32" s="683"/>
      <c r="IP32" s="683"/>
      <c r="IQ32" s="683"/>
      <c r="IR32" s="683"/>
      <c r="IS32" s="683"/>
      <c r="IT32" s="683"/>
      <c r="IU32" s="683"/>
      <c r="IV32" s="683"/>
      <c r="IW32" s="683"/>
      <c r="IX32" s="683"/>
      <c r="IY32" s="683"/>
      <c r="IZ32" s="683"/>
      <c r="JA32" s="683"/>
      <c r="JB32" s="683"/>
      <c r="JC32" s="683"/>
      <c r="JD32" s="683"/>
      <c r="JE32" s="683"/>
      <c r="JF32" s="683"/>
      <c r="JG32" s="469"/>
      <c r="JH32" s="683"/>
      <c r="JI32" s="683"/>
    </row>
    <row r="33" spans="1:296" s="461" customFormat="1" ht="43.35" customHeight="1">
      <c r="A33" s="352" t="str">
        <f>IF('1'!A1=1,B33,C33)</f>
        <v>Chemicals</v>
      </c>
      <c r="B33" s="353" t="s">
        <v>7</v>
      </c>
      <c r="C33" s="641" t="s">
        <v>98</v>
      </c>
      <c r="D33" s="357">
        <v>525.25838036000005</v>
      </c>
      <c r="E33" s="358">
        <v>512.10125500000004</v>
      </c>
      <c r="F33" s="358">
        <v>559.74142099999995</v>
      </c>
      <c r="G33" s="358">
        <v>484.14129200000002</v>
      </c>
      <c r="H33" s="355">
        <v>391.50499897999998</v>
      </c>
      <c r="I33" s="355">
        <v>370.22012800000005</v>
      </c>
      <c r="J33" s="355">
        <v>379.78443400000003</v>
      </c>
      <c r="K33" s="355">
        <v>372.123378</v>
      </c>
      <c r="L33" s="355">
        <v>429.43914999000003</v>
      </c>
      <c r="M33" s="355">
        <v>444.22938099999999</v>
      </c>
      <c r="N33" s="355">
        <v>452.47881800000005</v>
      </c>
      <c r="O33" s="355">
        <v>428.494102</v>
      </c>
      <c r="P33" s="437">
        <v>455.91257845999996</v>
      </c>
      <c r="Q33" s="437">
        <v>464.39918399999999</v>
      </c>
      <c r="R33" s="437">
        <v>475.00357299999996</v>
      </c>
      <c r="S33" s="437">
        <v>516.84627999999998</v>
      </c>
      <c r="T33" s="355">
        <v>527.47632085999999</v>
      </c>
      <c r="U33" s="355">
        <v>575.60643699999991</v>
      </c>
      <c r="V33" s="355">
        <v>587.94754599999999</v>
      </c>
      <c r="W33" s="355">
        <v>663.39936899999998</v>
      </c>
      <c r="X33" s="355">
        <v>658.15265952999994</v>
      </c>
      <c r="Y33" s="355">
        <v>644.03972999999996</v>
      </c>
      <c r="Z33" s="355">
        <v>638.96870700000011</v>
      </c>
      <c r="AA33" s="355">
        <v>631.13455899999997</v>
      </c>
      <c r="AB33" s="355">
        <v>657.64671397999996</v>
      </c>
      <c r="AC33" s="355">
        <v>589.56210439999995</v>
      </c>
      <c r="AD33" s="355">
        <v>632.97882415000004</v>
      </c>
      <c r="AE33" s="688">
        <v>785.69035147</v>
      </c>
      <c r="AF33" s="355">
        <v>786.16174726999998</v>
      </c>
      <c r="AG33" s="355">
        <v>835.34437514000001</v>
      </c>
      <c r="AH33" s="355">
        <v>1044.67714028</v>
      </c>
      <c r="AI33" s="355">
        <v>1131.5624253200001</v>
      </c>
      <c r="AJ33" s="355">
        <v>743.31172882999999</v>
      </c>
      <c r="AK33" s="355">
        <v>485.84874321999996</v>
      </c>
      <c r="AL33" s="355">
        <v>792.27794675999996</v>
      </c>
      <c r="AM33" s="355">
        <v>776.1670196</v>
      </c>
      <c r="AN33" s="355">
        <v>823.42736226</v>
      </c>
      <c r="AO33" s="355">
        <v>740.86252686</v>
      </c>
      <c r="AP33" s="355">
        <v>833.07779053999991</v>
      </c>
      <c r="AQ33" s="355">
        <v>814.67006606000007</v>
      </c>
      <c r="AR33" s="355">
        <f>AJ33+AK33+AL33+AM33</f>
        <v>2797.6054384099998</v>
      </c>
      <c r="AS33" s="355">
        <f>AN33+AO33+AP33+AQ33</f>
        <v>3212.0377457199997</v>
      </c>
      <c r="AT33" s="347">
        <f t="shared" si="21"/>
        <v>114.81382262201849</v>
      </c>
      <c r="AU33" s="113"/>
      <c r="AV33" s="113"/>
      <c r="AW33" s="357">
        <v>4.4692303799999999</v>
      </c>
      <c r="AX33" s="358">
        <v>11.993881999999999</v>
      </c>
      <c r="AY33" s="358">
        <v>14.562541999999999</v>
      </c>
      <c r="AZ33" s="358">
        <v>14.907868000000001</v>
      </c>
      <c r="BA33" s="355">
        <v>5.8230349100000005</v>
      </c>
      <c r="BB33" s="355">
        <v>4.0834960000000002</v>
      </c>
      <c r="BC33" s="355">
        <v>11.11609</v>
      </c>
      <c r="BD33" s="355">
        <v>9.4777749999999994</v>
      </c>
      <c r="BE33" s="355">
        <v>7.5137353999999998</v>
      </c>
      <c r="BF33" s="355">
        <v>7.4184129999999993</v>
      </c>
      <c r="BG33" s="355">
        <v>6.1078059999999992</v>
      </c>
      <c r="BH33" s="355">
        <v>6.1722960000000002</v>
      </c>
      <c r="BI33" s="355">
        <v>4.3416541200000003</v>
      </c>
      <c r="BJ33" s="107">
        <v>10</v>
      </c>
      <c r="BK33" s="107">
        <v>11.846968</v>
      </c>
      <c r="BL33" s="107">
        <v>6.7516879999999997</v>
      </c>
      <c r="BM33" s="107">
        <v>9.6432830799999998</v>
      </c>
      <c r="BN33" s="107">
        <v>4</v>
      </c>
      <c r="BO33" s="107">
        <v>22.884045999999998</v>
      </c>
      <c r="BP33" s="107">
        <v>8.810334000000001</v>
      </c>
      <c r="BQ33" s="107">
        <v>13.153145850000001</v>
      </c>
      <c r="BR33" s="107">
        <v>23.259945999999999</v>
      </c>
      <c r="BS33" s="107">
        <v>55.30706</v>
      </c>
      <c r="BT33" s="107">
        <v>14.04731</v>
      </c>
      <c r="BU33" s="107">
        <v>13.647230540000001</v>
      </c>
      <c r="BV33" s="107">
        <v>19.847967180000001</v>
      </c>
      <c r="BW33" s="107">
        <v>27.96234411</v>
      </c>
      <c r="BX33" s="1662">
        <v>6.8666015800000002</v>
      </c>
      <c r="BY33" s="107">
        <v>12</v>
      </c>
      <c r="BZ33" s="107">
        <v>24</v>
      </c>
      <c r="CA33" s="107">
        <v>47.067556590000002</v>
      </c>
      <c r="CB33" s="107">
        <v>12.63362686</v>
      </c>
      <c r="CC33" s="107">
        <v>11.932165769999999</v>
      </c>
      <c r="CD33" s="107">
        <v>7</v>
      </c>
      <c r="CE33" s="107">
        <v>25.65547235</v>
      </c>
      <c r="CF33" s="107">
        <v>31.114680839999998</v>
      </c>
      <c r="CG33" s="107">
        <v>38.836155449999993</v>
      </c>
      <c r="CH33" s="107">
        <v>47.015107319999998</v>
      </c>
      <c r="CI33" s="107">
        <v>57.84725753</v>
      </c>
      <c r="CJ33" s="107">
        <v>41.984718319999999</v>
      </c>
      <c r="CK33" s="739">
        <f>CC33+CD33+CE33+CF33</f>
        <v>75.702318959999985</v>
      </c>
      <c r="CL33" s="739">
        <f>CG33+CH33+CI33+CJ33</f>
        <v>185.68323862</v>
      </c>
      <c r="CM33" s="347">
        <f t="shared" si="22"/>
        <v>245.28078025999753</v>
      </c>
      <c r="CN33" s="113"/>
      <c r="CO33" s="113"/>
      <c r="CP33" s="357">
        <v>598.18044313000007</v>
      </c>
      <c r="CQ33" s="358">
        <v>464.03123900000003</v>
      </c>
      <c r="CR33" s="358">
        <v>637.67638899999997</v>
      </c>
      <c r="CS33" s="358">
        <v>497.50353200000001</v>
      </c>
      <c r="CT33" s="355">
        <v>410.62562199999996</v>
      </c>
      <c r="CU33" s="355">
        <v>372.67937900000004</v>
      </c>
      <c r="CV33" s="355">
        <v>585.616355</v>
      </c>
      <c r="CW33" s="355">
        <v>438.45250500000003</v>
      </c>
      <c r="CX33" s="355">
        <v>453.16861299999999</v>
      </c>
      <c r="CY33" s="355">
        <v>350.01025900000002</v>
      </c>
      <c r="CZ33" s="355">
        <v>488.24533500000001</v>
      </c>
      <c r="DA33" s="355">
        <v>499.49142999999998</v>
      </c>
      <c r="DB33" s="355">
        <v>510.10714428</v>
      </c>
      <c r="DC33" s="107">
        <v>513.96196299999997</v>
      </c>
      <c r="DD33" s="107">
        <v>574.10688600000003</v>
      </c>
      <c r="DE33" s="107">
        <v>607.01437499999997</v>
      </c>
      <c r="DF33" s="107">
        <v>549.08861079000008</v>
      </c>
      <c r="DG33" s="107">
        <v>411.59980700000006</v>
      </c>
      <c r="DH33" s="107">
        <v>537.016884</v>
      </c>
      <c r="DI33" s="107">
        <v>470.06255600000003</v>
      </c>
      <c r="DJ33" s="107">
        <v>470.67276681999999</v>
      </c>
      <c r="DK33" s="107">
        <v>473.69632799999999</v>
      </c>
      <c r="DL33" s="107">
        <v>417.88914</v>
      </c>
      <c r="DM33" s="107">
        <v>322.770735</v>
      </c>
      <c r="DN33" s="107">
        <v>312.91444289999998</v>
      </c>
      <c r="DO33" s="107">
        <v>261.32482984000001</v>
      </c>
      <c r="DP33" s="107">
        <v>359.09348101</v>
      </c>
      <c r="DQ33" s="1662">
        <v>337.26810261999998</v>
      </c>
      <c r="DR33" s="107">
        <v>391.96509689999999</v>
      </c>
      <c r="DS33" s="107">
        <v>433.17141420000002</v>
      </c>
      <c r="DT33" s="107">
        <v>596.83505864999995</v>
      </c>
      <c r="DU33" s="107">
        <v>775.09328739</v>
      </c>
      <c r="DV33" s="107">
        <v>408.63715048</v>
      </c>
      <c r="DW33" s="107">
        <v>33.996620840000006</v>
      </c>
      <c r="DX33" s="107">
        <v>52.832273499999999</v>
      </c>
      <c r="DY33" s="107">
        <v>57.243866639999993</v>
      </c>
      <c r="DZ33" s="107">
        <v>145.39174198000001</v>
      </c>
      <c r="EA33" s="107">
        <v>80.681296180000004</v>
      </c>
      <c r="EB33" s="107">
        <v>68.469007250000004</v>
      </c>
      <c r="EC33" s="107">
        <v>39.538371890000001</v>
      </c>
      <c r="ED33" s="739">
        <f>DV33+DW33+DX33+DY33</f>
        <v>552.70991145999994</v>
      </c>
      <c r="EE33" s="739">
        <f>DZ33+EA33+EB33+EC33</f>
        <v>334.08041730000002</v>
      </c>
      <c r="EF33" s="347">
        <f t="shared" si="23"/>
        <v>60.44407932137792</v>
      </c>
      <c r="EG33" s="113"/>
      <c r="EH33" s="113"/>
      <c r="EJ33" s="1656"/>
      <c r="EK33" s="1656"/>
      <c r="EL33" s="1656"/>
      <c r="EM33" s="1656"/>
      <c r="EN33" s="1656"/>
      <c r="EO33" s="1656"/>
      <c r="EP33" s="1656"/>
      <c r="EQ33" s="1656"/>
      <c r="ER33" s="1656"/>
      <c r="ES33" s="1656"/>
      <c r="ET33" s="1656"/>
      <c r="EU33" s="1656"/>
      <c r="EV33" s="1656"/>
      <c r="EW33" s="1656"/>
      <c r="EX33" s="1656"/>
      <c r="EY33" s="1656"/>
      <c r="EZ33" s="1656"/>
      <c r="FA33" s="1656"/>
      <c r="FB33" s="1656"/>
      <c r="FC33" s="1656"/>
      <c r="FD33" s="1656"/>
      <c r="FE33" s="1656"/>
      <c r="FF33" s="1656"/>
      <c r="FG33" s="1656"/>
      <c r="FH33" s="1656"/>
      <c r="FI33" s="1656"/>
      <c r="FJ33" s="1656"/>
      <c r="FK33" s="1656"/>
      <c r="FL33" s="1656"/>
      <c r="FM33" s="1656"/>
      <c r="FN33" s="1656"/>
      <c r="FO33" s="1656"/>
      <c r="FP33" s="1656"/>
      <c r="FQ33" s="1656"/>
      <c r="FR33" s="1656"/>
      <c r="FS33" s="1656"/>
      <c r="FT33" s="1656"/>
      <c r="FU33" s="1656"/>
      <c r="FV33" s="1656"/>
      <c r="FW33" s="1656"/>
      <c r="FX33" s="1656"/>
      <c r="FY33" s="1656"/>
      <c r="FZ33" s="1656"/>
      <c r="GA33" s="1656"/>
      <c r="GB33" s="1656"/>
      <c r="GC33" s="1656"/>
      <c r="GD33" s="1656"/>
      <c r="GE33" s="1656"/>
      <c r="GF33" s="1656"/>
      <c r="GG33" s="1656"/>
      <c r="GH33" s="1656"/>
      <c r="GI33" s="1656"/>
      <c r="GJ33" s="1656"/>
      <c r="GK33" s="1656"/>
      <c r="GL33" s="1656"/>
      <c r="GM33" s="1656"/>
      <c r="GN33" s="1656"/>
      <c r="GO33" s="1656"/>
      <c r="GP33" s="1656"/>
      <c r="GQ33" s="1656"/>
      <c r="GR33" s="1656"/>
      <c r="GS33" s="1656"/>
      <c r="GT33" s="1656"/>
      <c r="GU33" s="1656"/>
      <c r="GV33" s="1656"/>
      <c r="GW33" s="1656"/>
      <c r="GX33" s="1656"/>
      <c r="GY33" s="1656"/>
      <c r="GZ33" s="1656"/>
      <c r="HA33" s="1656"/>
      <c r="HB33" s="1656"/>
      <c r="HC33" s="1656"/>
      <c r="HD33" s="1656"/>
      <c r="HE33" s="684"/>
      <c r="HF33" s="684"/>
      <c r="HG33" s="684"/>
      <c r="HH33" s="684"/>
      <c r="HI33" s="684"/>
      <c r="HJ33" s="777" t="s">
        <v>460</v>
      </c>
      <c r="HK33" s="777" t="s">
        <v>461</v>
      </c>
      <c r="HL33" s="636"/>
      <c r="HM33" s="684"/>
      <c r="HN33" s="684"/>
      <c r="HO33" s="684"/>
      <c r="HP33" s="684"/>
      <c r="HQ33" s="684"/>
      <c r="HR33" s="684"/>
      <c r="HS33" s="684"/>
      <c r="HT33" s="684"/>
      <c r="HU33" s="684"/>
      <c r="HV33" s="684"/>
      <c r="HW33" s="684"/>
      <c r="HX33" s="684"/>
      <c r="HY33" s="684"/>
      <c r="HZ33" s="684"/>
      <c r="IA33" s="684"/>
      <c r="IB33" s="684"/>
      <c r="IC33" s="684"/>
      <c r="ID33" s="684"/>
      <c r="IE33" s="684"/>
      <c r="IF33" s="684"/>
      <c r="IG33" s="684"/>
      <c r="IH33" s="684"/>
      <c r="II33" s="684"/>
      <c r="IJ33" s="684"/>
      <c r="IK33" s="684"/>
      <c r="IL33" s="684"/>
      <c r="IM33" s="684"/>
      <c r="IN33" s="684"/>
      <c r="IO33" s="684"/>
      <c r="IP33" s="684"/>
      <c r="IQ33" s="684"/>
      <c r="IR33" s="684"/>
      <c r="IS33" s="684"/>
      <c r="IT33" s="684"/>
      <c r="IU33" s="684"/>
      <c r="IV33" s="684"/>
      <c r="IW33" s="684"/>
      <c r="IX33" s="684"/>
      <c r="IY33" s="684"/>
      <c r="IZ33" s="684"/>
      <c r="JA33" s="684"/>
      <c r="JB33" s="684"/>
      <c r="JC33" s="684"/>
      <c r="JD33" s="684"/>
      <c r="JE33" s="469"/>
      <c r="JF33" s="422" t="s">
        <v>283</v>
      </c>
      <c r="JG33" s="422" t="s">
        <v>284</v>
      </c>
      <c r="JH33" s="422"/>
      <c r="JI33" s="469"/>
    </row>
    <row r="34" spans="1:296" s="467" customFormat="1" ht="15.75" customHeight="1">
      <c r="A34" s="344" t="str">
        <f>IF('1'!A1=1,B34,C34)</f>
        <v xml:space="preserve">% of total </v>
      </c>
      <c r="B34" s="345" t="s">
        <v>26</v>
      </c>
      <c r="C34" s="345" t="s">
        <v>156</v>
      </c>
      <c r="D34" s="431">
        <v>19.662287186969721</v>
      </c>
      <c r="E34" s="432">
        <v>20.582304051880442</v>
      </c>
      <c r="F34" s="432">
        <v>20.989370144705774</v>
      </c>
      <c r="G34" s="432">
        <v>19.489584843008274</v>
      </c>
      <c r="H34" s="432">
        <f t="shared" ref="H34:AS34" si="30">H33/H14*100</f>
        <v>21.280315093178466</v>
      </c>
      <c r="I34" s="432">
        <f t="shared" si="30"/>
        <v>21.139481991133803</v>
      </c>
      <c r="J34" s="432">
        <f t="shared" si="30"/>
        <v>19.065183128202882</v>
      </c>
      <c r="K34" s="432">
        <f t="shared" si="30"/>
        <v>19.01402720860214</v>
      </c>
      <c r="L34" s="432">
        <f t="shared" si="30"/>
        <v>20.557342658553811</v>
      </c>
      <c r="M34" s="432">
        <f t="shared" si="30"/>
        <v>22.923807146940796</v>
      </c>
      <c r="N34" s="432">
        <f t="shared" si="30"/>
        <v>21.65319649814775</v>
      </c>
      <c r="O34" s="432">
        <f t="shared" si="30"/>
        <v>19.655528732766896</v>
      </c>
      <c r="P34" s="432">
        <f t="shared" si="30"/>
        <v>20.12813235766361</v>
      </c>
      <c r="Q34" s="432">
        <f t="shared" si="30"/>
        <v>20.333286425707676</v>
      </c>
      <c r="R34" s="432">
        <f t="shared" si="30"/>
        <v>19.885733999056647</v>
      </c>
      <c r="S34" s="432">
        <f t="shared" si="30"/>
        <v>19.596220364674966</v>
      </c>
      <c r="T34" s="432">
        <f t="shared" si="30"/>
        <v>19.83755877408742</v>
      </c>
      <c r="U34" s="432">
        <f t="shared" si="30"/>
        <v>23.37278031977382</v>
      </c>
      <c r="V34" s="432">
        <f t="shared" si="30"/>
        <v>22.523089802105915</v>
      </c>
      <c r="W34" s="432">
        <f t="shared" si="30"/>
        <v>24.507572423537123</v>
      </c>
      <c r="X34" s="432">
        <f t="shared" si="30"/>
        <v>23.618645252992469</v>
      </c>
      <c r="Y34" s="432">
        <f t="shared" si="30"/>
        <v>23.539070508549599</v>
      </c>
      <c r="Z34" s="432">
        <f t="shared" si="30"/>
        <v>23.474111257096705</v>
      </c>
      <c r="AA34" s="432">
        <f t="shared" si="30"/>
        <v>24.026710524193234</v>
      </c>
      <c r="AB34" s="432">
        <f t="shared" si="30"/>
        <v>23.678146046305706</v>
      </c>
      <c r="AC34" s="432">
        <f t="shared" si="30"/>
        <v>26.634347934308749</v>
      </c>
      <c r="AD34" s="432">
        <f t="shared" si="30"/>
        <v>23.886209737967746</v>
      </c>
      <c r="AE34" s="687">
        <f t="shared" si="30"/>
        <v>25.946104106820339</v>
      </c>
      <c r="AF34" s="432">
        <f t="shared" si="30"/>
        <v>25.891483660158681</v>
      </c>
      <c r="AG34" s="432">
        <f t="shared" si="30"/>
        <v>25.831468300073862</v>
      </c>
      <c r="AH34" s="432">
        <f t="shared" si="30"/>
        <v>27.617870630092245</v>
      </c>
      <c r="AI34" s="432">
        <f t="shared" si="30"/>
        <v>26.073497189328503</v>
      </c>
      <c r="AJ34" s="432">
        <f t="shared" si="30"/>
        <v>27.152412919678458</v>
      </c>
      <c r="AK34" s="432">
        <f t="shared" si="30"/>
        <v>27.998418764368939</v>
      </c>
      <c r="AL34" s="432">
        <f t="shared" si="30"/>
        <v>32.433807334341608</v>
      </c>
      <c r="AM34" s="432">
        <f t="shared" si="30"/>
        <v>31.861267354425564</v>
      </c>
      <c r="AN34" s="432">
        <f t="shared" si="30"/>
        <v>29.230436661876379</v>
      </c>
      <c r="AO34" s="432">
        <f t="shared" si="30"/>
        <v>27.482902924307258</v>
      </c>
      <c r="AP34" s="432">
        <f t="shared" si="30"/>
        <v>28.507030909971924</v>
      </c>
      <c r="AQ34" s="432">
        <f t="shared" si="30"/>
        <v>29.989809198612704</v>
      </c>
      <c r="AR34" s="432">
        <f t="shared" si="30"/>
        <v>29.915596250621245</v>
      </c>
      <c r="AS34" s="432">
        <f t="shared" si="30"/>
        <v>28.803404487749667</v>
      </c>
      <c r="AT34" s="347"/>
      <c r="AU34" s="432"/>
      <c r="AV34" s="432"/>
      <c r="AW34" s="431">
        <v>0.16729917031702018</v>
      </c>
      <c r="AX34" s="432">
        <v>0.48205647550380609</v>
      </c>
      <c r="AY34" s="432">
        <v>0.54607104784161387</v>
      </c>
      <c r="AZ34" s="432">
        <v>0.60013091842281452</v>
      </c>
      <c r="BA34" s="432">
        <f t="shared" ref="BA34:CJ34" si="31">BA33/H14*100</f>
        <v>0.31651196793456104</v>
      </c>
      <c r="BB34" s="432">
        <f t="shared" si="31"/>
        <v>0.23316665849369192</v>
      </c>
      <c r="BC34" s="432">
        <f t="shared" si="31"/>
        <v>0.55802785092446616</v>
      </c>
      <c r="BD34" s="432">
        <f t="shared" si="31"/>
        <v>0.48427667376224121</v>
      </c>
      <c r="BE34" s="432">
        <f t="shared" si="31"/>
        <v>0.35968409789164008</v>
      </c>
      <c r="BF34" s="432">
        <f t="shared" si="31"/>
        <v>0.38281634718879276</v>
      </c>
      <c r="BG34" s="432">
        <f t="shared" si="31"/>
        <v>0.29228666233513234</v>
      </c>
      <c r="BH34" s="432">
        <f t="shared" si="31"/>
        <v>0.28313048139724961</v>
      </c>
      <c r="BI34" s="432">
        <f t="shared" si="31"/>
        <v>0.19168014419286911</v>
      </c>
      <c r="BJ34" s="432">
        <f t="shared" si="31"/>
        <v>0.43784070097994998</v>
      </c>
      <c r="BK34" s="432">
        <f t="shared" si="31"/>
        <v>0.49596606790858011</v>
      </c>
      <c r="BL34" s="432">
        <f t="shared" si="31"/>
        <v>0.25599016767912425</v>
      </c>
      <c r="BM34" s="432">
        <f t="shared" si="31"/>
        <v>0.36266878210337022</v>
      </c>
      <c r="BN34" s="432">
        <f t="shared" si="31"/>
        <v>0.16242195234362067</v>
      </c>
      <c r="BO34" s="432">
        <f t="shared" si="31"/>
        <v>0.87664184772959763</v>
      </c>
      <c r="BP34" s="432">
        <f t="shared" si="31"/>
        <v>0.32547498335132052</v>
      </c>
      <c r="BQ34" s="432">
        <f t="shared" si="31"/>
        <v>0.47201736754185314</v>
      </c>
      <c r="BR34" s="432">
        <f t="shared" si="31"/>
        <v>0.85013002057971832</v>
      </c>
      <c r="BS34" s="432">
        <f t="shared" si="31"/>
        <v>2.0318429768469439</v>
      </c>
      <c r="BT34" s="432">
        <f t="shared" si="31"/>
        <v>0.53476813494157727</v>
      </c>
      <c r="BU34" s="432">
        <f t="shared" si="31"/>
        <v>0.49135973917988846</v>
      </c>
      <c r="BV34" s="432">
        <f t="shared" si="31"/>
        <v>0.8966615386497031</v>
      </c>
      <c r="BW34" s="432">
        <f t="shared" si="31"/>
        <v>1.0551923550896043</v>
      </c>
      <c r="BX34" s="687">
        <f t="shared" si="31"/>
        <v>0.226757983118162</v>
      </c>
      <c r="BY34" s="432">
        <f t="shared" si="31"/>
        <v>0.3952084987610035</v>
      </c>
      <c r="BZ34" s="432">
        <f t="shared" si="31"/>
        <v>0.74215528068632874</v>
      </c>
      <c r="CA34" s="432">
        <f t="shared" si="31"/>
        <v>1.244313327683956</v>
      </c>
      <c r="CB34" s="432">
        <f t="shared" si="31"/>
        <v>0.29110442964035471</v>
      </c>
      <c r="CC34" s="432">
        <f t="shared" si="31"/>
        <v>0.43586974272968981</v>
      </c>
      <c r="CD34" s="432">
        <f t="shared" si="31"/>
        <v>0.40339495385261431</v>
      </c>
      <c r="CE34" s="432">
        <f t="shared" si="31"/>
        <v>1.0502685966134722</v>
      </c>
      <c r="CF34" s="432">
        <f t="shared" si="31"/>
        <v>1.2772420624130092</v>
      </c>
      <c r="CG34" s="432">
        <f t="shared" si="31"/>
        <v>1.3786252851208598</v>
      </c>
      <c r="CH34" s="432">
        <f t="shared" si="31"/>
        <v>1.7440639573549603</v>
      </c>
      <c r="CI34" s="432">
        <f t="shared" si="31"/>
        <v>1.9794712777013317</v>
      </c>
      <c r="CJ34" s="432">
        <f t="shared" si="31"/>
        <v>1.5455504554914701</v>
      </c>
      <c r="CK34" s="432">
        <f>CK33/AR14*100</f>
        <v>0.80950657950187022</v>
      </c>
      <c r="CL34" s="432">
        <f>CL33/AS14*100</f>
        <v>1.6650829946484147</v>
      </c>
      <c r="CM34" s="347"/>
      <c r="CN34" s="432"/>
      <c r="CO34" s="432"/>
      <c r="CP34" s="431">
        <v>22.392019056201907</v>
      </c>
      <c r="CQ34" s="432">
        <v>18.650280501009124</v>
      </c>
      <c r="CR34" s="432">
        <v>23.911801519617015</v>
      </c>
      <c r="CS34" s="432">
        <v>20.02749498303541</v>
      </c>
      <c r="CT34" s="432">
        <f t="shared" ref="CT34:EE34" si="32">CT33/H14*100</f>
        <v>22.319619530423385</v>
      </c>
      <c r="CU34" s="432">
        <f t="shared" si="32"/>
        <v>21.279904643211157</v>
      </c>
      <c r="CV34" s="432">
        <f t="shared" si="32"/>
        <v>29.397948023708807</v>
      </c>
      <c r="CW34" s="432">
        <f t="shared" si="32"/>
        <v>22.403182257874072</v>
      </c>
      <c r="CX34" s="432">
        <f t="shared" si="32"/>
        <v>21.693277056270936</v>
      </c>
      <c r="CY34" s="432">
        <f t="shared" si="32"/>
        <v>18.061767230940539</v>
      </c>
      <c r="CZ34" s="432">
        <f t="shared" si="32"/>
        <v>23.364789151431559</v>
      </c>
      <c r="DA34" s="432">
        <f t="shared" si="32"/>
        <v>22.912259721455456</v>
      </c>
      <c r="DB34" s="432">
        <f t="shared" si="32"/>
        <v>22.520773941661449</v>
      </c>
      <c r="DC34" s="432">
        <f t="shared" si="32"/>
        <v>22.503346615695108</v>
      </c>
      <c r="DD34" s="432">
        <f t="shared" si="32"/>
        <v>24.034633571109456</v>
      </c>
      <c r="DE34" s="432">
        <f t="shared" si="32"/>
        <v>23.014942580268634</v>
      </c>
      <c r="DF34" s="432">
        <f t="shared" si="32"/>
        <v>20.650363168851495</v>
      </c>
      <c r="DG34" s="432">
        <f t="shared" si="32"/>
        <v>16.713211059299368</v>
      </c>
      <c r="DH34" s="432">
        <f t="shared" si="32"/>
        <v>20.572038417146647</v>
      </c>
      <c r="DI34" s="432">
        <f t="shared" si="32"/>
        <v>17.365244335592632</v>
      </c>
      <c r="DJ34" s="432">
        <f t="shared" si="32"/>
        <v>16.890690858416722</v>
      </c>
      <c r="DK34" s="432">
        <f t="shared" si="32"/>
        <v>17.313173000108296</v>
      </c>
      <c r="DL34" s="432">
        <f t="shared" si="32"/>
        <v>15.352201223670347</v>
      </c>
      <c r="DM34" s="432">
        <f t="shared" si="32"/>
        <v>12.287584168760574</v>
      </c>
      <c r="DN34" s="432">
        <f t="shared" si="32"/>
        <v>11.266282825538322</v>
      </c>
      <c r="DO34" s="432">
        <f t="shared" si="32"/>
        <v>11.805739191659942</v>
      </c>
      <c r="DP34" s="432">
        <f t="shared" si="32"/>
        <v>13.550820147040454</v>
      </c>
      <c r="DQ34" s="687">
        <f t="shared" si="32"/>
        <v>11.137712568463961</v>
      </c>
      <c r="DR34" s="432">
        <f t="shared" si="32"/>
        <v>12.908994792713358</v>
      </c>
      <c r="DS34" s="432">
        <f t="shared" si="32"/>
        <v>13.395018853787292</v>
      </c>
      <c r="DT34" s="432">
        <f t="shared" si="32"/>
        <v>15.778380517526466</v>
      </c>
      <c r="DU34" s="432">
        <f t="shared" si="32"/>
        <v>17.859724039984311</v>
      </c>
      <c r="DV34" s="432">
        <f t="shared" si="32"/>
        <v>14.927094802632061</v>
      </c>
      <c r="DW34" s="432">
        <f t="shared" si="32"/>
        <v>1.9591521849852329</v>
      </c>
      <c r="DX34" s="432">
        <f t="shared" si="32"/>
        <v>2.1628164544296191</v>
      </c>
      <c r="DY34" s="432">
        <f t="shared" si="32"/>
        <v>2.3498320507847081</v>
      </c>
      <c r="DZ34" s="432">
        <f t="shared" si="32"/>
        <v>5.1611888308423177</v>
      </c>
      <c r="EA34" s="432">
        <f t="shared" si="32"/>
        <v>2.9929388386264453</v>
      </c>
      <c r="EB34" s="432">
        <f t="shared" si="32"/>
        <v>2.3429361918118792</v>
      </c>
      <c r="EC34" s="432">
        <f t="shared" si="32"/>
        <v>1.4554950260288098</v>
      </c>
      <c r="ED34" s="432">
        <f t="shared" si="32"/>
        <v>5.9102853919069194</v>
      </c>
      <c r="EE34" s="432">
        <f t="shared" si="32"/>
        <v>2.9958095616249119</v>
      </c>
      <c r="EF34" s="347"/>
      <c r="EG34" s="432"/>
      <c r="EH34" s="432"/>
      <c r="EJ34" s="1655"/>
      <c r="EK34" s="1655"/>
      <c r="EL34" s="1655"/>
      <c r="EM34" s="1655"/>
      <c r="EN34" s="1655"/>
      <c r="EO34" s="1655"/>
      <c r="EP34" s="1655"/>
      <c r="EQ34" s="1655"/>
      <c r="ER34" s="1655"/>
      <c r="ES34" s="1655"/>
      <c r="ET34" s="1655"/>
      <c r="EU34" s="1655"/>
      <c r="EV34" s="1655"/>
      <c r="EW34" s="1655"/>
      <c r="EX34" s="1655"/>
      <c r="EY34" s="1655"/>
      <c r="EZ34" s="1655"/>
      <c r="FA34" s="1655"/>
      <c r="FB34" s="1655"/>
      <c r="FC34" s="1655"/>
      <c r="FD34" s="1655"/>
      <c r="FE34" s="1655"/>
      <c r="FF34" s="1655"/>
      <c r="FG34" s="1655"/>
      <c r="FH34" s="1655"/>
      <c r="FI34" s="1655"/>
      <c r="FJ34" s="1655"/>
      <c r="FK34" s="1655"/>
      <c r="FL34" s="1655"/>
      <c r="FM34" s="1655"/>
      <c r="FN34" s="1655"/>
      <c r="FO34" s="1655"/>
      <c r="FP34" s="1655"/>
      <c r="FQ34" s="1655"/>
      <c r="FR34" s="1655"/>
      <c r="FS34" s="1655"/>
      <c r="FT34" s="1655"/>
      <c r="FU34" s="1655"/>
      <c r="FV34" s="1655"/>
      <c r="FW34" s="1655"/>
      <c r="FX34" s="1655"/>
      <c r="FY34" s="1655"/>
      <c r="FZ34" s="1655"/>
      <c r="GA34" s="1655"/>
      <c r="GB34" s="1655"/>
      <c r="GC34" s="1655"/>
      <c r="GD34" s="1655"/>
      <c r="GE34" s="1655"/>
      <c r="GF34" s="1655"/>
      <c r="GG34" s="1655"/>
      <c r="GH34" s="1655"/>
      <c r="GI34" s="1655"/>
      <c r="GJ34" s="1655"/>
      <c r="GK34" s="1655"/>
      <c r="GL34" s="1655"/>
      <c r="GM34" s="1655"/>
      <c r="GN34" s="1655"/>
      <c r="GO34" s="1655"/>
      <c r="GP34" s="1655"/>
      <c r="GQ34" s="1655"/>
      <c r="GR34" s="1655"/>
      <c r="GS34" s="1655"/>
      <c r="GT34" s="1655"/>
      <c r="GU34" s="1655"/>
      <c r="GV34" s="1655"/>
      <c r="GW34" s="1655"/>
      <c r="GX34" s="1655"/>
      <c r="GY34" s="1655"/>
      <c r="GZ34" s="1655"/>
      <c r="HA34" s="1655"/>
      <c r="HB34" s="1655"/>
      <c r="HC34" s="1655"/>
      <c r="HD34" s="1655"/>
      <c r="HE34" s="683"/>
      <c r="HF34" s="683"/>
      <c r="HG34" s="683"/>
      <c r="HH34" s="683"/>
      <c r="HI34" s="683"/>
      <c r="HJ34" s="777" t="s">
        <v>459</v>
      </c>
      <c r="HK34" s="777" t="s">
        <v>462</v>
      </c>
      <c r="HL34" s="636"/>
      <c r="HM34" s="683"/>
      <c r="HN34" s="683"/>
      <c r="HO34" s="683"/>
      <c r="HP34" s="683"/>
      <c r="HQ34" s="683"/>
      <c r="HR34" s="683"/>
      <c r="HS34" s="683"/>
      <c r="HT34" s="683"/>
      <c r="HU34" s="683"/>
      <c r="HV34" s="683"/>
      <c r="HW34" s="683"/>
      <c r="HX34" s="683"/>
      <c r="HY34" s="683"/>
      <c r="HZ34" s="683"/>
      <c r="IA34" s="683"/>
      <c r="IB34" s="683"/>
      <c r="IC34" s="683"/>
      <c r="ID34" s="1696"/>
      <c r="IE34" s="1696"/>
      <c r="IF34" s="1696"/>
      <c r="IG34" s="683"/>
      <c r="IH34" s="683"/>
      <c r="II34" s="683"/>
      <c r="IJ34" s="683"/>
      <c r="IK34" s="683"/>
      <c r="IL34" s="683"/>
      <c r="IM34" s="683"/>
      <c r="IN34" s="683"/>
      <c r="IO34" s="683"/>
      <c r="IP34" s="683"/>
      <c r="IQ34" s="683"/>
      <c r="IR34" s="683"/>
      <c r="IS34" s="683"/>
      <c r="IT34" s="683"/>
      <c r="IU34" s="683"/>
      <c r="IV34" s="683"/>
      <c r="IW34" s="683"/>
      <c r="IX34" s="683"/>
      <c r="IY34" s="683"/>
      <c r="IZ34" s="683"/>
      <c r="JA34" s="683"/>
      <c r="JB34" s="683"/>
      <c r="JC34" s="683"/>
      <c r="JD34" s="683"/>
      <c r="JE34" s="683"/>
      <c r="JF34" s="683"/>
      <c r="JG34" s="469"/>
      <c r="JH34" s="683"/>
      <c r="JI34" s="683"/>
    </row>
    <row r="35" spans="1:296" s="461" customFormat="1" ht="34.5" customHeight="1">
      <c r="A35" s="352" t="str">
        <f>IF('1'!A1=1,B35,C35)</f>
        <v>Timber and wood products</v>
      </c>
      <c r="B35" s="353" t="s">
        <v>8</v>
      </c>
      <c r="C35" s="641" t="s">
        <v>99</v>
      </c>
      <c r="D35" s="357">
        <v>39.993883739999994</v>
      </c>
      <c r="E35" s="358">
        <v>39.030124000000001</v>
      </c>
      <c r="F35" s="358">
        <v>45.192345000000003</v>
      </c>
      <c r="G35" s="358">
        <v>41.096955000000001</v>
      </c>
      <c r="H35" s="355">
        <v>28.622757539999998</v>
      </c>
      <c r="I35" s="355">
        <v>15.287505999999999</v>
      </c>
      <c r="J35" s="355">
        <v>18.770648000000001</v>
      </c>
      <c r="K35" s="355">
        <v>19.793277</v>
      </c>
      <c r="L35" s="355">
        <v>24.478385450000001</v>
      </c>
      <c r="M35" s="355">
        <v>26.475560000000002</v>
      </c>
      <c r="N35" s="355">
        <v>25.616084999999998</v>
      </c>
      <c r="O35" s="355">
        <v>23.532374000000001</v>
      </c>
      <c r="P35" s="437">
        <v>26.922551989999999</v>
      </c>
      <c r="Q35" s="437">
        <v>25.143298999999999</v>
      </c>
      <c r="R35" s="437">
        <v>23.752051999999999</v>
      </c>
      <c r="S35" s="437">
        <v>31.089704000000001</v>
      </c>
      <c r="T35" s="355">
        <v>29.296652889999997</v>
      </c>
      <c r="U35" s="355">
        <v>32.004111999999999</v>
      </c>
      <c r="V35" s="355">
        <v>31.195664999999998</v>
      </c>
      <c r="W35" s="355">
        <v>33.363444999999999</v>
      </c>
      <c r="X35" s="355">
        <v>29.638962619999997</v>
      </c>
      <c r="Y35" s="355">
        <v>28.260462</v>
      </c>
      <c r="Z35" s="355">
        <v>32.586284999999997</v>
      </c>
      <c r="AA35" s="355">
        <v>31.513297999999999</v>
      </c>
      <c r="AB35" s="355">
        <v>29.167707289999999</v>
      </c>
      <c r="AC35" s="355">
        <v>24.549139709999999</v>
      </c>
      <c r="AD35" s="355">
        <v>30.047592359999999</v>
      </c>
      <c r="AE35" s="688">
        <v>36.702256339999998</v>
      </c>
      <c r="AF35" s="355">
        <v>31</v>
      </c>
      <c r="AG35" s="355">
        <v>33.575125139999997</v>
      </c>
      <c r="AH35" s="355">
        <v>42.023042189999998</v>
      </c>
      <c r="AI35" s="355">
        <v>54.20833562</v>
      </c>
      <c r="AJ35" s="355">
        <v>31.179998050000002</v>
      </c>
      <c r="AK35" s="355">
        <v>16.927101260000001</v>
      </c>
      <c r="AL35" s="355">
        <v>37.417514760000003</v>
      </c>
      <c r="AM35" s="355">
        <v>63.255825089999995</v>
      </c>
      <c r="AN35" s="355">
        <v>33.695252409999995</v>
      </c>
      <c r="AO35" s="355">
        <v>44.581010379999995</v>
      </c>
      <c r="AP35" s="355">
        <v>50.729742649999999</v>
      </c>
      <c r="AQ35" s="355">
        <v>50.508961220000003</v>
      </c>
      <c r="AR35" s="355">
        <f>AJ35+AK35+AL35+AM35</f>
        <v>148.78043916000001</v>
      </c>
      <c r="AS35" s="355">
        <f>AN35+AO35+AP35+AQ35</f>
        <v>179.51496666</v>
      </c>
      <c r="AT35" s="347">
        <f t="shared" si="21"/>
        <v>120.65763999187268</v>
      </c>
      <c r="AU35" s="113"/>
      <c r="AV35" s="113"/>
      <c r="AW35" s="357">
        <v>0</v>
      </c>
      <c r="AX35" s="358">
        <v>0</v>
      </c>
      <c r="AY35" s="358">
        <v>0</v>
      </c>
      <c r="AZ35" s="358">
        <v>0</v>
      </c>
      <c r="BA35" s="355">
        <v>0</v>
      </c>
      <c r="BB35" s="355">
        <v>0</v>
      </c>
      <c r="BC35" s="355">
        <v>0</v>
      </c>
      <c r="BD35" s="355">
        <v>0</v>
      </c>
      <c r="BE35" s="355">
        <v>0</v>
      </c>
      <c r="BF35" s="355">
        <v>0</v>
      </c>
      <c r="BG35" s="355">
        <v>0</v>
      </c>
      <c r="BH35" s="355">
        <v>0</v>
      </c>
      <c r="BI35" s="438">
        <v>6.9415350000000001E-2</v>
      </c>
      <c r="BJ35" s="438">
        <v>8.4072000000000008E-2</v>
      </c>
      <c r="BK35" s="438">
        <v>7.9980999999999997E-2</v>
      </c>
      <c r="BL35" s="438">
        <v>0.124598</v>
      </c>
      <c r="BM35" s="438">
        <v>2.4970530000000001E-2</v>
      </c>
      <c r="BN35" s="438">
        <v>0.1</v>
      </c>
      <c r="BO35" s="438">
        <v>0.1</v>
      </c>
      <c r="BP35" s="438">
        <v>7.2245000000000004E-2</v>
      </c>
      <c r="BQ35" s="438">
        <v>0.12133769</v>
      </c>
      <c r="BR35" s="438">
        <v>8.8662999999999992E-2</v>
      </c>
      <c r="BS35" s="438">
        <v>0.190328</v>
      </c>
      <c r="BT35" s="438">
        <v>0.29753800000000002</v>
      </c>
      <c r="BU35" s="438">
        <v>0.38972445</v>
      </c>
      <c r="BV35" s="438">
        <v>0.19802268000000001</v>
      </c>
      <c r="BW35" s="438">
        <v>0.38601342</v>
      </c>
      <c r="BX35" s="688">
        <v>1.1127920099999999</v>
      </c>
      <c r="BY35" s="438">
        <v>0.42011098000000002</v>
      </c>
      <c r="BZ35" s="355">
        <v>1.06020644</v>
      </c>
      <c r="CA35" s="438">
        <v>0.49786609999999998</v>
      </c>
      <c r="CB35" s="438">
        <v>1.0222938399999999</v>
      </c>
      <c r="CC35" s="438">
        <v>0.53646738000000005</v>
      </c>
      <c r="CD35" s="438">
        <v>0.11116012</v>
      </c>
      <c r="CE35" s="438">
        <v>4.6641759999999997E-2</v>
      </c>
      <c r="CF35" s="438">
        <v>4.182222E-2</v>
      </c>
      <c r="CG35" s="438">
        <v>0.42307176000000002</v>
      </c>
      <c r="CH35" s="438">
        <v>0.39254454</v>
      </c>
      <c r="CI35" s="438">
        <v>0.46344680000000005</v>
      </c>
      <c r="CJ35" s="438">
        <v>0.29658022000000001</v>
      </c>
      <c r="CK35" s="739">
        <f>CC35+CD35+CE35+CF35</f>
        <v>0.73609148000000002</v>
      </c>
      <c r="CL35" s="739">
        <f>CG35+CH35+CI35+CJ35</f>
        <v>1.5756433200000002</v>
      </c>
      <c r="CM35" s="347">
        <f t="shared" si="22"/>
        <v>214.05536713996474</v>
      </c>
      <c r="CN35" s="113"/>
      <c r="CO35" s="113"/>
      <c r="CP35" s="357">
        <v>89.22930629999999</v>
      </c>
      <c r="CQ35" s="358">
        <v>82.663470000000004</v>
      </c>
      <c r="CR35" s="358">
        <v>91.852675000000005</v>
      </c>
      <c r="CS35" s="358">
        <v>77.800058000000007</v>
      </c>
      <c r="CT35" s="355">
        <v>43.560617389999997</v>
      </c>
      <c r="CU35" s="355">
        <v>55.722802999999999</v>
      </c>
      <c r="CV35" s="355">
        <v>63.174983999999995</v>
      </c>
      <c r="CW35" s="355">
        <v>67.915528000000009</v>
      </c>
      <c r="CX35" s="355">
        <v>53.115020999999999</v>
      </c>
      <c r="CY35" s="355">
        <v>66.080252999999999</v>
      </c>
      <c r="CZ35" s="355">
        <v>69.745283000000001</v>
      </c>
      <c r="DA35" s="355">
        <v>67.389646999999997</v>
      </c>
      <c r="DB35" s="355">
        <v>58.873289419999999</v>
      </c>
      <c r="DC35" s="107">
        <v>76.849315000000004</v>
      </c>
      <c r="DD35" s="107">
        <v>81.254573999999991</v>
      </c>
      <c r="DE35" s="107">
        <v>90.562789000000009</v>
      </c>
      <c r="DF35" s="107">
        <v>79.125747689999983</v>
      </c>
      <c r="DG35" s="107">
        <v>90.216099</v>
      </c>
      <c r="DH35" s="107">
        <v>97.021077999999989</v>
      </c>
      <c r="DI35" s="107">
        <v>99.243301000000002</v>
      </c>
      <c r="DJ35" s="107">
        <v>76.899040200000002</v>
      </c>
      <c r="DK35" s="107">
        <v>89.203181999999998</v>
      </c>
      <c r="DL35" s="107">
        <v>81.334654</v>
      </c>
      <c r="DM35" s="107">
        <v>81.669420000000002</v>
      </c>
      <c r="DN35" s="107">
        <v>69.359775299999995</v>
      </c>
      <c r="DO35" s="107">
        <v>55.928348120000003</v>
      </c>
      <c r="DP35" s="107">
        <v>74.866445170000006</v>
      </c>
      <c r="DQ35" s="1662">
        <v>76.891025369999994</v>
      </c>
      <c r="DR35" s="107">
        <v>60.094032050000003</v>
      </c>
      <c r="DS35" s="107">
        <v>73</v>
      </c>
      <c r="DT35" s="107">
        <v>81.77154281</v>
      </c>
      <c r="DU35" s="107">
        <v>91.275160940000006</v>
      </c>
      <c r="DV35" s="107">
        <v>49.163203730000006</v>
      </c>
      <c r="DW35" s="107">
        <v>3.1897622300000004</v>
      </c>
      <c r="DX35" s="107">
        <v>2.30311025</v>
      </c>
      <c r="DY35" s="107">
        <v>2.1230281499999997</v>
      </c>
      <c r="DZ35" s="107">
        <v>2.9427616099999998</v>
      </c>
      <c r="EA35" s="107">
        <v>3.0781135900000001</v>
      </c>
      <c r="EB35" s="107">
        <v>2.84624158</v>
      </c>
      <c r="EC35" s="107">
        <v>2.8002377999999997</v>
      </c>
      <c r="ED35" s="739">
        <f>DV35+DW35+DX35+DY35</f>
        <v>56.779104360000005</v>
      </c>
      <c r="EE35" s="739">
        <f>DZ35+EA35+EB35+EC35</f>
        <v>11.66735458</v>
      </c>
      <c r="EF35" s="347">
        <f t="shared" si="23"/>
        <v>20.548676685748269</v>
      </c>
      <c r="EG35" s="113"/>
      <c r="EH35" s="113"/>
      <c r="EJ35" s="1657"/>
      <c r="EK35" s="1657"/>
      <c r="EL35" s="1657"/>
      <c r="EM35" s="1657"/>
      <c r="EN35" s="1657"/>
      <c r="EO35" s="1657"/>
      <c r="EP35" s="1657"/>
      <c r="EQ35" s="1657"/>
      <c r="ER35" s="1657"/>
      <c r="ES35" s="1657"/>
      <c r="ET35" s="1657"/>
      <c r="EU35" s="1657"/>
      <c r="EV35" s="1657"/>
      <c r="EW35" s="1657"/>
      <c r="EX35" s="1657"/>
      <c r="EY35" s="1657"/>
      <c r="EZ35" s="1657"/>
      <c r="FA35" s="1657"/>
      <c r="FB35" s="1657"/>
      <c r="FC35" s="1657"/>
      <c r="FD35" s="1657"/>
      <c r="FE35" s="1657"/>
      <c r="FF35" s="1657"/>
      <c r="FG35" s="1657"/>
      <c r="FH35" s="1657"/>
      <c r="FI35" s="1657"/>
      <c r="FJ35" s="1657"/>
      <c r="FK35" s="1657"/>
      <c r="FL35" s="1657"/>
      <c r="FM35" s="1657"/>
      <c r="FN35" s="1657"/>
      <c r="FO35" s="1657"/>
      <c r="FP35" s="1657"/>
      <c r="FQ35" s="1657"/>
      <c r="FR35" s="1657"/>
      <c r="FS35" s="1657"/>
      <c r="FT35" s="1657"/>
      <c r="FU35" s="1657"/>
      <c r="FV35" s="1657"/>
      <c r="FW35" s="1657"/>
      <c r="FX35" s="1657"/>
      <c r="FY35" s="1657"/>
      <c r="FZ35" s="1657"/>
      <c r="GA35" s="1657"/>
      <c r="GB35" s="1657"/>
      <c r="GC35" s="1657"/>
      <c r="GD35" s="1657"/>
      <c r="GE35" s="1657"/>
      <c r="GF35" s="1657"/>
      <c r="GG35" s="1657"/>
      <c r="GH35" s="1657"/>
      <c r="GI35" s="1657"/>
      <c r="GJ35" s="1657"/>
      <c r="GK35" s="1657"/>
      <c r="GL35" s="1657"/>
      <c r="GM35" s="1657"/>
      <c r="GN35" s="1657"/>
      <c r="GO35" s="1657"/>
      <c r="GP35" s="1657"/>
      <c r="GQ35" s="1657"/>
      <c r="GR35" s="1657"/>
      <c r="GS35" s="1657"/>
      <c r="GT35" s="1657"/>
      <c r="GU35" s="1657"/>
      <c r="GV35" s="1657"/>
      <c r="GW35" s="1657"/>
      <c r="GX35" s="1657"/>
      <c r="GY35" s="1657"/>
      <c r="GZ35" s="1657"/>
      <c r="HA35" s="1657"/>
      <c r="HB35" s="1657"/>
      <c r="HC35" s="1657"/>
      <c r="HD35" s="1657"/>
      <c r="HE35" s="469"/>
      <c r="HF35" s="469"/>
      <c r="HG35" s="469"/>
      <c r="HH35" s="469"/>
      <c r="HI35" s="469"/>
      <c r="HJ35" s="469"/>
      <c r="HK35" s="469"/>
      <c r="HL35" s="469"/>
      <c r="HM35" s="469"/>
      <c r="HN35" s="469"/>
      <c r="HO35" s="469"/>
      <c r="HP35" s="469"/>
      <c r="HQ35" s="469"/>
      <c r="HR35" s="469"/>
      <c r="HS35" s="469"/>
      <c r="HT35" s="469"/>
      <c r="HU35" s="469"/>
      <c r="HV35" s="469"/>
      <c r="HW35" s="469"/>
      <c r="HX35" s="469"/>
      <c r="HY35" s="469"/>
      <c r="HZ35" s="469"/>
      <c r="IA35" s="469"/>
      <c r="IB35" s="469"/>
      <c r="IC35" s="469"/>
      <c r="ID35" s="1697" t="s">
        <v>337</v>
      </c>
      <c r="IE35" s="1697" t="s">
        <v>338</v>
      </c>
      <c r="IF35" s="1697"/>
      <c r="IG35" s="1697" t="s">
        <v>325</v>
      </c>
      <c r="IH35" s="1697"/>
      <c r="II35" s="469"/>
      <c r="IJ35" s="469"/>
      <c r="IK35" s="469"/>
      <c r="IL35" s="1698" t="s">
        <v>322</v>
      </c>
      <c r="IM35" s="1698"/>
      <c r="IN35" s="1698" t="s">
        <v>323</v>
      </c>
      <c r="IO35" s="1698"/>
      <c r="IP35" s="469"/>
      <c r="IQ35" s="469"/>
      <c r="IR35" s="469"/>
      <c r="IS35" s="469"/>
      <c r="IT35" s="469"/>
      <c r="IU35" s="469"/>
      <c r="IV35" s="469"/>
      <c r="IW35" s="469"/>
      <c r="IX35" s="469"/>
      <c r="IY35" s="469"/>
      <c r="IZ35" s="469"/>
      <c r="JA35" s="469"/>
      <c r="JB35" s="469"/>
      <c r="JC35" s="469"/>
      <c r="JD35" s="469"/>
      <c r="JE35" s="469"/>
      <c r="JF35" s="469"/>
      <c r="JG35" s="683"/>
      <c r="JH35" s="469"/>
      <c r="JI35" s="469"/>
    </row>
    <row r="36" spans="1:296" s="467" customFormat="1" ht="15.75" customHeight="1">
      <c r="A36" s="344" t="str">
        <f>IF('1'!A1=1,B36,C36)</f>
        <v xml:space="preserve">% of total </v>
      </c>
      <c r="B36" s="345" t="s">
        <v>26</v>
      </c>
      <c r="C36" s="345" t="s">
        <v>156</v>
      </c>
      <c r="D36" s="431">
        <v>10.897516005449589</v>
      </c>
      <c r="E36" s="432">
        <v>10.949945827257954</v>
      </c>
      <c r="F36" s="432">
        <v>11.52833811575956</v>
      </c>
      <c r="G36" s="432">
        <v>11.696569663622231</v>
      </c>
      <c r="H36" s="432">
        <f t="shared" ref="H36:AS36" si="33">H35/H16*100</f>
        <v>13.342554767109792</v>
      </c>
      <c r="I36" s="432">
        <f t="shared" si="33"/>
        <v>7.0917689244063613</v>
      </c>
      <c r="J36" s="432">
        <f t="shared" si="33"/>
        <v>7.4259117497213438</v>
      </c>
      <c r="K36" s="432">
        <f t="shared" si="33"/>
        <v>7.843785259115502</v>
      </c>
      <c r="L36" s="432">
        <f t="shared" si="33"/>
        <v>10.690204863819883</v>
      </c>
      <c r="M36" s="432">
        <f t="shared" si="33"/>
        <v>10.365542247651014</v>
      </c>
      <c r="N36" s="432">
        <f t="shared" si="33"/>
        <v>9.3836070525895732</v>
      </c>
      <c r="O36" s="432">
        <f t="shared" si="33"/>
        <v>8.5518964653773324</v>
      </c>
      <c r="P36" s="432">
        <f t="shared" si="33"/>
        <v>11.171795909434483</v>
      </c>
      <c r="Q36" s="432">
        <f t="shared" si="33"/>
        <v>8.9705888454903118</v>
      </c>
      <c r="R36" s="432">
        <f t="shared" si="33"/>
        <v>7.9059188661046571</v>
      </c>
      <c r="S36" s="432">
        <f t="shared" si="33"/>
        <v>9.5256405523437504</v>
      </c>
      <c r="T36" s="432">
        <f t="shared" si="33"/>
        <v>9.7023944337447379</v>
      </c>
      <c r="U36" s="432">
        <f t="shared" si="33"/>
        <v>9.7398014335821266</v>
      </c>
      <c r="V36" s="432">
        <f t="shared" si="33"/>
        <v>9.050725801093142</v>
      </c>
      <c r="W36" s="432">
        <f t="shared" si="33"/>
        <v>9.6352195485580232</v>
      </c>
      <c r="X36" s="432">
        <f t="shared" si="33"/>
        <v>10.230466005783391</v>
      </c>
      <c r="Y36" s="432">
        <f t="shared" si="33"/>
        <v>8.8179320106433128</v>
      </c>
      <c r="Z36" s="432">
        <f t="shared" si="33"/>
        <v>10.201532699730588</v>
      </c>
      <c r="AA36" s="432">
        <f t="shared" si="33"/>
        <v>9.7287412828556352</v>
      </c>
      <c r="AB36" s="432">
        <f t="shared" si="33"/>
        <v>10.301345057176722</v>
      </c>
      <c r="AC36" s="432">
        <f t="shared" si="33"/>
        <v>9.9934911430224815</v>
      </c>
      <c r="AD36" s="432">
        <f t="shared" si="33"/>
        <v>8.9986346036265399</v>
      </c>
      <c r="AE36" s="687">
        <f t="shared" si="33"/>
        <v>7.5617788409578388</v>
      </c>
      <c r="AF36" s="432">
        <f t="shared" si="33"/>
        <v>10.597650823001638</v>
      </c>
      <c r="AG36" s="432">
        <f t="shared" si="33"/>
        <v>9.1428862561726216</v>
      </c>
      <c r="AH36" s="432">
        <f t="shared" si="33"/>
        <v>10.919842553404365</v>
      </c>
      <c r="AI36" s="432">
        <f t="shared" si="33"/>
        <v>12.309868809837843</v>
      </c>
      <c r="AJ36" s="432">
        <f t="shared" si="33"/>
        <v>11.831466260322657</v>
      </c>
      <c r="AK36" s="432">
        <f t="shared" si="33"/>
        <v>13.19063317880407</v>
      </c>
      <c r="AL36" s="432">
        <f t="shared" si="33"/>
        <v>14.968083470698417</v>
      </c>
      <c r="AM36" s="432">
        <f t="shared" si="33"/>
        <v>23.93031423908316</v>
      </c>
      <c r="AN36" s="432">
        <f t="shared" si="33"/>
        <v>14.811149053376555</v>
      </c>
      <c r="AO36" s="432">
        <f t="shared" si="33"/>
        <v>18.550498962101297</v>
      </c>
      <c r="AP36" s="432">
        <f t="shared" si="33"/>
        <v>19.597212846870743</v>
      </c>
      <c r="AQ36" s="432">
        <f t="shared" si="33"/>
        <v>20.785998491940479</v>
      </c>
      <c r="AR36" s="432">
        <f t="shared" si="33"/>
        <v>16.418480769593994</v>
      </c>
      <c r="AS36" s="432">
        <f t="shared" si="33"/>
        <v>18.512827378377935</v>
      </c>
      <c r="AT36" s="347"/>
      <c r="AU36" s="432"/>
      <c r="AV36" s="432"/>
      <c r="AW36" s="431">
        <v>0</v>
      </c>
      <c r="AX36" s="432">
        <v>0</v>
      </c>
      <c r="AY36" s="432">
        <v>0</v>
      </c>
      <c r="AZ36" s="432">
        <v>0</v>
      </c>
      <c r="BA36" s="432">
        <f t="shared" ref="BA36:CJ36" si="34">BA35/H16*100</f>
        <v>0</v>
      </c>
      <c r="BB36" s="432">
        <f t="shared" si="34"/>
        <v>0</v>
      </c>
      <c r="BC36" s="432">
        <f t="shared" si="34"/>
        <v>0</v>
      </c>
      <c r="BD36" s="432">
        <f t="shared" si="34"/>
        <v>0</v>
      </c>
      <c r="BE36" s="432">
        <f t="shared" si="34"/>
        <v>0</v>
      </c>
      <c r="BF36" s="432">
        <f t="shared" si="34"/>
        <v>0</v>
      </c>
      <c r="BG36" s="432">
        <f t="shared" si="34"/>
        <v>0</v>
      </c>
      <c r="BH36" s="432">
        <f t="shared" si="34"/>
        <v>0</v>
      </c>
      <c r="BI36" s="432">
        <f t="shared" si="34"/>
        <v>2.8804629051139327E-2</v>
      </c>
      <c r="BJ36" s="432">
        <f t="shared" si="34"/>
        <v>2.9995083199625537E-2</v>
      </c>
      <c r="BK36" s="432">
        <f t="shared" si="34"/>
        <v>2.6621838687028665E-2</v>
      </c>
      <c r="BL36" s="432">
        <f t="shared" si="34"/>
        <v>3.8175846304002337E-2</v>
      </c>
      <c r="BM36" s="432">
        <f t="shared" si="34"/>
        <v>8.2696795497192374E-3</v>
      </c>
      <c r="BN36" s="432">
        <f t="shared" si="34"/>
        <v>3.0432968843447761E-2</v>
      </c>
      <c r="BO36" s="432">
        <f t="shared" si="34"/>
        <v>2.9012767642854039E-2</v>
      </c>
      <c r="BP36" s="432">
        <f t="shared" si="34"/>
        <v>2.0864045553016915E-2</v>
      </c>
      <c r="BQ36" s="432">
        <f t="shared" si="34"/>
        <v>4.18820701885039E-2</v>
      </c>
      <c r="BR36" s="432">
        <f t="shared" si="34"/>
        <v>2.7664951332347927E-2</v>
      </c>
      <c r="BS36" s="432">
        <f t="shared" si="34"/>
        <v>5.9584494386958294E-2</v>
      </c>
      <c r="BT36" s="432">
        <f t="shared" si="34"/>
        <v>9.1855515211968622E-2</v>
      </c>
      <c r="BU36" s="432">
        <f t="shared" si="34"/>
        <v>0.13764146755699347</v>
      </c>
      <c r="BV36" s="432">
        <f t="shared" si="34"/>
        <v>8.0611293188879538E-2</v>
      </c>
      <c r="BW36" s="432">
        <f t="shared" si="34"/>
        <v>0.11560306320250631</v>
      </c>
      <c r="BX36" s="687">
        <f t="shared" si="34"/>
        <v>0.22926893097943374</v>
      </c>
      <c r="BY36" s="432">
        <f t="shared" si="34"/>
        <v>0.14361901525642015</v>
      </c>
      <c r="BZ36" s="432">
        <f t="shared" si="34"/>
        <v>0.2887062028380486</v>
      </c>
      <c r="CA36" s="432">
        <f t="shared" si="34"/>
        <v>0.12937234291836197</v>
      </c>
      <c r="CB36" s="432">
        <f t="shared" si="34"/>
        <v>0.23214701044727182</v>
      </c>
      <c r="CC36" s="432">
        <f t="shared" si="34"/>
        <v>0.20356626373277445</v>
      </c>
      <c r="CD36" s="432">
        <f t="shared" si="34"/>
        <v>8.6622768098915601E-2</v>
      </c>
      <c r="CE36" s="432">
        <f t="shared" si="34"/>
        <v>1.8658047210730427E-2</v>
      </c>
      <c r="CF36" s="432">
        <f t="shared" si="34"/>
        <v>1.5821766064265379E-2</v>
      </c>
      <c r="CG36" s="432">
        <f t="shared" si="34"/>
        <v>0.18596622519363268</v>
      </c>
      <c r="CH36" s="432">
        <f t="shared" si="34"/>
        <v>0.16334078164175814</v>
      </c>
      <c r="CI36" s="432">
        <f t="shared" si="34"/>
        <v>0.17903236066980396</v>
      </c>
      <c r="CJ36" s="432">
        <f t="shared" si="34"/>
        <v>0.12205192616826845</v>
      </c>
      <c r="CK36" s="432">
        <f>CK35/AR16*100</f>
        <v>8.1230461996721945E-2</v>
      </c>
      <c r="CL36" s="432">
        <f>CL35/AS16*100</f>
        <v>0.16249125817069801</v>
      </c>
      <c r="CM36" s="347"/>
      <c r="CN36" s="439"/>
      <c r="CO36" s="439"/>
      <c r="CP36" s="431">
        <v>24.313162479564028</v>
      </c>
      <c r="CQ36" s="432">
        <v>23.19133083956287</v>
      </c>
      <c r="CR36" s="432">
        <v>23.43115176335672</v>
      </c>
      <c r="CS36" s="432">
        <v>22.142608819335887</v>
      </c>
      <c r="CT36" s="432">
        <f t="shared" ref="CT36:EE36" si="35">CT35/H16*100</f>
        <v>20.305867539245845</v>
      </c>
      <c r="CU36" s="432">
        <f t="shared" si="35"/>
        <v>25.849425190493303</v>
      </c>
      <c r="CV36" s="432">
        <f t="shared" si="35"/>
        <v>24.992842866908902</v>
      </c>
      <c r="CW36" s="432">
        <f t="shared" si="35"/>
        <v>26.913927258808439</v>
      </c>
      <c r="CX36" s="432">
        <f t="shared" si="35"/>
        <v>23.196401453679012</v>
      </c>
      <c r="CY36" s="432">
        <f t="shared" si="35"/>
        <v>25.871318839222575</v>
      </c>
      <c r="CZ36" s="432">
        <f t="shared" si="35"/>
        <v>25.548881862456952</v>
      </c>
      <c r="DA36" s="432">
        <f t="shared" si="35"/>
        <v>24.490061392969793</v>
      </c>
      <c r="DB36" s="432">
        <f t="shared" si="35"/>
        <v>24.430090214390127</v>
      </c>
      <c r="DC36" s="432">
        <f t="shared" si="35"/>
        <v>27.418184380759712</v>
      </c>
      <c r="DD36" s="432">
        <f t="shared" si="35"/>
        <v>27.045750385857058</v>
      </c>
      <c r="DE36" s="432">
        <f t="shared" si="35"/>
        <v>27.747725595320905</v>
      </c>
      <c r="DF36" s="432">
        <f t="shared" si="35"/>
        <v>26.204673169862119</v>
      </c>
      <c r="DG36" s="432">
        <f t="shared" si="35"/>
        <v>27.455437300443986</v>
      </c>
      <c r="DH36" s="432">
        <f t="shared" si="35"/>
        <v>28.148499924732175</v>
      </c>
      <c r="DI36" s="432">
        <f t="shared" si="35"/>
        <v>28.66103886629897</v>
      </c>
      <c r="DJ36" s="432">
        <f t="shared" si="35"/>
        <v>26.543203509849107</v>
      </c>
      <c r="DK36" s="432">
        <f t="shared" si="35"/>
        <v>27.833500882223422</v>
      </c>
      <c r="DL36" s="432">
        <f t="shared" si="35"/>
        <v>25.462802292506598</v>
      </c>
      <c r="DM36" s="432">
        <f t="shared" si="35"/>
        <v>25.212869116424301</v>
      </c>
      <c r="DN36" s="432">
        <f t="shared" si="35"/>
        <v>24.496233843463777</v>
      </c>
      <c r="DO36" s="432">
        <f t="shared" si="35"/>
        <v>22.767374261731234</v>
      </c>
      <c r="DP36" s="432">
        <f t="shared" si="35"/>
        <v>22.420957262922318</v>
      </c>
      <c r="DQ36" s="687">
        <f t="shared" si="35"/>
        <v>15.841885123251757</v>
      </c>
      <c r="DR36" s="432">
        <f t="shared" si="35"/>
        <v>20.543728006844169</v>
      </c>
      <c r="DS36" s="432">
        <f t="shared" si="35"/>
        <v>19.878725512342246</v>
      </c>
      <c r="DT36" s="432">
        <f t="shared" si="35"/>
        <v>21.248637088122361</v>
      </c>
      <c r="DU36" s="432">
        <f t="shared" si="35"/>
        <v>20.727167582575476</v>
      </c>
      <c r="DV36" s="432">
        <f t="shared" si="35"/>
        <v>18.655318234725289</v>
      </c>
      <c r="DW36" s="432">
        <f t="shared" si="35"/>
        <v>2.485657931459321</v>
      </c>
      <c r="DX36" s="432">
        <f t="shared" si="35"/>
        <v>0.9213104260220274</v>
      </c>
      <c r="DY36" s="432">
        <f t="shared" si="35"/>
        <v>0.80316288176835426</v>
      </c>
      <c r="DZ36" s="432">
        <f t="shared" si="35"/>
        <v>1.2935258743255211</v>
      </c>
      <c r="EA36" s="432">
        <f t="shared" si="35"/>
        <v>1.2808265777247041</v>
      </c>
      <c r="EB36" s="432">
        <f t="shared" si="35"/>
        <v>1.0995206981771211</v>
      </c>
      <c r="EC36" s="432">
        <f t="shared" si="35"/>
        <v>1.1523843944117191</v>
      </c>
      <c r="ED36" s="432">
        <f t="shared" si="35"/>
        <v>6.2657876150432958</v>
      </c>
      <c r="EE36" s="432">
        <f t="shared" si="35"/>
        <v>1.203218457606164</v>
      </c>
      <c r="EF36" s="347"/>
      <c r="EG36" s="432"/>
      <c r="EH36" s="432"/>
      <c r="EJ36" s="1655"/>
      <c r="EK36" s="1655"/>
      <c r="EL36" s="1655"/>
      <c r="EM36" s="1655"/>
      <c r="EN36" s="1655"/>
      <c r="EO36" s="1655"/>
      <c r="EP36" s="1655"/>
      <c r="EQ36" s="1655"/>
      <c r="ER36" s="1655"/>
      <c r="ES36" s="1655"/>
      <c r="ET36" s="1655"/>
      <c r="EU36" s="1655"/>
      <c r="EV36" s="1655"/>
      <c r="EW36" s="1655"/>
      <c r="EX36" s="1655"/>
      <c r="EY36" s="1655"/>
      <c r="EZ36" s="1655"/>
      <c r="FA36" s="1655"/>
      <c r="FB36" s="1655"/>
      <c r="FC36" s="1655"/>
      <c r="FD36" s="1655"/>
      <c r="FE36" s="1655"/>
      <c r="FF36" s="1655"/>
      <c r="FG36" s="1655"/>
      <c r="FH36" s="1655"/>
      <c r="FI36" s="1655"/>
      <c r="FJ36" s="1655"/>
      <c r="FK36" s="1655"/>
      <c r="FL36" s="1655"/>
      <c r="FM36" s="1655"/>
      <c r="FN36" s="1655"/>
      <c r="FO36" s="1655"/>
      <c r="FP36" s="1655"/>
      <c r="FQ36" s="1655"/>
      <c r="FR36" s="1655"/>
      <c r="FS36" s="1655"/>
      <c r="FT36" s="1655"/>
      <c r="FU36" s="1655"/>
      <c r="FV36" s="1655"/>
      <c r="FW36" s="1655"/>
      <c r="FX36" s="1655"/>
      <c r="FY36" s="1655"/>
      <c r="FZ36" s="1655"/>
      <c r="GA36" s="1655"/>
      <c r="GB36" s="1655"/>
      <c r="GC36" s="1655"/>
      <c r="GD36" s="1655"/>
      <c r="GE36" s="1655"/>
      <c r="GF36" s="1655"/>
      <c r="GG36" s="1655"/>
      <c r="GH36" s="1655"/>
      <c r="GI36" s="1655"/>
      <c r="GJ36" s="1655"/>
      <c r="GK36" s="1655"/>
      <c r="GL36" s="1655"/>
      <c r="GM36" s="1655"/>
      <c r="GN36" s="1655"/>
      <c r="GO36" s="1655"/>
      <c r="GP36" s="1655"/>
      <c r="GQ36" s="1655"/>
      <c r="GR36" s="1655"/>
      <c r="GS36" s="1655"/>
      <c r="GT36" s="1655"/>
      <c r="GU36" s="1655"/>
      <c r="GV36" s="1655"/>
      <c r="GW36" s="1655"/>
      <c r="GX36" s="1655"/>
      <c r="GY36" s="1655"/>
      <c r="GZ36" s="1655"/>
      <c r="HA36" s="1655"/>
      <c r="HB36" s="1655"/>
      <c r="HC36" s="1655"/>
      <c r="HD36" s="1655"/>
      <c r="HE36" s="683"/>
      <c r="HF36" s="683"/>
      <c r="HG36" s="683"/>
      <c r="HH36" s="683"/>
      <c r="HI36" s="683"/>
      <c r="HJ36" s="683"/>
      <c r="HK36" s="683"/>
      <c r="HL36" s="683"/>
      <c r="HM36" s="683"/>
      <c r="HN36" s="683"/>
      <c r="HO36" s="683"/>
      <c r="HP36" s="683"/>
      <c r="HQ36" s="683"/>
      <c r="HR36" s="683"/>
      <c r="HS36" s="683"/>
      <c r="HT36" s="683"/>
      <c r="HU36" s="683"/>
      <c r="HV36" s="683"/>
      <c r="HW36" s="683"/>
      <c r="HX36" s="683"/>
      <c r="HY36" s="683"/>
      <c r="HZ36" s="683"/>
      <c r="IA36" s="683"/>
      <c r="IB36" s="683"/>
      <c r="IC36" s="683"/>
      <c r="ID36" s="1696"/>
      <c r="IE36" s="1696"/>
      <c r="IF36" s="1696"/>
      <c r="IG36" s="683"/>
      <c r="IH36" s="683"/>
      <c r="II36" s="683"/>
      <c r="IJ36" s="683"/>
      <c r="IK36" s="683"/>
      <c r="IL36" s="683"/>
      <c r="IM36" s="683"/>
      <c r="IN36" s="683"/>
      <c r="IO36" s="683"/>
      <c r="IP36" s="683"/>
      <c r="IQ36" s="683"/>
      <c r="IR36" s="683"/>
      <c r="IS36" s="683"/>
      <c r="IT36" s="683"/>
      <c r="IU36" s="683"/>
      <c r="IV36" s="683"/>
      <c r="IW36" s="683"/>
      <c r="IX36" s="683"/>
      <c r="IY36" s="683"/>
      <c r="IZ36" s="683"/>
      <c r="JA36" s="683"/>
      <c r="JB36" s="683"/>
      <c r="JC36" s="683"/>
      <c r="JD36" s="683"/>
      <c r="JE36" s="683"/>
      <c r="JF36" s="683"/>
      <c r="JG36" s="469"/>
      <c r="JH36" s="683"/>
      <c r="JI36" s="683"/>
    </row>
    <row r="37" spans="1:296" s="461" customFormat="1" ht="34.5" customHeight="1">
      <c r="A37" s="352" t="str">
        <f>IF('1'!A1=1,B37,C37)</f>
        <v>Industrial goods</v>
      </c>
      <c r="B37" s="353" t="s">
        <v>9</v>
      </c>
      <c r="C37" s="353" t="s">
        <v>100</v>
      </c>
      <c r="D37" s="357">
        <v>422.63438731000002</v>
      </c>
      <c r="E37" s="358">
        <v>296.16357699999998</v>
      </c>
      <c r="F37" s="358">
        <v>454.67216100000002</v>
      </c>
      <c r="G37" s="358">
        <v>361.628221</v>
      </c>
      <c r="H37" s="355">
        <v>286.90137389</v>
      </c>
      <c r="I37" s="355">
        <v>171.77958900000002</v>
      </c>
      <c r="J37" s="355">
        <v>284.99770799999999</v>
      </c>
      <c r="K37" s="355">
        <v>242.919759</v>
      </c>
      <c r="L37" s="355">
        <v>256.12693881000001</v>
      </c>
      <c r="M37" s="355">
        <v>207.77782500000001</v>
      </c>
      <c r="N37" s="355">
        <v>316.32433800000001</v>
      </c>
      <c r="O37" s="355">
        <v>278.71687900000001</v>
      </c>
      <c r="P37" s="437">
        <v>283.92638362999998</v>
      </c>
      <c r="Q37" s="437">
        <v>230.74098999999998</v>
      </c>
      <c r="R37" s="437">
        <v>309.83660200000003</v>
      </c>
      <c r="S37" s="437">
        <v>276.263667</v>
      </c>
      <c r="T37" s="355">
        <v>309.60717903</v>
      </c>
      <c r="U37" s="355">
        <v>255.44882199999998</v>
      </c>
      <c r="V37" s="355">
        <v>490.72698300000002</v>
      </c>
      <c r="W37" s="355">
        <v>401.73128800000001</v>
      </c>
      <c r="X37" s="355">
        <v>402.19649586999998</v>
      </c>
      <c r="Y37" s="355">
        <v>334.90381000000002</v>
      </c>
      <c r="Z37" s="355">
        <v>630.39379899999994</v>
      </c>
      <c r="AA37" s="355">
        <v>525.560971</v>
      </c>
      <c r="AB37" s="355">
        <v>507.14178213999998</v>
      </c>
      <c r="AC37" s="355">
        <v>325.66941207999997</v>
      </c>
      <c r="AD37" s="355">
        <v>526.82695999999999</v>
      </c>
      <c r="AE37" s="688">
        <v>481.65871611</v>
      </c>
      <c r="AF37" s="355">
        <v>538.40482003</v>
      </c>
      <c r="AG37" s="355">
        <v>429.05913611</v>
      </c>
      <c r="AH37" s="355">
        <v>672.31006176000005</v>
      </c>
      <c r="AI37" s="355">
        <v>619.12519448</v>
      </c>
      <c r="AJ37" s="355">
        <v>394.22687682999998</v>
      </c>
      <c r="AK37" s="355">
        <v>446.64854991000004</v>
      </c>
      <c r="AL37" s="355">
        <v>525.66431173000001</v>
      </c>
      <c r="AM37" s="355">
        <v>901.89847492000013</v>
      </c>
      <c r="AN37" s="355">
        <v>505.91813411999999</v>
      </c>
      <c r="AO37" s="355">
        <v>461.06764788999999</v>
      </c>
      <c r="AP37" s="355">
        <v>651.19899107000003</v>
      </c>
      <c r="AQ37" s="355">
        <v>513.40423540000006</v>
      </c>
      <c r="AR37" s="355">
        <f>AJ37+AK37+AL37+AM37</f>
        <v>2268.4382133899999</v>
      </c>
      <c r="AS37" s="355">
        <f>AN37+AO37+AP37+AQ37</f>
        <v>2131.5890084800003</v>
      </c>
      <c r="AT37" s="347">
        <f t="shared" si="21"/>
        <v>93.967250062081732</v>
      </c>
      <c r="AU37" s="113"/>
      <c r="AV37" s="113"/>
      <c r="AW37" s="357">
        <v>10</v>
      </c>
      <c r="AX37" s="358">
        <v>5</v>
      </c>
      <c r="AY37" s="358">
        <v>6</v>
      </c>
      <c r="AZ37" s="358">
        <v>4</v>
      </c>
      <c r="BA37" s="355">
        <v>4</v>
      </c>
      <c r="BB37" s="355">
        <v>3</v>
      </c>
      <c r="BC37" s="355">
        <v>4</v>
      </c>
      <c r="BD37" s="355">
        <v>2</v>
      </c>
      <c r="BE37" s="355">
        <v>4.27610606</v>
      </c>
      <c r="BF37" s="355">
        <v>3.3400289999999999</v>
      </c>
      <c r="BG37" s="355">
        <v>5</v>
      </c>
      <c r="BH37" s="355">
        <v>3.2309430000000003</v>
      </c>
      <c r="BI37" s="355">
        <v>4.1728054800000001</v>
      </c>
      <c r="BJ37" s="107">
        <v>4</v>
      </c>
      <c r="BK37" s="107">
        <v>5</v>
      </c>
      <c r="BL37" s="107">
        <v>4</v>
      </c>
      <c r="BM37" s="107">
        <v>4.5206891100000002</v>
      </c>
      <c r="BN37" s="107">
        <v>5</v>
      </c>
      <c r="BO37" s="107">
        <v>6.3618099999999993</v>
      </c>
      <c r="BP37" s="107">
        <v>4.8812189999999998</v>
      </c>
      <c r="BQ37" s="107">
        <v>5.5373597499999994</v>
      </c>
      <c r="BR37" s="107">
        <v>5</v>
      </c>
      <c r="BS37" s="107">
        <v>7.769361</v>
      </c>
      <c r="BT37" s="107">
        <v>5.6516289999999998</v>
      </c>
      <c r="BU37" s="107">
        <v>5.6099222600000003</v>
      </c>
      <c r="BV37" s="107">
        <v>3</v>
      </c>
      <c r="BW37" s="107">
        <v>7.4235939899999996</v>
      </c>
      <c r="BX37" s="1662">
        <v>6.5635351699999998</v>
      </c>
      <c r="BY37" s="107">
        <v>8</v>
      </c>
      <c r="BZ37" s="107">
        <v>8</v>
      </c>
      <c r="CA37" s="107">
        <v>10.23193856</v>
      </c>
      <c r="CB37" s="107">
        <v>7.1106745399999998</v>
      </c>
      <c r="CC37" s="107">
        <v>5.0837030899999993</v>
      </c>
      <c r="CD37" s="107">
        <v>2.2711268699999998</v>
      </c>
      <c r="CE37" s="107">
        <v>3.7711720899999999</v>
      </c>
      <c r="CF37" s="107">
        <v>3.5406082400000001</v>
      </c>
      <c r="CG37" s="107">
        <v>4.3444623099999999</v>
      </c>
      <c r="CH37" s="107">
        <v>5.42913215</v>
      </c>
      <c r="CI37" s="107">
        <v>6.5459702699999998</v>
      </c>
      <c r="CJ37" s="107">
        <v>7.6701185399999998</v>
      </c>
      <c r="CK37" s="739">
        <f>CC37+CD37+CE37+CF37</f>
        <v>14.666610289999998</v>
      </c>
      <c r="CL37" s="739">
        <f>CG37+CH37+CI37+CJ37</f>
        <v>23.98968327</v>
      </c>
      <c r="CM37" s="347">
        <f t="shared" si="22"/>
        <v>163.56665102335657</v>
      </c>
      <c r="CN37" s="113"/>
      <c r="CO37" s="113"/>
      <c r="CP37" s="357">
        <v>91.313803300000004</v>
      </c>
      <c r="CQ37" s="358">
        <v>87.705232000000009</v>
      </c>
      <c r="CR37" s="358">
        <v>97.644755000000004</v>
      </c>
      <c r="CS37" s="358">
        <v>91.032640000000001</v>
      </c>
      <c r="CT37" s="355">
        <v>44.958998090000001</v>
      </c>
      <c r="CU37" s="355">
        <v>58.399739000000004</v>
      </c>
      <c r="CV37" s="355">
        <v>75.099523000000005</v>
      </c>
      <c r="CW37" s="355">
        <v>81.299727000000004</v>
      </c>
      <c r="CX37" s="355">
        <v>52.386103999999996</v>
      </c>
      <c r="CY37" s="355">
        <v>67.751840999999999</v>
      </c>
      <c r="CZ37" s="355">
        <v>77.360099000000005</v>
      </c>
      <c r="DA37" s="355">
        <v>78.881376000000003</v>
      </c>
      <c r="DB37" s="355">
        <v>65.291090060000002</v>
      </c>
      <c r="DC37" s="107">
        <v>77.865922999999995</v>
      </c>
      <c r="DD37" s="107">
        <v>89.502808999999999</v>
      </c>
      <c r="DE37" s="107">
        <v>100.418329</v>
      </c>
      <c r="DF37" s="107">
        <v>75.60083234999999</v>
      </c>
      <c r="DG37" s="107">
        <v>82.953383999999986</v>
      </c>
      <c r="DH37" s="107">
        <v>98.322046</v>
      </c>
      <c r="DI37" s="107">
        <v>102.281712</v>
      </c>
      <c r="DJ37" s="107">
        <v>71.979282460000007</v>
      </c>
      <c r="DK37" s="107">
        <v>86.400014999999996</v>
      </c>
      <c r="DL37" s="107">
        <v>101.193009</v>
      </c>
      <c r="DM37" s="107">
        <v>97</v>
      </c>
      <c r="DN37" s="107">
        <v>79.513252769999994</v>
      </c>
      <c r="DO37" s="107">
        <v>60.74695809</v>
      </c>
      <c r="DP37" s="107">
        <v>95.932896229999997</v>
      </c>
      <c r="DQ37" s="1662">
        <v>99.833784359999996</v>
      </c>
      <c r="DR37" s="107">
        <v>81.934202999999997</v>
      </c>
      <c r="DS37" s="107">
        <v>104.08034151</v>
      </c>
      <c r="DT37" s="107">
        <v>119.53120684</v>
      </c>
      <c r="DU37" s="107">
        <v>143.07477510000001</v>
      </c>
      <c r="DV37" s="107">
        <v>66.51140405000001</v>
      </c>
      <c r="DW37" s="107">
        <v>16.235104069999998</v>
      </c>
      <c r="DX37" s="107">
        <v>31.255481170000003</v>
      </c>
      <c r="DY37" s="107">
        <v>34.554095689999997</v>
      </c>
      <c r="DZ37" s="107">
        <v>22.241329139999998</v>
      </c>
      <c r="EA37" s="107">
        <v>29.137554209999998</v>
      </c>
      <c r="EB37" s="107">
        <v>22.005566139999999</v>
      </c>
      <c r="EC37" s="107">
        <v>20.685738010000001</v>
      </c>
      <c r="ED37" s="739">
        <f>DV37+DW37+DX37+DY37</f>
        <v>148.55608498000001</v>
      </c>
      <c r="EE37" s="739">
        <f>DZ37+EA37+EB37+EC37</f>
        <v>94.070187500000003</v>
      </c>
      <c r="EF37" s="347">
        <f t="shared" si="23"/>
        <v>63.323011987468981</v>
      </c>
      <c r="EG37" s="113"/>
      <c r="EH37" s="113"/>
      <c r="EJ37" s="1657"/>
      <c r="EK37" s="1657"/>
      <c r="EL37" s="1657"/>
      <c r="EM37" s="1657"/>
      <c r="EN37" s="1657"/>
      <c r="EO37" s="1657"/>
      <c r="EP37" s="1657"/>
      <c r="EQ37" s="1657"/>
      <c r="ER37" s="1657"/>
      <c r="ES37" s="1657"/>
      <c r="ET37" s="1657"/>
      <c r="EU37" s="1657"/>
      <c r="EV37" s="1657"/>
      <c r="EW37" s="1657"/>
      <c r="EX37" s="1657"/>
      <c r="EY37" s="1657"/>
      <c r="EZ37" s="1657"/>
      <c r="FA37" s="1657"/>
      <c r="FB37" s="1657"/>
      <c r="FC37" s="1657"/>
      <c r="FD37" s="1657"/>
      <c r="FE37" s="1657"/>
      <c r="FF37" s="1657"/>
      <c r="FG37" s="1657"/>
      <c r="FH37" s="1657"/>
      <c r="FI37" s="1657"/>
      <c r="FJ37" s="1657"/>
      <c r="FK37" s="1657"/>
      <c r="FL37" s="1657"/>
      <c r="FM37" s="1657"/>
      <c r="FN37" s="1657"/>
      <c r="FO37" s="1657"/>
      <c r="FP37" s="1657"/>
      <c r="FQ37" s="1657"/>
      <c r="FR37" s="1657"/>
      <c r="FS37" s="1657"/>
      <c r="FT37" s="1657"/>
      <c r="FU37" s="1657"/>
      <c r="FV37" s="1657"/>
      <c r="FW37" s="1657"/>
      <c r="FX37" s="1657"/>
      <c r="FY37" s="1657"/>
      <c r="FZ37" s="1657"/>
      <c r="GA37" s="1657"/>
      <c r="GB37" s="1657"/>
      <c r="GC37" s="1657"/>
      <c r="GD37" s="1657"/>
      <c r="GE37" s="1657"/>
      <c r="GF37" s="1657"/>
      <c r="GG37" s="1657"/>
      <c r="GH37" s="1657"/>
      <c r="GI37" s="1657"/>
      <c r="GJ37" s="1657"/>
      <c r="GK37" s="1657"/>
      <c r="GL37" s="1657"/>
      <c r="GM37" s="1657"/>
      <c r="GN37" s="1657"/>
      <c r="GO37" s="1657"/>
      <c r="GP37" s="1657"/>
      <c r="GQ37" s="1657"/>
      <c r="GR37" s="1657"/>
      <c r="GS37" s="1657"/>
      <c r="GT37" s="1657"/>
      <c r="GU37" s="1657"/>
      <c r="GV37" s="1657"/>
      <c r="GW37" s="1657"/>
      <c r="GX37" s="1657"/>
      <c r="GY37" s="1657"/>
      <c r="GZ37" s="1657"/>
      <c r="HA37" s="1657"/>
      <c r="HB37" s="1657"/>
      <c r="HC37" s="1657"/>
      <c r="HD37" s="1657"/>
      <c r="HE37" s="469"/>
      <c r="HF37" s="469"/>
      <c r="HG37" s="469"/>
      <c r="HH37" s="469"/>
      <c r="HI37" s="469"/>
      <c r="HJ37" s="469"/>
      <c r="HK37" s="469"/>
      <c r="HL37" s="469"/>
      <c r="HM37" s="469"/>
      <c r="HN37" s="469"/>
      <c r="HO37" s="469"/>
      <c r="HP37" s="469"/>
      <c r="HQ37" s="469"/>
      <c r="HR37" s="469"/>
      <c r="HS37" s="469"/>
      <c r="HT37" s="469"/>
      <c r="HU37" s="469"/>
      <c r="HV37" s="469"/>
      <c r="HW37" s="469"/>
      <c r="HX37" s="469"/>
      <c r="HY37" s="469"/>
      <c r="HZ37" s="469"/>
      <c r="IA37" s="469"/>
      <c r="IB37" s="469"/>
      <c r="IC37" s="469"/>
      <c r="ID37" s="1697"/>
      <c r="IE37" s="1697"/>
      <c r="IF37" s="1697"/>
      <c r="IG37" s="469"/>
      <c r="IH37" s="469"/>
      <c r="II37" s="469"/>
      <c r="IJ37" s="469"/>
      <c r="IK37" s="469"/>
      <c r="IL37" s="469"/>
      <c r="IM37" s="469"/>
      <c r="IN37" s="469"/>
      <c r="IO37" s="469"/>
      <c r="IP37" s="469"/>
      <c r="IQ37" s="469"/>
      <c r="IR37" s="469"/>
      <c r="IS37" s="469"/>
      <c r="IT37" s="469"/>
      <c r="IU37" s="469"/>
      <c r="IV37" s="469"/>
      <c r="IW37" s="469"/>
      <c r="IX37" s="469"/>
      <c r="IY37" s="469"/>
      <c r="IZ37" s="469"/>
      <c r="JA37" s="469"/>
      <c r="JB37" s="469"/>
      <c r="JC37" s="469"/>
      <c r="JD37" s="469"/>
      <c r="JE37" s="469"/>
      <c r="JF37" s="469"/>
      <c r="JG37" s="683"/>
      <c r="JH37" s="469"/>
      <c r="JI37" s="469"/>
    </row>
    <row r="38" spans="1:296" s="467" customFormat="1" ht="15.75" customHeight="1">
      <c r="A38" s="344" t="str">
        <f>IF('1'!A1=1,B38,C38)</f>
        <v xml:space="preserve">% of total </v>
      </c>
      <c r="B38" s="345" t="s">
        <v>26</v>
      </c>
      <c r="C38" s="345" t="s">
        <v>156</v>
      </c>
      <c r="D38" s="431">
        <v>61.162718858176554</v>
      </c>
      <c r="E38" s="432">
        <v>52.938813509230023</v>
      </c>
      <c r="F38" s="432">
        <v>60.699410482523028</v>
      </c>
      <c r="G38" s="432">
        <v>58.720092010580935</v>
      </c>
      <c r="H38" s="432">
        <f t="shared" ref="H38:AS38" si="36">H37/H18*100</f>
        <v>65.698972143257222</v>
      </c>
      <c r="I38" s="432">
        <f t="shared" si="36"/>
        <v>49.772473075803411</v>
      </c>
      <c r="J38" s="432">
        <f t="shared" si="36"/>
        <v>57.287983848855774</v>
      </c>
      <c r="K38" s="432">
        <f t="shared" si="36"/>
        <v>51.572944632314886</v>
      </c>
      <c r="L38" s="432">
        <f t="shared" si="36"/>
        <v>59.033556376266937</v>
      </c>
      <c r="M38" s="432">
        <f t="shared" si="36"/>
        <v>49.485820792090365</v>
      </c>
      <c r="N38" s="432">
        <f t="shared" si="36"/>
        <v>55.796132350237492</v>
      </c>
      <c r="O38" s="432">
        <f t="shared" si="36"/>
        <v>51.950399614173001</v>
      </c>
      <c r="P38" s="432">
        <f t="shared" si="36"/>
        <v>57.524313337442393</v>
      </c>
      <c r="Q38" s="432">
        <f t="shared" si="36"/>
        <v>48.580653472127402</v>
      </c>
      <c r="R38" s="432">
        <f t="shared" si="36"/>
        <v>52.137719324713494</v>
      </c>
      <c r="S38" s="432">
        <f t="shared" si="36"/>
        <v>48.927874174125726</v>
      </c>
      <c r="T38" s="432">
        <f t="shared" si="36"/>
        <v>55.988355925378855</v>
      </c>
      <c r="U38" s="432">
        <f t="shared" si="36"/>
        <v>48.458593789279711</v>
      </c>
      <c r="V38" s="432">
        <f t="shared" si="36"/>
        <v>61.792350262988805</v>
      </c>
      <c r="W38" s="432">
        <f t="shared" si="36"/>
        <v>57.315497239977262</v>
      </c>
      <c r="X38" s="432">
        <f t="shared" si="36"/>
        <v>62.002266854259112</v>
      </c>
      <c r="Y38" s="432">
        <f t="shared" si="36"/>
        <v>53.137868402641764</v>
      </c>
      <c r="Z38" s="432">
        <f t="shared" si="36"/>
        <v>64.404138172906073</v>
      </c>
      <c r="AA38" s="432">
        <f t="shared" si="36"/>
        <v>61.840648556733576</v>
      </c>
      <c r="AB38" s="432">
        <f t="shared" si="36"/>
        <v>64.273429459575794</v>
      </c>
      <c r="AC38" s="432">
        <f t="shared" si="36"/>
        <v>60.569798915777703</v>
      </c>
      <c r="AD38" s="432">
        <f t="shared" si="36"/>
        <v>60.893179894346083</v>
      </c>
      <c r="AE38" s="687">
        <f t="shared" si="36"/>
        <v>59.019579666732049</v>
      </c>
      <c r="AF38" s="432">
        <f t="shared" si="36"/>
        <v>66.422197504133038</v>
      </c>
      <c r="AG38" s="432">
        <f t="shared" si="36"/>
        <v>55.293068896255768</v>
      </c>
      <c r="AH38" s="432">
        <f t="shared" si="36"/>
        <v>63.364511509224307</v>
      </c>
      <c r="AI38" s="432">
        <f t="shared" si="36"/>
        <v>60.504089211827491</v>
      </c>
      <c r="AJ38" s="432">
        <f t="shared" si="36"/>
        <v>63.46997657689424</v>
      </c>
      <c r="AK38" s="432">
        <f t="shared" si="36"/>
        <v>72.79153504581015</v>
      </c>
      <c r="AL38" s="432">
        <f t="shared" si="36"/>
        <v>61.389632575702059</v>
      </c>
      <c r="AM38" s="432">
        <f t="shared" si="36"/>
        <v>74.600856611572127</v>
      </c>
      <c r="AN38" s="432">
        <f t="shared" si="36"/>
        <v>68.595838609165327</v>
      </c>
      <c r="AO38" s="432">
        <f t="shared" si="36"/>
        <v>62.607121942477903</v>
      </c>
      <c r="AP38" s="432">
        <f t="shared" si="36"/>
        <v>68.797857613299286</v>
      </c>
      <c r="AQ38" s="432">
        <f t="shared" si="36"/>
        <v>66.750874448526147</v>
      </c>
      <c r="AR38" s="432">
        <f t="shared" si="36"/>
        <v>68.741308784174421</v>
      </c>
      <c r="AS38" s="432">
        <f t="shared" si="36"/>
        <v>66.828194990833623</v>
      </c>
      <c r="AT38" s="347"/>
      <c r="AU38" s="432"/>
      <c r="AV38" s="432"/>
      <c r="AW38" s="431">
        <v>1.4054179826338642</v>
      </c>
      <c r="AX38" s="432">
        <v>0.9718346605831143</v>
      </c>
      <c r="AY38" s="432">
        <v>0.81211585714185097</v>
      </c>
      <c r="AZ38" s="432">
        <v>0.59559934725110653</v>
      </c>
      <c r="BA38" s="432">
        <f t="shared" ref="BA38:CJ38" si="37">BA37/H18*100</f>
        <v>0.91597988887214843</v>
      </c>
      <c r="BB38" s="432">
        <f t="shared" si="37"/>
        <v>0.86923842405636587</v>
      </c>
      <c r="BC38" s="432">
        <f t="shared" si="37"/>
        <v>0.80404834482185761</v>
      </c>
      <c r="BD38" s="432">
        <f t="shared" si="37"/>
        <v>0.42460889015055292</v>
      </c>
      <c r="BE38" s="432">
        <f t="shared" si="37"/>
        <v>0.98558062395446411</v>
      </c>
      <c r="BF38" s="432">
        <f t="shared" si="37"/>
        <v>0.79548467953394342</v>
      </c>
      <c r="BG38" s="432">
        <f t="shared" si="37"/>
        <v>0.88194497936857286</v>
      </c>
      <c r="BH38" s="432">
        <f t="shared" si="37"/>
        <v>0.6022196451927655</v>
      </c>
      <c r="BI38" s="432">
        <f t="shared" si="37"/>
        <v>0.84542255939315269</v>
      </c>
      <c r="BJ38" s="432">
        <f t="shared" si="37"/>
        <v>0.84216772186211741</v>
      </c>
      <c r="BK38" s="432">
        <f t="shared" si="37"/>
        <v>0.84137443717371851</v>
      </c>
      <c r="BL38" s="432">
        <f t="shared" si="37"/>
        <v>0.70842285857482268</v>
      </c>
      <c r="BM38" s="432">
        <f t="shared" si="37"/>
        <v>0.81750672484935816</v>
      </c>
      <c r="BN38" s="432">
        <f t="shared" si="37"/>
        <v>0.94849906548560481</v>
      </c>
      <c r="BO38" s="432">
        <f t="shared" si="37"/>
        <v>0.80107922621932681</v>
      </c>
      <c r="BP38" s="432">
        <f t="shared" si="37"/>
        <v>0.69640952168561132</v>
      </c>
      <c r="BQ38" s="432">
        <f t="shared" si="37"/>
        <v>0.85363462987133043</v>
      </c>
      <c r="BR38" s="432">
        <f t="shared" si="37"/>
        <v>0.79333030583679776</v>
      </c>
      <c r="BS38" s="432">
        <f t="shared" si="37"/>
        <v>0.79375622056077322</v>
      </c>
      <c r="BT38" s="432">
        <f t="shared" si="37"/>
        <v>0.66500448482131225</v>
      </c>
      <c r="BU38" s="432">
        <f t="shared" si="37"/>
        <v>0.71098252076630608</v>
      </c>
      <c r="BV38" s="432">
        <f t="shared" si="37"/>
        <v>0.55795659649699192</v>
      </c>
      <c r="BW38" s="432">
        <f t="shared" si="37"/>
        <v>0.85805450103703196</v>
      </c>
      <c r="BX38" s="687">
        <f t="shared" si="37"/>
        <v>0.80425636224289654</v>
      </c>
      <c r="BY38" s="432">
        <f t="shared" si="37"/>
        <v>0.98694803661574926</v>
      </c>
      <c r="BZ38" s="432">
        <f t="shared" si="37"/>
        <v>1.030964065188068</v>
      </c>
      <c r="CA38" s="432">
        <f t="shared" si="37"/>
        <v>0.96434937616364258</v>
      </c>
      <c r="CB38" s="432">
        <f t="shared" si="37"/>
        <v>0.69489158341516699</v>
      </c>
      <c r="CC38" s="432">
        <f t="shared" si="37"/>
        <v>0.81846909739064932</v>
      </c>
      <c r="CD38" s="432">
        <f t="shared" si="37"/>
        <v>0.37013175389105807</v>
      </c>
      <c r="CE38" s="432">
        <f t="shared" si="37"/>
        <v>0.44041580114678719</v>
      </c>
      <c r="CF38" s="432">
        <f t="shared" si="37"/>
        <v>0.29286268352257688</v>
      </c>
      <c r="CG38" s="432">
        <f t="shared" si="37"/>
        <v>0.58905189468791674</v>
      </c>
      <c r="CH38" s="432">
        <f t="shared" si="37"/>
        <v>0.73720708905164833</v>
      </c>
      <c r="CI38" s="432">
        <f t="shared" si="37"/>
        <v>0.69156853243333793</v>
      </c>
      <c r="CJ38" s="432">
        <f t="shared" si="37"/>
        <v>0.99723976618532706</v>
      </c>
      <c r="CK38" s="432">
        <f>CK37/AR18*100</f>
        <v>0.4444476295677291</v>
      </c>
      <c r="CL38" s="432">
        <f>CL37/AS18*100</f>
        <v>0.75210897830586243</v>
      </c>
      <c r="CM38" s="347"/>
      <c r="CN38" s="439"/>
      <c r="CO38" s="439"/>
      <c r="CP38" s="431">
        <v>13.214732749638205</v>
      </c>
      <c r="CQ38" s="432">
        <v>15.677184100973204</v>
      </c>
      <c r="CR38" s="432">
        <v>13.035720181712188</v>
      </c>
      <c r="CS38" s="432">
        <v>14.781603554016021</v>
      </c>
      <c r="CT38" s="432">
        <f t="shared" ref="CT38:EE38" si="38">CT37/H18*100</f>
        <v>10.295384518570334</v>
      </c>
      <c r="CU38" s="432">
        <f t="shared" si="38"/>
        <v>16.921099031221029</v>
      </c>
      <c r="CV38" s="432">
        <f t="shared" si="38"/>
        <v>15.095911791265257</v>
      </c>
      <c r="CW38" s="432">
        <f t="shared" si="38"/>
        <v>17.260293425506472</v>
      </c>
      <c r="CX38" s="432">
        <f t="shared" si="38"/>
        <v>12.074239586766341</v>
      </c>
      <c r="CY38" s="432">
        <f t="shared" si="38"/>
        <v>16.136252567184208</v>
      </c>
      <c r="CZ38" s="432">
        <f t="shared" si="38"/>
        <v>13.64547018330115</v>
      </c>
      <c r="DA38" s="432">
        <f t="shared" si="38"/>
        <v>14.702801710533775</v>
      </c>
      <c r="DB38" s="432">
        <f t="shared" si="38"/>
        <v>13.228165254445083</v>
      </c>
      <c r="DC38" s="432">
        <f t="shared" si="38"/>
        <v>16.39404174590026</v>
      </c>
      <c r="DD38" s="432">
        <f t="shared" si="38"/>
        <v>15.061075109568367</v>
      </c>
      <c r="DE38" s="432">
        <f t="shared" si="38"/>
        <v>17.784659920871754</v>
      </c>
      <c r="DF38" s="432">
        <f t="shared" si="38"/>
        <v>13.671408793323081</v>
      </c>
      <c r="DG38" s="432">
        <f t="shared" si="38"/>
        <v>15.7362414405737</v>
      </c>
      <c r="DH38" s="432">
        <f t="shared" si="38"/>
        <v>12.380713748128452</v>
      </c>
      <c r="DI38" s="432">
        <f t="shared" si="38"/>
        <v>14.592657721586647</v>
      </c>
      <c r="DJ38" s="432">
        <f t="shared" si="38"/>
        <v>11.096264450065044</v>
      </c>
      <c r="DK38" s="432">
        <f t="shared" si="38"/>
        <v>13.708750064850783</v>
      </c>
      <c r="DL38" s="432">
        <f t="shared" si="38"/>
        <v>10.338376652985017</v>
      </c>
      <c r="DM38" s="432">
        <f t="shared" si="38"/>
        <v>11.413600402232223</v>
      </c>
      <c r="DN38" s="432">
        <f t="shared" si="38"/>
        <v>10.077239980994507</v>
      </c>
      <c r="DO38" s="432">
        <f t="shared" si="38"/>
        <v>11.298055327813938</v>
      </c>
      <c r="DP38" s="432">
        <f t="shared" si="38"/>
        <v>11.088383001354039</v>
      </c>
      <c r="DQ38" s="687">
        <f t="shared" si="38"/>
        <v>12.233035118834501</v>
      </c>
      <c r="DR38" s="432">
        <f t="shared" si="38"/>
        <v>10.108100097815779</v>
      </c>
      <c r="DS38" s="432">
        <f t="shared" si="38"/>
        <v>13.412886498664003</v>
      </c>
      <c r="DT38" s="432">
        <f t="shared" si="38"/>
        <v>11.26568969040421</v>
      </c>
      <c r="DU38" s="432">
        <f t="shared" si="38"/>
        <v>13.98200078722882</v>
      </c>
      <c r="DV38" s="432">
        <f t="shared" si="38"/>
        <v>10.708243159611492</v>
      </c>
      <c r="DW38" s="432">
        <f t="shared" si="38"/>
        <v>2.6458792872425287</v>
      </c>
      <c r="DX38" s="432">
        <f t="shared" si="38"/>
        <v>3.650166964328025</v>
      </c>
      <c r="DY38" s="432">
        <f t="shared" si="38"/>
        <v>2.8581544481942762</v>
      </c>
      <c r="DZ38" s="432">
        <f t="shared" si="38"/>
        <v>3.0156314258126393</v>
      </c>
      <c r="EA38" s="432">
        <f t="shared" si="38"/>
        <v>3.9565092408440821</v>
      </c>
      <c r="EB38" s="432">
        <f t="shared" si="38"/>
        <v>2.3248435989008169</v>
      </c>
      <c r="EC38" s="432">
        <f t="shared" si="38"/>
        <v>2.6894813201235523</v>
      </c>
      <c r="ED38" s="432">
        <f t="shared" si="38"/>
        <v>4.5017491105112839</v>
      </c>
      <c r="EE38" s="432">
        <f t="shared" si="38"/>
        <v>2.9492274580441307</v>
      </c>
      <c r="EF38" s="347"/>
      <c r="EG38" s="432"/>
      <c r="EH38" s="432"/>
      <c r="EJ38" s="1655"/>
      <c r="EK38" s="1655"/>
      <c r="EL38" s="1655"/>
      <c r="EM38" s="1655"/>
      <c r="EN38" s="1655"/>
      <c r="EO38" s="1655"/>
      <c r="EP38" s="1655"/>
      <c r="EQ38" s="1655"/>
      <c r="ER38" s="1655"/>
      <c r="ES38" s="1655"/>
      <c r="ET38" s="1655"/>
      <c r="EU38" s="1655"/>
      <c r="EV38" s="1655"/>
      <c r="EW38" s="1655"/>
      <c r="EX38" s="1655"/>
      <c r="EY38" s="1655"/>
      <c r="EZ38" s="1655"/>
      <c r="FA38" s="1655"/>
      <c r="FB38" s="1655"/>
      <c r="FC38" s="1655"/>
      <c r="FD38" s="1655"/>
      <c r="FE38" s="1655"/>
      <c r="FF38" s="1655"/>
      <c r="FG38" s="1655"/>
      <c r="FH38" s="1655"/>
      <c r="FI38" s="1655"/>
      <c r="FJ38" s="1655"/>
      <c r="FK38" s="1655"/>
      <c r="FL38" s="1655"/>
      <c r="FM38" s="1655"/>
      <c r="FN38" s="1655"/>
      <c r="FO38" s="1655"/>
      <c r="FP38" s="1655"/>
      <c r="FQ38" s="1655"/>
      <c r="FR38" s="1655"/>
      <c r="FS38" s="1655"/>
      <c r="FT38" s="1655"/>
      <c r="FU38" s="1655"/>
      <c r="FV38" s="1655"/>
      <c r="FW38" s="1655"/>
      <c r="FX38" s="1655"/>
      <c r="FY38" s="1655"/>
      <c r="FZ38" s="1655"/>
      <c r="GA38" s="1655"/>
      <c r="GB38" s="1655"/>
      <c r="GC38" s="1655"/>
      <c r="GD38" s="1655"/>
      <c r="GE38" s="1655"/>
      <c r="GF38" s="1655"/>
      <c r="GG38" s="1655"/>
      <c r="GH38" s="1655"/>
      <c r="GI38" s="1655"/>
      <c r="GJ38" s="1655"/>
      <c r="GK38" s="1655"/>
      <c r="GL38" s="1655"/>
      <c r="GM38" s="1655"/>
      <c r="GN38" s="1655"/>
      <c r="GO38" s="1655"/>
      <c r="GP38" s="1655"/>
      <c r="GQ38" s="1655"/>
      <c r="GR38" s="1655"/>
      <c r="GS38" s="1655"/>
      <c r="GT38" s="1655"/>
      <c r="GU38" s="1655"/>
      <c r="GV38" s="1655"/>
      <c r="GW38" s="1655"/>
      <c r="GX38" s="1655"/>
      <c r="GY38" s="1655"/>
      <c r="GZ38" s="1655"/>
      <c r="HA38" s="1655"/>
      <c r="HB38" s="1655"/>
      <c r="HC38" s="1655"/>
      <c r="HD38" s="1655"/>
      <c r="HE38" s="683"/>
      <c r="HF38" s="683"/>
      <c r="HG38" s="683"/>
      <c r="HH38" s="683"/>
      <c r="HI38" s="683"/>
      <c r="HJ38" s="683"/>
      <c r="HK38" s="683"/>
      <c r="HL38" s="683"/>
      <c r="HM38" s="683"/>
      <c r="HN38" s="683"/>
      <c r="HO38" s="683"/>
      <c r="HP38" s="683"/>
      <c r="HQ38" s="683"/>
      <c r="HR38" s="683"/>
      <c r="HS38" s="683"/>
      <c r="HT38" s="683"/>
      <c r="HU38" s="683"/>
      <c r="HV38" s="683"/>
      <c r="HW38" s="683"/>
      <c r="HX38" s="683"/>
      <c r="HY38" s="683"/>
      <c r="HZ38" s="683"/>
      <c r="IA38" s="683"/>
      <c r="IB38" s="683"/>
      <c r="IC38" s="683"/>
      <c r="ID38" s="683"/>
      <c r="IE38" s="683"/>
      <c r="IF38" s="683"/>
      <c r="IG38" s="683"/>
      <c r="IH38" s="683"/>
      <c r="II38" s="683"/>
      <c r="IJ38" s="683"/>
      <c r="IK38" s="683"/>
      <c r="IL38" s="683"/>
      <c r="IM38" s="683"/>
      <c r="IN38" s="683"/>
      <c r="IO38" s="683"/>
      <c r="IP38" s="683"/>
      <c r="IQ38" s="683"/>
      <c r="IR38" s="683"/>
      <c r="IS38" s="683"/>
      <c r="IT38" s="683"/>
      <c r="IU38" s="683"/>
      <c r="IV38" s="683"/>
      <c r="IW38" s="683"/>
      <c r="IX38" s="683"/>
      <c r="IY38" s="683"/>
      <c r="IZ38" s="683"/>
      <c r="JA38" s="683"/>
      <c r="JB38" s="683"/>
      <c r="JC38" s="683"/>
      <c r="JD38" s="683"/>
      <c r="JE38" s="683"/>
      <c r="JF38" s="683"/>
      <c r="JG38" s="684"/>
      <c r="JH38" s="683"/>
      <c r="JI38" s="683"/>
    </row>
    <row r="39" spans="1:296" s="468" customFormat="1" ht="34.5" customHeight="1">
      <c r="A39" s="352" t="str">
        <f>IF('1'!A1=1,B39,C39)</f>
        <v>Ferrrous and nonferrous metals</v>
      </c>
      <c r="B39" s="353" t="s">
        <v>10</v>
      </c>
      <c r="C39" s="641" t="s">
        <v>101</v>
      </c>
      <c r="D39" s="357">
        <v>198.60898885</v>
      </c>
      <c r="E39" s="358">
        <v>217.58711</v>
      </c>
      <c r="F39" s="358">
        <v>250.26374200000001</v>
      </c>
      <c r="G39" s="358">
        <v>221.898212</v>
      </c>
      <c r="H39" s="355">
        <v>140.36705481000001</v>
      </c>
      <c r="I39" s="355">
        <v>111.74664900000001</v>
      </c>
      <c r="J39" s="355">
        <v>139.22598499999998</v>
      </c>
      <c r="K39" s="355">
        <v>128.90263000000002</v>
      </c>
      <c r="L39" s="355">
        <v>135.14436752</v>
      </c>
      <c r="M39" s="355">
        <v>148.897436</v>
      </c>
      <c r="N39" s="355">
        <v>197.86775</v>
      </c>
      <c r="O39" s="355">
        <v>163.60257000000001</v>
      </c>
      <c r="P39" s="355">
        <v>158.48134621</v>
      </c>
      <c r="Q39" s="355">
        <v>220.507508</v>
      </c>
      <c r="R39" s="355">
        <v>225.889895</v>
      </c>
      <c r="S39" s="355">
        <v>204.987607</v>
      </c>
      <c r="T39" s="355">
        <v>198.95144101</v>
      </c>
      <c r="U39" s="355">
        <v>211.41688699999997</v>
      </c>
      <c r="V39" s="355">
        <v>320.49660999999998</v>
      </c>
      <c r="W39" s="355">
        <v>336.196369</v>
      </c>
      <c r="X39" s="355">
        <v>251.78200242</v>
      </c>
      <c r="Y39" s="355">
        <v>284.39352100000002</v>
      </c>
      <c r="Z39" s="355">
        <v>365.60385600000001</v>
      </c>
      <c r="AA39" s="355">
        <v>329.76791700000001</v>
      </c>
      <c r="AB39" s="355">
        <v>229.68596980999999</v>
      </c>
      <c r="AC39" s="355">
        <v>244.78157349</v>
      </c>
      <c r="AD39" s="355">
        <v>309.83962758000001</v>
      </c>
      <c r="AE39" s="688">
        <v>286.09841985000003</v>
      </c>
      <c r="AF39" s="355">
        <v>237.71834736</v>
      </c>
      <c r="AG39" s="355">
        <v>312.13524513999999</v>
      </c>
      <c r="AH39" s="355">
        <v>515.31936665000001</v>
      </c>
      <c r="AI39" s="355">
        <v>502.39970624</v>
      </c>
      <c r="AJ39" s="355">
        <v>248.21113627</v>
      </c>
      <c r="AK39" s="355">
        <v>160.24591855</v>
      </c>
      <c r="AL39" s="355">
        <v>307.62386614000002</v>
      </c>
      <c r="AM39" s="355">
        <v>353.79350843999998</v>
      </c>
      <c r="AN39" s="355">
        <v>301.37403380000001</v>
      </c>
      <c r="AO39" s="355">
        <v>350.00832530000002</v>
      </c>
      <c r="AP39" s="355">
        <v>453.80971815999999</v>
      </c>
      <c r="AQ39" s="355">
        <v>475.54412086000002</v>
      </c>
      <c r="AR39" s="355">
        <f>AJ39+AK39+AL39+AM39</f>
        <v>1069.8744293999998</v>
      </c>
      <c r="AS39" s="355">
        <f>AN39+AO39+AP39+AQ39</f>
        <v>1580.7361981200002</v>
      </c>
      <c r="AT39" s="347">
        <f t="shared" si="21"/>
        <v>147.74969423341565</v>
      </c>
      <c r="AU39" s="113"/>
      <c r="AV39" s="113"/>
      <c r="AW39" s="357">
        <v>1</v>
      </c>
      <c r="AX39" s="358">
        <v>1</v>
      </c>
      <c r="AY39" s="358">
        <v>2</v>
      </c>
      <c r="AZ39" s="358">
        <v>2</v>
      </c>
      <c r="BA39" s="355">
        <v>2</v>
      </c>
      <c r="BB39" s="355">
        <v>2</v>
      </c>
      <c r="BC39" s="355">
        <v>1</v>
      </c>
      <c r="BD39" s="355">
        <v>1</v>
      </c>
      <c r="BE39" s="355">
        <v>0</v>
      </c>
      <c r="BF39" s="355">
        <v>3</v>
      </c>
      <c r="BG39" s="355">
        <v>2</v>
      </c>
      <c r="BH39" s="355">
        <v>2</v>
      </c>
      <c r="BI39" s="355">
        <v>1</v>
      </c>
      <c r="BJ39" s="355">
        <v>1</v>
      </c>
      <c r="BK39" s="355">
        <v>1</v>
      </c>
      <c r="BL39" s="355">
        <v>1</v>
      </c>
      <c r="BM39" s="355">
        <v>2.9811664000000002</v>
      </c>
      <c r="BN39" s="355">
        <v>2</v>
      </c>
      <c r="BO39" s="355">
        <v>2.0941300000000003</v>
      </c>
      <c r="BP39" s="355">
        <v>1.9952569999999998</v>
      </c>
      <c r="BQ39" s="355">
        <v>1.0026850600000001</v>
      </c>
      <c r="BR39" s="355">
        <v>1</v>
      </c>
      <c r="BS39" s="355">
        <v>2</v>
      </c>
      <c r="BT39" s="355">
        <v>3</v>
      </c>
      <c r="BU39" s="355">
        <v>2.11042744</v>
      </c>
      <c r="BV39" s="355">
        <v>2.5199962600000001</v>
      </c>
      <c r="BW39" s="355">
        <v>1.8135745299999999</v>
      </c>
      <c r="BX39" s="688">
        <v>1.6064151</v>
      </c>
      <c r="BY39" s="355">
        <v>2</v>
      </c>
      <c r="BZ39" s="355">
        <v>4</v>
      </c>
      <c r="CA39" s="355">
        <v>5.6055786300000001</v>
      </c>
      <c r="CB39" s="355">
        <v>4.5391736099999997</v>
      </c>
      <c r="CC39" s="355">
        <v>2.16824035</v>
      </c>
      <c r="CD39" s="355">
        <v>2.60364693</v>
      </c>
      <c r="CE39" s="355">
        <v>3.9507570200000002</v>
      </c>
      <c r="CF39" s="355">
        <v>2.3049731800000002</v>
      </c>
      <c r="CG39" s="355">
        <v>2.2422160099999999</v>
      </c>
      <c r="CH39" s="355">
        <v>1.1215140399999999</v>
      </c>
      <c r="CI39" s="355">
        <v>1.6857092899999999</v>
      </c>
      <c r="CJ39" s="355">
        <v>2.1691307799999997</v>
      </c>
      <c r="CK39" s="739">
        <f>CC39+CD39+CE39+CF39</f>
        <v>11.02761748</v>
      </c>
      <c r="CL39" s="739">
        <f>CG39+CH39+CI39+CJ39</f>
        <v>7.2185701199999999</v>
      </c>
      <c r="CM39" s="347">
        <f t="shared" si="22"/>
        <v>65.459018079760227</v>
      </c>
      <c r="CN39" s="113"/>
      <c r="CO39" s="113"/>
      <c r="CP39" s="357">
        <v>295.14529462000002</v>
      </c>
      <c r="CQ39" s="358">
        <v>252.21871100000001</v>
      </c>
      <c r="CR39" s="358">
        <v>278.42050799999998</v>
      </c>
      <c r="CS39" s="358">
        <v>226.917464</v>
      </c>
      <c r="CT39" s="355">
        <v>111.0042613</v>
      </c>
      <c r="CU39" s="355">
        <v>151.191846</v>
      </c>
      <c r="CV39" s="355">
        <v>157.51646</v>
      </c>
      <c r="CW39" s="355">
        <v>145.15220000000002</v>
      </c>
      <c r="CX39" s="355">
        <v>138.05563000000001</v>
      </c>
      <c r="CY39" s="355">
        <v>147.87132699999998</v>
      </c>
      <c r="CZ39" s="355">
        <v>163.927245</v>
      </c>
      <c r="DA39" s="355">
        <v>163.043858</v>
      </c>
      <c r="DB39" s="355">
        <v>163.90146546</v>
      </c>
      <c r="DC39" s="355">
        <v>201.50849199999999</v>
      </c>
      <c r="DD39" s="355">
        <v>221.4272</v>
      </c>
      <c r="DE39" s="355">
        <v>273.44811900000002</v>
      </c>
      <c r="DF39" s="355">
        <v>240.10306316999998</v>
      </c>
      <c r="DG39" s="355">
        <v>265.11934000000002</v>
      </c>
      <c r="DH39" s="355">
        <v>276.81386900000001</v>
      </c>
      <c r="DI39" s="355">
        <v>249.47583399999999</v>
      </c>
      <c r="DJ39" s="355">
        <v>214.13038115000001</v>
      </c>
      <c r="DK39" s="355">
        <v>229.476585</v>
      </c>
      <c r="DL39" s="355">
        <v>207.21624799999998</v>
      </c>
      <c r="DM39" s="355">
        <v>184.916629</v>
      </c>
      <c r="DN39" s="355">
        <v>160.62557466000001</v>
      </c>
      <c r="DO39" s="355">
        <v>125.69940181</v>
      </c>
      <c r="DP39" s="355">
        <v>159.64283592999999</v>
      </c>
      <c r="DQ39" s="688">
        <v>202.95043908</v>
      </c>
      <c r="DR39" s="355">
        <v>171.35857217</v>
      </c>
      <c r="DS39" s="355">
        <v>235.21721607000001</v>
      </c>
      <c r="DT39" s="355">
        <v>242.63211061999999</v>
      </c>
      <c r="DU39" s="355">
        <v>296.84542277000003</v>
      </c>
      <c r="DV39" s="355">
        <v>156.02295806999999</v>
      </c>
      <c r="DW39" s="355">
        <v>10.974190589999999</v>
      </c>
      <c r="DX39" s="355">
        <v>21.573138310000001</v>
      </c>
      <c r="DY39" s="355">
        <v>13.383402279999999</v>
      </c>
      <c r="DZ39" s="355">
        <v>26.68542077</v>
      </c>
      <c r="EA39" s="355">
        <v>30.546876320000003</v>
      </c>
      <c r="EB39" s="355">
        <v>26.273556630000002</v>
      </c>
      <c r="EC39" s="355">
        <v>32.081026219999998</v>
      </c>
      <c r="ED39" s="739">
        <f>DV39+DW39+DX39+DY39</f>
        <v>201.95368924999997</v>
      </c>
      <c r="EE39" s="739">
        <f>DZ39+EA39+EB39+EC39</f>
        <v>115.58687994</v>
      </c>
      <c r="EF39" s="347">
        <f t="shared" si="23"/>
        <v>57.234349305158837</v>
      </c>
      <c r="EG39" s="113"/>
      <c r="EH39" s="113"/>
      <c r="EJ39" s="1656"/>
      <c r="EK39" s="1656"/>
      <c r="EL39" s="1656"/>
      <c r="EM39" s="1656"/>
      <c r="EN39" s="1656"/>
      <c r="EO39" s="1656"/>
      <c r="EP39" s="1656"/>
      <c r="EQ39" s="1656"/>
      <c r="ER39" s="1656"/>
      <c r="ES39" s="1656"/>
      <c r="ET39" s="1656"/>
      <c r="EU39" s="1656"/>
      <c r="EV39" s="1656"/>
      <c r="EW39" s="1656"/>
      <c r="EX39" s="1656"/>
      <c r="EY39" s="1656"/>
      <c r="EZ39" s="1656"/>
      <c r="FA39" s="1656"/>
      <c r="FB39" s="1656"/>
      <c r="FC39" s="1656"/>
      <c r="FD39" s="1656"/>
      <c r="FE39" s="1656"/>
      <c r="FF39" s="1656"/>
      <c r="FG39" s="1656"/>
      <c r="FH39" s="1656"/>
      <c r="FI39" s="1656"/>
      <c r="FJ39" s="1656"/>
      <c r="FK39" s="1656"/>
      <c r="FL39" s="1656"/>
      <c r="FM39" s="1656"/>
      <c r="FN39" s="1656"/>
      <c r="FO39" s="1656"/>
      <c r="FP39" s="1656"/>
      <c r="FQ39" s="1656"/>
      <c r="FR39" s="1656"/>
      <c r="FS39" s="1656"/>
      <c r="FT39" s="1656"/>
      <c r="FU39" s="1656"/>
      <c r="FV39" s="1656"/>
      <c r="FW39" s="1656"/>
      <c r="FX39" s="1656"/>
      <c r="FY39" s="1656"/>
      <c r="FZ39" s="1656"/>
      <c r="GA39" s="1656"/>
      <c r="GB39" s="1656"/>
      <c r="GC39" s="1656"/>
      <c r="GD39" s="1656"/>
      <c r="GE39" s="1656"/>
      <c r="GF39" s="1656"/>
      <c r="GG39" s="1656"/>
      <c r="GH39" s="1656"/>
      <c r="GI39" s="1656"/>
      <c r="GJ39" s="1656"/>
      <c r="GK39" s="1656"/>
      <c r="GL39" s="1656"/>
      <c r="GM39" s="1656"/>
      <c r="GN39" s="1656"/>
      <c r="GO39" s="1656"/>
      <c r="GP39" s="1656"/>
      <c r="GQ39" s="1656"/>
      <c r="GR39" s="1656"/>
      <c r="GS39" s="1656"/>
      <c r="GT39" s="1656"/>
      <c r="GU39" s="1656"/>
      <c r="GV39" s="1656"/>
      <c r="GW39" s="1656"/>
      <c r="GX39" s="1656"/>
      <c r="GY39" s="1656"/>
      <c r="GZ39" s="1656"/>
      <c r="HA39" s="1656"/>
      <c r="HB39" s="1656"/>
      <c r="HC39" s="1656"/>
      <c r="HD39" s="1656"/>
      <c r="HE39" s="684"/>
      <c r="HF39" s="684"/>
      <c r="HG39" s="684"/>
      <c r="HH39" s="684"/>
      <c r="HI39" s="684"/>
      <c r="HJ39" s="684"/>
      <c r="HK39" s="684"/>
      <c r="HL39" s="684"/>
      <c r="HM39" s="684"/>
      <c r="HN39" s="684"/>
      <c r="HO39" s="684"/>
      <c r="HP39" s="684"/>
      <c r="HQ39" s="684"/>
      <c r="HR39" s="684"/>
      <c r="HS39" s="684"/>
      <c r="HT39" s="684"/>
      <c r="HU39" s="684"/>
      <c r="HV39" s="684"/>
      <c r="HW39" s="684"/>
      <c r="HX39" s="684"/>
      <c r="HY39" s="684"/>
      <c r="HZ39" s="684"/>
      <c r="IA39" s="684"/>
      <c r="IB39" s="684"/>
      <c r="IC39" s="684"/>
      <c r="ID39" s="684"/>
      <c r="IE39" s="684"/>
      <c r="IF39" s="684"/>
      <c r="IG39" s="684"/>
      <c r="IH39" s="684"/>
      <c r="II39" s="684"/>
      <c r="IJ39" s="684"/>
      <c r="IK39" s="684"/>
      <c r="IL39" s="684"/>
      <c r="IM39" s="684"/>
      <c r="IN39" s="684"/>
      <c r="IO39" s="684"/>
      <c r="IP39" s="684"/>
      <c r="IQ39" s="684"/>
      <c r="IR39" s="684"/>
      <c r="IS39" s="684"/>
      <c r="IT39" s="684"/>
      <c r="IU39" s="684"/>
      <c r="IV39" s="684"/>
      <c r="IW39" s="684"/>
      <c r="IX39" s="684"/>
      <c r="IY39" s="684"/>
      <c r="IZ39" s="684"/>
      <c r="JA39" s="684"/>
      <c r="JB39" s="684"/>
      <c r="JC39" s="684"/>
      <c r="JD39" s="684"/>
      <c r="JE39" s="684"/>
      <c r="JF39" s="684"/>
      <c r="JG39" s="683"/>
      <c r="JH39" s="684"/>
      <c r="JI39" s="684"/>
    </row>
    <row r="40" spans="1:296" s="467" customFormat="1" ht="15.75" customHeight="1">
      <c r="A40" s="344" t="str">
        <f>IF('1'!A1=1,B40,C40)</f>
        <v xml:space="preserve">% of total </v>
      </c>
      <c r="B40" s="345" t="s">
        <v>26</v>
      </c>
      <c r="C40" s="345" t="s">
        <v>156</v>
      </c>
      <c r="D40" s="431">
        <v>24.919572001254707</v>
      </c>
      <c r="E40" s="432">
        <v>27.422862671548781</v>
      </c>
      <c r="F40" s="432">
        <v>28.700175658595654</v>
      </c>
      <c r="G40" s="432">
        <v>29.744262626985247</v>
      </c>
      <c r="H40" s="432">
        <f t="shared" ref="H40:AS40" si="39">H39/H20*100</f>
        <v>34.472156450968313</v>
      </c>
      <c r="I40" s="432">
        <f t="shared" si="39"/>
        <v>24.244741925825998</v>
      </c>
      <c r="J40" s="432">
        <f t="shared" si="39"/>
        <v>25.81833793332904</v>
      </c>
      <c r="K40" s="432">
        <f t="shared" si="39"/>
        <v>26.257680945753776</v>
      </c>
      <c r="L40" s="432">
        <f t="shared" si="39"/>
        <v>30.231749680415387</v>
      </c>
      <c r="M40" s="432">
        <f t="shared" si="39"/>
        <v>28.046159174914425</v>
      </c>
      <c r="N40" s="432">
        <f t="shared" si="39"/>
        <v>32.105905904170271</v>
      </c>
      <c r="O40" s="432">
        <f t="shared" si="39"/>
        <v>27.35363629363458</v>
      </c>
      <c r="P40" s="432">
        <f t="shared" si="39"/>
        <v>27.773756547336507</v>
      </c>
      <c r="Q40" s="432">
        <f t="shared" si="39"/>
        <v>30.528422676593642</v>
      </c>
      <c r="R40" s="432">
        <f t="shared" si="39"/>
        <v>29.007459282729659</v>
      </c>
      <c r="S40" s="432">
        <f t="shared" si="39"/>
        <v>25.437106644411635</v>
      </c>
      <c r="T40" s="432">
        <f t="shared" si="39"/>
        <v>27.825367156200514</v>
      </c>
      <c r="U40" s="432">
        <f t="shared" si="39"/>
        <v>26.087017686300907</v>
      </c>
      <c r="V40" s="432">
        <f t="shared" si="39"/>
        <v>33.491922905777258</v>
      </c>
      <c r="W40" s="432">
        <f t="shared" si="39"/>
        <v>35.453462758598754</v>
      </c>
      <c r="X40" s="432">
        <f t="shared" si="39"/>
        <v>33.704296104126485</v>
      </c>
      <c r="Y40" s="432">
        <f t="shared" si="39"/>
        <v>31.238005565548736</v>
      </c>
      <c r="Z40" s="432">
        <f t="shared" si="39"/>
        <v>37.11504527005588</v>
      </c>
      <c r="AA40" s="432">
        <f t="shared" si="39"/>
        <v>37.742074167866271</v>
      </c>
      <c r="AB40" s="432">
        <f t="shared" si="39"/>
        <v>33.625114035082944</v>
      </c>
      <c r="AC40" s="432">
        <f t="shared" si="39"/>
        <v>37.303223441907754</v>
      </c>
      <c r="AD40" s="432">
        <f t="shared" si="39"/>
        <v>37.394121275493944</v>
      </c>
      <c r="AE40" s="687">
        <f t="shared" si="39"/>
        <v>33.996122748900397</v>
      </c>
      <c r="AF40" s="432">
        <f t="shared" si="39"/>
        <v>32.256521569329429</v>
      </c>
      <c r="AG40" s="432">
        <f t="shared" si="39"/>
        <v>31.964165307716684</v>
      </c>
      <c r="AH40" s="432">
        <f t="shared" si="39"/>
        <v>41.997025789357238</v>
      </c>
      <c r="AI40" s="432">
        <f t="shared" si="39"/>
        <v>39.218972232595029</v>
      </c>
      <c r="AJ40" s="432">
        <f t="shared" si="39"/>
        <v>36.986205726335356</v>
      </c>
      <c r="AK40" s="432">
        <f t="shared" si="39"/>
        <v>41.451130547675021</v>
      </c>
      <c r="AL40" s="432">
        <f t="shared" si="39"/>
        <v>43.940445098874648</v>
      </c>
      <c r="AM40" s="432">
        <f t="shared" si="39"/>
        <v>48.538591862642946</v>
      </c>
      <c r="AN40" s="432">
        <f t="shared" si="39"/>
        <v>45.708357569916593</v>
      </c>
      <c r="AO40" s="432">
        <f t="shared" si="39"/>
        <v>45.44779071067456</v>
      </c>
      <c r="AP40" s="432">
        <f>AP39/AP20*100</f>
        <v>49.570248337857223</v>
      </c>
      <c r="AQ40" s="432">
        <f>AQ39/AQ20*100</f>
        <v>51.373277604982384</v>
      </c>
      <c r="AR40" s="432">
        <f t="shared" si="39"/>
        <v>43.024469808964142</v>
      </c>
      <c r="AS40" s="432">
        <f t="shared" si="39"/>
        <v>48.331298077308915</v>
      </c>
      <c r="AT40" s="347"/>
      <c r="AU40" s="432"/>
      <c r="AV40" s="432"/>
      <c r="AW40" s="431">
        <v>0.12547051442910914</v>
      </c>
      <c r="AX40" s="432">
        <v>0.1260316508250364</v>
      </c>
      <c r="AY40" s="432">
        <v>0.22935943840075446</v>
      </c>
      <c r="AZ40" s="432">
        <v>0.26808925010162094</v>
      </c>
      <c r="BA40" s="432">
        <f>BA39/H20*100</f>
        <v>0.4911716142741559</v>
      </c>
      <c r="BB40" s="432">
        <f>BB39/I20*100</f>
        <v>0.43392338191413682</v>
      </c>
      <c r="BC40" s="432">
        <f>BC39/J20*100</f>
        <v>0.18544194845042067</v>
      </c>
      <c r="BD40" s="432">
        <f>BD39/K20*100</f>
        <v>0.20370166959164268</v>
      </c>
      <c r="BE40" s="432"/>
      <c r="BF40" s="432">
        <f t="shared" ref="BF40:CJ40" si="40">BF39/M20*100</f>
        <v>0.56507673862660257</v>
      </c>
      <c r="BG40" s="432">
        <f t="shared" si="40"/>
        <v>0.32451883547642568</v>
      </c>
      <c r="BH40" s="432">
        <f t="shared" si="40"/>
        <v>0.33439127873889235</v>
      </c>
      <c r="BI40" s="432">
        <f t="shared" si="40"/>
        <v>0.17524937294849918</v>
      </c>
      <c r="BJ40" s="432">
        <f t="shared" si="40"/>
        <v>0.13844618241567377</v>
      </c>
      <c r="BK40" s="432">
        <f t="shared" si="40"/>
        <v>0.12841415187133384</v>
      </c>
      <c r="BL40" s="432">
        <f t="shared" si="40"/>
        <v>0.12409094879775652</v>
      </c>
      <c r="BM40" s="432">
        <f t="shared" si="40"/>
        <v>0.41694621166156359</v>
      </c>
      <c r="BN40" s="432">
        <f t="shared" si="40"/>
        <v>0.24678272446893901</v>
      </c>
      <c r="BO40" s="432">
        <f t="shared" si="40"/>
        <v>0.21883676246895514</v>
      </c>
      <c r="BP40" s="432">
        <f t="shared" si="40"/>
        <v>0.21040908310146997</v>
      </c>
      <c r="BQ40" s="432">
        <f t="shared" si="40"/>
        <v>0.13422243780971449</v>
      </c>
      <c r="BR40" s="432">
        <f t="shared" si="40"/>
        <v>0.10984077786198487</v>
      </c>
      <c r="BS40" s="432">
        <f t="shared" si="40"/>
        <v>0.20303421126967477</v>
      </c>
      <c r="BT40" s="432">
        <f t="shared" si="40"/>
        <v>0.34335123784524746</v>
      </c>
      <c r="BU40" s="432">
        <f t="shared" si="40"/>
        <v>0.30895819797556739</v>
      </c>
      <c r="BV40" s="432">
        <f t="shared" si="40"/>
        <v>0.38403210756136508</v>
      </c>
      <c r="BW40" s="432">
        <f t="shared" si="40"/>
        <v>0.21887783188564766</v>
      </c>
      <c r="BX40" s="687">
        <f t="shared" si="40"/>
        <v>0.19088495823891599</v>
      </c>
      <c r="BY40" s="432">
        <f t="shared" si="40"/>
        <v>0.27138436664697352</v>
      </c>
      <c r="BZ40" s="432">
        <f t="shared" si="40"/>
        <v>0.40961943010799701</v>
      </c>
      <c r="CA40" s="432">
        <f t="shared" si="40"/>
        <v>0.45683831333331826</v>
      </c>
      <c r="CB40" s="432">
        <f t="shared" si="40"/>
        <v>0.3543428102334038</v>
      </c>
      <c r="CC40" s="432">
        <f t="shared" si="40"/>
        <v>0.32309180343144073</v>
      </c>
      <c r="CD40" s="432">
        <f t="shared" si="40"/>
        <v>0.67349053112893331</v>
      </c>
      <c r="CE40" s="432">
        <f t="shared" si="40"/>
        <v>0.56431909563641891</v>
      </c>
      <c r="CF40" s="432">
        <f t="shared" si="40"/>
        <v>0.3162300883689958</v>
      </c>
      <c r="CG40" s="432">
        <f t="shared" si="40"/>
        <v>0.34006914876444033</v>
      </c>
      <c r="CH40" s="432">
        <f t="shared" si="40"/>
        <v>0.14562606568090994</v>
      </c>
      <c r="CI40" s="432">
        <f t="shared" si="40"/>
        <v>0.18413230212331377</v>
      </c>
      <c r="CJ40" s="432">
        <f t="shared" si="40"/>
        <v>0.23433232130159903</v>
      </c>
      <c r="CK40" s="432">
        <f>CK39/AR20*100</f>
        <v>0.4434701702321715</v>
      </c>
      <c r="CL40" s="432">
        <f>CL39/AS20*100</f>
        <v>0.22070910033983449</v>
      </c>
      <c r="CM40" s="347"/>
      <c r="CN40" s="439"/>
      <c r="CO40" s="439"/>
      <c r="CP40" s="431">
        <v>37.032031947302386</v>
      </c>
      <c r="CQ40" s="432">
        <v>31.787540516292768</v>
      </c>
      <c r="CR40" s="432">
        <v>31.929185677066378</v>
      </c>
      <c r="CS40" s="432">
        <v>30.417066379360779</v>
      </c>
      <c r="CT40" s="432">
        <f t="shared" ref="CT40:EE40" si="41">CT39/H20*100</f>
        <v>27.261071107015606</v>
      </c>
      <c r="CU40" s="432">
        <f t="shared" si="41"/>
        <v>32.802838567080677</v>
      </c>
      <c r="CV40" s="432">
        <f t="shared" si="41"/>
        <v>29.210159255412748</v>
      </c>
      <c r="CW40" s="432">
        <f t="shared" si="41"/>
        <v>29.567745484900044</v>
      </c>
      <c r="CX40" s="432">
        <f t="shared" si="41"/>
        <v>30.88299812061635</v>
      </c>
      <c r="CY40" s="432">
        <f t="shared" si="41"/>
        <v>27.852882399182622</v>
      </c>
      <c r="CZ40" s="432">
        <f t="shared" si="41"/>
        <v>26.598739325129362</v>
      </c>
      <c r="DA40" s="432">
        <f t="shared" si="41"/>
        <v>27.260222083571193</v>
      </c>
      <c r="DB40" s="432">
        <f t="shared" si="41"/>
        <v>28.723629047205097</v>
      </c>
      <c r="DC40" s="432">
        <f t="shared" si="41"/>
        <v>27.898081441739336</v>
      </c>
      <c r="DD40" s="432">
        <f t="shared" si="41"/>
        <v>28.434386089244214</v>
      </c>
      <c r="DE40" s="432">
        <f t="shared" si="41"/>
        <v>33.932436533671833</v>
      </c>
      <c r="DF40" s="432">
        <f t="shared" si="41"/>
        <v>33.580836882191001</v>
      </c>
      <c r="DG40" s="432">
        <f t="shared" si="41"/>
        <v>32.713436517303485</v>
      </c>
      <c r="DH40" s="432">
        <f t="shared" si="41"/>
        <v>28.927072769343575</v>
      </c>
      <c r="DI40" s="432">
        <f t="shared" si="41"/>
        <v>26.308381069663973</v>
      </c>
      <c r="DJ40" s="432">
        <f t="shared" si="41"/>
        <v>28.664136839813224</v>
      </c>
      <c r="DK40" s="432">
        <f t="shared" si="41"/>
        <v>25.205886597511896</v>
      </c>
      <c r="DL40" s="432">
        <f t="shared" si="41"/>
        <v>21.035993737470658</v>
      </c>
      <c r="DM40" s="432">
        <f t="shared" si="41"/>
        <v>21.163784488440125</v>
      </c>
      <c r="DN40" s="432">
        <f t="shared" si="41"/>
        <v>23.514946382493758</v>
      </c>
      <c r="DO40" s="432">
        <f t="shared" si="41"/>
        <v>19.155824539317834</v>
      </c>
      <c r="DP40" s="432">
        <f t="shared" si="41"/>
        <v>19.267075726099094</v>
      </c>
      <c r="DQ40" s="687">
        <f t="shared" si="41"/>
        <v>24.115925011135332</v>
      </c>
      <c r="DR40" s="432">
        <f t="shared" si="41"/>
        <v>23.252018788942578</v>
      </c>
      <c r="DS40" s="432">
        <f t="shared" si="41"/>
        <v>24.08738549954575</v>
      </c>
      <c r="DT40" s="432">
        <f t="shared" si="41"/>
        <v>19.773809537329402</v>
      </c>
      <c r="DU40" s="432">
        <f t="shared" si="41"/>
        <v>23.172729299782088</v>
      </c>
      <c r="DV40" s="432">
        <f t="shared" si="41"/>
        <v>23.249147125015153</v>
      </c>
      <c r="DW40" s="432">
        <f t="shared" si="41"/>
        <v>2.8387157121834647</v>
      </c>
      <c r="DX40" s="432">
        <f t="shared" si="41"/>
        <v>3.081468650061042</v>
      </c>
      <c r="DY40" s="432">
        <f t="shared" si="41"/>
        <v>1.8361317703845124</v>
      </c>
      <c r="DZ40" s="432">
        <f t="shared" si="41"/>
        <v>4.0472854913183927</v>
      </c>
      <c r="EA40" s="432">
        <f t="shared" si="41"/>
        <v>3.9664429143686446</v>
      </c>
      <c r="EB40" s="432">
        <f t="shared" si="41"/>
        <v>2.8698960704245473</v>
      </c>
      <c r="EC40" s="432">
        <f t="shared" si="41"/>
        <v>3.4657298735441224</v>
      </c>
      <c r="ED40" s="432">
        <f t="shared" si="41"/>
        <v>8.121467498590869</v>
      </c>
      <c r="EE40" s="432">
        <f t="shared" si="41"/>
        <v>3.5340899732987374</v>
      </c>
      <c r="EF40" s="347"/>
      <c r="EG40" s="432"/>
      <c r="EH40" s="432"/>
      <c r="EJ40" s="1655"/>
      <c r="EK40" s="1655"/>
      <c r="EL40" s="1655"/>
      <c r="EM40" s="1655"/>
      <c r="EN40" s="1655"/>
      <c r="EO40" s="1655"/>
      <c r="EP40" s="1655"/>
      <c r="EQ40" s="1655"/>
      <c r="ER40" s="1655"/>
      <c r="ES40" s="1655"/>
      <c r="ET40" s="1655"/>
      <c r="EU40" s="1655"/>
      <c r="EV40" s="1655"/>
      <c r="EW40" s="1655"/>
      <c r="EX40" s="1655"/>
      <c r="EY40" s="1655"/>
      <c r="EZ40" s="1655"/>
      <c r="FA40" s="1655"/>
      <c r="FB40" s="1655"/>
      <c r="FC40" s="1655"/>
      <c r="FD40" s="1655"/>
      <c r="FE40" s="1655"/>
      <c r="FF40" s="1655"/>
      <c r="FG40" s="1655"/>
      <c r="FH40" s="1655"/>
      <c r="FI40" s="1655"/>
      <c r="FJ40" s="1655"/>
      <c r="FK40" s="1655"/>
      <c r="FL40" s="1655"/>
      <c r="FM40" s="1655"/>
      <c r="FN40" s="1655"/>
      <c r="FO40" s="1655"/>
      <c r="FP40" s="1655"/>
      <c r="FQ40" s="1655"/>
      <c r="FR40" s="1655"/>
      <c r="FS40" s="1655"/>
      <c r="FT40" s="1655"/>
      <c r="FU40" s="1655"/>
      <c r="FV40" s="1655"/>
      <c r="FW40" s="1655"/>
      <c r="FX40" s="1655"/>
      <c r="FY40" s="1655"/>
      <c r="FZ40" s="1655"/>
      <c r="GA40" s="1655"/>
      <c r="GB40" s="1655"/>
      <c r="GC40" s="1655"/>
      <c r="GD40" s="1655"/>
      <c r="GE40" s="1655"/>
      <c r="GF40" s="1655"/>
      <c r="GG40" s="1655"/>
      <c r="GH40" s="1655"/>
      <c r="GI40" s="1655"/>
      <c r="GJ40" s="1655"/>
      <c r="GK40" s="1655"/>
      <c r="GL40" s="1655"/>
      <c r="GM40" s="1655"/>
      <c r="GN40" s="1655"/>
      <c r="GO40" s="1655"/>
      <c r="GP40" s="1655"/>
      <c r="GQ40" s="1655"/>
      <c r="GR40" s="1655"/>
      <c r="GS40" s="1655"/>
      <c r="GT40" s="1655"/>
      <c r="GU40" s="1655"/>
      <c r="GV40" s="1655"/>
      <c r="GW40" s="1655"/>
      <c r="GX40" s="1655"/>
      <c r="GY40" s="1655"/>
      <c r="GZ40" s="1655"/>
      <c r="HA40" s="1655"/>
      <c r="HB40" s="1655"/>
      <c r="HC40" s="1655"/>
      <c r="HD40" s="1655"/>
      <c r="HE40" s="683"/>
      <c r="HF40" s="683"/>
      <c r="HG40" s="683"/>
      <c r="HH40" s="683"/>
      <c r="HI40" s="683"/>
      <c r="HJ40" s="683"/>
      <c r="HK40" s="683"/>
      <c r="HL40" s="683"/>
      <c r="HM40" s="683"/>
      <c r="HN40" s="683"/>
      <c r="HO40" s="683"/>
      <c r="HP40" s="683"/>
      <c r="HQ40" s="683"/>
      <c r="HR40" s="683"/>
      <c r="HS40" s="683"/>
      <c r="HT40" s="683"/>
      <c r="HU40" s="683"/>
      <c r="HV40" s="683"/>
      <c r="HW40" s="683"/>
      <c r="HX40" s="683"/>
      <c r="HY40" s="683"/>
      <c r="HZ40" s="683"/>
      <c r="IA40" s="683"/>
      <c r="IB40" s="683"/>
      <c r="IC40" s="683"/>
      <c r="ID40" s="683"/>
      <c r="IE40" s="683"/>
      <c r="IF40" s="683"/>
      <c r="IG40" s="683"/>
      <c r="IH40" s="683"/>
      <c r="II40" s="683"/>
      <c r="IJ40" s="683"/>
      <c r="IK40" s="683"/>
      <c r="IL40" s="683"/>
      <c r="IM40" s="683"/>
      <c r="IN40" s="683"/>
      <c r="IO40" s="683"/>
      <c r="IP40" s="683"/>
      <c r="IQ40" s="683"/>
      <c r="IR40" s="683"/>
      <c r="IS40" s="683"/>
      <c r="IT40" s="683"/>
      <c r="IU40" s="683"/>
      <c r="IV40" s="683"/>
      <c r="IW40" s="683"/>
      <c r="IX40" s="683"/>
      <c r="IY40" s="683"/>
      <c r="IZ40" s="683"/>
      <c r="JA40" s="683"/>
      <c r="JB40" s="683"/>
      <c r="JC40" s="683"/>
      <c r="JD40" s="683"/>
      <c r="JE40" s="683"/>
      <c r="JF40" s="683"/>
      <c r="JG40" s="469"/>
      <c r="JH40" s="683"/>
      <c r="JI40" s="683"/>
    </row>
    <row r="41" spans="1:296" s="461" customFormat="1" ht="34.5" customHeight="1">
      <c r="A41" s="352" t="str">
        <f>IF('1'!A1=1,B41,C41)</f>
        <v>Machinery and equipment</v>
      </c>
      <c r="B41" s="353" t="s">
        <v>28</v>
      </c>
      <c r="C41" s="641" t="s">
        <v>102</v>
      </c>
      <c r="D41" s="357">
        <v>907.53298491999999</v>
      </c>
      <c r="E41" s="358">
        <v>731.54802700000005</v>
      </c>
      <c r="F41" s="358">
        <v>876.64600300000006</v>
      </c>
      <c r="G41" s="358">
        <v>930.55004899999994</v>
      </c>
      <c r="H41" s="355">
        <v>592.22434003000001</v>
      </c>
      <c r="I41" s="355">
        <v>454.57898499999999</v>
      </c>
      <c r="J41" s="355">
        <v>612.35437200000001</v>
      </c>
      <c r="K41" s="355">
        <v>788.22245299999997</v>
      </c>
      <c r="L41" s="355">
        <v>660.82948563000002</v>
      </c>
      <c r="M41" s="355">
        <v>721.38392899999997</v>
      </c>
      <c r="N41" s="355">
        <v>922.30368500000009</v>
      </c>
      <c r="O41" s="355">
        <v>1090.752213</v>
      </c>
      <c r="P41" s="437">
        <v>955.49928622999994</v>
      </c>
      <c r="Q41" s="437">
        <v>1030.364311</v>
      </c>
      <c r="R41" s="437">
        <v>1165.0578929999999</v>
      </c>
      <c r="S41" s="437">
        <v>1365.5563950000001</v>
      </c>
      <c r="T41" s="355">
        <v>1174.75119522</v>
      </c>
      <c r="U41" s="355">
        <v>1269.159267</v>
      </c>
      <c r="V41" s="355">
        <v>1574.853619</v>
      </c>
      <c r="W41" s="355">
        <v>1928.6164709999998</v>
      </c>
      <c r="X41" s="355">
        <v>1495.5617760499999</v>
      </c>
      <c r="Y41" s="355">
        <v>1607.5844850000001</v>
      </c>
      <c r="Z41" s="355">
        <v>2135.7687799999999</v>
      </c>
      <c r="AA41" s="355">
        <v>2403.3487370000003</v>
      </c>
      <c r="AB41" s="355">
        <v>1501.8581615600001</v>
      </c>
      <c r="AC41" s="355">
        <v>1409.41045332</v>
      </c>
      <c r="AD41" s="355">
        <v>1769.99318619</v>
      </c>
      <c r="AE41" s="688">
        <v>2147.4033451999999</v>
      </c>
      <c r="AF41" s="355">
        <v>1789.36200994</v>
      </c>
      <c r="AG41" s="355">
        <v>1981.77623436</v>
      </c>
      <c r="AH41" s="355">
        <v>2253.1642261400002</v>
      </c>
      <c r="AI41" s="355">
        <v>2676.6049452500001</v>
      </c>
      <c r="AJ41" s="355">
        <v>1516.28548241</v>
      </c>
      <c r="AK41" s="355">
        <v>1013.34379185</v>
      </c>
      <c r="AL41" s="355">
        <v>1656.0953122199999</v>
      </c>
      <c r="AM41" s="355">
        <v>2397.1548492900001</v>
      </c>
      <c r="AN41" s="355">
        <v>2055.9949377499997</v>
      </c>
      <c r="AO41" s="355">
        <v>1896.6846170399999</v>
      </c>
      <c r="AP41" s="355">
        <v>2261.0253842299999</v>
      </c>
      <c r="AQ41" s="355">
        <v>2669.6059081200001</v>
      </c>
      <c r="AR41" s="355">
        <f>AJ41+AK41+AL41+AM41</f>
        <v>6582.8794357699999</v>
      </c>
      <c r="AS41" s="355">
        <f>AN41+AO41+AP41+AQ41</f>
        <v>8883.3108471399992</v>
      </c>
      <c r="AT41" s="347">
        <f t="shared" si="21"/>
        <v>134.94567132537674</v>
      </c>
      <c r="AU41" s="113"/>
      <c r="AV41" s="113"/>
      <c r="AW41" s="357">
        <v>5</v>
      </c>
      <c r="AX41" s="358">
        <v>6</v>
      </c>
      <c r="AY41" s="358">
        <v>7</v>
      </c>
      <c r="AZ41" s="358">
        <v>8</v>
      </c>
      <c r="BA41" s="355">
        <v>3</v>
      </c>
      <c r="BB41" s="355">
        <v>4</v>
      </c>
      <c r="BC41" s="355">
        <v>5</v>
      </c>
      <c r="BD41" s="355">
        <v>13</v>
      </c>
      <c r="BE41" s="355">
        <v>4.4210425200000003</v>
      </c>
      <c r="BF41" s="355">
        <v>9</v>
      </c>
      <c r="BG41" s="355">
        <v>8.4430689999999995</v>
      </c>
      <c r="BH41" s="355">
        <v>14.642535000000001</v>
      </c>
      <c r="BI41" s="355">
        <v>8.8120775699999996</v>
      </c>
      <c r="BJ41" s="355">
        <v>10.285716000000001</v>
      </c>
      <c r="BK41" s="355">
        <v>13.170804</v>
      </c>
      <c r="BL41" s="355">
        <v>11.054921</v>
      </c>
      <c r="BM41" s="355">
        <v>8.4748419299999984</v>
      </c>
      <c r="BN41" s="355">
        <v>17.655043000000003</v>
      </c>
      <c r="BO41" s="355">
        <v>9.9023570000000003</v>
      </c>
      <c r="BP41" s="355">
        <v>12.529573000000001</v>
      </c>
      <c r="BQ41" s="355">
        <v>11.01495895</v>
      </c>
      <c r="BR41" s="355">
        <v>13.694232</v>
      </c>
      <c r="BS41" s="355">
        <v>12.713602999999999</v>
      </c>
      <c r="BT41" s="355">
        <v>16.451758999999999</v>
      </c>
      <c r="BU41" s="355">
        <v>11.18762124</v>
      </c>
      <c r="BV41" s="355">
        <v>6</v>
      </c>
      <c r="BW41" s="355">
        <v>19.049034349999999</v>
      </c>
      <c r="BX41" s="688">
        <v>18.554933989999999</v>
      </c>
      <c r="BY41" s="355">
        <v>11</v>
      </c>
      <c r="BZ41" s="355">
        <v>26</v>
      </c>
      <c r="CA41" s="355">
        <v>19.854484339999999</v>
      </c>
      <c r="CB41" s="355">
        <v>32.207871650000001</v>
      </c>
      <c r="CC41" s="355">
        <v>16.418906880000002</v>
      </c>
      <c r="CD41" s="355">
        <v>3</v>
      </c>
      <c r="CE41" s="355">
        <v>12.322290750000001</v>
      </c>
      <c r="CF41" s="355">
        <v>15.363296799999999</v>
      </c>
      <c r="CG41" s="355">
        <v>16.973811220000002</v>
      </c>
      <c r="CH41" s="355">
        <v>24.01172781</v>
      </c>
      <c r="CI41" s="355">
        <v>14.764383259999999</v>
      </c>
      <c r="CJ41" s="355">
        <v>16.874724829999998</v>
      </c>
      <c r="CK41" s="739">
        <f>CC41+CD41+CE41+CF41</f>
        <v>47.104494430000003</v>
      </c>
      <c r="CL41" s="739">
        <f>CG41+CH41+CI41+CJ41</f>
        <v>72.624647119999992</v>
      </c>
      <c r="CM41" s="347">
        <f t="shared" si="22"/>
        <v>154.17774460550555</v>
      </c>
      <c r="CN41" s="113"/>
      <c r="CO41" s="113"/>
      <c r="CP41" s="357">
        <v>463.48297645000002</v>
      </c>
      <c r="CQ41" s="358">
        <v>473.27247999999997</v>
      </c>
      <c r="CR41" s="358">
        <v>510.11985600000003</v>
      </c>
      <c r="CS41" s="358">
        <v>385.95275199999998</v>
      </c>
      <c r="CT41" s="355">
        <v>190.64817811999998</v>
      </c>
      <c r="CU41" s="355">
        <v>279.54275000000001</v>
      </c>
      <c r="CV41" s="355">
        <v>402.79841600000003</v>
      </c>
      <c r="CW41" s="355">
        <v>394.558493</v>
      </c>
      <c r="CX41" s="355">
        <v>179.88039900000001</v>
      </c>
      <c r="CY41" s="355">
        <v>251.51410999999999</v>
      </c>
      <c r="CZ41" s="355">
        <v>347.01700400000004</v>
      </c>
      <c r="DA41" s="355">
        <v>394.35286400000001</v>
      </c>
      <c r="DB41" s="355">
        <v>262.76187421999998</v>
      </c>
      <c r="DC41" s="355">
        <v>300.67062800000002</v>
      </c>
      <c r="DD41" s="355">
        <v>338.48403400000001</v>
      </c>
      <c r="DE41" s="355">
        <v>477.45790999999997</v>
      </c>
      <c r="DF41" s="355">
        <v>296.18682104999999</v>
      </c>
      <c r="DG41" s="355">
        <v>323.65855199999999</v>
      </c>
      <c r="DH41" s="355">
        <v>385.35619199999996</v>
      </c>
      <c r="DI41" s="355">
        <v>457.33297199999998</v>
      </c>
      <c r="DJ41" s="355">
        <v>209.31262380000001</v>
      </c>
      <c r="DK41" s="355">
        <v>281.98646100000002</v>
      </c>
      <c r="DL41" s="355">
        <v>365.63224099999996</v>
      </c>
      <c r="DM41" s="355">
        <v>308.38887800000003</v>
      </c>
      <c r="DN41" s="355">
        <v>163.22655180000001</v>
      </c>
      <c r="DO41" s="355">
        <v>157.80933309</v>
      </c>
      <c r="DP41" s="355">
        <v>258.01327341000001</v>
      </c>
      <c r="DQ41" s="688">
        <v>314.49191811999998</v>
      </c>
      <c r="DR41" s="355">
        <v>171.52715757999999</v>
      </c>
      <c r="DS41" s="355">
        <v>280</v>
      </c>
      <c r="DT41" s="355">
        <v>269.88437420999998</v>
      </c>
      <c r="DU41" s="355">
        <v>333.80086533000002</v>
      </c>
      <c r="DV41" s="355">
        <v>156.49685802000002</v>
      </c>
      <c r="DW41" s="355">
        <v>9.7258856800000011</v>
      </c>
      <c r="DX41" s="355">
        <v>19.760018240000001</v>
      </c>
      <c r="DY41" s="355">
        <v>9.0271043400000011</v>
      </c>
      <c r="DZ41" s="355">
        <v>8.22536822</v>
      </c>
      <c r="EA41" s="355">
        <v>7.92441409</v>
      </c>
      <c r="EB41" s="355">
        <v>9.3258839900000012</v>
      </c>
      <c r="EC41" s="355">
        <v>11.408973870000001</v>
      </c>
      <c r="ED41" s="739">
        <f>DV41+DW41+DX41+DY41</f>
        <v>195.00986628000001</v>
      </c>
      <c r="EE41" s="739">
        <f>DZ41+EA41+EB41+EC41</f>
        <v>36.884640169999997</v>
      </c>
      <c r="EF41" s="347">
        <f t="shared" si="23"/>
        <v>18.914243096316017</v>
      </c>
      <c r="EG41" s="113"/>
      <c r="EH41" s="113"/>
      <c r="EJ41" s="1657"/>
      <c r="EK41" s="1657"/>
      <c r="EL41" s="1657"/>
      <c r="EM41" s="1657"/>
      <c r="EN41" s="1657"/>
      <c r="EO41" s="1657"/>
      <c r="EP41" s="1657"/>
      <c r="EQ41" s="1657"/>
      <c r="ER41" s="1657"/>
      <c r="ES41" s="1657"/>
      <c r="ET41" s="1657"/>
      <c r="EU41" s="1657"/>
      <c r="EV41" s="1657"/>
      <c r="EW41" s="1657"/>
      <c r="EX41" s="1657"/>
      <c r="EY41" s="1657"/>
      <c r="EZ41" s="1657"/>
      <c r="FA41" s="1657"/>
      <c r="FB41" s="1657"/>
      <c r="FC41" s="1657"/>
      <c r="FD41" s="1657"/>
      <c r="FE41" s="1657"/>
      <c r="FF41" s="1657"/>
      <c r="FG41" s="1657"/>
      <c r="FH41" s="1657"/>
      <c r="FI41" s="1657"/>
      <c r="FJ41" s="1657"/>
      <c r="FK41" s="1657"/>
      <c r="FL41" s="1657"/>
      <c r="FM41" s="1657"/>
      <c r="FN41" s="1657"/>
      <c r="FO41" s="1657"/>
      <c r="FP41" s="1657"/>
      <c r="FQ41" s="1657"/>
      <c r="FR41" s="1657"/>
      <c r="FS41" s="1657"/>
      <c r="FT41" s="1657"/>
      <c r="FU41" s="1657"/>
      <c r="FV41" s="1657"/>
      <c r="FW41" s="1657"/>
      <c r="FX41" s="1657"/>
      <c r="FY41" s="1657"/>
      <c r="FZ41" s="1657"/>
      <c r="GA41" s="1657"/>
      <c r="GB41" s="1657"/>
      <c r="GC41" s="1657"/>
      <c r="GD41" s="1657"/>
      <c r="GE41" s="1657"/>
      <c r="GF41" s="1657"/>
      <c r="GG41" s="1657"/>
      <c r="GH41" s="1657"/>
      <c r="GI41" s="1657"/>
      <c r="GJ41" s="1657"/>
      <c r="GK41" s="1657"/>
      <c r="GL41" s="1657"/>
      <c r="GM41" s="1657"/>
      <c r="GN41" s="1657"/>
      <c r="GO41" s="1657"/>
      <c r="GP41" s="1657"/>
      <c r="GQ41" s="1657"/>
      <c r="GR41" s="1657"/>
      <c r="GS41" s="1657"/>
      <c r="GT41" s="1657"/>
      <c r="GU41" s="1657"/>
      <c r="GV41" s="1657"/>
      <c r="GW41" s="1657"/>
      <c r="GX41" s="1657"/>
      <c r="GY41" s="1657"/>
      <c r="GZ41" s="1657"/>
      <c r="HA41" s="1657"/>
      <c r="HB41" s="1657"/>
      <c r="HC41" s="1657"/>
      <c r="HD41" s="1657"/>
      <c r="HE41" s="469"/>
      <c r="HF41" s="469"/>
      <c r="HG41" s="469"/>
      <c r="HH41" s="469"/>
      <c r="HI41" s="469"/>
      <c r="HJ41" s="469"/>
      <c r="HK41" s="469"/>
      <c r="HL41" s="469"/>
      <c r="HM41" s="469"/>
      <c r="HN41" s="469"/>
      <c r="HO41" s="469"/>
      <c r="HP41" s="469"/>
      <c r="HQ41" s="469"/>
      <c r="HR41" s="469"/>
      <c r="HS41" s="469"/>
      <c r="HT41" s="469" t="s">
        <v>352</v>
      </c>
      <c r="HU41" s="469"/>
      <c r="HV41" s="469" t="s">
        <v>353</v>
      </c>
      <c r="HW41" s="469"/>
      <c r="HX41" s="469"/>
      <c r="HY41" s="469"/>
      <c r="HZ41" s="469"/>
      <c r="IA41" s="469"/>
      <c r="IB41" s="469"/>
      <c r="IC41" s="469"/>
      <c r="ID41" s="469"/>
      <c r="IE41" s="469"/>
      <c r="IF41" s="469"/>
      <c r="IG41" s="469"/>
      <c r="IH41" s="469"/>
      <c r="II41" s="469"/>
      <c r="IJ41" s="469"/>
      <c r="IK41" s="469"/>
      <c r="IL41" s="469"/>
      <c r="IM41" s="469"/>
      <c r="IN41" s="469"/>
      <c r="IO41" s="469"/>
      <c r="IP41" s="469"/>
      <c r="IQ41" s="469"/>
      <c r="IR41" s="469"/>
      <c r="IS41" s="469"/>
      <c r="IT41" s="469"/>
      <c r="IU41" s="469"/>
      <c r="IV41" s="469"/>
      <c r="IW41" s="469"/>
      <c r="IX41" s="469"/>
      <c r="IY41" s="469"/>
      <c r="IZ41" s="469"/>
      <c r="JA41" s="469"/>
      <c r="JB41" s="469"/>
      <c r="JC41" s="469"/>
      <c r="JD41" s="469"/>
      <c r="JE41" s="469"/>
      <c r="JF41" s="469"/>
      <c r="JG41" s="683"/>
      <c r="JH41" s="469"/>
      <c r="JI41" s="469"/>
    </row>
    <row r="42" spans="1:296" s="467" customFormat="1" ht="15.75" customHeight="1">
      <c r="A42" s="359" t="str">
        <f>IF('1'!A1=1,B42,C42)</f>
        <v xml:space="preserve">% of total </v>
      </c>
      <c r="B42" s="360" t="s">
        <v>26</v>
      </c>
      <c r="C42" s="360" t="s">
        <v>156</v>
      </c>
      <c r="D42" s="435">
        <v>32.680562930767074</v>
      </c>
      <c r="E42" s="436">
        <v>28.177672411988041</v>
      </c>
      <c r="F42" s="436">
        <v>32.169856493823119</v>
      </c>
      <c r="G42" s="436">
        <f t="shared" ref="G42:AS42" si="42">G41/G22*100</f>
        <v>35.435580742474244</v>
      </c>
      <c r="H42" s="436">
        <f t="shared" si="42"/>
        <v>37.952921726871928</v>
      </c>
      <c r="I42" s="436">
        <f t="shared" si="42"/>
        <v>28.961920284216603</v>
      </c>
      <c r="J42" s="436">
        <f t="shared" si="42"/>
        <v>29.151777701463573</v>
      </c>
      <c r="K42" s="436">
        <f t="shared" si="42"/>
        <v>34.697725331448602</v>
      </c>
      <c r="L42" s="436">
        <f t="shared" si="42"/>
        <v>33.27937666453731</v>
      </c>
      <c r="M42" s="436">
        <f t="shared" si="42"/>
        <v>30.164487583666766</v>
      </c>
      <c r="N42" s="436">
        <f t="shared" si="42"/>
        <v>32.325354519768076</v>
      </c>
      <c r="O42" s="436">
        <f t="shared" si="42"/>
        <v>34.935474811789483</v>
      </c>
      <c r="P42" s="436">
        <f t="shared" si="42"/>
        <v>33.626315037229674</v>
      </c>
      <c r="Q42" s="436">
        <f t="shared" si="42"/>
        <v>31.687081971609242</v>
      </c>
      <c r="R42" s="436">
        <f t="shared" si="42"/>
        <v>32.984230738089714</v>
      </c>
      <c r="S42" s="436">
        <f t="shared" si="42"/>
        <v>34.627017156622145</v>
      </c>
      <c r="T42" s="436">
        <f t="shared" si="42"/>
        <v>35.853275271474708</v>
      </c>
      <c r="U42" s="436">
        <f t="shared" si="42"/>
        <v>34.608437722236467</v>
      </c>
      <c r="V42" s="436">
        <f t="shared" si="42"/>
        <v>37.238847880425894</v>
      </c>
      <c r="W42" s="436">
        <f t="shared" si="42"/>
        <v>40.026633713775603</v>
      </c>
      <c r="X42" s="436">
        <f t="shared" si="42"/>
        <v>36.584305967003026</v>
      </c>
      <c r="Y42" s="436">
        <f t="shared" si="42"/>
        <v>37.175265232600999</v>
      </c>
      <c r="Z42" s="436">
        <f t="shared" si="42"/>
        <v>40.085860867295921</v>
      </c>
      <c r="AA42" s="436">
        <f t="shared" si="42"/>
        <v>42.759813961805655</v>
      </c>
      <c r="AB42" s="436">
        <f t="shared" si="42"/>
        <v>38.847913317586411</v>
      </c>
      <c r="AC42" s="436">
        <f t="shared" si="42"/>
        <v>40.597833300175864</v>
      </c>
      <c r="AD42" s="436">
        <f t="shared" si="42"/>
        <v>37.797923944259068</v>
      </c>
      <c r="AE42" s="689">
        <f t="shared" si="42"/>
        <v>39.853270072846207</v>
      </c>
      <c r="AF42" s="436">
        <f t="shared" si="42"/>
        <v>40.316741611947847</v>
      </c>
      <c r="AG42" s="436">
        <f t="shared" si="42"/>
        <v>37.252687268930117</v>
      </c>
      <c r="AH42" s="436">
        <f t="shared" si="42"/>
        <v>40.080120326675448</v>
      </c>
      <c r="AI42" s="436">
        <f t="shared" si="42"/>
        <v>41.400546460673155</v>
      </c>
      <c r="AJ42" s="436">
        <f t="shared" si="42"/>
        <v>44.95614480640667</v>
      </c>
      <c r="AK42" s="436">
        <f t="shared" si="42"/>
        <v>33.41376666571967</v>
      </c>
      <c r="AL42" s="436">
        <f t="shared" si="42"/>
        <v>45.528989407086293</v>
      </c>
      <c r="AM42" s="436">
        <f t="shared" si="42"/>
        <v>50.110127098709448</v>
      </c>
      <c r="AN42" s="436">
        <f t="shared" si="42"/>
        <v>48.360826300424918</v>
      </c>
      <c r="AO42" s="436">
        <f t="shared" si="42"/>
        <v>43.299181212787303</v>
      </c>
      <c r="AP42" s="436">
        <f t="shared" si="42"/>
        <v>43.804510271942398</v>
      </c>
      <c r="AQ42" s="436">
        <f t="shared" si="42"/>
        <v>46.102910522488521</v>
      </c>
      <c r="AR42" s="436">
        <f t="shared" si="42"/>
        <v>44.398669423414034</v>
      </c>
      <c r="AS42" s="436">
        <f t="shared" si="42"/>
        <v>45.360171246626635</v>
      </c>
      <c r="AT42" s="362"/>
      <c r="AU42" s="436"/>
      <c r="AV42" s="436"/>
      <c r="AW42" s="435">
        <v>0.185800401518502</v>
      </c>
      <c r="AX42" s="436">
        <v>0.21289982745422881</v>
      </c>
      <c r="AY42" s="436">
        <v>0.25558237259676014</v>
      </c>
      <c r="AZ42" s="436">
        <v>0.31427883640460585</v>
      </c>
      <c r="BA42" s="436">
        <f t="shared" ref="BA42:CJ42" si="43">BA41/H22*100</f>
        <v>0.19225613924420618</v>
      </c>
      <c r="BB42" s="436">
        <f t="shared" si="43"/>
        <v>0.25484609926890134</v>
      </c>
      <c r="BC42" s="436">
        <f t="shared" si="43"/>
        <v>0.23803028960380784</v>
      </c>
      <c r="BD42" s="436">
        <f t="shared" si="43"/>
        <v>0.57226285243720632</v>
      </c>
      <c r="BE42" s="436">
        <f t="shared" si="43"/>
        <v>0.2226437265170601</v>
      </c>
      <c r="BF42" s="436">
        <f t="shared" si="43"/>
        <v>0.37633273675688012</v>
      </c>
      <c r="BG42" s="436">
        <f t="shared" si="43"/>
        <v>0.29591684723656259</v>
      </c>
      <c r="BH42" s="436">
        <f t="shared" si="43"/>
        <v>0.46898269522304958</v>
      </c>
      <c r="BI42" s="436">
        <f t="shared" si="43"/>
        <v>0.31011817671834263</v>
      </c>
      <c r="BJ42" s="436">
        <f t="shared" si="43"/>
        <v>0.31631950228591793</v>
      </c>
      <c r="BK42" s="436">
        <f t="shared" si="43"/>
        <v>0.37288176042780991</v>
      </c>
      <c r="BL42" s="436">
        <f t="shared" si="43"/>
        <v>0.28032451866047065</v>
      </c>
      <c r="BM42" s="436">
        <f t="shared" si="43"/>
        <v>0.2586512291580369</v>
      </c>
      <c r="BN42" s="436">
        <f t="shared" si="43"/>
        <v>0.48143166270471466</v>
      </c>
      <c r="BO42" s="436">
        <f t="shared" si="43"/>
        <v>0.23415024833534737</v>
      </c>
      <c r="BP42" s="436">
        <f t="shared" si="43"/>
        <v>0.26003958620190198</v>
      </c>
      <c r="BQ42" s="436">
        <f t="shared" si="43"/>
        <v>0.26944699636887887</v>
      </c>
      <c r="BR42" s="436">
        <f t="shared" si="43"/>
        <v>0.31667804181176329</v>
      </c>
      <c r="BS42" s="436">
        <f t="shared" si="43"/>
        <v>0.23861933265081064</v>
      </c>
      <c r="BT42" s="436">
        <f t="shared" si="43"/>
        <v>0.2927058164112209</v>
      </c>
      <c r="BU42" s="436">
        <f t="shared" si="43"/>
        <v>0.28938534362663609</v>
      </c>
      <c r="BV42" s="436">
        <f t="shared" si="43"/>
        <v>0.17282900040031837</v>
      </c>
      <c r="BW42" s="436">
        <f t="shared" si="43"/>
        <v>0.40678910924100509</v>
      </c>
      <c r="BX42" s="689">
        <f t="shared" si="43"/>
        <v>0.34435766207602342</v>
      </c>
      <c r="BY42" s="436">
        <f t="shared" si="43"/>
        <v>0.24784484931939343</v>
      </c>
      <c r="BZ42" s="436">
        <f t="shared" si="43"/>
        <v>0.48873826025316913</v>
      </c>
      <c r="CA42" s="436">
        <f t="shared" si="43"/>
        <v>0.35317892594742817</v>
      </c>
      <c r="CB42" s="436">
        <f t="shared" si="43"/>
        <v>0.49817717366605191</v>
      </c>
      <c r="CC42" s="436">
        <f t="shared" si="43"/>
        <v>0.48680196692709482</v>
      </c>
      <c r="CD42" s="436">
        <f t="shared" si="43"/>
        <v>9.8921314566061097E-2</v>
      </c>
      <c r="CE42" s="436">
        <f t="shared" si="43"/>
        <v>0.33876156818277375</v>
      </c>
      <c r="CF42" s="436">
        <f t="shared" si="43"/>
        <v>0.32115436995286956</v>
      </c>
      <c r="CG42" s="436">
        <f t="shared" si="43"/>
        <v>0.39925562120544367</v>
      </c>
      <c r="CH42" s="436">
        <f t="shared" si="43"/>
        <v>0.54816079823532837</v>
      </c>
      <c r="CI42" s="436">
        <f t="shared" si="43"/>
        <v>0.28604127254936423</v>
      </c>
      <c r="CJ42" s="436">
        <f t="shared" si="43"/>
        <v>0.29141901677801313</v>
      </c>
      <c r="CK42" s="436">
        <f>CK41/AR22*100</f>
        <v>0.31769940448711698</v>
      </c>
      <c r="CL42" s="436">
        <f>CL41/AS22*100</f>
        <v>0.3708376850450556</v>
      </c>
      <c r="CM42" s="362"/>
      <c r="CN42" s="436"/>
      <c r="CO42" s="436"/>
      <c r="CP42" s="435">
        <v>16.690175267347087</v>
      </c>
      <c r="CQ42" s="436">
        <v>18.229448253366915</v>
      </c>
      <c r="CR42" s="436">
        <v>18.719622864885991</v>
      </c>
      <c r="CS42" s="436">
        <v>14.697178213007797</v>
      </c>
      <c r="CT42" s="436">
        <f t="shared" ref="CT42:EE42" si="44">CT41/H22*100</f>
        <v>12.217760893097648</v>
      </c>
      <c r="CU42" s="436">
        <f t="shared" si="44"/>
        <v>17.810094854100416</v>
      </c>
      <c r="CV42" s="436">
        <f t="shared" si="44"/>
        <v>19.175644722487011</v>
      </c>
      <c r="CW42" s="436">
        <f t="shared" si="44"/>
        <v>17.368551435192732</v>
      </c>
      <c r="CX42" s="436">
        <f t="shared" si="44"/>
        <v>9.0587779193618001</v>
      </c>
      <c r="CY42" s="436">
        <f t="shared" si="44"/>
        <v>10.51699926103011</v>
      </c>
      <c r="CZ42" s="436">
        <f t="shared" si="44"/>
        <v>12.162423137979523</v>
      </c>
      <c r="DA42" s="436">
        <f t="shared" si="44"/>
        <v>12.630645515113928</v>
      </c>
      <c r="DB42" s="436">
        <f t="shared" si="44"/>
        <v>9.247221520339032</v>
      </c>
      <c r="DC42" s="436">
        <f t="shared" si="44"/>
        <v>9.2466079562136834</v>
      </c>
      <c r="DD42" s="436">
        <f t="shared" si="44"/>
        <v>9.5829018847009397</v>
      </c>
      <c r="DE42" s="436">
        <f t="shared" si="44"/>
        <v>12.107111285678503</v>
      </c>
      <c r="DF42" s="436">
        <f t="shared" si="44"/>
        <v>9.0395886976730946</v>
      </c>
      <c r="DG42" s="436">
        <f t="shared" si="44"/>
        <v>8.8257771356297656</v>
      </c>
      <c r="DH42" s="436">
        <f t="shared" si="44"/>
        <v>9.1120980645682419</v>
      </c>
      <c r="DI42" s="436">
        <f t="shared" si="44"/>
        <v>9.4915187289595604</v>
      </c>
      <c r="DJ42" s="436">
        <f t="shared" si="44"/>
        <v>5.120187741144429</v>
      </c>
      <c r="DK42" s="436">
        <f t="shared" si="44"/>
        <v>6.5209148119375504</v>
      </c>
      <c r="DL42" s="436">
        <f t="shared" si="44"/>
        <v>6.8624859013641029</v>
      </c>
      <c r="DM42" s="436">
        <f t="shared" si="44"/>
        <v>5.4867821919303843</v>
      </c>
      <c r="DN42" s="436">
        <f t="shared" si="44"/>
        <v>4.2221103814946384</v>
      </c>
      <c r="DO42" s="436">
        <f t="shared" si="44"/>
        <v>4.5456715486309305</v>
      </c>
      <c r="DP42" s="436">
        <f t="shared" si="44"/>
        <v>5.5098325581427607</v>
      </c>
      <c r="DQ42" s="689">
        <f t="shared" si="44"/>
        <v>5.836598595498824</v>
      </c>
      <c r="DR42" s="436">
        <f t="shared" si="44"/>
        <v>3.8647384113271772</v>
      </c>
      <c r="DS42" s="436">
        <f t="shared" si="44"/>
        <v>5.263335110418744</v>
      </c>
      <c r="DT42" s="436">
        <f t="shared" si="44"/>
        <v>4.8008032735178849</v>
      </c>
      <c r="DU42" s="436">
        <f t="shared" si="44"/>
        <v>5.1630847720849582</v>
      </c>
      <c r="DV42" s="436">
        <f t="shared" si="44"/>
        <v>4.6399543440279443</v>
      </c>
      <c r="DW42" s="436">
        <f t="shared" si="44"/>
        <v>0.32069913226160979</v>
      </c>
      <c r="DX42" s="436">
        <f t="shared" si="44"/>
        <v>0.54323785261296587</v>
      </c>
      <c r="DY42" s="436">
        <f t="shared" si="44"/>
        <v>0.18870259714122786</v>
      </c>
      <c r="DZ42" s="436">
        <f t="shared" si="44"/>
        <v>0.19347596457595187</v>
      </c>
      <c r="EA42" s="436">
        <f t="shared" si="44"/>
        <v>0.18090548033418188</v>
      </c>
      <c r="EB42" s="436">
        <f t="shared" si="44"/>
        <v>0.18067722011622603</v>
      </c>
      <c r="EC42" s="436">
        <f t="shared" si="44"/>
        <v>0.19702792081863202</v>
      </c>
      <c r="ED42" s="436">
        <f t="shared" si="44"/>
        <v>1.3152570500111471</v>
      </c>
      <c r="EE42" s="436">
        <f t="shared" si="44"/>
        <v>0.18834121908725726</v>
      </c>
      <c r="EF42" s="362"/>
      <c r="EG42" s="436"/>
      <c r="EH42" s="436"/>
      <c r="EJ42" s="1655"/>
      <c r="EK42" s="1655"/>
      <c r="EL42" s="1655"/>
      <c r="EM42" s="1655"/>
      <c r="EN42" s="1655"/>
      <c r="EO42" s="1655"/>
      <c r="EP42" s="1655"/>
      <c r="EQ42" s="1655"/>
      <c r="ER42" s="1655"/>
      <c r="ES42" s="1655"/>
      <c r="ET42" s="1655"/>
      <c r="EU42" s="1655"/>
      <c r="EV42" s="1655"/>
      <c r="EW42" s="1655"/>
      <c r="EX42" s="1655"/>
      <c r="EY42" s="1655"/>
      <c r="EZ42" s="1655"/>
      <c r="FA42" s="1655"/>
      <c r="FB42" s="1655"/>
      <c r="FC42" s="1655"/>
      <c r="FD42" s="1655"/>
      <c r="FE42" s="1655"/>
      <c r="FF42" s="1655"/>
      <c r="FG42" s="1655"/>
      <c r="FH42" s="1655"/>
      <c r="FI42" s="1655"/>
      <c r="FJ42" s="1655"/>
      <c r="FK42" s="1655"/>
      <c r="FL42" s="1655"/>
      <c r="FM42" s="1655"/>
      <c r="FN42" s="1655"/>
      <c r="FO42" s="1655"/>
      <c r="FP42" s="1655"/>
      <c r="FQ42" s="1655"/>
      <c r="FR42" s="1655"/>
      <c r="FS42" s="1655"/>
      <c r="FT42" s="1655"/>
      <c r="FU42" s="1655"/>
      <c r="FV42" s="1655"/>
      <c r="FW42" s="1655"/>
      <c r="FX42" s="1655"/>
      <c r="FY42" s="1655"/>
      <c r="FZ42" s="1655"/>
      <c r="GA42" s="1655"/>
      <c r="GB42" s="1655"/>
      <c r="GC42" s="1655"/>
      <c r="GD42" s="1655"/>
      <c r="GE42" s="1655"/>
      <c r="GF42" s="1655"/>
      <c r="GG42" s="1655"/>
      <c r="GH42" s="1655"/>
      <c r="GI42" s="1655"/>
      <c r="GJ42" s="1655"/>
      <c r="GK42" s="1655"/>
      <c r="GL42" s="1655"/>
      <c r="GM42" s="1655"/>
      <c r="GN42" s="1655"/>
      <c r="GO42" s="1655"/>
      <c r="GP42" s="1655"/>
      <c r="GQ42" s="1655"/>
      <c r="GR42" s="1655"/>
      <c r="GS42" s="1655"/>
      <c r="GT42" s="1655"/>
      <c r="GU42" s="1655"/>
      <c r="GV42" s="1655"/>
      <c r="GW42" s="1655"/>
      <c r="GX42" s="1655"/>
      <c r="GY42" s="1655"/>
      <c r="GZ42" s="1655"/>
      <c r="HA42" s="1655"/>
      <c r="HB42" s="1655"/>
      <c r="HC42" s="1655"/>
      <c r="HD42" s="1655"/>
      <c r="HE42" s="683"/>
      <c r="HF42" s="683"/>
      <c r="HG42" s="683"/>
      <c r="HH42" s="683"/>
      <c r="HI42" s="683"/>
      <c r="HJ42" s="683"/>
      <c r="HK42" s="683"/>
      <c r="HL42" s="683"/>
      <c r="HM42" s="683"/>
      <c r="HN42" s="683"/>
      <c r="HO42" s="683"/>
      <c r="HP42" s="683"/>
      <c r="HQ42" s="683"/>
      <c r="HR42" s="683"/>
      <c r="HS42" s="683"/>
      <c r="HT42" s="683" t="s">
        <v>356</v>
      </c>
      <c r="HU42" s="683"/>
      <c r="HV42" s="1699" t="s">
        <v>357</v>
      </c>
      <c r="HW42" s="683"/>
      <c r="HX42" s="683"/>
      <c r="HY42" s="683"/>
      <c r="HZ42" s="683"/>
      <c r="IA42" s="683"/>
      <c r="IB42" s="683"/>
      <c r="IC42" s="683"/>
      <c r="ID42" s="683"/>
      <c r="IE42" s="683"/>
      <c r="IF42" s="683"/>
      <c r="IG42" s="683"/>
      <c r="IH42" s="683"/>
      <c r="II42" s="683"/>
      <c r="IJ42" s="683"/>
      <c r="IK42" s="683"/>
      <c r="IL42" s="683"/>
      <c r="IM42" s="683"/>
      <c r="IN42" s="683"/>
      <c r="IO42" s="683"/>
      <c r="IP42" s="683"/>
      <c r="IQ42" s="683"/>
      <c r="IR42" s="683"/>
      <c r="IS42" s="683"/>
      <c r="IT42" s="683"/>
      <c r="IU42" s="683"/>
      <c r="IV42" s="683"/>
      <c r="IW42" s="683"/>
      <c r="IX42" s="683"/>
      <c r="IY42" s="683"/>
      <c r="IZ42" s="683"/>
      <c r="JA42" s="683"/>
      <c r="JB42" s="683"/>
      <c r="JC42" s="683"/>
      <c r="JD42" s="683"/>
      <c r="JE42" s="683"/>
      <c r="JF42" s="683"/>
      <c r="JG42" s="511"/>
      <c r="JH42" s="683"/>
      <c r="JI42" s="683"/>
    </row>
    <row r="43" spans="1:296" s="12" customFormat="1" ht="15.75" customHeight="1">
      <c r="A43" s="374" t="str">
        <f>IF('1'!A1=1,B43,C43)</f>
        <v>Notes:</v>
      </c>
      <c r="B43" s="328" t="s">
        <v>305</v>
      </c>
      <c r="C43" s="84" t="s">
        <v>306</v>
      </c>
      <c r="D43" s="440"/>
      <c r="E43" s="441"/>
      <c r="F43" s="441"/>
      <c r="G43" s="441"/>
      <c r="H43" s="441"/>
      <c r="I43" s="441"/>
      <c r="J43" s="441"/>
      <c r="K43" s="441"/>
      <c r="L43" s="378"/>
      <c r="M43" s="378"/>
      <c r="N43" s="378"/>
      <c r="O43" s="378"/>
      <c r="P43" s="378"/>
      <c r="Q43" s="378"/>
      <c r="R43" s="378"/>
      <c r="S43" s="378"/>
      <c r="T43" s="378"/>
      <c r="U43" s="378"/>
      <c r="V43" s="378"/>
      <c r="W43" s="378"/>
      <c r="X43" s="378"/>
      <c r="Y43" s="378"/>
      <c r="Z43" s="378"/>
      <c r="AA43" s="378"/>
      <c r="AB43" s="378"/>
      <c r="AC43" s="378"/>
      <c r="AD43" s="378"/>
      <c r="AE43" s="378"/>
      <c r="AF43" s="378"/>
      <c r="AG43" s="378"/>
      <c r="AH43" s="378"/>
      <c r="AI43" s="378"/>
      <c r="AJ43" s="378"/>
      <c r="AK43" s="378"/>
      <c r="AL43" s="378"/>
      <c r="AM43" s="378"/>
      <c r="AN43" s="378"/>
      <c r="AO43" s="378"/>
      <c r="AP43" s="378"/>
      <c r="AQ43" s="378"/>
      <c r="AR43" s="378"/>
      <c r="AS43" s="378"/>
      <c r="AT43" s="378"/>
      <c r="AU43" s="378"/>
      <c r="AV43" s="378"/>
      <c r="AW43" s="378"/>
      <c r="AX43" s="378"/>
      <c r="AY43" s="378"/>
      <c r="AZ43" s="378"/>
      <c r="BA43" s="378"/>
      <c r="BB43" s="378"/>
      <c r="BC43" s="378"/>
      <c r="BD43" s="378"/>
      <c r="BE43" s="378"/>
      <c r="BF43" s="378"/>
      <c r="BG43" s="378"/>
      <c r="BH43" s="378"/>
      <c r="BI43" s="378"/>
      <c r="BJ43" s="378"/>
      <c r="BK43" s="378"/>
      <c r="BL43" s="378"/>
      <c r="BM43" s="378"/>
      <c r="BN43" s="378"/>
      <c r="BO43" s="378"/>
      <c r="BP43" s="378"/>
      <c r="BQ43" s="378"/>
      <c r="BR43" s="378"/>
      <c r="BS43" s="378"/>
      <c r="BT43" s="378"/>
      <c r="BU43" s="378"/>
      <c r="BV43" s="378"/>
      <c r="BW43" s="378"/>
      <c r="BX43" s="378"/>
      <c r="BY43" s="378"/>
      <c r="BZ43" s="378"/>
      <c r="CA43" s="378"/>
      <c r="CB43" s="378"/>
      <c r="CC43" s="378"/>
      <c r="CD43" s="378"/>
      <c r="CE43" s="378"/>
      <c r="CF43" s="378"/>
      <c r="CG43" s="378"/>
      <c r="CH43" s="378"/>
      <c r="CI43" s="378"/>
      <c r="CJ43" s="378"/>
      <c r="CK43" s="378"/>
      <c r="CL43" s="378"/>
      <c r="CM43" s="378"/>
      <c r="CN43" s="378"/>
      <c r="CO43" s="378"/>
      <c r="CP43" s="378"/>
      <c r="CQ43" s="378"/>
      <c r="CR43" s="378"/>
      <c r="CS43" s="378"/>
      <c r="CT43" s="378"/>
      <c r="CU43" s="378"/>
      <c r="CV43" s="378"/>
      <c r="CW43" s="378"/>
      <c r="CX43" s="378"/>
      <c r="CY43" s="378"/>
      <c r="CZ43" s="378"/>
      <c r="DA43" s="378"/>
      <c r="DB43" s="378"/>
      <c r="DC43" s="378"/>
      <c r="DD43" s="378"/>
      <c r="DE43" s="378"/>
      <c r="DF43" s="378"/>
      <c r="DG43" s="378"/>
      <c r="DH43" s="378"/>
      <c r="DI43" s="378"/>
      <c r="DJ43" s="378"/>
      <c r="DK43" s="378"/>
      <c r="DL43" s="378"/>
      <c r="DM43" s="378"/>
      <c r="DN43" s="378"/>
      <c r="DO43" s="378"/>
      <c r="DP43" s="378"/>
      <c r="DQ43" s="378"/>
      <c r="DR43" s="378"/>
      <c r="DS43" s="378"/>
      <c r="DT43" s="378"/>
      <c r="DU43" s="378"/>
      <c r="DV43" s="378"/>
      <c r="DW43" s="378"/>
      <c r="DX43" s="378"/>
      <c r="DY43" s="378"/>
      <c r="DZ43" s="378"/>
      <c r="EA43" s="378"/>
      <c r="EB43" s="378"/>
      <c r="EC43" s="378"/>
      <c r="ED43" s="378"/>
      <c r="EE43" s="378"/>
      <c r="EF43" s="378"/>
      <c r="EG43" s="446"/>
      <c r="EH43" s="446"/>
      <c r="EI43" s="446"/>
      <c r="EJ43" s="446"/>
      <c r="EK43" s="446"/>
      <c r="EL43" s="446"/>
      <c r="EM43" s="446"/>
      <c r="EN43" s="446"/>
      <c r="EO43" s="446"/>
      <c r="EP43" s="446"/>
      <c r="EQ43" s="446"/>
      <c r="ER43" s="446"/>
      <c r="ES43" s="446"/>
      <c r="ET43" s="446"/>
      <c r="EU43" s="446"/>
      <c r="EV43" s="446"/>
      <c r="EW43" s="446"/>
      <c r="EX43" s="446"/>
      <c r="EY43" s="446"/>
      <c r="EZ43" s="446"/>
      <c r="FA43" s="446"/>
      <c r="FB43" s="446"/>
      <c r="FC43" s="446"/>
      <c r="FD43" s="446"/>
      <c r="FE43" s="446"/>
      <c r="FF43" s="446"/>
      <c r="FG43" s="446"/>
      <c r="FH43" s="446"/>
      <c r="FI43" s="446"/>
      <c r="FJ43" s="446"/>
      <c r="FK43" s="446"/>
      <c r="FL43" s="446"/>
      <c r="FM43" s="446"/>
      <c r="FN43" s="446"/>
      <c r="FO43" s="446"/>
      <c r="FP43" s="446"/>
      <c r="FQ43" s="446"/>
      <c r="FR43" s="446"/>
      <c r="FS43" s="446"/>
      <c r="FT43" s="446"/>
      <c r="FU43" s="446"/>
      <c r="FV43" s="446"/>
      <c r="FW43" s="446"/>
      <c r="FX43" s="446"/>
      <c r="FY43" s="446"/>
      <c r="FZ43" s="446"/>
      <c r="GA43" s="446"/>
      <c r="GB43" s="446"/>
      <c r="GC43" s="446"/>
      <c r="GD43" s="446"/>
      <c r="GE43" s="446"/>
      <c r="GF43" s="446"/>
      <c r="GG43" s="446"/>
      <c r="GH43" s="446"/>
      <c r="GI43" s="446"/>
      <c r="GJ43" s="446"/>
      <c r="GK43" s="446"/>
      <c r="GL43" s="446"/>
      <c r="GM43" s="446"/>
      <c r="GN43" s="446"/>
      <c r="GO43" s="446"/>
      <c r="GP43" s="446"/>
      <c r="GQ43" s="446"/>
      <c r="GR43" s="446"/>
      <c r="GS43" s="446"/>
      <c r="GT43" s="446"/>
      <c r="GU43" s="446"/>
      <c r="GV43" s="446"/>
      <c r="GW43" s="446"/>
      <c r="GX43" s="446"/>
      <c r="GY43" s="446"/>
      <c r="GZ43" s="446"/>
      <c r="HA43" s="446"/>
      <c r="HB43" s="446"/>
      <c r="HC43" s="446"/>
      <c r="HD43" s="446"/>
      <c r="HE43" s="511"/>
      <c r="HF43" s="511"/>
      <c r="HG43" s="511"/>
      <c r="HH43" s="511"/>
      <c r="HI43" s="511"/>
      <c r="HJ43" s="511"/>
      <c r="HK43" s="511"/>
      <c r="HL43" s="511"/>
      <c r="HM43" s="511"/>
      <c r="HN43" s="511"/>
      <c r="HO43" s="511"/>
      <c r="HP43" s="511"/>
      <c r="HQ43" s="511"/>
      <c r="HR43" s="511"/>
      <c r="HS43" s="511"/>
      <c r="HT43" s="511"/>
      <c r="HU43" s="511"/>
      <c r="HV43" s="511"/>
      <c r="HW43" s="511"/>
      <c r="HX43" s="511"/>
      <c r="HY43" s="511"/>
      <c r="HZ43" s="511"/>
      <c r="IA43" s="511"/>
      <c r="IB43" s="511"/>
      <c r="IC43" s="511"/>
      <c r="ID43" s="511"/>
      <c r="IE43" s="511"/>
      <c r="IF43" s="511"/>
      <c r="IG43" s="511"/>
      <c r="IH43" s="511"/>
      <c r="II43" s="511"/>
      <c r="IJ43" s="511"/>
      <c r="IK43" s="511"/>
      <c r="IL43" s="511"/>
      <c r="IM43" s="511"/>
      <c r="IN43" s="511"/>
      <c r="IO43" s="511"/>
      <c r="IP43" s="511"/>
      <c r="IQ43" s="511"/>
      <c r="IR43" s="511"/>
      <c r="IS43" s="511"/>
      <c r="IT43" s="511"/>
      <c r="IU43" s="511"/>
      <c r="IV43" s="511"/>
      <c r="IW43" s="511"/>
      <c r="IX43" s="511"/>
      <c r="IY43" s="511"/>
      <c r="IZ43" s="511"/>
      <c r="JA43" s="511"/>
      <c r="JB43" s="511"/>
      <c r="JC43" s="511"/>
      <c r="JD43" s="511"/>
      <c r="JE43" s="511"/>
      <c r="JF43" s="511"/>
      <c r="JG43" s="511"/>
      <c r="JH43" s="511"/>
      <c r="JI43" s="511"/>
      <c r="JJ43" s="378"/>
      <c r="JK43" s="378"/>
      <c r="JL43" s="378"/>
      <c r="JM43" s="378"/>
      <c r="JN43" s="378"/>
      <c r="JO43" s="378"/>
      <c r="JP43" s="378"/>
      <c r="JQ43" s="378"/>
      <c r="JR43" s="378"/>
      <c r="JS43" s="378"/>
      <c r="JT43" s="378"/>
      <c r="JU43" s="378"/>
      <c r="JV43" s="378"/>
      <c r="JW43" s="378"/>
      <c r="JX43" s="378"/>
      <c r="JY43" s="378"/>
      <c r="JZ43" s="378"/>
      <c r="KA43" s="378"/>
      <c r="KB43" s="378"/>
      <c r="KC43" s="378"/>
      <c r="KD43" s="378"/>
      <c r="KE43" s="378"/>
      <c r="KF43" s="378"/>
      <c r="KG43" s="378"/>
      <c r="KH43" s="378"/>
      <c r="KI43" s="378"/>
      <c r="KJ43" s="378"/>
    </row>
    <row r="44" spans="1:296" s="16" customFormat="1" ht="18" customHeight="1">
      <c r="A44" s="329" t="str">
        <f>IF('1'!$A$1=1,B44,C44)</f>
        <v>Since 2014, data exclude the temporarily occupied by the russian federation territories of Ukraine.</v>
      </c>
      <c r="B44" s="442" t="s">
        <v>622</v>
      </c>
      <c r="C44" s="443" t="s">
        <v>618</v>
      </c>
      <c r="D44" s="444"/>
      <c r="E44" s="444"/>
      <c r="F44" s="444"/>
      <c r="G44" s="444"/>
      <c r="H44" s="444"/>
      <c r="I44" s="444"/>
      <c r="J44" s="444"/>
      <c r="K44" s="444"/>
      <c r="L44" s="445"/>
      <c r="M44" s="445"/>
      <c r="N44" s="445"/>
      <c r="O44" s="445"/>
      <c r="P44" s="445"/>
      <c r="Q44" s="446"/>
      <c r="R44" s="446"/>
      <c r="S44" s="446"/>
      <c r="T44" s="446"/>
      <c r="U44" s="446"/>
      <c r="V44" s="446"/>
      <c r="W44" s="446"/>
      <c r="X44" s="446"/>
      <c r="Y44" s="446"/>
      <c r="Z44" s="446"/>
      <c r="AA44" s="446"/>
      <c r="AB44" s="446"/>
      <c r="AC44" s="446"/>
      <c r="AD44" s="446"/>
      <c r="AE44" s="446"/>
      <c r="AF44" s="446"/>
      <c r="AG44" s="446"/>
      <c r="AH44" s="446"/>
      <c r="AI44" s="446"/>
      <c r="AJ44" s="446"/>
      <c r="AK44" s="446"/>
      <c r="AL44" s="446"/>
      <c r="AM44" s="446"/>
      <c r="AN44" s="446"/>
      <c r="AO44" s="446"/>
      <c r="AP44" s="446"/>
      <c r="AQ44" s="446"/>
      <c r="AR44" s="446"/>
      <c r="AS44" s="446"/>
      <c r="AT44" s="446"/>
      <c r="AU44" s="446"/>
      <c r="AV44" s="446"/>
      <c r="AW44" s="446"/>
      <c r="AX44" s="446"/>
      <c r="AY44" s="446"/>
      <c r="AZ44" s="446"/>
      <c r="BA44" s="446"/>
      <c r="BB44" s="446"/>
      <c r="BC44" s="446"/>
      <c r="BD44" s="446"/>
      <c r="BE44" s="446"/>
      <c r="BF44" s="446"/>
      <c r="BG44" s="446"/>
      <c r="BH44" s="446"/>
      <c r="BI44" s="446"/>
      <c r="BJ44" s="446"/>
      <c r="BK44" s="446"/>
      <c r="BL44" s="446"/>
      <c r="BM44" s="446"/>
      <c r="BN44" s="446"/>
      <c r="BO44" s="446"/>
      <c r="BP44" s="446"/>
      <c r="BQ44" s="446"/>
      <c r="BR44" s="446"/>
      <c r="BS44" s="446"/>
      <c r="BT44" s="446"/>
      <c r="BU44" s="446"/>
      <c r="BV44" s="446"/>
      <c r="BW44" s="446"/>
      <c r="BX44" s="446"/>
      <c r="BY44" s="446"/>
      <c r="BZ44" s="446"/>
      <c r="CA44" s="446"/>
      <c r="CB44" s="446"/>
      <c r="CC44" s="446"/>
      <c r="CD44" s="446"/>
      <c r="CE44" s="446"/>
      <c r="CF44" s="446"/>
      <c r="CG44" s="446"/>
      <c r="CH44" s="446"/>
      <c r="CI44" s="446"/>
      <c r="CJ44" s="446"/>
      <c r="CK44" s="446"/>
      <c r="CL44" s="446"/>
      <c r="CM44" s="446"/>
      <c r="CN44" s="446"/>
      <c r="CO44" s="446"/>
      <c r="CP44" s="446"/>
      <c r="CQ44" s="446"/>
      <c r="CR44" s="446"/>
      <c r="CS44" s="446"/>
      <c r="CT44" s="446"/>
      <c r="CU44" s="446"/>
      <c r="CV44" s="446"/>
      <c r="CW44" s="446"/>
      <c r="CX44" s="446"/>
      <c r="CY44" s="446"/>
      <c r="CZ44" s="446"/>
      <c r="DA44" s="446"/>
      <c r="DB44" s="446"/>
      <c r="DC44" s="446"/>
      <c r="DD44" s="446"/>
      <c r="DE44" s="446"/>
      <c r="DF44" s="446"/>
      <c r="DG44" s="446"/>
      <c r="DH44" s="446"/>
      <c r="DI44" s="446"/>
      <c r="DJ44" s="446"/>
      <c r="DK44" s="446"/>
      <c r="DL44" s="446"/>
      <c r="DM44" s="446"/>
      <c r="DN44" s="446"/>
      <c r="DO44" s="446"/>
      <c r="DP44" s="446"/>
      <c r="DQ44" s="446"/>
      <c r="DR44" s="446"/>
      <c r="DS44" s="446"/>
      <c r="DT44" s="446"/>
      <c r="DU44" s="446"/>
      <c r="DV44" s="446"/>
      <c r="DW44" s="446"/>
      <c r="DX44" s="446"/>
      <c r="DY44" s="446"/>
      <c r="DZ44" s="446"/>
      <c r="EA44" s="446"/>
      <c r="EB44" s="446"/>
      <c r="EC44" s="446"/>
      <c r="ED44" s="446"/>
      <c r="EE44" s="446"/>
      <c r="EF44" s="446"/>
      <c r="EG44" s="446"/>
      <c r="EH44" s="446"/>
      <c r="EI44" s="446"/>
      <c r="EJ44" s="446"/>
      <c r="EK44" s="446"/>
      <c r="EL44" s="446"/>
      <c r="EM44" s="446"/>
      <c r="EN44" s="446"/>
      <c r="EO44" s="446"/>
      <c r="EP44" s="446"/>
      <c r="EQ44" s="446"/>
      <c r="ER44" s="446"/>
      <c r="ES44" s="446"/>
      <c r="ET44" s="446"/>
      <c r="EU44" s="446"/>
      <c r="EV44" s="446"/>
      <c r="EW44" s="446"/>
      <c r="EX44" s="446"/>
      <c r="EY44" s="446"/>
      <c r="EZ44" s="446"/>
      <c r="FA44" s="446"/>
      <c r="FB44" s="446"/>
      <c r="FC44" s="446"/>
      <c r="FD44" s="446"/>
      <c r="FE44" s="446"/>
      <c r="FF44" s="446"/>
      <c r="FG44" s="446"/>
      <c r="FH44" s="446"/>
      <c r="FI44" s="446"/>
      <c r="FJ44" s="446"/>
      <c r="FK44" s="446"/>
      <c r="FL44" s="446"/>
      <c r="FM44" s="446"/>
      <c r="FN44" s="446"/>
      <c r="FO44" s="446"/>
      <c r="FP44" s="446"/>
      <c r="FQ44" s="446"/>
      <c r="FR44" s="446"/>
      <c r="FS44" s="446"/>
      <c r="FT44" s="446"/>
      <c r="FU44" s="446"/>
      <c r="FV44" s="446"/>
      <c r="FW44" s="446"/>
      <c r="FX44" s="446"/>
      <c r="FY44" s="446"/>
      <c r="FZ44" s="446"/>
      <c r="GA44" s="446"/>
      <c r="GB44" s="446"/>
      <c r="GC44" s="446"/>
      <c r="GD44" s="446"/>
      <c r="GE44" s="446"/>
      <c r="GF44" s="446"/>
      <c r="GG44" s="446"/>
      <c r="GH44" s="446"/>
      <c r="GI44" s="446"/>
      <c r="GJ44" s="446"/>
      <c r="GK44" s="446"/>
      <c r="GL44" s="446"/>
      <c r="GM44" s="446"/>
      <c r="GN44" s="446"/>
      <c r="GO44" s="446"/>
      <c r="GP44" s="446"/>
      <c r="GQ44" s="446"/>
      <c r="GR44" s="446"/>
      <c r="GS44" s="446"/>
      <c r="GT44" s="446"/>
      <c r="GU44" s="446"/>
      <c r="GV44" s="446"/>
      <c r="GW44" s="446"/>
      <c r="GX44" s="446"/>
      <c r="GY44" s="446"/>
      <c r="GZ44" s="446"/>
      <c r="HA44" s="446"/>
      <c r="HB44" s="446"/>
      <c r="HC44" s="446"/>
      <c r="HD44" s="446"/>
      <c r="HE44" s="511"/>
      <c r="HF44" s="511"/>
      <c r="HG44" s="511"/>
      <c r="HH44" s="511"/>
      <c r="HI44" s="511"/>
      <c r="HJ44" s="511"/>
      <c r="HK44" s="511"/>
      <c r="HL44" s="511"/>
      <c r="HM44" s="511"/>
      <c r="HN44" s="511"/>
      <c r="HO44" s="511"/>
      <c r="HP44" s="511"/>
      <c r="HQ44" s="511"/>
      <c r="HR44" s="511"/>
      <c r="HS44" s="511"/>
      <c r="HT44" s="511"/>
      <c r="HU44" s="511"/>
      <c r="HV44" s="511"/>
      <c r="HW44" s="511"/>
      <c r="HX44" s="511"/>
      <c r="HY44" s="511"/>
      <c r="HZ44" s="511"/>
      <c r="IA44" s="511"/>
      <c r="IB44" s="511"/>
      <c r="IC44" s="511"/>
      <c r="ID44" s="511"/>
      <c r="IE44" s="511"/>
      <c r="IF44" s="511"/>
      <c r="IG44" s="511"/>
      <c r="IH44" s="511"/>
      <c r="II44" s="511"/>
      <c r="IJ44" s="511"/>
      <c r="IK44" s="511"/>
      <c r="IL44" s="511"/>
      <c r="IM44" s="511"/>
      <c r="IN44" s="511"/>
      <c r="IO44" s="511"/>
      <c r="IP44" s="511"/>
      <c r="IQ44" s="511"/>
      <c r="IR44" s="511"/>
      <c r="IS44" s="511"/>
      <c r="IT44" s="511"/>
      <c r="IU44" s="511"/>
      <c r="IV44" s="511"/>
      <c r="IW44" s="511"/>
      <c r="IX44" s="511"/>
      <c r="IY44" s="511"/>
      <c r="IZ44" s="511"/>
      <c r="JA44" s="511"/>
      <c r="JB44" s="511"/>
      <c r="JC44" s="511"/>
      <c r="JD44" s="511"/>
      <c r="JE44" s="511"/>
      <c r="JF44" s="511"/>
      <c r="JG44" s="472"/>
      <c r="JH44" s="511"/>
      <c r="JI44" s="511"/>
      <c r="JJ44" s="446"/>
      <c r="JK44" s="446"/>
      <c r="JL44" s="446"/>
      <c r="JM44" s="446"/>
      <c r="JN44" s="446"/>
      <c r="JO44" s="446"/>
      <c r="JP44" s="446"/>
      <c r="JQ44" s="446"/>
      <c r="JR44" s="446"/>
      <c r="JS44" s="446"/>
      <c r="JT44" s="446"/>
      <c r="JU44" s="446"/>
      <c r="JV44" s="446"/>
      <c r="JW44" s="446"/>
      <c r="JX44" s="446"/>
      <c r="JY44" s="446"/>
      <c r="JZ44" s="446"/>
      <c r="KA44" s="446"/>
      <c r="KB44" s="446"/>
      <c r="KC44" s="446"/>
      <c r="KD44" s="446"/>
      <c r="KE44" s="446"/>
      <c r="KF44" s="446"/>
      <c r="KG44" s="446"/>
      <c r="KH44" s="446"/>
      <c r="KI44" s="446"/>
      <c r="KJ44" s="446"/>
    </row>
    <row r="45" spans="1:296" ht="18.75" customHeight="1">
      <c r="A45" s="1053" t="str">
        <f>IF('1'!$A$1=1,B45,C45)</f>
        <v xml:space="preserve"> In some cases, the sum of the components may not be equal to the result due to rounding. </v>
      </c>
      <c r="B45" s="1053" t="s">
        <v>425</v>
      </c>
      <c r="C45" s="1053" t="s">
        <v>426</v>
      </c>
    </row>
  </sheetData>
  <mergeCells count="12">
    <mergeCell ref="CP24:EF24"/>
    <mergeCell ref="AW5:CM5"/>
    <mergeCell ref="A24:A25"/>
    <mergeCell ref="B24:B25"/>
    <mergeCell ref="C24:C25"/>
    <mergeCell ref="D24:AT24"/>
    <mergeCell ref="AW24:CM24"/>
    <mergeCell ref="CP5:EF5"/>
    <mergeCell ref="A5:A6"/>
    <mergeCell ref="B5:B6"/>
    <mergeCell ref="C5:C6"/>
    <mergeCell ref="D5:AT5"/>
  </mergeCells>
  <hyperlinks>
    <hyperlink ref="A1" location="'1'!A1" display="to title"/>
  </hyperlinks>
  <printOptions horizontalCentered="1" verticalCentered="1"/>
  <pageMargins left="0.15748031496062992" right="0.11811023622047245" top="0.74803149606299213" bottom="0.98425196850393704" header="0.51181102362204722" footer="0.51181102362204722"/>
  <pageSetup paperSize="9" scale="36" fitToWidth="2" orientation="landscape" r:id="rId1"/>
  <headerFooter alignWithMargins="0"/>
  <rowBreaks count="1" manualBreakCount="1">
    <brk id="23"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19</vt:i4>
      </vt:variant>
      <vt:variant>
        <vt:lpstr>Іменовані діапазони</vt:lpstr>
      </vt:variant>
      <vt:variant>
        <vt:i4>25</vt:i4>
      </vt:variant>
    </vt:vector>
  </HeadingPairs>
  <TitlesOfParts>
    <vt:vector size="44" baseType="lpstr">
      <vt:lpstr>1</vt:lpstr>
      <vt:lpstr>1.1 </vt:lpstr>
      <vt:lpstr>1.2</vt:lpstr>
      <vt:lpstr>1.3 </vt:lpstr>
      <vt:lpstr>1.4</vt:lpstr>
      <vt:lpstr>1.5 </vt:lpstr>
      <vt:lpstr>1.6 </vt:lpstr>
      <vt:lpstr>1.7</vt:lpstr>
      <vt:lpstr>1.8</vt:lpstr>
      <vt:lpstr>1.9</vt:lpstr>
      <vt:lpstr>1.10 </vt:lpstr>
      <vt:lpstr>1.11</vt:lpstr>
      <vt:lpstr>2.1</vt:lpstr>
      <vt:lpstr>2.2</vt:lpstr>
      <vt:lpstr>2.3</vt:lpstr>
      <vt:lpstr>2.4</vt:lpstr>
      <vt:lpstr>2.5</vt:lpstr>
      <vt:lpstr>3.1</vt:lpstr>
      <vt:lpstr>3.2</vt:lpstr>
      <vt:lpstr>'1.10 '!Заголовки_для_друку</vt:lpstr>
      <vt:lpstr>'1.11'!Заголовки_для_друку</vt:lpstr>
      <vt:lpstr>'1.7'!Заголовки_для_друку</vt:lpstr>
      <vt:lpstr>'1.8'!Заголовки_для_друку</vt:lpstr>
      <vt:lpstr>'3.1'!Заголовки_для_друку</vt:lpstr>
      <vt:lpstr>'3.2'!Заголовки_для_друку</vt:lpstr>
      <vt:lpstr>'1'!Область_друку</vt:lpstr>
      <vt:lpstr>'1.1 '!Область_друку</vt:lpstr>
      <vt:lpstr>'1.10 '!Область_друку</vt:lpstr>
      <vt:lpstr>'1.11'!Область_друку</vt:lpstr>
      <vt:lpstr>'1.2'!Область_друку</vt:lpstr>
      <vt:lpstr>'1.3 '!Область_друку</vt:lpstr>
      <vt:lpstr>'1.4'!Область_друку</vt:lpstr>
      <vt:lpstr>'1.5 '!Область_друку</vt:lpstr>
      <vt:lpstr>'1.6 '!Область_друку</vt:lpstr>
      <vt:lpstr>'1.7'!Область_друку</vt:lpstr>
      <vt:lpstr>'1.8'!Область_друку</vt:lpstr>
      <vt:lpstr>'1.9'!Область_друку</vt:lpstr>
      <vt:lpstr>'2.1'!Область_друку</vt:lpstr>
      <vt:lpstr>'2.2'!Область_друку</vt:lpstr>
      <vt:lpstr>'2.3'!Область_друку</vt:lpstr>
      <vt:lpstr>'2.4'!Область_друку</vt:lpstr>
      <vt:lpstr>'2.5'!Область_друку</vt:lpstr>
      <vt:lpstr>'3.1'!Область_друку</vt:lpstr>
      <vt:lpstr>'3.2'!Область_друку</vt:lpstr>
    </vt:vector>
  </TitlesOfParts>
  <Company>National Bank of Ukraine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Охріменко Людмила Василівна</dc:creator>
  <cp:lastModifiedBy>Охріменко Людмила Василівна</cp:lastModifiedBy>
  <cp:lastPrinted>2024-03-27T09:11:41Z</cp:lastPrinted>
  <dcterms:created xsi:type="dcterms:W3CDTF">2015-06-18T22:28:42Z</dcterms:created>
  <dcterms:modified xsi:type="dcterms:W3CDTF">2024-03-28T17:23:10Z</dcterms:modified>
</cp:coreProperties>
</file>