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bookViews>
    <workbookView xWindow="-585" yWindow="60" windowWidth="14865" windowHeight="11640" tabRatio="693"/>
  </bookViews>
  <sheets>
    <sheet name="0" sheetId="54" r:id="rId1"/>
    <sheet name="1" sheetId="84" r:id="rId2"/>
  </sheets>
  <calcPr calcId="162913"/>
</workbook>
</file>

<file path=xl/calcChain.xml><?xml version="1.0" encoding="utf-8"?>
<calcChain xmlns="http://schemas.openxmlformats.org/spreadsheetml/2006/main">
  <c r="A47" i="84" l="1"/>
  <c r="F8" i="54" l="1"/>
  <c r="M21" i="54" l="1"/>
  <c r="M20" i="54"/>
  <c r="M19" i="54"/>
  <c r="M18" i="54"/>
  <c r="M17" i="54"/>
  <c r="M16" i="54"/>
  <c r="D10" i="54" l="1"/>
  <c r="A26" i="84"/>
  <c r="A3" i="84"/>
  <c r="B40" i="84"/>
  <c r="A46" i="84"/>
  <c r="F15" i="54"/>
  <c r="F12" i="54"/>
  <c r="F2" i="54"/>
  <c r="I18" i="54"/>
  <c r="M15" i="54"/>
  <c r="I17" i="54"/>
  <c r="M14" i="54"/>
  <c r="I16" i="54"/>
  <c r="I15" i="54"/>
  <c r="I14" i="54"/>
  <c r="I12" i="54"/>
  <c r="I10" i="54"/>
  <c r="I8" i="54"/>
  <c r="I6" i="54"/>
  <c r="I4" i="54"/>
  <c r="I2" i="54"/>
  <c r="B44" i="84" l="1"/>
  <c r="B43" i="84"/>
  <c r="B42" i="84"/>
  <c r="B41" i="84"/>
  <c r="B39" i="84"/>
  <c r="B38" i="84"/>
  <c r="B37" i="84"/>
  <c r="B36" i="84"/>
  <c r="B35" i="84"/>
  <c r="B34" i="84"/>
  <c r="B33" i="84"/>
  <c r="B32" i="84"/>
  <c r="B31" i="84"/>
  <c r="B30" i="84"/>
  <c r="B29" i="84"/>
  <c r="B28" i="84"/>
  <c r="B27" i="84"/>
  <c r="A27" i="84"/>
  <c r="A4" i="84" l="1"/>
  <c r="B4" i="84" l="1"/>
  <c r="B25" i="84" l="1"/>
  <c r="B10" i="84"/>
  <c r="B8" i="84"/>
  <c r="B7" i="84"/>
  <c r="B24" i="84"/>
  <c r="B22" i="84"/>
  <c r="B23" i="84"/>
  <c r="B21" i="84"/>
  <c r="B20" i="84"/>
  <c r="B19" i="84"/>
  <c r="B18" i="84"/>
  <c r="B17" i="84"/>
  <c r="B16" i="84"/>
  <c r="B15" i="84"/>
  <c r="B14" i="84"/>
  <c r="B13" i="84"/>
  <c r="B12" i="84"/>
  <c r="B11" i="84"/>
  <c r="B9" i="84"/>
  <c r="B6" i="84"/>
  <c r="B5" i="84"/>
  <c r="B3" i="54"/>
  <c r="A1" i="84" l="1"/>
  <c r="F17" i="54" l="1"/>
</calcChain>
</file>

<file path=xl/sharedStrings.xml><?xml version="1.0" encoding="utf-8"?>
<sst xmlns="http://schemas.openxmlformats.org/spreadsheetml/2006/main" count="635" uniqueCount="3">
  <si>
    <t>…</t>
  </si>
  <si>
    <t>УКР</t>
  </si>
  <si>
    <t>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</si>
</sst>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00_₴_-;\-* #,##0.00_₴_-;_-* &quot;-&quot;??_₴_-;_-@_-"/>
    <numFmt numFmtId="165" formatCode="#,##0&quot;р.&quot;;[Red]\-#,##0&quot;р.&quot;"/>
    <numFmt numFmtId="166" formatCode="#,##0.00&quot;р.&quot;;\-#,##0.00&quot;р.&quot;"/>
    <numFmt numFmtId="167" formatCode="_-* #,##0_р_._-;\-* #,##0_р_._-;_-* &quot;-&quot;_р_._-;_-@_-"/>
    <numFmt numFmtId="168" formatCode="_-* #,##0.00_р_._-;\-* #,##0.00_р_._-;_-* &quot;-&quot;??_р_._-;_-@_-"/>
    <numFmt numFmtId="169" formatCode="_-* #,##0\ _г_р_н_._-;\-* #,##0\ _г_р_н_._-;_-* &quot;-&quot;\ _г_р_н_._-;_-@_-"/>
    <numFmt numFmtId="170" formatCode="_-* #,##0.00\ _г_р_н_._-;\-* #,##0.00\ _г_р_н_._-;_-* &quot;-&quot;??\ _г_р_н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s>
  <fonts count="210">
    <font>
      <sz val="10"/>
      <name val="Times New Roman"/>
      <charset val="204"/>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i/>
      <sz val="12"/>
      <color indexed="10"/>
      <name val="Times New Roman"/>
      <family val="1"/>
      <charset val="204"/>
    </font>
    <font>
      <b/>
      <sz val="12"/>
      <color theme="1"/>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b/>
      <sz val="12"/>
      <color rgb="FF000000"/>
      <name val="Times New Roman"/>
      <family val="1"/>
      <charset val="204"/>
    </font>
    <font>
      <u/>
      <sz val="11"/>
      <color theme="10"/>
      <name val="Calibri"/>
      <family val="2"/>
      <charset val="204"/>
      <scheme val="minor"/>
    </font>
    <font>
      <u/>
      <sz val="11"/>
      <color theme="10"/>
      <name val="Times New Roman"/>
      <family val="1"/>
      <charset val="204"/>
    </font>
    <font>
      <b/>
      <i/>
      <u/>
      <sz val="10"/>
      <color rgb="FFFF0000"/>
      <name val="Arial"/>
      <family val="2"/>
      <charset val="204"/>
    </font>
    <font>
      <b/>
      <i/>
      <u/>
      <sz val="11"/>
      <color rgb="FFFF0000"/>
      <name val="Times New Roman"/>
      <family val="1"/>
      <charset val="204"/>
    </font>
    <font>
      <sz val="11"/>
      <name val="Times New Roman"/>
      <family val="1"/>
      <charset val="204"/>
    </font>
    <font>
      <b/>
      <sz val="11"/>
      <name val="Times New Roman"/>
      <family val="1"/>
      <charset val="204"/>
    </font>
    <font>
      <sz val="10"/>
      <color theme="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u/>
      <sz val="14"/>
      <color theme="10"/>
      <name val="Times New Roman"/>
      <family val="1"/>
      <charset val="204"/>
    </font>
    <font>
      <b/>
      <i/>
      <sz val="14"/>
      <color indexed="10"/>
      <name val="Times New Roman"/>
      <family val="1"/>
      <charset val="204"/>
    </font>
    <font>
      <sz val="10"/>
      <color rgb="FFF0FEE6"/>
      <name val="Arial Cyr"/>
      <charset val="204"/>
    </font>
    <font>
      <b/>
      <sz val="16"/>
      <name val="Times New Roman"/>
      <family val="1"/>
      <charset val="204"/>
    </font>
    <font>
      <sz val="10"/>
      <color rgb="FF000000"/>
      <name val="Times New Roman"/>
      <family val="1"/>
      <charset val="204"/>
    </font>
    <font>
      <b/>
      <i/>
      <u/>
      <sz val="12"/>
      <color rgb="FFFF0000"/>
      <name val="Times New Roman"/>
      <family val="1"/>
      <charset val="204"/>
    </font>
    <font>
      <b/>
      <u/>
      <sz val="14"/>
      <name val="Times New Roman"/>
      <family val="1"/>
      <charset val="204"/>
    </font>
    <font>
      <b/>
      <i/>
      <sz val="14"/>
      <name val="Times New Roman"/>
      <family val="1"/>
      <charset val="204"/>
    </font>
    <font>
      <b/>
      <sz val="14"/>
      <color indexed="55"/>
      <name val="Times New Roman"/>
      <family val="1"/>
      <charset val="204"/>
    </font>
    <font>
      <sz val="11"/>
      <name val="Times New Roman Cyr"/>
      <family val="1"/>
      <charset val="204"/>
    </font>
    <font>
      <b/>
      <sz val="14"/>
      <color rgb="FF005B2B"/>
      <name val="Times New Roman"/>
      <family val="1"/>
      <charset val="204"/>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ck">
        <color theme="6" tint="-0.499984740745262"/>
      </left>
      <right/>
      <top/>
      <bottom/>
      <diagonal/>
    </border>
    <border>
      <left style="medium">
        <color theme="6" tint="-0.499984740745262"/>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style="thick">
        <color rgb="FF005B2B"/>
      </left>
      <right/>
      <top style="thick">
        <color rgb="FF005B2B"/>
      </top>
      <bottom/>
      <diagonal/>
    </border>
    <border>
      <left/>
      <right style="thick">
        <color rgb="FF005B2B"/>
      </right>
      <top/>
      <bottom style="thick">
        <color rgb="FF005B2B"/>
      </bottom>
      <diagonal/>
    </border>
    <border>
      <left/>
      <right/>
      <top/>
      <bottom style="thick">
        <color rgb="FF005B2B"/>
      </bottom>
      <diagonal/>
    </border>
    <border>
      <left/>
      <right style="thick">
        <color rgb="FF005B2B"/>
      </right>
      <top/>
      <bottom/>
      <diagonal/>
    </border>
    <border>
      <left/>
      <right style="thick">
        <color rgb="FF005B2B"/>
      </right>
      <top style="thick">
        <color rgb="FF005B2B"/>
      </top>
      <bottom/>
      <diagonal/>
    </border>
    <border>
      <left style="thin">
        <color theme="6" tint="-0.499984740745262"/>
      </left>
      <right style="thin">
        <color indexed="64"/>
      </right>
      <top style="thin">
        <color theme="6" tint="-0.499984740745262"/>
      </top>
      <bottom style="thin">
        <color theme="6" tint="-0.499984740745262"/>
      </bottom>
      <diagonal/>
    </border>
    <border>
      <left style="thin">
        <color indexed="64"/>
      </left>
      <right style="thin">
        <color theme="6" tint="-0.499984740745262"/>
      </right>
      <top style="thin">
        <color theme="6" tint="-0.499984740745262"/>
      </top>
      <bottom style="thin">
        <color theme="6" tint="-0.499984740745262"/>
      </bottom>
      <diagonal/>
    </border>
    <border>
      <left/>
      <right/>
      <top style="thin">
        <color indexed="64"/>
      </top>
      <bottom/>
      <diagonal/>
    </border>
    <border>
      <left style="thin">
        <color theme="6" tint="-0.499984740745262"/>
      </left>
      <right/>
      <top/>
      <bottom/>
      <diagonal/>
    </border>
  </borders>
  <cellStyleXfs count="1828">
    <xf numFmtId="0" fontId="0" fillId="0" borderId="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179" fontId="52" fillId="0" borderId="0" applyFont="0" applyFill="0" applyBorder="0" applyAlignment="0" applyProtection="0"/>
    <xf numFmtId="49" fontId="23" fillId="0" borderId="0">
      <alignment horizontal="centerContinuous" vertical="top" wrapText="1"/>
    </xf>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180" fontId="52" fillId="0" borderId="0" applyFont="0" applyFill="0" applyBorder="0" applyAlignment="0" applyProtection="0"/>
    <xf numFmtId="0" fontId="34"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34"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34"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34"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4"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34"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181" fontId="53" fillId="0" borderId="0" applyFont="0" applyFill="0" applyBorder="0" applyAlignment="0" applyProtection="0"/>
    <xf numFmtId="182" fontId="53" fillId="0" borderId="0" applyFont="0" applyFill="0" applyBorder="0" applyAlignment="0" applyProtection="0"/>
    <xf numFmtId="0" fontId="34"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34"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4"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34"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4"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34"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3" borderId="0" applyNumberFormat="0" applyBorder="0" applyAlignment="0" applyProtection="0"/>
    <xf numFmtId="0" fontId="34" fillId="6"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2" borderId="0" applyNumberFormat="0" applyBorder="0" applyAlignment="0" applyProtection="0"/>
    <xf numFmtId="183" fontId="52" fillId="0" borderId="0" applyFont="0" applyFill="0" applyBorder="0" applyAlignment="0" applyProtection="0"/>
    <xf numFmtId="0" fontId="35"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35"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35"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35"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5"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5"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5" fillId="6" borderId="0" applyNumberFormat="0" applyBorder="0" applyAlignment="0" applyProtection="0"/>
    <xf numFmtId="0" fontId="35" fillId="1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35"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35"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5"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35"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35"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5" fillId="0" borderId="1">
      <protection hidden="1"/>
    </xf>
    <xf numFmtId="0" fontId="56" fillId="22" borderId="1" applyNumberFormat="0" applyFont="0" applyBorder="0" applyAlignment="0" applyProtection="0">
      <protection hidden="1"/>
    </xf>
    <xf numFmtId="0" fontId="57" fillId="0" borderId="1">
      <protection hidden="1"/>
    </xf>
    <xf numFmtId="0" fontId="46"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38"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60" fillId="0" borderId="3" applyNumberFormat="0" applyFont="0" applyFill="0" applyAlignment="0" applyProtection="0"/>
    <xf numFmtId="0" fontId="43"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1" fontId="62" fillId="24" borderId="5">
      <alignment horizontal="right" vertical="center"/>
    </xf>
    <xf numFmtId="0" fontId="63" fillId="24" borderId="5">
      <alignment horizontal="right" vertical="center"/>
    </xf>
    <xf numFmtId="0" fontId="53" fillId="24" borderId="6"/>
    <xf numFmtId="0" fontId="62" fillId="25" borderId="5">
      <alignment horizontal="center" vertical="center"/>
    </xf>
    <xf numFmtId="1" fontId="62" fillId="24" borderId="5">
      <alignment horizontal="right" vertical="center"/>
    </xf>
    <xf numFmtId="0" fontId="53" fillId="24" borderId="0"/>
    <xf numFmtId="0" fontId="53" fillId="24" borderId="0"/>
    <xf numFmtId="0" fontId="64" fillId="24" borderId="5">
      <alignment horizontal="left" vertical="center"/>
    </xf>
    <xf numFmtId="0" fontId="64" fillId="24" borderId="7">
      <alignment vertical="center"/>
    </xf>
    <xf numFmtId="0" fontId="65" fillId="24" borderId="8">
      <alignment vertical="center"/>
    </xf>
    <xf numFmtId="0" fontId="64" fillId="24" borderId="5"/>
    <xf numFmtId="0" fontId="63" fillId="24" borderId="5">
      <alignment horizontal="right" vertical="center"/>
    </xf>
    <xf numFmtId="0" fontId="66" fillId="26" borderId="5">
      <alignment horizontal="left" vertical="center"/>
    </xf>
    <xf numFmtId="0" fontId="66" fillId="26" borderId="5">
      <alignment horizontal="left" vertical="center"/>
    </xf>
    <xf numFmtId="0" fontId="11" fillId="24" borderId="5">
      <alignment horizontal="left" vertical="center"/>
    </xf>
    <xf numFmtId="0" fontId="67" fillId="24" borderId="6"/>
    <xf numFmtId="0" fontId="62" fillId="25" borderId="5">
      <alignment horizontal="left" vertical="center"/>
    </xf>
    <xf numFmtId="184" fontId="68" fillId="0" borderId="0"/>
    <xf numFmtId="184" fontId="68" fillId="0" borderId="0"/>
    <xf numFmtId="184" fontId="68" fillId="0" borderId="0"/>
    <xf numFmtId="184" fontId="68" fillId="0" borderId="0"/>
    <xf numFmtId="184" fontId="68" fillId="0" borderId="0"/>
    <xf numFmtId="184" fontId="68" fillId="0" borderId="0"/>
    <xf numFmtId="184" fontId="68" fillId="0" borderId="0"/>
    <xf numFmtId="184" fontId="68" fillId="0" borderId="0"/>
    <xf numFmtId="38" fontId="5" fillId="0" borderId="0" applyFont="0" applyFill="0" applyBorder="0" applyAlignment="0" applyProtection="0"/>
    <xf numFmtId="185" fontId="69" fillId="0" borderId="0" applyFont="0" applyFill="0" applyBorder="0" applyAlignment="0" applyProtection="0"/>
    <xf numFmtId="169" fontId="11" fillId="0" borderId="0" applyFont="0" applyFill="0" applyBorder="0" applyAlignment="0" applyProtection="0"/>
    <xf numFmtId="203" fontId="114" fillId="0" borderId="0" applyFont="0" applyFill="0" applyBorder="0" applyAlignment="0" applyProtection="0"/>
    <xf numFmtId="167" fontId="11" fillId="0" borderId="0" applyFont="0" applyFill="0" applyBorder="0" applyAlignment="0" applyProtection="0"/>
    <xf numFmtId="173" fontId="53"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73" fontId="29" fillId="0" borderId="0" applyFont="0" applyFill="0" applyBorder="0" applyAlignment="0" applyProtection="0"/>
    <xf numFmtId="168" fontId="69" fillId="0" borderId="0" applyFont="0" applyFill="0" applyBorder="0" applyAlignment="0" applyProtection="0"/>
    <xf numFmtId="178" fontId="70" fillId="0" borderId="0">
      <alignment horizontal="right" vertical="top"/>
    </xf>
    <xf numFmtId="205" fontId="114" fillId="0" borderId="0" applyFont="0" applyFill="0" applyBorder="0" applyAlignment="0" applyProtection="0"/>
    <xf numFmtId="3" fontId="71" fillId="0" borderId="0" applyFont="0" applyFill="0" applyBorder="0" applyAlignment="0" applyProtection="0"/>
    <xf numFmtId="0" fontId="72" fillId="0" borderId="0"/>
    <xf numFmtId="3" fontId="53" fillId="0" borderId="0" applyFill="0" applyBorder="0" applyAlignment="0" applyProtection="0"/>
    <xf numFmtId="0" fontId="73" fillId="0" borderId="0"/>
    <xf numFmtId="0" fontId="73" fillId="0" borderId="0"/>
    <xf numFmtId="172" fontId="5" fillId="0" borderId="0" applyFont="0" applyFill="0" applyBorder="0" applyAlignment="0" applyProtection="0"/>
    <xf numFmtId="204" fontId="114" fillId="0" borderId="0" applyFont="0" applyFill="0" applyBorder="0" applyAlignment="0" applyProtection="0"/>
    <xf numFmtId="186" fontId="71" fillId="0" borderId="0" applyFont="0" applyFill="0" applyBorder="0" applyAlignment="0" applyProtection="0"/>
    <xf numFmtId="175" fontId="6" fillId="0" borderId="0">
      <protection locked="0"/>
    </xf>
    <xf numFmtId="0" fontId="60" fillId="0" borderId="0" applyFont="0" applyFill="0" applyBorder="0" applyAlignment="0" applyProtection="0"/>
    <xf numFmtId="187" fontId="74" fillId="0" borderId="0" applyFont="0" applyFill="0" applyBorder="0" applyAlignment="0" applyProtection="0"/>
    <xf numFmtId="0" fontId="4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88" fontId="76" fillId="0" borderId="0" applyFont="0" applyFill="0" applyBorder="0" applyAlignment="0" applyProtection="0"/>
    <xf numFmtId="189" fontId="76" fillId="0" borderId="0" applyFont="0" applyFill="0" applyBorder="0" applyAlignment="0" applyProtection="0"/>
    <xf numFmtId="0" fontId="77" fillId="0" borderId="0">
      <protection locked="0"/>
    </xf>
    <xf numFmtId="0" fontId="77" fillId="0" borderId="0">
      <protection locked="0"/>
    </xf>
    <xf numFmtId="0" fontId="78" fillId="0" borderId="0">
      <protection locked="0"/>
    </xf>
    <xf numFmtId="0" fontId="77" fillId="0" borderId="0">
      <protection locked="0"/>
    </xf>
    <xf numFmtId="0" fontId="79" fillId="0" borderId="0"/>
    <xf numFmtId="0" fontId="77" fillId="0" borderId="0">
      <protection locked="0"/>
    </xf>
    <xf numFmtId="0" fontId="80" fillId="0" borderId="0"/>
    <xf numFmtId="0" fontId="77" fillId="0" borderId="0">
      <protection locked="0"/>
    </xf>
    <xf numFmtId="0" fontId="80" fillId="0" borderId="0"/>
    <xf numFmtId="0" fontId="78" fillId="0" borderId="0">
      <protection locked="0"/>
    </xf>
    <xf numFmtId="0" fontId="80" fillId="0" borderId="0"/>
    <xf numFmtId="3" fontId="60" fillId="0" borderId="0" applyFont="0" applyFill="0" applyBorder="0" applyAlignment="0" applyProtection="0"/>
    <xf numFmtId="3" fontId="60" fillId="0" borderId="0" applyFont="0" applyFill="0" applyBorder="0" applyAlignment="0" applyProtection="0"/>
    <xf numFmtId="175" fontId="6" fillId="0" borderId="0">
      <protection locked="0"/>
    </xf>
    <xf numFmtId="0" fontId="80" fillId="0" borderId="0"/>
    <xf numFmtId="0" fontId="81" fillId="0" borderId="0"/>
    <xf numFmtId="0" fontId="80" fillId="0" borderId="0"/>
    <xf numFmtId="0" fontId="72" fillId="0" borderId="0"/>
    <xf numFmtId="0" fontId="50"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38" fontId="83" fillId="25" borderId="0" applyNumberFormat="0" applyBorder="0" applyAlignment="0" applyProtection="0"/>
    <xf numFmtId="0" fontId="39"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40"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41"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41"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5" fontId="7" fillId="0" borderId="0">
      <protection locked="0"/>
    </xf>
    <xf numFmtId="175" fontId="7" fillId="0" borderId="0">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xf numFmtId="0" fontId="8" fillId="0" borderId="0"/>
    <xf numFmtId="0" fontId="11" fillId="0" borderId="0"/>
    <xf numFmtId="190" fontId="53" fillId="0" borderId="0" applyFont="0" applyFill="0" applyBorder="0" applyAlignment="0" applyProtection="0"/>
    <xf numFmtId="191" fontId="53" fillId="0" borderId="0" applyFont="0" applyFill="0" applyBorder="0" applyAlignment="0" applyProtection="0"/>
    <xf numFmtId="0" fontId="36" fillId="7" borderId="2" applyNumberFormat="0" applyAlignment="0" applyProtection="0"/>
    <xf numFmtId="10" fontId="83" fillId="24" borderId="5" applyNumberFormat="0" applyBorder="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74" fontId="91" fillId="0" borderId="0"/>
    <xf numFmtId="0" fontId="80" fillId="0" borderId="12"/>
    <xf numFmtId="0" fontId="48"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3" fillId="0" borderId="1">
      <alignment horizontal="left"/>
      <protection locked="0"/>
    </xf>
    <xf numFmtId="0" fontId="94" fillId="0" borderId="0" applyNumberFormat="0" applyFill="0" applyBorder="0" applyAlignment="0" applyProtection="0">
      <alignment vertical="top"/>
      <protection locked="0"/>
    </xf>
    <xf numFmtId="192" fontId="60" fillId="0" borderId="0" applyFont="0" applyFill="0" applyBorder="0" applyAlignment="0" applyProtection="0"/>
    <xf numFmtId="185" fontId="69" fillId="0" borderId="0" applyFont="0" applyFill="0" applyBorder="0" applyAlignment="0" applyProtection="0"/>
    <xf numFmtId="173" fontId="69" fillId="0" borderId="0" applyFont="0" applyFill="0" applyBorder="0" applyAlignment="0" applyProtection="0"/>
    <xf numFmtId="193" fontId="60" fillId="0" borderId="0" applyFont="0" applyFill="0" applyBorder="0" applyAlignment="0" applyProtection="0"/>
    <xf numFmtId="194" fontId="69" fillId="0" borderId="0" applyFont="0" applyFill="0" applyBorder="0" applyAlignment="0" applyProtection="0"/>
    <xf numFmtId="195" fontId="69" fillId="0" borderId="0" applyFont="0" applyFill="0" applyBorder="0" applyAlignment="0" applyProtection="0"/>
    <xf numFmtId="0" fontId="95" fillId="0" borderId="0"/>
    <xf numFmtId="0" fontId="45"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24" fillId="0" borderId="0" applyNumberFormat="0" applyFill="0" applyBorder="0" applyAlignment="0" applyProtection="0"/>
    <xf numFmtId="0" fontId="97" fillId="0" borderId="0"/>
    <xf numFmtId="0" fontId="19" fillId="0" borderId="0"/>
    <xf numFmtId="0" fontId="19" fillId="0" borderId="0"/>
    <xf numFmtId="0" fontId="73" fillId="0" borderId="0"/>
    <xf numFmtId="0" fontId="73" fillId="0" borderId="0"/>
    <xf numFmtId="0" fontId="73" fillId="0" borderId="0"/>
    <xf numFmtId="0" fontId="73"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0" fontId="53"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 fillId="0" borderId="0"/>
    <xf numFmtId="0" fontId="53" fillId="0" borderId="0"/>
    <xf numFmtId="0" fontId="52" fillId="0" borderId="0"/>
    <xf numFmtId="0" fontId="1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3" fillId="0" borderId="0"/>
    <xf numFmtId="196" fontId="69" fillId="0" borderId="0" applyFill="0" applyBorder="0" applyAlignment="0" applyProtection="0">
      <alignment horizontal="right"/>
    </xf>
    <xf numFmtId="0" fontId="76" fillId="0" borderId="0"/>
    <xf numFmtId="177" fontId="30" fillId="0" borderId="0"/>
    <xf numFmtId="177" fontId="19" fillId="0" borderId="0"/>
    <xf numFmtId="0" fontId="98" fillId="0" borderId="0"/>
    <xf numFmtId="0" fontId="11" fillId="10" borderId="14" applyNumberFormat="0" applyFont="0" applyAlignment="0" applyProtection="0"/>
    <xf numFmtId="0" fontId="19" fillId="10" borderId="14" applyNumberFormat="0" applyFont="0" applyAlignment="0" applyProtection="0"/>
    <xf numFmtId="0" fontId="2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9" fontId="99" fillId="0" borderId="0"/>
    <xf numFmtId="173" fontId="9" fillId="0" borderId="0" applyFont="0" applyFill="0" applyBorder="0" applyAlignment="0" applyProtection="0"/>
    <xf numFmtId="0" fontId="37"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197" fontId="76" fillId="0" borderId="0" applyFont="0" applyFill="0" applyBorder="0" applyAlignment="0" applyProtection="0"/>
    <xf numFmtId="198" fontId="76" fillId="0" borderId="0" applyFont="0" applyFill="0" applyBorder="0" applyAlignment="0" applyProtection="0"/>
    <xf numFmtId="0" fontId="72" fillId="0" borderId="0"/>
    <xf numFmtId="10"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99" fontId="53" fillId="0" borderId="0" applyFont="0" applyFill="0" applyBorder="0" applyAlignment="0" applyProtection="0"/>
    <xf numFmtId="200" fontId="52" fillId="0" borderId="0" applyFont="0" applyFill="0" applyBorder="0" applyAlignment="0" applyProtection="0"/>
    <xf numFmtId="201" fontId="52" fillId="0" borderId="0" applyFont="0" applyFill="0" applyBorder="0" applyAlignment="0" applyProtection="0"/>
    <xf numFmtId="2" fontId="60" fillId="0" borderId="0" applyFont="0" applyFill="0" applyBorder="0" applyAlignment="0" applyProtection="0"/>
    <xf numFmtId="202" fontId="69" fillId="0" borderId="0" applyFill="0" applyBorder="0" applyAlignment="0">
      <alignment horizontal="centerContinuous"/>
    </xf>
    <xf numFmtId="0" fontId="52" fillId="0" borderId="0"/>
    <xf numFmtId="0" fontId="101" fillId="0" borderId="1" applyNumberFormat="0" applyFill="0" applyBorder="0" applyAlignment="0" applyProtection="0">
      <protection hidden="1"/>
    </xf>
    <xf numFmtId="171" fontId="102" fillId="0" borderId="0"/>
    <xf numFmtId="0" fontId="103" fillId="0" borderId="0"/>
    <xf numFmtId="0" fontId="53" fillId="0" borderId="0" applyNumberFormat="0"/>
    <xf numFmtId="0" fontId="4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2" fillId="22" borderId="1"/>
    <xf numFmtId="175" fontId="6" fillId="0" borderId="16">
      <protection locked="0"/>
    </xf>
    <xf numFmtId="0" fontId="105" fillId="0" borderId="17" applyNumberFormat="0" applyFill="0" applyAlignment="0" applyProtection="0"/>
    <xf numFmtId="0" fontId="77" fillId="0" borderId="16">
      <protection locked="0"/>
    </xf>
    <xf numFmtId="0" fontId="95" fillId="0" borderId="0"/>
    <xf numFmtId="0" fontId="49"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171" fontId="109" fillId="0" borderId="0">
      <alignment horizontal="right"/>
    </xf>
    <xf numFmtId="0" fontId="35" fillId="27" borderId="0" applyNumberFormat="0" applyBorder="0" applyAlignment="0" applyProtection="0"/>
    <xf numFmtId="0" fontId="35" fillId="18" borderId="0" applyNumberFormat="0" applyBorder="0" applyAlignment="0" applyProtection="0"/>
    <xf numFmtId="0" fontId="35" fillId="12" borderId="0" applyNumberFormat="0" applyBorder="0" applyAlignment="0" applyProtection="0"/>
    <xf numFmtId="0" fontId="35" fillId="28" borderId="0" applyNumberFormat="0" applyBorder="0" applyAlignment="0" applyProtection="0"/>
    <xf numFmtId="0" fontId="35" fillId="16" borderId="0" applyNumberFormat="0" applyBorder="0" applyAlignment="0" applyProtection="0"/>
    <xf numFmtId="0" fontId="35" fillId="20"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8" borderId="0" applyNumberFormat="0" applyBorder="0" applyAlignment="0" applyProtection="0"/>
    <xf numFmtId="0" fontId="36" fillId="7" borderId="2" applyNumberFormat="0" applyAlignment="0" applyProtection="0"/>
    <xf numFmtId="0" fontId="36" fillId="13" borderId="2" applyNumberFormat="0" applyAlignment="0" applyProtection="0"/>
    <xf numFmtId="0" fontId="37" fillId="29" borderId="15" applyNumberFormat="0" applyAlignment="0" applyProtection="0"/>
    <xf numFmtId="0" fontId="115" fillId="29" borderId="2" applyNumberFormat="0" applyAlignment="0" applyProtection="0"/>
    <xf numFmtId="0" fontId="110" fillId="0" borderId="0" applyProtection="0"/>
    <xf numFmtId="176" fontId="25" fillId="0" borderId="0" applyFont="0" applyFill="0" applyBorder="0" applyAlignment="0" applyProtection="0"/>
    <xf numFmtId="0" fontId="50" fillId="4" borderId="0" applyNumberFormat="0" applyBorder="0" applyAlignment="0" applyProtection="0"/>
    <xf numFmtId="0" fontId="23" fillId="0" borderId="18">
      <alignment horizontal="centerContinuous" vertical="top" wrapText="1"/>
    </xf>
    <xf numFmtId="0" fontId="116" fillId="0" borderId="19" applyNumberFormat="0" applyFill="0" applyAlignment="0" applyProtection="0"/>
    <xf numFmtId="0" fontId="117" fillId="0" borderId="20" applyNumberFormat="0" applyFill="0" applyAlignment="0" applyProtection="0"/>
    <xf numFmtId="0" fontId="118" fillId="0" borderId="21" applyNumberFormat="0" applyFill="0" applyAlignment="0" applyProtection="0"/>
    <xf numFmtId="0" fontId="118" fillId="0" borderId="0" applyNumberFormat="0" applyFill="0" applyBorder="0" applyAlignment="0" applyProtection="0"/>
    <xf numFmtId="0" fontId="111" fillId="0" borderId="0" applyProtection="0"/>
    <xf numFmtId="0" fontId="112" fillId="0" borderId="0" applyProtection="0"/>
    <xf numFmtId="0" fontId="24" fillId="0" borderId="0">
      <alignment wrapText="1"/>
    </xf>
    <xf numFmtId="0" fontId="48" fillId="0" borderId="13" applyNumberFormat="0" applyFill="0" applyAlignment="0" applyProtection="0"/>
    <xf numFmtId="0" fontId="42" fillId="0" borderId="22" applyNumberFormat="0" applyFill="0" applyAlignment="0" applyProtection="0"/>
    <xf numFmtId="0" fontId="110" fillId="0" borderId="16" applyProtection="0"/>
    <xf numFmtId="0" fontId="43" fillId="23" borderId="4" applyNumberFormat="0" applyAlignment="0" applyProtection="0"/>
    <xf numFmtId="0" fontId="43" fillId="23" borderId="4" applyNumberFormat="0" applyAlignment="0" applyProtection="0"/>
    <xf numFmtId="0" fontId="44" fillId="0" borderId="0" applyNumberFormat="0" applyFill="0" applyBorder="0" applyAlignment="0" applyProtection="0"/>
    <xf numFmtId="0" fontId="119" fillId="0" borderId="0" applyNumberFormat="0" applyFill="0" applyBorder="0" applyAlignment="0" applyProtection="0"/>
    <xf numFmtId="0" fontId="120" fillId="13" borderId="0" applyNumberFormat="0" applyBorder="0" applyAlignment="0" applyProtection="0"/>
    <xf numFmtId="0" fontId="38" fillId="22" borderId="2"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4" fillId="0" borderId="0"/>
    <xf numFmtId="0" fontId="34" fillId="0" borderId="0"/>
    <xf numFmtId="0" fontId="34" fillId="0" borderId="0"/>
    <xf numFmtId="0" fontId="3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7" fillId="0" borderId="0"/>
    <xf numFmtId="0" fontId="34" fillId="0" borderId="0"/>
    <xf numFmtId="0" fontId="24" fillId="0" borderId="0"/>
    <xf numFmtId="0" fontId="3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51" fillId="0" borderId="0"/>
    <xf numFmtId="0" fontId="17" fillId="0" borderId="0"/>
    <xf numFmtId="0" fontId="24" fillId="0" borderId="0"/>
    <xf numFmtId="0" fontId="11" fillId="0" borderId="0"/>
    <xf numFmtId="0" fontId="11" fillId="0" borderId="0"/>
    <xf numFmtId="0" fontId="34" fillId="0" borderId="0"/>
    <xf numFmtId="0" fontId="51" fillId="0" borderId="0"/>
    <xf numFmtId="0" fontId="51" fillId="0" borderId="0"/>
    <xf numFmtId="0" fontId="1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1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4" fillId="0" borderId="0"/>
    <xf numFmtId="0" fontId="24" fillId="0" borderId="0"/>
    <xf numFmtId="0" fontId="34" fillId="0" borderId="0"/>
    <xf numFmtId="0" fontId="34" fillId="0" borderId="0"/>
    <xf numFmtId="0" fontId="34" fillId="0" borderId="0"/>
    <xf numFmtId="0" fontId="11" fillId="0" borderId="0"/>
    <xf numFmtId="0" fontId="11" fillId="0" borderId="0"/>
    <xf numFmtId="0" fontId="42" fillId="0" borderId="17" applyNumberFormat="0" applyFill="0" applyAlignment="0" applyProtection="0"/>
    <xf numFmtId="0" fontId="46" fillId="5" borderId="0" applyNumberFormat="0" applyBorder="0" applyAlignment="0" applyProtection="0"/>
    <xf numFmtId="0" fontId="46" fillId="3" borderId="0" applyNumberFormat="0" applyBorder="0" applyAlignment="0" applyProtection="0"/>
    <xf numFmtId="0" fontId="47" fillId="0" borderId="0" applyNumberFormat="0" applyFill="0" applyBorder="0" applyAlignment="0" applyProtection="0"/>
    <xf numFmtId="0" fontId="114" fillId="10" borderId="14" applyNumberFormat="0" applyFont="0" applyAlignment="0" applyProtection="0"/>
    <xf numFmtId="0" fontId="34"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4" fillId="0" borderId="0" applyFont="0" applyFill="0" applyBorder="0" applyAlignment="0" applyProtection="0"/>
    <xf numFmtId="0" fontId="37" fillId="22" borderId="15" applyNumberFormat="0" applyAlignment="0" applyProtection="0"/>
    <xf numFmtId="0" fontId="49" fillId="0" borderId="23" applyNumberFormat="0" applyFill="0" applyAlignment="0" applyProtection="0"/>
    <xf numFmtId="0" fontId="45" fillId="13" borderId="0" applyNumberFormat="0" applyBorder="0" applyAlignment="0" applyProtection="0"/>
    <xf numFmtId="0" fontId="30" fillId="0" borderId="0"/>
    <xf numFmtId="0" fontId="110" fillId="0" borderId="0"/>
    <xf numFmtId="0" fontId="49" fillId="0" borderId="0" applyNumberFormat="0" applyFill="0" applyBorder="0" applyAlignment="0" applyProtection="0"/>
    <xf numFmtId="0" fontId="47" fillId="0" borderId="0" applyNumberFormat="0" applyFill="0" applyBorder="0" applyAlignment="0" applyProtection="0"/>
    <xf numFmtId="0" fontId="49" fillId="0" borderId="0" applyNumberFormat="0" applyFill="0" applyBorder="0" applyAlignment="0" applyProtection="0"/>
    <xf numFmtId="2" fontId="110" fillId="0" borderId="0" applyProtection="0"/>
    <xf numFmtId="170" fontId="34" fillId="0" borderId="0" applyFont="0" applyFill="0" applyBorder="0" applyAlignment="0" applyProtection="0"/>
    <xf numFmtId="40" fontId="5" fillId="0" borderId="0" applyFont="0" applyFill="0" applyBorder="0" applyAlignment="0" applyProtection="0"/>
    <xf numFmtId="0" fontId="50" fillId="6" borderId="0" applyNumberFormat="0" applyBorder="0" applyAlignment="0" applyProtection="0"/>
    <xf numFmtId="49" fontId="23" fillId="0" borderId="5">
      <alignment horizontal="center" vertical="center" wrapText="1"/>
    </xf>
    <xf numFmtId="168" fontId="11" fillId="0" borderId="0" applyFont="0" applyFill="0" applyBorder="0" applyAlignment="0" applyProtection="0"/>
    <xf numFmtId="0" fontId="11" fillId="0" borderId="0"/>
    <xf numFmtId="0" fontId="2" fillId="0" borderId="0"/>
    <xf numFmtId="9" fontId="11" fillId="0" borderId="0" applyFon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53" fillId="0" borderId="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181" fontId="52" fillId="0" borderId="0" applyFont="0" applyFill="0" applyBorder="0" applyAlignment="0" applyProtection="0"/>
    <xf numFmtId="181" fontId="69" fillId="0" borderId="0" applyFont="0" applyFill="0" applyBorder="0" applyAlignment="0" applyProtection="0"/>
    <xf numFmtId="182" fontId="52" fillId="0" borderId="0" applyFont="0" applyFill="0" applyBorder="0" applyAlignment="0" applyProtection="0"/>
    <xf numFmtId="182" fontId="69" fillId="0" borderId="0" applyFont="0" applyFill="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2"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0" fontId="58" fillId="3" borderId="0" applyNumberFormat="0" applyBorder="0" applyAlignment="0" applyProtection="0"/>
    <xf numFmtId="2" fontId="77" fillId="0" borderId="0">
      <protection locked="0"/>
    </xf>
    <xf numFmtId="2" fontId="78" fillId="0" borderId="0">
      <protection locked="0"/>
    </xf>
    <xf numFmtId="0" fontId="77" fillId="0" borderId="0">
      <protection locked="0"/>
    </xf>
    <xf numFmtId="0" fontId="77" fillId="0" borderId="0">
      <protection locked="0"/>
    </xf>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59" fillId="22" borderId="2"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0" fontId="61" fillId="23" borderId="4" applyNumberFormat="0" applyAlignment="0" applyProtection="0"/>
    <xf numFmtId="207" fontId="53" fillId="0" borderId="0"/>
    <xf numFmtId="0" fontId="124" fillId="24" borderId="5">
      <alignment horizontal="right" vertical="center"/>
    </xf>
    <xf numFmtId="0" fontId="63" fillId="24" borderId="5">
      <alignment horizontal="right" vertical="center"/>
    </xf>
    <xf numFmtId="0" fontId="53" fillId="24" borderId="6"/>
    <xf numFmtId="0" fontId="62" fillId="32" borderId="5">
      <alignment horizontal="center" vertical="center"/>
    </xf>
    <xf numFmtId="0" fontId="124" fillId="24" borderId="5">
      <alignment horizontal="right" vertical="center"/>
    </xf>
    <xf numFmtId="0" fontId="64" fillId="24" borderId="5">
      <alignment horizontal="left" vertical="center"/>
    </xf>
    <xf numFmtId="0" fontId="64" fillId="24" borderId="7">
      <alignment vertical="center"/>
    </xf>
    <xf numFmtId="0" fontId="65" fillId="24" borderId="8">
      <alignment vertical="center"/>
    </xf>
    <xf numFmtId="0" fontId="64" fillId="24" borderId="5"/>
    <xf numFmtId="0" fontId="63" fillId="24" borderId="5">
      <alignment horizontal="right" vertical="center"/>
    </xf>
    <xf numFmtId="0" fontId="66" fillId="26" borderId="5">
      <alignment horizontal="left" vertical="center"/>
    </xf>
    <xf numFmtId="0" fontId="66" fillId="26" borderId="5">
      <alignment horizontal="left" vertical="center"/>
    </xf>
    <xf numFmtId="0" fontId="125" fillId="24" borderId="5">
      <alignment horizontal="left" vertical="center"/>
    </xf>
    <xf numFmtId="0" fontId="67" fillId="24" borderId="6"/>
    <xf numFmtId="0" fontId="62" fillId="25" borderId="5">
      <alignment horizontal="left" vertical="center"/>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49" fontId="126" fillId="0" borderId="5">
      <alignment horizontal="center" vertical="center"/>
      <protection locked="0"/>
    </xf>
    <xf numFmtId="173" fontId="29" fillId="0" borderId="0" applyFont="0" applyFill="0" applyBorder="0" applyAlignment="0" applyProtection="0"/>
    <xf numFmtId="170" fontId="11"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173" fontId="69"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93" fontId="53" fillId="0" borderId="0" applyFont="0" applyFill="0" applyBorder="0" applyAlignment="0" applyProtection="0"/>
    <xf numFmtId="2" fontId="77" fillId="0" borderId="0">
      <protection locked="0"/>
    </xf>
    <xf numFmtId="0" fontId="53" fillId="0" borderId="0" applyFont="0" applyFill="0" applyBorder="0" applyAlignment="0" applyProtection="0"/>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49" fontId="24" fillId="0" borderId="5">
      <alignment horizontal="left" vertical="center"/>
      <protection locked="0"/>
    </xf>
    <xf numFmtId="171" fontId="127" fillId="0" borderId="0"/>
    <xf numFmtId="208" fontId="53" fillId="0" borderId="0" applyFont="0" applyFill="0" applyBorder="0" applyAlignment="0" applyProtection="0"/>
    <xf numFmtId="177" fontId="81"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174" fontId="53" fillId="0" borderId="0" applyFont="0" applyFill="0" applyBorder="0" applyAlignment="0" applyProtection="0"/>
    <xf numFmtId="0" fontId="79" fillId="0" borderId="0"/>
    <xf numFmtId="174" fontId="53" fillId="0" borderId="0" applyFont="0" applyFill="0" applyBorder="0" applyAlignment="0" applyProtection="0"/>
    <xf numFmtId="0" fontId="80" fillId="0" borderId="0"/>
    <xf numFmtId="174" fontId="53" fillId="0" borderId="0" applyFont="0" applyFill="0" applyBorder="0" applyAlignment="0" applyProtection="0"/>
    <xf numFmtId="0" fontId="80" fillId="0" borderId="0"/>
    <xf numFmtId="174" fontId="53" fillId="0" borderId="0" applyFont="0" applyFill="0" applyBorder="0" applyAlignment="0" applyProtection="0"/>
    <xf numFmtId="0" fontId="80" fillId="0" borderId="0"/>
    <xf numFmtId="174" fontId="53" fillId="0" borderId="0" applyFont="0" applyFill="0" applyBorder="0" applyAlignment="0" applyProtection="0"/>
    <xf numFmtId="0" fontId="76" fillId="0" borderId="0"/>
    <xf numFmtId="0" fontId="77" fillId="0" borderId="0">
      <protection locked="0"/>
    </xf>
    <xf numFmtId="209" fontId="77" fillId="0" borderId="0">
      <protection locked="0"/>
    </xf>
    <xf numFmtId="2" fontId="53" fillId="0" borderId="0" applyFont="0" applyFill="0" applyBorder="0" applyAlignment="0" applyProtection="0"/>
    <xf numFmtId="0" fontId="80" fillId="0" borderId="0"/>
    <xf numFmtId="0" fontId="81" fillId="0" borderId="0"/>
    <xf numFmtId="0" fontId="80" fillId="0" borderId="0"/>
    <xf numFmtId="209" fontId="77" fillId="0" borderId="0">
      <protection locked="0"/>
    </xf>
    <xf numFmtId="210" fontId="128" fillId="0" borderId="0" applyAlignment="0">
      <alignment wrapText="1"/>
    </xf>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2" fillId="4" borderId="0" applyNumberFormat="0" applyBorder="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4" fillId="0" borderId="9"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5" fillId="0" borderId="10"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1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11" fontId="129" fillId="0" borderId="0">
      <protection locked="0"/>
    </xf>
    <xf numFmtId="211" fontId="129" fillId="0" borderId="0">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74" fontId="52" fillId="0" borderId="0" applyFont="0" applyFill="0" applyBorder="0" applyAlignment="0" applyProtection="0"/>
    <xf numFmtId="174" fontId="69" fillId="0" borderId="0" applyFont="0" applyFill="0" applyBorder="0" applyAlignment="0" applyProtection="0"/>
    <xf numFmtId="3" fontId="52" fillId="0" borderId="0" applyFont="0" applyFill="0" applyBorder="0" applyAlignment="0" applyProtection="0"/>
    <xf numFmtId="3" fontId="69" fillId="0" borderId="0" applyFont="0" applyFill="0" applyBorder="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90" fillId="7" borderId="2" applyNumberFormat="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5" fontId="53" fillId="0" borderId="0"/>
    <xf numFmtId="0" fontId="80" fillId="0" borderId="12"/>
    <xf numFmtId="49" fontId="24" fillId="0" borderId="0" applyNumberFormat="0" applyFont="0" applyAlignment="0">
      <alignment vertical="top" wrapText="1"/>
      <protection locked="0"/>
    </xf>
    <xf numFmtId="49" fontId="24" fillId="0" borderId="0" applyNumberFormat="0" applyFont="0" applyAlignment="0">
      <alignment vertical="top" wrapText="1"/>
    </xf>
    <xf numFmtId="49" fontId="24" fillId="0" borderId="0" applyNumberFormat="0" applyFont="0" applyAlignment="0">
      <alignment vertical="top" wrapText="1"/>
    </xf>
    <xf numFmtId="49" fontId="24" fillId="0" borderId="0" applyNumberFormat="0" applyFont="0" applyAlignment="0">
      <alignment vertical="top" wrapText="1"/>
      <protection locked="0"/>
    </xf>
    <xf numFmtId="49" fontId="24" fillId="0" borderId="0" applyNumberFormat="0" applyFont="0" applyAlignment="0">
      <alignment vertical="top" wrapText="1"/>
    </xf>
    <xf numFmtId="49" fontId="24" fillId="0" borderId="0" applyNumberFormat="0" applyFont="0" applyAlignment="0">
      <alignment vertical="top" wrapText="1"/>
      <protection locked="0"/>
    </xf>
    <xf numFmtId="49" fontId="24" fillId="0" borderId="0" applyNumberFormat="0" applyFont="0" applyAlignment="0">
      <alignment vertical="top" wrapText="1"/>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24" fillId="0" borderId="0" applyNumberFormat="0" applyFont="0" applyAlignment="0">
      <alignment vertical="top" wrapText="1"/>
      <protection locked="0"/>
    </xf>
    <xf numFmtId="49" fontId="136" fillId="24" borderId="31">
      <alignment horizontal="left" vertical="center"/>
      <protection locked="0"/>
    </xf>
    <xf numFmtId="49" fontId="136" fillId="24" borderId="31">
      <alignment horizontal="left" vertical="center"/>
    </xf>
    <xf numFmtId="4" fontId="136" fillId="24" borderId="31">
      <alignment horizontal="right" vertical="center"/>
      <protection locked="0"/>
    </xf>
    <xf numFmtId="4" fontId="136" fillId="24" borderId="31">
      <alignment horizontal="right" vertical="center"/>
    </xf>
    <xf numFmtId="4" fontId="137" fillId="24" borderId="31">
      <alignment horizontal="right" vertical="center"/>
      <protection locked="0"/>
    </xf>
    <xf numFmtId="49" fontId="138" fillId="24" borderId="5">
      <alignment horizontal="left" vertical="center"/>
      <protection locked="0"/>
    </xf>
    <xf numFmtId="49" fontId="138" fillId="24" borderId="5">
      <alignment horizontal="left" vertical="center"/>
    </xf>
    <xf numFmtId="49" fontId="139" fillId="24" borderId="5">
      <alignment horizontal="left" vertical="center"/>
      <protection locked="0"/>
    </xf>
    <xf numFmtId="49" fontId="139" fillId="24" borderId="5">
      <alignment horizontal="left" vertical="center"/>
    </xf>
    <xf numFmtId="4" fontId="138" fillId="24" borderId="5">
      <alignment horizontal="right" vertical="center"/>
      <protection locked="0"/>
    </xf>
    <xf numFmtId="4" fontId="138" fillId="24" borderId="5">
      <alignment horizontal="right" vertical="center"/>
    </xf>
    <xf numFmtId="4" fontId="140" fillId="24" borderId="5">
      <alignment horizontal="right" vertical="center"/>
      <protection locked="0"/>
    </xf>
    <xf numFmtId="49" fontId="126" fillId="24" borderId="5">
      <alignment horizontal="left" vertical="center"/>
      <protection locked="0"/>
    </xf>
    <xf numFmtId="49" fontId="126" fillId="24" borderId="5">
      <alignment horizontal="left" vertical="center"/>
      <protection locked="0"/>
    </xf>
    <xf numFmtId="49" fontId="126" fillId="24" borderId="5">
      <alignment horizontal="left" vertical="center"/>
    </xf>
    <xf numFmtId="49" fontId="126" fillId="24" borderId="5">
      <alignment horizontal="left" vertical="center"/>
    </xf>
    <xf numFmtId="49" fontId="137" fillId="24" borderId="5">
      <alignment horizontal="left" vertical="center"/>
      <protection locked="0"/>
    </xf>
    <xf numFmtId="49" fontId="137" fillId="24" borderId="5">
      <alignment horizontal="left" vertical="center"/>
    </xf>
    <xf numFmtId="4" fontId="126" fillId="24" borderId="5">
      <alignment horizontal="right" vertical="center"/>
      <protection locked="0"/>
    </xf>
    <xf numFmtId="4" fontId="126" fillId="24" borderId="5">
      <alignment horizontal="right" vertical="center"/>
      <protection locked="0"/>
    </xf>
    <xf numFmtId="4" fontId="126" fillId="24" borderId="5">
      <alignment horizontal="right" vertical="center"/>
    </xf>
    <xf numFmtId="4" fontId="126" fillId="24" borderId="5">
      <alignment horizontal="right" vertical="center"/>
    </xf>
    <xf numFmtId="4" fontId="137" fillId="24" borderId="5">
      <alignment horizontal="right" vertical="center"/>
      <protection locked="0"/>
    </xf>
    <xf numFmtId="49" fontId="141" fillId="24" borderId="5">
      <alignment horizontal="left" vertical="center"/>
      <protection locked="0"/>
    </xf>
    <xf numFmtId="49" fontId="141" fillId="24" borderId="5">
      <alignment horizontal="left" vertical="center"/>
    </xf>
    <xf numFmtId="49" fontId="142" fillId="24" borderId="5">
      <alignment horizontal="left" vertical="center"/>
      <protection locked="0"/>
    </xf>
    <xf numFmtId="49" fontId="142" fillId="24" borderId="5">
      <alignment horizontal="left" vertical="center"/>
    </xf>
    <xf numFmtId="4" fontId="141" fillId="24" borderId="5">
      <alignment horizontal="right" vertical="center"/>
      <protection locked="0"/>
    </xf>
    <xf numFmtId="4" fontId="141" fillId="24" borderId="5">
      <alignment horizontal="right" vertical="center"/>
    </xf>
    <xf numFmtId="4" fontId="143" fillId="24" borderId="5">
      <alignment horizontal="right" vertical="center"/>
      <protection locked="0"/>
    </xf>
    <xf numFmtId="49" fontId="144" fillId="0" borderId="5">
      <alignment horizontal="left" vertical="center"/>
      <protection locked="0"/>
    </xf>
    <xf numFmtId="49" fontId="144" fillId="0" borderId="5">
      <alignment horizontal="left" vertical="center"/>
    </xf>
    <xf numFmtId="49" fontId="145" fillId="0" borderId="5">
      <alignment horizontal="left" vertical="center"/>
      <protection locked="0"/>
    </xf>
    <xf numFmtId="49" fontId="145" fillId="0" borderId="5">
      <alignment horizontal="left" vertical="center"/>
    </xf>
    <xf numFmtId="4" fontId="144" fillId="0" borderId="5">
      <alignment horizontal="right" vertical="center"/>
      <protection locked="0"/>
    </xf>
    <xf numFmtId="4" fontId="144" fillId="0" borderId="5">
      <alignment horizontal="right" vertical="center"/>
    </xf>
    <xf numFmtId="4" fontId="145" fillId="0" borderId="5">
      <alignment horizontal="right" vertical="center"/>
      <protection locked="0"/>
    </xf>
    <xf numFmtId="49" fontId="146" fillId="0" borderId="5">
      <alignment horizontal="left" vertical="center"/>
      <protection locked="0"/>
    </xf>
    <xf numFmtId="49" fontId="146" fillId="0" borderId="5">
      <alignment horizontal="left" vertical="center"/>
    </xf>
    <xf numFmtId="49" fontId="147" fillId="0" borderId="5">
      <alignment horizontal="left" vertical="center"/>
      <protection locked="0"/>
    </xf>
    <xf numFmtId="49" fontId="147" fillId="0" borderId="5">
      <alignment horizontal="left" vertical="center"/>
    </xf>
    <xf numFmtId="4" fontId="146" fillId="0" borderId="5">
      <alignment horizontal="right" vertical="center"/>
      <protection locked="0"/>
    </xf>
    <xf numFmtId="4" fontId="146" fillId="0" borderId="5">
      <alignment horizontal="right" vertical="center"/>
    </xf>
    <xf numFmtId="49" fontId="144" fillId="0" borderId="5">
      <alignment horizontal="left" vertical="center"/>
      <protection locked="0"/>
    </xf>
    <xf numFmtId="49" fontId="145" fillId="0" borderId="5">
      <alignment horizontal="left" vertical="center"/>
      <protection locked="0"/>
    </xf>
    <xf numFmtId="4" fontId="144" fillId="0" borderId="5">
      <alignment horizontal="right" vertical="center"/>
      <protection locked="0"/>
    </xf>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0" fontId="92" fillId="0" borderId="13" applyNumberFormat="0" applyFill="0" applyAlignment="0" applyProtection="0"/>
    <xf numFmtId="1" fontId="69" fillId="0" borderId="0" applyNumberFormat="0" applyAlignment="0">
      <alignment horizontal="center"/>
    </xf>
    <xf numFmtId="212" fontId="148" fillId="0" borderId="0" applyNumberFormat="0">
      <alignment horizontal="centerContinuous"/>
    </xf>
    <xf numFmtId="185" fontId="69" fillId="0" borderId="0" applyFont="0" applyFill="0" applyBorder="0" applyAlignment="0" applyProtection="0"/>
    <xf numFmtId="173" fontId="69" fillId="0" borderId="0" applyFont="0" applyFill="0" applyBorder="0" applyAlignment="0" applyProtection="0"/>
    <xf numFmtId="213" fontId="76" fillId="0" borderId="0" applyFont="0" applyFill="0" applyBorder="0" applyAlignment="0" applyProtection="0"/>
    <xf numFmtId="214" fontId="76" fillId="0" borderId="0" applyFont="0" applyFill="0" applyBorder="0" applyAlignment="0" applyProtection="0"/>
    <xf numFmtId="215" fontId="77" fillId="0" borderId="0">
      <protection locked="0"/>
    </xf>
    <xf numFmtId="194" fontId="69" fillId="0" borderId="0" applyFont="0" applyFill="0" applyBorder="0" applyAlignment="0" applyProtection="0"/>
    <xf numFmtId="195" fontId="69" fillId="0" borderId="0" applyFont="0" applyFill="0" applyBorder="0" applyAlignment="0" applyProtection="0"/>
    <xf numFmtId="216" fontId="77" fillId="0" borderId="0">
      <protection locked="0"/>
    </xf>
    <xf numFmtId="217" fontId="77" fillId="0" borderId="0">
      <protection locked="0"/>
    </xf>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49" fillId="0" borderId="0"/>
    <xf numFmtId="0" fontId="19" fillId="0" borderId="0"/>
    <xf numFmtId="0" fontId="150" fillId="0" borderId="0"/>
    <xf numFmtId="0" fontId="19" fillId="0" borderId="0"/>
    <xf numFmtId="0" fontId="81" fillId="0" borderId="0"/>
    <xf numFmtId="0" fontId="81" fillId="0" borderId="0"/>
    <xf numFmtId="0" fontId="29" fillId="0" borderId="0"/>
    <xf numFmtId="0" fontId="29" fillId="0" borderId="0"/>
    <xf numFmtId="0" fontId="69" fillId="0" borderId="0"/>
    <xf numFmtId="0" fontId="109" fillId="0" borderId="0"/>
    <xf numFmtId="0" fontId="53" fillId="0" borderId="0"/>
    <xf numFmtId="0" fontId="29" fillId="0" borderId="0"/>
    <xf numFmtId="0" fontId="3" fillId="0" borderId="0"/>
    <xf numFmtId="0" fontId="69" fillId="0" borderId="0"/>
    <xf numFmtId="0" fontId="69" fillId="0" borderId="0"/>
    <xf numFmtId="0" fontId="53" fillId="0" borderId="0"/>
    <xf numFmtId="0" fontId="151"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applyBorder="0"/>
    <xf numFmtId="0" fontId="53" fillId="0" borderId="0"/>
    <xf numFmtId="0" fontId="53" fillId="0" borderId="0"/>
    <xf numFmtId="0" fontId="69" fillId="0" borderId="0"/>
    <xf numFmtId="0" fontId="69" fillId="0" borderId="0"/>
    <xf numFmtId="0" fontId="11" fillId="0" borderId="0"/>
    <xf numFmtId="0" fontId="69" fillId="0" borderId="0"/>
    <xf numFmtId="0" fontId="152" fillId="0" borderId="0"/>
    <xf numFmtId="0" fontId="53" fillId="0" borderId="0"/>
    <xf numFmtId="0" fontId="69" fillId="0" borderId="0" applyBorder="0"/>
    <xf numFmtId="0" fontId="11" fillId="0" borderId="0"/>
    <xf numFmtId="0" fontId="29" fillId="0" borderId="0"/>
    <xf numFmtId="0" fontId="29" fillId="0" borderId="0"/>
    <xf numFmtId="218" fontId="153" fillId="0" borderId="0"/>
    <xf numFmtId="0" fontId="69" fillId="0" borderId="0"/>
    <xf numFmtId="0" fontId="34" fillId="0" borderId="0"/>
    <xf numFmtId="0" fontId="154" fillId="0" borderId="0"/>
    <xf numFmtId="0" fontId="154" fillId="0" borderId="0"/>
    <xf numFmtId="0" fontId="154" fillId="0" borderId="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0" fontId="19" fillId="10" borderId="14" applyNumberFormat="0" applyFont="0" applyAlignment="0" applyProtection="0"/>
    <xf numFmtId="4" fontId="121" fillId="32" borderId="5">
      <alignment horizontal="right" vertical="center"/>
      <protection locked="0"/>
    </xf>
    <xf numFmtId="4" fontId="121" fillId="30" borderId="5">
      <alignment horizontal="right" vertical="center"/>
      <protection locked="0"/>
    </xf>
    <xf numFmtId="4" fontId="121" fillId="25" borderId="5">
      <alignment horizontal="right" vertical="center"/>
      <protection locked="0"/>
    </xf>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0" fontId="100" fillId="22" borderId="15" applyNumberFormat="0" applyAlignment="0" applyProtection="0"/>
    <xf numFmtId="9" fontId="69"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29" fillId="0" borderId="0" applyFont="0" applyFill="0" applyBorder="0" applyAlignment="0" applyProtection="0"/>
    <xf numFmtId="199" fontId="69" fillId="0" borderId="0" applyFont="0" applyFill="0" applyBorder="0" applyAlignment="0" applyProtection="0"/>
    <xf numFmtId="219" fontId="77" fillId="0" borderId="0">
      <protection locked="0"/>
    </xf>
    <xf numFmtId="220" fontId="77" fillId="0" borderId="0">
      <protection locked="0"/>
    </xf>
    <xf numFmtId="221" fontId="53" fillId="0" borderId="0" applyFont="0" applyFill="0" applyBorder="0" applyAlignment="0" applyProtection="0"/>
    <xf numFmtId="219" fontId="77" fillId="0" borderId="0">
      <protection locked="0"/>
    </xf>
    <xf numFmtId="202" fontId="69" fillId="0" borderId="0" applyFill="0" applyBorder="0" applyAlignment="0">
      <alignment horizontal="centerContinuous"/>
    </xf>
    <xf numFmtId="220" fontId="77" fillId="0" borderId="0">
      <protection locked="0"/>
    </xf>
    <xf numFmtId="222" fontId="77" fillId="0" borderId="0">
      <protection locked="0"/>
    </xf>
    <xf numFmtId="49" fontId="126" fillId="0" borderId="5">
      <alignment horizontal="left" vertical="center" wrapText="1"/>
      <protection locked="0"/>
    </xf>
    <xf numFmtId="49" fontId="126" fillId="0" borderId="5">
      <alignment horizontal="left" vertical="center" wrapText="1"/>
      <protection locked="0"/>
    </xf>
    <xf numFmtId="4" fontId="155" fillId="33" borderId="32" applyNumberFormat="0" applyProtection="0">
      <alignment vertical="center"/>
    </xf>
    <xf numFmtId="4" fontId="156" fillId="33" borderId="32" applyNumberFormat="0" applyProtection="0">
      <alignment vertical="center"/>
    </xf>
    <xf numFmtId="4" fontId="157" fillId="0" borderId="0" applyNumberFormat="0" applyProtection="0">
      <alignment horizontal="left" vertical="center" indent="1"/>
    </xf>
    <xf numFmtId="4" fontId="158" fillId="34" borderId="32" applyNumberFormat="0" applyProtection="0">
      <alignment horizontal="left" vertical="center" indent="1"/>
    </xf>
    <xf numFmtId="4" fontId="159" fillId="35" borderId="32" applyNumberFormat="0" applyProtection="0">
      <alignment vertical="center"/>
    </xf>
    <xf numFmtId="4" fontId="160" fillId="32" borderId="32" applyNumberFormat="0" applyProtection="0">
      <alignment vertical="center"/>
    </xf>
    <xf numFmtId="4" fontId="159" fillId="36" borderId="32" applyNumberFormat="0" applyProtection="0">
      <alignment vertical="center"/>
    </xf>
    <xf numFmtId="4" fontId="161" fillId="35" borderId="32" applyNumberFormat="0" applyProtection="0">
      <alignment vertical="center"/>
    </xf>
    <xf numFmtId="4" fontId="162" fillId="37" borderId="32" applyNumberFormat="0" applyProtection="0">
      <alignment horizontal="left" vertical="center" indent="1"/>
    </xf>
    <xf numFmtId="4" fontId="162" fillId="30" borderId="32" applyNumberFormat="0" applyProtection="0">
      <alignment horizontal="left" vertical="center" indent="1"/>
    </xf>
    <xf numFmtId="4" fontId="163" fillId="34" borderId="32" applyNumberFormat="0" applyProtection="0">
      <alignment horizontal="left" vertical="center" indent="1"/>
    </xf>
    <xf numFmtId="4" fontId="164" fillId="31" borderId="32" applyNumberFormat="0" applyProtection="0">
      <alignment vertical="center"/>
    </xf>
    <xf numFmtId="4" fontId="165" fillId="24" borderId="32" applyNumberFormat="0" applyProtection="0">
      <alignment horizontal="left" vertical="center" indent="1"/>
    </xf>
    <xf numFmtId="4" fontId="166" fillId="30" borderId="32" applyNumberFormat="0" applyProtection="0">
      <alignment horizontal="left" vertical="center" indent="1"/>
    </xf>
    <xf numFmtId="4" fontId="167" fillId="34" borderId="32" applyNumberFormat="0" applyProtection="0">
      <alignment horizontal="left" vertical="center" indent="1"/>
    </xf>
    <xf numFmtId="4" fontId="168" fillId="24" borderId="32" applyNumberFormat="0" applyProtection="0">
      <alignment vertical="center"/>
    </xf>
    <xf numFmtId="4" fontId="169" fillId="24" borderId="32" applyNumberFormat="0" applyProtection="0">
      <alignment vertical="center"/>
    </xf>
    <xf numFmtId="4" fontId="162" fillId="30" borderId="32" applyNumberFormat="0" applyProtection="0">
      <alignment horizontal="left" vertical="center" indent="1"/>
    </xf>
    <xf numFmtId="4" fontId="170" fillId="24" borderId="32" applyNumberFormat="0" applyProtection="0">
      <alignment vertical="center"/>
    </xf>
    <xf numFmtId="4" fontId="171" fillId="24" borderId="32" applyNumberFormat="0" applyProtection="0">
      <alignment vertical="center"/>
    </xf>
    <xf numFmtId="4" fontId="83" fillId="0" borderId="0" applyNumberFormat="0" applyProtection="0">
      <alignment horizontal="left" vertical="center" indent="1"/>
    </xf>
    <xf numFmtId="4" fontId="172" fillId="24" borderId="32" applyNumberFormat="0" applyProtection="0">
      <alignment vertical="center"/>
    </xf>
    <xf numFmtId="4" fontId="173" fillId="24" borderId="32" applyNumberFormat="0" applyProtection="0">
      <alignment vertical="center"/>
    </xf>
    <xf numFmtId="4" fontId="162" fillId="38" borderId="32" applyNumberFormat="0" applyProtection="0">
      <alignment horizontal="left" vertical="center" indent="1"/>
    </xf>
    <xf numFmtId="4" fontId="174" fillId="31" borderId="32" applyNumberFormat="0" applyProtection="0">
      <alignment horizontal="left" indent="1"/>
    </xf>
    <xf numFmtId="4" fontId="175" fillId="24" borderId="32" applyNumberFormat="0" applyProtection="0">
      <alignment vertical="center"/>
    </xf>
    <xf numFmtId="38" fontId="76" fillId="0" borderId="28"/>
    <xf numFmtId="223" fontId="53" fillId="0" borderId="0">
      <protection locked="0"/>
    </xf>
    <xf numFmtId="38" fontId="76" fillId="0" borderId="0" applyFont="0" applyFill="0" applyBorder="0" applyAlignment="0" applyProtection="0"/>
    <xf numFmtId="40" fontId="76" fillId="0" borderId="0" applyFont="0" applyFill="0" applyBorder="0" applyAlignment="0" applyProtection="0"/>
    <xf numFmtId="0" fontId="176" fillId="0" borderId="0" applyNumberFormat="0" applyFill="0" applyBorder="0" applyAlignment="0" applyProtection="0"/>
    <xf numFmtId="0" fontId="53" fillId="0" borderId="0" applyNumberFormat="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2" fontId="129" fillId="0" borderId="0">
      <protection locked="0"/>
    </xf>
    <xf numFmtId="2" fontId="129" fillId="0" borderId="0">
      <protection locked="0"/>
    </xf>
    <xf numFmtId="220" fontId="77" fillId="0" borderId="0">
      <protection locked="0"/>
    </xf>
    <xf numFmtId="222" fontId="77" fillId="0" borderId="0">
      <protection locked="0"/>
    </xf>
    <xf numFmtId="0" fontId="76" fillId="0" borderId="0"/>
    <xf numFmtId="4" fontId="53"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77" fillId="0" borderId="0" applyNumberFormat="0" applyFont="0" applyFill="0" applyBorder="0" applyAlignment="0" applyProtection="0">
      <alignment vertical="top"/>
    </xf>
    <xf numFmtId="0" fontId="178" fillId="0" borderId="0" applyNumberFormat="0" applyFont="0" applyFill="0" applyBorder="0" applyAlignment="0" applyProtection="0">
      <alignment vertical="top"/>
    </xf>
    <xf numFmtId="0" fontId="178" fillId="0" borderId="0" applyNumberFormat="0" applyFont="0" applyFill="0" applyBorder="0" applyAlignment="0" applyProtection="0">
      <alignment vertical="top"/>
    </xf>
    <xf numFmtId="0" fontId="177" fillId="0" borderId="0" applyNumberFormat="0" applyFont="0" applyFill="0" applyBorder="0" applyAlignment="0" applyProtection="0"/>
    <xf numFmtId="0" fontId="177" fillId="0" borderId="0" applyNumberFormat="0" applyFont="0" applyFill="0" applyBorder="0" applyAlignment="0" applyProtection="0">
      <alignment horizontal="left" vertical="top"/>
    </xf>
    <xf numFmtId="0" fontId="177" fillId="0" borderId="0" applyNumberFormat="0" applyFont="0" applyFill="0" applyBorder="0" applyAlignment="0" applyProtection="0">
      <alignment horizontal="left" vertical="top"/>
    </xf>
    <xf numFmtId="0" fontId="177" fillId="0" borderId="0" applyNumberFormat="0" applyFont="0" applyFill="0" applyBorder="0" applyAlignment="0" applyProtection="0">
      <alignment horizontal="left" vertical="top"/>
    </xf>
    <xf numFmtId="0" fontId="69" fillId="0" borderId="0"/>
    <xf numFmtId="0" fontId="179" fillId="0" borderId="0">
      <alignment horizontal="left" wrapText="1"/>
    </xf>
    <xf numFmtId="0" fontId="180" fillId="0" borderId="18" applyNumberFormat="0" applyFont="0" applyFill="0" applyBorder="0" applyAlignment="0" applyProtection="0">
      <alignment horizontal="center" wrapText="1"/>
    </xf>
    <xf numFmtId="224" fontId="52" fillId="0" borderId="0" applyNumberFormat="0" applyFont="0" applyFill="0" applyBorder="0" applyAlignment="0" applyProtection="0">
      <alignment horizontal="right"/>
    </xf>
    <xf numFmtId="0" fontId="180" fillId="0" borderId="0" applyNumberFormat="0" applyFont="0" applyFill="0" applyBorder="0" applyAlignment="0" applyProtection="0">
      <alignment horizontal="left" indent="1"/>
    </xf>
    <xf numFmtId="225" fontId="180" fillId="0" borderId="0" applyNumberFormat="0" applyFont="0" applyFill="0" applyBorder="0" applyAlignment="0" applyProtection="0"/>
    <xf numFmtId="0" fontId="69" fillId="0" borderId="18" applyNumberFormat="0" applyFont="0" applyFill="0" applyAlignment="0" applyProtection="0">
      <alignment horizontal="center"/>
    </xf>
    <xf numFmtId="0" fontId="69" fillId="0" borderId="0" applyNumberFormat="0" applyFont="0" applyFill="0" applyBorder="0" applyAlignment="0" applyProtection="0">
      <alignment horizontal="left" wrapText="1" indent="1"/>
    </xf>
    <xf numFmtId="0" fontId="180" fillId="0" borderId="0" applyNumberFormat="0" applyFont="0" applyFill="0" applyBorder="0" applyAlignment="0" applyProtection="0">
      <alignment horizontal="left" indent="1"/>
    </xf>
    <xf numFmtId="0" fontId="69" fillId="0" borderId="0" applyNumberFormat="0" applyFont="0" applyFill="0" applyBorder="0" applyAlignment="0" applyProtection="0">
      <alignment horizontal="left" wrapText="1" indent="2"/>
    </xf>
    <xf numFmtId="226" fontId="69" fillId="0" borderId="0">
      <alignment horizontal="right"/>
    </xf>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8" borderId="0" applyNumberFormat="0" applyBorder="0" applyAlignment="0" applyProtection="0"/>
    <xf numFmtId="0" fontId="36" fillId="7" borderId="2" applyNumberFormat="0" applyAlignment="0" applyProtection="0"/>
    <xf numFmtId="0" fontId="36" fillId="7" borderId="2" applyNumberFormat="0" applyAlignment="0" applyProtection="0"/>
    <xf numFmtId="218" fontId="36" fillId="7" borderId="2" applyNumberFormat="0" applyAlignment="0" applyProtection="0"/>
    <xf numFmtId="0" fontId="37" fillId="22" borderId="15" applyNumberFormat="0" applyAlignment="0" applyProtection="0"/>
    <xf numFmtId="0" fontId="37" fillId="22" borderId="15" applyNumberFormat="0" applyAlignment="0" applyProtection="0"/>
    <xf numFmtId="0" fontId="38" fillId="22" borderId="2" applyNumberFormat="0" applyAlignment="0" applyProtection="0"/>
    <xf numFmtId="0" fontId="38" fillId="22" borderId="2" applyNumberFormat="0" applyAlignment="0" applyProtection="0"/>
    <xf numFmtId="0" fontId="110" fillId="0" borderId="0" applyProtection="0"/>
    <xf numFmtId="195" fontId="24" fillId="0" borderId="0" applyFont="0" applyFill="0" applyBorder="0" applyAlignment="0" applyProtection="0"/>
    <xf numFmtId="0" fontId="50" fillId="4" borderId="0" applyNumberFormat="0" applyBorder="0" applyAlignment="0" applyProtection="0"/>
    <xf numFmtId="0" fontId="39" fillId="0" borderId="9"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11" fillId="0" borderId="0" applyProtection="0"/>
    <xf numFmtId="0" fontId="112" fillId="0" borderId="0" applyProtection="0"/>
    <xf numFmtId="0" fontId="48" fillId="0" borderId="13"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110" fillId="0" borderId="16" applyProtection="0"/>
    <xf numFmtId="0" fontId="43" fillId="23" borderId="4" applyNumberFormat="0" applyAlignment="0" applyProtection="0"/>
    <xf numFmtId="0" fontId="43" fillId="23" borderId="4" applyNumberFormat="0" applyAlignment="0" applyProtection="0"/>
    <xf numFmtId="0" fontId="43" fillId="23" borderId="4"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13" borderId="0" applyNumberFormat="0" applyBorder="0" applyAlignment="0" applyProtection="0"/>
    <xf numFmtId="0" fontId="45" fillId="13" borderId="0" applyNumberFormat="0" applyBorder="0" applyAlignment="0" applyProtection="0"/>
    <xf numFmtId="0" fontId="38" fillId="22" borderId="2" applyNumberForma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1" fillId="0" borderId="0"/>
    <xf numFmtId="0" fontId="11" fillId="0" borderId="0"/>
    <xf numFmtId="0" fontId="1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51" fillId="0" borderId="0"/>
    <xf numFmtId="0" fontId="24" fillId="0" borderId="0"/>
    <xf numFmtId="0" fontId="51" fillId="0" borderId="0"/>
    <xf numFmtId="0" fontId="51" fillId="0" borderId="0"/>
    <xf numFmtId="0" fontId="11"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218" fontId="152" fillId="0" borderId="0"/>
    <xf numFmtId="218" fontId="152" fillId="0" borderId="0"/>
    <xf numFmtId="218" fontId="152" fillId="0" borderId="0"/>
    <xf numFmtId="0" fontId="1" fillId="0" borderId="0"/>
    <xf numFmtId="0" fontId="1" fillId="0" borderId="0"/>
    <xf numFmtId="0" fontId="24" fillId="0" borderId="0"/>
    <xf numFmtId="0" fontId="24" fillId="0" borderId="0" applyNumberFormat="0" applyFont="0" applyFill="0" applyBorder="0" applyAlignment="0" applyProtection="0">
      <alignment vertical="top"/>
    </xf>
    <xf numFmtId="0" fontId="11" fillId="0" borderId="0"/>
    <xf numFmtId="0" fontId="24" fillId="0" borderId="0" applyNumberFormat="0" applyFont="0" applyFill="0" applyBorder="0" applyAlignment="0" applyProtection="0">
      <alignment vertical="top"/>
    </xf>
    <xf numFmtId="0" fontId="1" fillId="0" borderId="0"/>
    <xf numFmtId="0" fontId="11" fillId="0" borderId="0"/>
    <xf numFmtId="0" fontId="34" fillId="0" borderId="0"/>
    <xf numFmtId="0" fontId="24" fillId="0" borderId="0"/>
    <xf numFmtId="0" fontId="42" fillId="0" borderId="17" applyNumberFormat="0" applyFill="0" applyAlignment="0" applyProtection="0"/>
    <xf numFmtId="0" fontId="46" fillId="3" borderId="0" applyNumberFormat="0" applyBorder="0" applyAlignment="0" applyProtection="0"/>
    <xf numFmtId="0" fontId="46" fillId="3" borderId="0" applyNumberFormat="0" applyBorder="0" applyAlignment="0" applyProtection="0"/>
    <xf numFmtId="0" fontId="46" fillId="3"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4" fillId="10" borderId="14" applyNumberFormat="0" applyFont="0" applyAlignment="0" applyProtection="0"/>
    <xf numFmtId="0" fontId="11" fillId="10" borderId="1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0" fontId="37" fillId="22" borderId="15" applyNumberFormat="0" applyAlignment="0" applyProtection="0"/>
    <xf numFmtId="0" fontId="48" fillId="0" borderId="13" applyNumberFormat="0" applyFill="0" applyAlignment="0" applyProtection="0"/>
    <xf numFmtId="0" fontId="48" fillId="0" borderId="13" applyNumberFormat="0" applyFill="0" applyAlignment="0" applyProtection="0"/>
    <xf numFmtId="0" fontId="45" fillId="13" borderId="0" applyNumberFormat="0" applyBorder="0" applyAlignment="0" applyProtection="0"/>
    <xf numFmtId="0" fontId="72" fillId="0" borderId="0"/>
    <xf numFmtId="0" fontId="72" fillId="0" borderId="0"/>
    <xf numFmtId="0" fontId="72" fillId="0" borderId="0"/>
    <xf numFmtId="0" fontId="72" fillId="0" borderId="0"/>
    <xf numFmtId="0" fontId="72" fillId="0" borderId="0"/>
    <xf numFmtId="0" fontId="72" fillId="0" borderId="0"/>
    <xf numFmtId="0" fontId="110" fillId="0" borderId="0"/>
    <xf numFmtId="0" fontId="49" fillId="0" borderId="0" applyNumberFormat="0" applyFill="0" applyBorder="0" applyAlignment="0" applyProtection="0"/>
    <xf numFmtId="0" fontId="47"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85" fontId="181" fillId="0" borderId="0" applyFont="0" applyFill="0" applyBorder="0" applyAlignment="0" applyProtection="0"/>
    <xf numFmtId="173" fontId="181" fillId="0" borderId="0" applyFont="0" applyFill="0" applyBorder="0" applyAlignment="0" applyProtection="0"/>
    <xf numFmtId="227" fontId="12" fillId="0" borderId="0" applyNumberFormat="0" applyFill="0" applyBorder="0" applyAlignment="0" applyProtection="0"/>
    <xf numFmtId="227" fontId="12" fillId="0" borderId="0" applyNumberForma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6"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3" fontId="69"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206" fontId="11" fillId="0" borderId="0" applyFont="0" applyFill="0" applyBorder="0" applyAlignment="0" applyProtection="0"/>
    <xf numFmtId="168" fontId="11"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65" fontId="11" fillId="0" borderId="0" applyFont="0" applyFill="0" applyBorder="0" applyAlignment="0" applyProtection="0"/>
    <xf numFmtId="170" fontId="11" fillId="0" borderId="0" applyFont="0" applyFill="0" applyBorder="0" applyAlignment="0" applyProtection="0"/>
    <xf numFmtId="170" fontId="34" fillId="0" borderId="0" applyFont="0" applyFill="0" applyBorder="0" applyAlignment="0" applyProtection="0"/>
    <xf numFmtId="165" fontId="3"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228" fontId="182" fillId="24" borderId="29" applyFill="0" applyBorder="0">
      <alignment horizontal="center" vertical="center" wrapText="1"/>
      <protection locked="0"/>
    </xf>
    <xf numFmtId="210" fontId="183" fillId="0" borderId="0">
      <alignment wrapText="1"/>
    </xf>
    <xf numFmtId="210" fontId="128" fillId="0" borderId="0">
      <alignment wrapText="1"/>
    </xf>
    <xf numFmtId="167" fontId="184" fillId="0" borderId="0" applyFont="0" applyFill="0" applyBorder="0" applyAlignment="0" applyProtection="0"/>
    <xf numFmtId="0" fontId="186" fillId="0" borderId="0" applyNumberFormat="0" applyFill="0" applyBorder="0" applyAlignment="0" applyProtection="0"/>
    <xf numFmtId="0" fontId="3" fillId="0" borderId="0"/>
    <xf numFmtId="0" fontId="3" fillId="0" borderId="0"/>
  </cellStyleXfs>
  <cellXfs count="152">
    <xf numFmtId="0" fontId="0" fillId="0" borderId="0" xfId="0"/>
    <xf numFmtId="0" fontId="11" fillId="0" borderId="0" xfId="792"/>
    <xf numFmtId="0" fontId="11" fillId="0" borderId="0" xfId="792" applyFont="1"/>
    <xf numFmtId="0" fontId="28" fillId="0" borderId="0" xfId="792" applyFont="1"/>
    <xf numFmtId="0" fontId="11" fillId="0" borderId="0" xfId="792" applyFill="1" applyBorder="1"/>
    <xf numFmtId="0" fontId="11" fillId="0" borderId="0" xfId="792" applyFont="1" applyFill="1" applyBorder="1"/>
    <xf numFmtId="0" fontId="28" fillId="0" borderId="0" xfId="792" applyFont="1" applyFill="1" applyBorder="1"/>
    <xf numFmtId="1" fontId="11" fillId="0" borderId="0" xfId="792" applyNumberFormat="1" applyFill="1" applyBorder="1"/>
    <xf numFmtId="0" fontId="11" fillId="0" borderId="0" xfId="792" applyFont="1" applyAlignment="1">
      <alignment horizontal="center"/>
    </xf>
    <xf numFmtId="177" fontId="27" fillId="0" borderId="0" xfId="612" applyNumberFormat="1" applyFont="1" applyFill="1" applyBorder="1" applyAlignment="1" applyProtection="1">
      <alignment horizontal="left" indent="1"/>
    </xf>
    <xf numFmtId="0" fontId="113" fillId="0" borderId="0" xfId="792" applyFont="1" applyFill="1" applyBorder="1" applyAlignment="1"/>
    <xf numFmtId="0" fontId="20" fillId="0" borderId="0" xfId="792" applyFont="1" applyFill="1" applyBorder="1" applyAlignment="1">
      <alignment horizontal="center"/>
    </xf>
    <xf numFmtId="177" fontId="26" fillId="0" borderId="0" xfId="612" applyNumberFormat="1" applyFont="1" applyFill="1" applyBorder="1" applyAlignment="1" applyProtection="1">
      <alignment horizontal="left"/>
    </xf>
    <xf numFmtId="177" fontId="14" fillId="0" borderId="0" xfId="612" applyNumberFormat="1" applyFont="1" applyFill="1" applyBorder="1" applyAlignment="1" applyProtection="1">
      <alignment horizontal="left" indent="1"/>
    </xf>
    <xf numFmtId="177" fontId="26" fillId="0" borderId="0" xfId="612" applyNumberFormat="1" applyFont="1" applyFill="1" applyBorder="1" applyAlignment="1" applyProtection="1">
      <alignment horizontal="left" indent="1"/>
    </xf>
    <xf numFmtId="177" fontId="33" fillId="0" borderId="0" xfId="612" applyNumberFormat="1" applyFont="1" applyFill="1" applyBorder="1" applyAlignment="1" applyProtection="1">
      <alignment horizontal="left" indent="2"/>
    </xf>
    <xf numFmtId="177" fontId="27" fillId="0" borderId="0" xfId="612" applyNumberFormat="1" applyFont="1" applyFill="1" applyBorder="1" applyAlignment="1" applyProtection="1">
      <alignment horizontal="left" indent="3"/>
    </xf>
    <xf numFmtId="177" fontId="33" fillId="0" borderId="0" xfId="612" applyNumberFormat="1" applyFont="1" applyFill="1" applyBorder="1" applyAlignment="1" applyProtection="1">
      <alignment horizontal="left" indent="4"/>
    </xf>
    <xf numFmtId="1" fontId="27" fillId="0" borderId="0" xfId="612" applyNumberFormat="1" applyFont="1" applyFill="1" applyBorder="1" applyAlignment="1" applyProtection="1">
      <alignment horizontal="left" indent="1"/>
    </xf>
    <xf numFmtId="1" fontId="26" fillId="0" borderId="0" xfId="612" applyNumberFormat="1" applyFont="1" applyFill="1" applyBorder="1" applyAlignment="1" applyProtection="1">
      <alignment horizontal="left" indent="1"/>
    </xf>
    <xf numFmtId="1" fontId="27" fillId="0" borderId="0" xfId="612" applyNumberFormat="1" applyFont="1" applyFill="1" applyBorder="1" applyAlignment="1" applyProtection="1">
      <alignment horizontal="left" indent="2"/>
    </xf>
    <xf numFmtId="1" fontId="27" fillId="0" borderId="0" xfId="612" applyNumberFormat="1" applyFont="1" applyFill="1" applyBorder="1" applyAlignment="1" applyProtection="1">
      <alignment horizontal="left" indent="4"/>
    </xf>
    <xf numFmtId="1" fontId="33" fillId="0" borderId="0" xfId="612" applyNumberFormat="1" applyFont="1" applyFill="1" applyBorder="1" applyAlignment="1" applyProtection="1">
      <alignment horizontal="left" indent="2"/>
    </xf>
    <xf numFmtId="0" fontId="32" fillId="0" borderId="0" xfId="792" applyFont="1" applyFill="1" applyBorder="1"/>
    <xf numFmtId="171" fontId="15" fillId="0" borderId="0" xfId="0" applyNumberFormat="1" applyFont="1" applyFill="1" applyBorder="1" applyAlignment="1"/>
    <xf numFmtId="171" fontId="15" fillId="0" borderId="0" xfId="0" applyNumberFormat="1" applyFont="1" applyFill="1" applyBorder="1" applyAlignment="1">
      <alignment horizontal="right"/>
    </xf>
    <xf numFmtId="171" fontId="21" fillId="0" borderId="0" xfId="0" applyNumberFormat="1" applyFont="1" applyFill="1" applyBorder="1" applyAlignment="1"/>
    <xf numFmtId="171" fontId="122" fillId="0" borderId="0" xfId="0" applyNumberFormat="1" applyFont="1" applyFill="1" applyBorder="1" applyAlignment="1"/>
    <xf numFmtId="0" fontId="31" fillId="0" borderId="0" xfId="792" applyFont="1" applyFill="1" applyBorder="1" applyAlignment="1"/>
    <xf numFmtId="0" fontId="16" fillId="0" borderId="0" xfId="793" applyFont="1" applyFill="1" applyBorder="1" applyAlignment="1">
      <alignment horizontal="center"/>
    </xf>
    <xf numFmtId="0" fontId="14" fillId="0" borderId="0" xfId="792" applyFont="1" applyFill="1" applyBorder="1"/>
    <xf numFmtId="0" fontId="22" fillId="0" borderId="0" xfId="792" applyFont="1" applyFill="1" applyBorder="1"/>
    <xf numFmtId="171" fontId="22" fillId="0" borderId="0" xfId="792" applyNumberFormat="1" applyFont="1" applyFill="1" applyBorder="1"/>
    <xf numFmtId="0" fontId="13" fillId="0" borderId="0" xfId="792" applyFont="1" applyFill="1" applyBorder="1"/>
    <xf numFmtId="0" fontId="188" fillId="0" borderId="0" xfId="1825" applyFont="1" applyBorder="1" applyAlignment="1"/>
    <xf numFmtId="0" fontId="185" fillId="0" borderId="0" xfId="0" applyFont="1" applyFill="1" applyBorder="1" applyAlignment="1">
      <alignment vertical="center" wrapText="1"/>
    </xf>
    <xf numFmtId="0" fontId="193" fillId="0" borderId="0" xfId="0" applyFont="1" applyFill="1" applyBorder="1" applyAlignment="1">
      <alignment horizontal="center" vertical="center" wrapText="1"/>
    </xf>
    <xf numFmtId="0" fontId="187" fillId="0" borderId="0" xfId="1825" applyFont="1" applyFill="1" applyBorder="1" applyAlignment="1">
      <alignment horizontal="left" vertical="center"/>
    </xf>
    <xf numFmtId="0" fontId="0" fillId="0" borderId="0" xfId="0" applyFill="1"/>
    <xf numFmtId="171" fontId="21" fillId="0" borderId="37" xfId="0" applyNumberFormat="1" applyFont="1" applyFill="1" applyBorder="1" applyAlignment="1"/>
    <xf numFmtId="171" fontId="190" fillId="0" borderId="0" xfId="0" applyNumberFormat="1" applyFont="1" applyFill="1" applyBorder="1" applyAlignment="1">
      <alignment horizontal="right"/>
    </xf>
    <xf numFmtId="0" fontId="16" fillId="0" borderId="0" xfId="0" applyFont="1" applyFill="1" applyBorder="1" applyAlignment="1">
      <alignment horizontal="center"/>
    </xf>
    <xf numFmtId="171" fontId="15" fillId="0" borderId="38" xfId="0" applyNumberFormat="1" applyFont="1" applyFill="1" applyBorder="1" applyAlignment="1"/>
    <xf numFmtId="0" fontId="196" fillId="0" borderId="33" xfId="0" applyFont="1" applyFill="1" applyBorder="1" applyAlignment="1">
      <alignment vertical="center" wrapText="1"/>
    </xf>
    <xf numFmtId="0" fontId="16" fillId="0" borderId="0" xfId="0" applyFont="1" applyFill="1" applyBorder="1" applyAlignment="1"/>
    <xf numFmtId="0" fontId="20" fillId="0" borderId="37" xfId="792" applyFont="1" applyFill="1" applyBorder="1" applyAlignment="1">
      <alignment horizontal="center"/>
    </xf>
    <xf numFmtId="0" fontId="16" fillId="0" borderId="39" xfId="0" applyFont="1" applyFill="1" applyBorder="1" applyAlignment="1"/>
    <xf numFmtId="0" fontId="194" fillId="0" borderId="0" xfId="0" applyFont="1" applyFill="1" applyBorder="1" applyAlignment="1">
      <alignment vertical="center" wrapText="1"/>
    </xf>
    <xf numFmtId="0" fontId="198" fillId="0" borderId="0" xfId="793" applyFont="1" applyFill="1" applyBorder="1" applyAlignment="1">
      <alignment vertical="center"/>
    </xf>
    <xf numFmtId="0" fontId="199" fillId="0" borderId="0" xfId="1825" applyFont="1" applyFill="1" applyBorder="1" applyAlignment="1">
      <alignment horizontal="left" vertical="center"/>
    </xf>
    <xf numFmtId="0" fontId="201" fillId="0" borderId="0" xfId="792" applyFont="1"/>
    <xf numFmtId="0" fontId="31" fillId="0" borderId="35" xfId="792" applyFont="1" applyFill="1" applyBorder="1" applyAlignment="1"/>
    <xf numFmtId="0" fontId="194" fillId="0" borderId="43" xfId="0" applyFont="1" applyFill="1" applyBorder="1" applyAlignment="1">
      <alignment horizontal="center" vertical="center" wrapText="1"/>
    </xf>
    <xf numFmtId="0" fontId="11" fillId="0" borderId="46" xfId="792" applyFill="1" applyBorder="1"/>
    <xf numFmtId="177" fontId="14" fillId="0" borderId="47" xfId="612" applyNumberFormat="1" applyFont="1" applyFill="1" applyBorder="1" applyAlignment="1" applyProtection="1">
      <alignment horizontal="left" indent="1"/>
    </xf>
    <xf numFmtId="177" fontId="26" fillId="0" borderId="47" xfId="612" applyNumberFormat="1" applyFont="1" applyFill="1" applyBorder="1" applyAlignment="1" applyProtection="1">
      <alignment horizontal="left" indent="1"/>
    </xf>
    <xf numFmtId="177" fontId="33" fillId="0" borderId="47" xfId="612" applyNumberFormat="1" applyFont="1" applyFill="1" applyBorder="1" applyAlignment="1" applyProtection="1">
      <alignment horizontal="left" indent="2"/>
    </xf>
    <xf numFmtId="177" fontId="27" fillId="0" borderId="47" xfId="612" applyNumberFormat="1" applyFont="1" applyFill="1" applyBorder="1" applyAlignment="1" applyProtection="1">
      <alignment horizontal="left" indent="3"/>
    </xf>
    <xf numFmtId="171" fontId="15" fillId="0" borderId="37" xfId="0" applyNumberFormat="1" applyFont="1" applyFill="1" applyBorder="1" applyAlignment="1">
      <alignment horizontal="right"/>
    </xf>
    <xf numFmtId="171" fontId="15" fillId="0" borderId="37" xfId="0" applyNumberFormat="1" applyFont="1" applyFill="1" applyBorder="1" applyAlignment="1"/>
    <xf numFmtId="0" fontId="11" fillId="0" borderId="33" xfId="792" applyFont="1" applyBorder="1"/>
    <xf numFmtId="0" fontId="195" fillId="40" borderId="40" xfId="0" applyFont="1" applyFill="1" applyBorder="1" applyAlignment="1">
      <alignment vertical="center" wrapText="1"/>
    </xf>
    <xf numFmtId="0" fontId="195" fillId="40" borderId="41" xfId="0" applyFont="1" applyFill="1" applyBorder="1" applyAlignment="1">
      <alignment vertical="center" wrapText="1"/>
    </xf>
    <xf numFmtId="0" fontId="195" fillId="40" borderId="42" xfId="0" applyFont="1" applyFill="1" applyBorder="1" applyAlignment="1">
      <alignment vertical="center" wrapText="1"/>
    </xf>
    <xf numFmtId="171" fontId="190" fillId="0" borderId="0" xfId="0" applyNumberFormat="1" applyFont="1" applyBorder="1" applyAlignment="1">
      <alignment horizontal="right"/>
    </xf>
    <xf numFmtId="0" fontId="195" fillId="40" borderId="26" xfId="0" applyFont="1" applyFill="1" applyBorder="1" applyAlignment="1">
      <alignment vertical="center" wrapText="1"/>
    </xf>
    <xf numFmtId="0" fontId="195" fillId="40" borderId="1" xfId="0" applyFont="1" applyFill="1" applyBorder="1" applyAlignment="1">
      <alignment vertical="center" wrapText="1"/>
    </xf>
    <xf numFmtId="0" fontId="195" fillId="40" borderId="25" xfId="0" applyFont="1" applyFill="1" applyBorder="1" applyAlignment="1">
      <alignment vertical="center" wrapText="1"/>
    </xf>
    <xf numFmtId="0" fontId="3" fillId="0" borderId="0" xfId="0" applyFont="1" applyFill="1" applyBorder="1"/>
    <xf numFmtId="0" fontId="3" fillId="0" borderId="0" xfId="0" applyFont="1"/>
    <xf numFmtId="0" fontId="192" fillId="0" borderId="0" xfId="0" applyFont="1" applyBorder="1"/>
    <xf numFmtId="0" fontId="194" fillId="0" borderId="0" xfId="0" applyFont="1" applyFill="1" applyBorder="1" applyAlignment="1">
      <alignment horizontal="center" vertical="center" wrapText="1"/>
    </xf>
    <xf numFmtId="0" fontId="189" fillId="0" borderId="0" xfId="1825" applyFont="1" applyBorder="1" applyAlignment="1">
      <alignment vertical="center"/>
    </xf>
    <xf numFmtId="0" fontId="204" fillId="0" borderId="26" xfId="1825" applyFont="1" applyFill="1" applyBorder="1" applyAlignment="1"/>
    <xf numFmtId="0" fontId="123" fillId="0" borderId="27" xfId="0" applyFont="1" applyFill="1" applyBorder="1" applyAlignment="1">
      <alignment wrapText="1"/>
    </xf>
    <xf numFmtId="0" fontId="15" fillId="0" borderId="0" xfId="0" applyFont="1" applyFill="1"/>
    <xf numFmtId="171" fontId="190" fillId="0" borderId="0" xfId="0" applyNumberFormat="1" applyFont="1" applyBorder="1"/>
    <xf numFmtId="171" fontId="190" fillId="41" borderId="0" xfId="0" applyNumberFormat="1" applyFont="1" applyFill="1" applyBorder="1" applyAlignment="1">
      <alignment horizontal="right"/>
    </xf>
    <xf numFmtId="171" fontId="190" fillId="0" borderId="0" xfId="0" applyNumberFormat="1" applyFont="1" applyFill="1" applyBorder="1"/>
    <xf numFmtId="171" fontId="191" fillId="0" borderId="0" xfId="0" applyNumberFormat="1" applyFont="1" applyFill="1" applyBorder="1"/>
    <xf numFmtId="0" fontId="16" fillId="0" borderId="0" xfId="0" applyFont="1" applyFill="1" applyBorder="1" applyAlignment="1">
      <alignment horizontal="center"/>
    </xf>
    <xf numFmtId="0" fontId="15" fillId="0" borderId="33" xfId="1825" applyFont="1" applyFill="1" applyBorder="1" applyAlignment="1">
      <alignment vertical="center"/>
    </xf>
    <xf numFmtId="0" fontId="15" fillId="0" borderId="48" xfId="1825" applyFont="1" applyFill="1" applyBorder="1" applyAlignment="1">
      <alignment vertical="center"/>
    </xf>
    <xf numFmtId="0" fontId="15" fillId="0" borderId="0" xfId="1825" applyFont="1" applyFill="1" applyBorder="1" applyAlignment="1">
      <alignment vertical="center"/>
    </xf>
    <xf numFmtId="0" fontId="15" fillId="0" borderId="47" xfId="1825" applyFont="1" applyFill="1" applyBorder="1" applyAlignment="1">
      <alignment vertical="center"/>
    </xf>
    <xf numFmtId="0" fontId="190" fillId="42" borderId="5" xfId="1824" applyNumberFormat="1" applyFont="1" applyFill="1" applyBorder="1" applyAlignment="1">
      <alignment horizontal="center" vertical="center"/>
    </xf>
    <xf numFmtId="174" fontId="190" fillId="0" borderId="0" xfId="0" applyNumberFormat="1" applyFont="1" applyFill="1" applyBorder="1"/>
    <xf numFmtId="171" fontId="191" fillId="41" borderId="0" xfId="0" applyNumberFormat="1" applyFont="1" applyFill="1"/>
    <xf numFmtId="171" fontId="191" fillId="41" borderId="0" xfId="0" applyNumberFormat="1" applyFont="1" applyFill="1" applyBorder="1"/>
    <xf numFmtId="171" fontId="191" fillId="41" borderId="0" xfId="0" applyNumberFormat="1" applyFont="1" applyFill="1" applyBorder="1" applyAlignment="1">
      <alignment horizontal="right"/>
    </xf>
    <xf numFmtId="0" fontId="15" fillId="0" borderId="5" xfId="1824" applyNumberFormat="1" applyFont="1" applyFill="1" applyBorder="1" applyAlignment="1">
      <alignment horizontal="center" vertical="center"/>
    </xf>
    <xf numFmtId="0" fontId="15" fillId="0" borderId="24" xfId="1824" applyNumberFormat="1" applyFont="1" applyFill="1" applyBorder="1" applyAlignment="1">
      <alignment horizontal="center" vertical="center"/>
    </xf>
    <xf numFmtId="0" fontId="15" fillId="0" borderId="49" xfId="1824" applyNumberFormat="1" applyFont="1" applyFill="1" applyBorder="1" applyAlignment="1">
      <alignment horizontal="center" vertical="center"/>
    </xf>
    <xf numFmtId="0" fontId="15" fillId="0" borderId="50" xfId="1824" applyNumberFormat="1" applyFont="1" applyFill="1" applyBorder="1" applyAlignment="1">
      <alignment horizontal="center" vertical="center"/>
    </xf>
    <xf numFmtId="0" fontId="194" fillId="0" borderId="0" xfId="792" applyFont="1" applyFill="1" applyBorder="1"/>
    <xf numFmtId="0" fontId="194" fillId="0" borderId="43" xfId="792" applyFont="1" applyFill="1" applyBorder="1" applyAlignment="1"/>
    <xf numFmtId="0" fontId="194" fillId="0" borderId="0" xfId="792" applyFont="1" applyFill="1" applyBorder="1" applyAlignment="1">
      <alignment horizontal="center"/>
    </xf>
    <xf numFmtId="0" fontId="198" fillId="0" borderId="43" xfId="0" applyFont="1" applyFill="1" applyBorder="1" applyAlignment="1"/>
    <xf numFmtId="0" fontId="198" fillId="0" borderId="0" xfId="0" applyFont="1" applyFill="1" applyBorder="1" applyAlignment="1"/>
    <xf numFmtId="0" fontId="198" fillId="0" borderId="0" xfId="0" applyFont="1" applyFill="1" applyBorder="1" applyAlignment="1">
      <alignment horizontal="center"/>
    </xf>
    <xf numFmtId="0" fontId="198" fillId="0" borderId="43" xfId="793" applyFont="1" applyFill="1" applyBorder="1" applyAlignment="1">
      <alignment horizontal="center"/>
    </xf>
    <xf numFmtId="171" fontId="194" fillId="0" borderId="43" xfId="0" applyNumberFormat="1" applyFont="1" applyFill="1" applyBorder="1" applyAlignment="1"/>
    <xf numFmtId="171" fontId="194" fillId="0" borderId="0" xfId="0" applyNumberFormat="1" applyFont="1" applyFill="1" applyBorder="1" applyAlignment="1">
      <alignment horizontal="right"/>
    </xf>
    <xf numFmtId="171" fontId="194" fillId="0" borderId="0" xfId="0" applyNumberFormat="1" applyFont="1" applyFill="1" applyBorder="1" applyAlignment="1"/>
    <xf numFmtId="171" fontId="206" fillId="0" borderId="43" xfId="0" applyNumberFormat="1" applyFont="1" applyFill="1" applyBorder="1" applyAlignment="1"/>
    <xf numFmtId="171" fontId="200" fillId="0" borderId="43" xfId="0" applyNumberFormat="1" applyFont="1" applyFill="1" applyBorder="1" applyAlignment="1"/>
    <xf numFmtId="0" fontId="207" fillId="0" borderId="43" xfId="792" applyFont="1" applyFill="1" applyBorder="1"/>
    <xf numFmtId="0" fontId="194" fillId="39" borderId="43" xfId="0" applyFont="1" applyFill="1" applyBorder="1" applyAlignment="1">
      <alignment horizontal="center" vertical="center" wrapText="1"/>
    </xf>
    <xf numFmtId="0" fontId="206" fillId="0" borderId="0" xfId="792" applyFont="1" applyFill="1" applyBorder="1"/>
    <xf numFmtId="0" fontId="15" fillId="0" borderId="0" xfId="792" applyFont="1" applyFill="1" applyBorder="1" applyAlignment="1">
      <alignment horizontal="center"/>
    </xf>
    <xf numFmtId="0" fontId="15" fillId="0" borderId="35" xfId="0" applyFont="1" applyBorder="1" applyAlignment="1">
      <alignment horizontal="center"/>
    </xf>
    <xf numFmtId="0" fontId="205" fillId="39" borderId="43" xfId="1825" applyFont="1" applyFill="1" applyBorder="1" applyAlignment="1">
      <alignment horizontal="center" vertical="center" wrapText="1"/>
    </xf>
    <xf numFmtId="174" fontId="191" fillId="41" borderId="0" xfId="0" applyNumberFormat="1" applyFont="1" applyFill="1" applyBorder="1"/>
    <xf numFmtId="171" fontId="191" fillId="39" borderId="0" xfId="0" applyNumberFormat="1" applyFont="1" applyFill="1" applyAlignment="1">
      <alignment horizontal="right"/>
    </xf>
    <xf numFmtId="171" fontId="0" fillId="0" borderId="0" xfId="0" applyNumberFormat="1"/>
    <xf numFmtId="0" fontId="14" fillId="0" borderId="47" xfId="792" applyFont="1" applyFill="1" applyBorder="1"/>
    <xf numFmtId="171" fontId="14" fillId="0" borderId="47" xfId="0" applyNumberFormat="1" applyFont="1" applyFill="1" applyBorder="1" applyAlignment="1">
      <alignment vertical="center"/>
    </xf>
    <xf numFmtId="0" fontId="11" fillId="0" borderId="47" xfId="792" applyFill="1" applyBorder="1"/>
    <xf numFmtId="0" fontId="187" fillId="0" borderId="47" xfId="1825" applyFont="1" applyFill="1" applyBorder="1" applyAlignment="1">
      <alignment horizontal="left" vertical="center"/>
    </xf>
    <xf numFmtId="0" fontId="15" fillId="0" borderId="46" xfId="1825" applyFont="1" applyFill="1" applyBorder="1" applyAlignment="1">
      <alignment vertical="center"/>
    </xf>
    <xf numFmtId="0" fontId="11" fillId="0" borderId="45" xfId="792" applyFill="1" applyBorder="1"/>
    <xf numFmtId="0" fontId="15" fillId="0" borderId="47" xfId="0" applyFont="1" applyBorder="1" applyAlignment="1">
      <alignment horizontal="center"/>
    </xf>
    <xf numFmtId="0" fontId="15" fillId="0" borderId="33" xfId="792" applyFont="1" applyFill="1" applyBorder="1" applyAlignment="1">
      <alignment horizontal="center"/>
    </xf>
    <xf numFmtId="0" fontId="15" fillId="0" borderId="37" xfId="1825" applyFont="1" applyFill="1" applyBorder="1" applyAlignment="1">
      <alignment vertical="center"/>
    </xf>
    <xf numFmtId="171" fontId="22" fillId="0" borderId="47" xfId="792" applyNumberFormat="1" applyFont="1" applyFill="1" applyBorder="1"/>
    <xf numFmtId="171" fontId="190" fillId="0" borderId="0" xfId="0" applyNumberFormat="1" applyFont="1" applyFill="1"/>
    <xf numFmtId="0" fontId="11" fillId="0" borderId="0" xfId="792" applyFont="1" applyBorder="1"/>
    <xf numFmtId="0" fontId="15" fillId="0" borderId="46" xfId="792" applyFont="1" applyFill="1" applyBorder="1" applyAlignment="1">
      <alignment horizontal="center"/>
    </xf>
    <xf numFmtId="0" fontId="15" fillId="0" borderId="36" xfId="0" applyFont="1" applyBorder="1" applyAlignment="1">
      <alignment horizontal="center"/>
    </xf>
    <xf numFmtId="171" fontId="191" fillId="39" borderId="51" xfId="0" applyNumberFormat="1" applyFont="1" applyFill="1" applyBorder="1" applyAlignment="1" applyProtection="1">
      <alignment horizontal="right"/>
    </xf>
    <xf numFmtId="171" fontId="190" fillId="0" borderId="0" xfId="0" applyNumberFormat="1" applyFont="1" applyFill="1" applyProtection="1"/>
    <xf numFmtId="171" fontId="208" fillId="0" borderId="0" xfId="0" applyNumberFormat="1" applyFont="1" applyBorder="1" applyAlignment="1"/>
    <xf numFmtId="0" fontId="194" fillId="0" borderId="34" xfId="0" applyFont="1" applyFill="1" applyBorder="1" applyAlignment="1">
      <alignment horizontal="center" vertical="center" wrapText="1"/>
    </xf>
    <xf numFmtId="171" fontId="208" fillId="0" borderId="0" xfId="0" applyNumberFormat="1" applyFont="1" applyBorder="1" applyAlignment="1">
      <alignment horizontal="right"/>
    </xf>
    <xf numFmtId="171" fontId="190" fillId="0" borderId="0" xfId="0" applyNumberFormat="1" applyFont="1" applyFill="1" applyAlignment="1" applyProtection="1">
      <alignment horizontal="right"/>
    </xf>
    <xf numFmtId="0" fontId="197" fillId="39" borderId="34" xfId="0" applyFont="1" applyFill="1" applyBorder="1" applyAlignment="1">
      <alignment horizontal="center" vertical="center" wrapText="1"/>
    </xf>
    <xf numFmtId="0" fontId="197" fillId="39" borderId="35" xfId="0" applyFont="1" applyFill="1" applyBorder="1" applyAlignment="1">
      <alignment horizontal="center" vertical="center" wrapText="1"/>
    </xf>
    <xf numFmtId="0" fontId="197" fillId="39" borderId="36" xfId="0" applyFont="1" applyFill="1" applyBorder="1" applyAlignment="1">
      <alignment horizontal="center" vertical="center" wrapText="1"/>
    </xf>
    <xf numFmtId="0" fontId="16" fillId="0" borderId="0" xfId="792" applyFont="1" applyFill="1" applyBorder="1" applyAlignment="1">
      <alignment horizontal="center" vertical="center"/>
    </xf>
    <xf numFmtId="0" fontId="194" fillId="0" borderId="34" xfId="0" applyFont="1" applyFill="1" applyBorder="1" applyAlignment="1">
      <alignment horizontal="center" vertical="center" wrapText="1"/>
    </xf>
    <xf numFmtId="0" fontId="194" fillId="0" borderId="36" xfId="0" applyFont="1" applyFill="1" applyBorder="1" applyAlignment="1">
      <alignment horizontal="center" vertical="center" wrapText="1"/>
    </xf>
    <xf numFmtId="0" fontId="209" fillId="39" borderId="44" xfId="0" applyFont="1" applyFill="1" applyBorder="1" applyAlignment="1">
      <alignment horizontal="center" vertical="center" wrapText="1"/>
    </xf>
    <xf numFmtId="0" fontId="209" fillId="39" borderId="35" xfId="0" applyFont="1" applyFill="1" applyBorder="1" applyAlignment="1">
      <alignment horizontal="center" vertical="center" wrapText="1"/>
    </xf>
    <xf numFmtId="0" fontId="209" fillId="39" borderId="36" xfId="0" applyFont="1" applyFill="1" applyBorder="1" applyAlignment="1">
      <alignment horizontal="center" vertical="center" wrapText="1"/>
    </xf>
    <xf numFmtId="0" fontId="3" fillId="0" borderId="52" xfId="0" applyFont="1" applyFill="1" applyBorder="1" applyAlignment="1">
      <alignment horizontal="left" wrapText="1"/>
    </xf>
    <xf numFmtId="0" fontId="3" fillId="0" borderId="0" xfId="0" applyFont="1" applyFill="1" applyBorder="1" applyAlignment="1">
      <alignment horizontal="left" wrapText="1"/>
    </xf>
    <xf numFmtId="0" fontId="202" fillId="40" borderId="26" xfId="1826" applyFont="1" applyFill="1" applyBorder="1" applyAlignment="1">
      <alignment horizontal="center" vertical="center" textRotation="90" wrapText="1"/>
    </xf>
    <xf numFmtId="0" fontId="202" fillId="40" borderId="1" xfId="1826" applyFont="1" applyFill="1" applyBorder="1" applyAlignment="1">
      <alignment horizontal="center" vertical="center" textRotation="90" wrapText="1"/>
    </xf>
    <xf numFmtId="0" fontId="202" fillId="40" borderId="25" xfId="1826" applyFont="1" applyFill="1" applyBorder="1" applyAlignment="1">
      <alignment horizontal="center" vertical="center" textRotation="90" wrapText="1"/>
    </xf>
    <xf numFmtId="0" fontId="14" fillId="39" borderId="24" xfId="0" applyFont="1" applyFill="1" applyBorder="1" applyAlignment="1">
      <alignment horizontal="left" wrapText="1"/>
    </xf>
    <xf numFmtId="0" fontId="14" fillId="39" borderId="30" xfId="0" applyFont="1" applyFill="1" applyBorder="1" applyAlignment="1">
      <alignment horizontal="left" wrapText="1"/>
    </xf>
    <xf numFmtId="0" fontId="203" fillId="0" borderId="0" xfId="0" applyFont="1" applyFill="1" applyBorder="1" applyAlignment="1">
      <alignment horizontal="left" vertical="center" wrapText="1"/>
    </xf>
  </cellXfs>
  <cellStyles count="1828">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2" xfId="730"/>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_004 витрати на закупівлю імпортованого газу" xfId="1632"/>
    <cellStyle name="Обычный 2 3" xfId="737"/>
    <cellStyle name="Обычный 2 3 2" xfId="1633"/>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2" xfId="753"/>
    <cellStyle name="Обычный 3 2 2" xfId="754"/>
    <cellStyle name="Обычный 3 2 2 2" xfId="1660"/>
    <cellStyle name="Обычный 3 2 3" xfId="1661"/>
    <cellStyle name="Обычный 3 2_borg_010609_rab22" xfId="755"/>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2" xfId="1827"/>
    <cellStyle name="Обычный 7" xfId="789"/>
    <cellStyle name="Обычный 7 2" xfId="1705"/>
    <cellStyle name="Обычный 8" xfId="790"/>
    <cellStyle name="Обычный 8 2" xfId="1706"/>
    <cellStyle name="Обычный 9" xfId="791"/>
    <cellStyle name="Обычный 9 2" xfId="1707"/>
    <cellStyle name="Обычный_Forec table IMF style 39" xfId="792"/>
    <cellStyle name="Обычный_OverAll Table 3" xfId="793"/>
    <cellStyle name="Обычный_VVP_new" xfId="1826"/>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B2B"/>
      <color rgb="FFC4D79B"/>
      <color rgb="FFEBF1DE"/>
      <color rgb="FFF0FEE6"/>
      <color rgb="FF007236"/>
      <color rgb="FF008236"/>
      <color rgb="FF009B78"/>
      <color rgb="FF008278"/>
      <color rgb="FF00C878"/>
      <color rgb="FF006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3</xdr:col>
      <xdr:colOff>1813560</xdr:colOff>
      <xdr:row>7</xdr:row>
      <xdr:rowOff>228601</xdr:rowOff>
    </xdr:from>
    <xdr:to>
      <xdr:col>5</xdr:col>
      <xdr:colOff>15240</xdr:colOff>
      <xdr:row>14</xdr:row>
      <xdr:rowOff>0</xdr:rowOff>
    </xdr:to>
    <xdr:cxnSp macro="">
      <xdr:nvCxnSpPr>
        <xdr:cNvPr id="3" name="Пряма зі стрілкою 2"/>
        <xdr:cNvCxnSpPr/>
      </xdr:nvCxnSpPr>
      <xdr:spPr>
        <a:xfrm flipV="1">
          <a:off x="5524500" y="1447801"/>
          <a:ext cx="108204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586741</xdr:colOff>
      <xdr:row>7</xdr:row>
      <xdr:rowOff>15240</xdr:rowOff>
    </xdr:from>
    <xdr:to>
      <xdr:col>1</xdr:col>
      <xdr:colOff>589046</xdr:colOff>
      <xdr:row>14</xdr:row>
      <xdr:rowOff>350922</xdr:rowOff>
    </xdr:to>
    <xdr:cxnSp macro="">
      <xdr:nvCxnSpPr>
        <xdr:cNvPr id="7" name="Пряма сполучна лінія 6"/>
        <xdr:cNvCxnSpPr/>
      </xdr:nvCxnSpPr>
      <xdr:spPr>
        <a:xfrm>
          <a:off x="1062991" y="1807444"/>
          <a:ext cx="2305" cy="2178017"/>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14</xdr:row>
      <xdr:rowOff>0</xdr:rowOff>
    </xdr:from>
    <xdr:to>
      <xdr:col>5</xdr:col>
      <xdr:colOff>0</xdr:colOff>
      <xdr:row>15</xdr:row>
      <xdr:rowOff>0</xdr:rowOff>
    </xdr:to>
    <xdr:cxnSp macro="">
      <xdr:nvCxnSpPr>
        <xdr:cNvPr id="18" name="Пряма зі стрілкою 17"/>
        <xdr:cNvCxnSpPr/>
      </xdr:nvCxnSpPr>
      <xdr:spPr>
        <a:xfrm>
          <a:off x="5549265" y="3013710"/>
          <a:ext cx="1042035" cy="49911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14</xdr:row>
      <xdr:rowOff>0</xdr:rowOff>
    </xdr:to>
    <xdr:cxnSp macro="">
      <xdr:nvCxnSpPr>
        <xdr:cNvPr id="6" name="Пряма зі стрілкою 2"/>
        <xdr:cNvCxnSpPr/>
      </xdr:nvCxnSpPr>
      <xdr:spPr>
        <a:xfrm flipV="1">
          <a:off x="5539740" y="480060"/>
          <a:ext cx="1043940" cy="25755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14</xdr:row>
      <xdr:rowOff>0</xdr:rowOff>
    </xdr:from>
    <xdr:to>
      <xdr:col>4</xdr:col>
      <xdr:colOff>1203960</xdr:colOff>
      <xdr:row>16</xdr:row>
      <xdr:rowOff>243840</xdr:rowOff>
    </xdr:to>
    <xdr:cxnSp macro="">
      <xdr:nvCxnSpPr>
        <xdr:cNvPr id="8" name="Пряма зі стрілкою 2"/>
        <xdr:cNvCxnSpPr/>
      </xdr:nvCxnSpPr>
      <xdr:spPr>
        <a:xfrm>
          <a:off x="6225540" y="3078480"/>
          <a:ext cx="1196340" cy="144018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11</xdr:row>
      <xdr:rowOff>236220</xdr:rowOff>
    </xdr:from>
    <xdr:to>
      <xdr:col>5</xdr:col>
      <xdr:colOff>0</xdr:colOff>
      <xdr:row>14</xdr:row>
      <xdr:rowOff>0</xdr:rowOff>
    </xdr:to>
    <xdr:cxnSp macro="">
      <xdr:nvCxnSpPr>
        <xdr:cNvPr id="11" name="Пряма зі стрілкою 2"/>
        <xdr:cNvCxnSpPr/>
      </xdr:nvCxnSpPr>
      <xdr:spPr>
        <a:xfrm flipV="1">
          <a:off x="5539740" y="246126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39" name="Пряма зі стрілкою 2"/>
        <xdr:cNvCxnSpPr/>
      </xdr:nvCxnSpPr>
      <xdr:spPr>
        <a:xfrm flipV="1">
          <a:off x="9761220" y="34891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44" name="Пряма зі стрілкою 2"/>
        <xdr:cNvCxnSpPr/>
      </xdr:nvCxnSpPr>
      <xdr:spPr>
        <a:xfrm>
          <a:off x="9776460" y="464820"/>
          <a:ext cx="1008247" cy="5185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45" name="Пряма зі стрілкою 2"/>
        <xdr:cNvCxnSpPr/>
      </xdr:nvCxnSpPr>
      <xdr:spPr>
        <a:xfrm flipV="1">
          <a:off x="9768840" y="194630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46" name="Пряма зі стрілкою 2"/>
        <xdr:cNvCxnSpPr/>
      </xdr:nvCxnSpPr>
      <xdr:spPr>
        <a:xfrm>
          <a:off x="9776460" y="208788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11</xdr:row>
      <xdr:rowOff>130342</xdr:rowOff>
    </xdr:from>
    <xdr:to>
      <xdr:col>7</xdr:col>
      <xdr:colOff>10027</xdr:colOff>
      <xdr:row>12</xdr:row>
      <xdr:rowOff>2</xdr:rowOff>
    </xdr:to>
    <xdr:cxnSp macro="">
      <xdr:nvCxnSpPr>
        <xdr:cNvPr id="47" name="Пряма зі стрілкою 2"/>
        <xdr:cNvCxnSpPr/>
      </xdr:nvCxnSpPr>
      <xdr:spPr>
        <a:xfrm flipV="1">
          <a:off x="9768840" y="294212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12</xdr:row>
      <xdr:rowOff>7620</xdr:rowOff>
    </xdr:from>
    <xdr:to>
      <xdr:col>7</xdr:col>
      <xdr:colOff>0</xdr:colOff>
      <xdr:row>13</xdr:row>
      <xdr:rowOff>144780</xdr:rowOff>
    </xdr:to>
    <xdr:cxnSp macro="">
      <xdr:nvCxnSpPr>
        <xdr:cNvPr id="48" name="Пряма зі стрілкою 2"/>
        <xdr:cNvCxnSpPr/>
      </xdr:nvCxnSpPr>
      <xdr:spPr>
        <a:xfrm>
          <a:off x="9768840" y="307086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14</xdr:row>
      <xdr:rowOff>130342</xdr:rowOff>
    </xdr:from>
    <xdr:to>
      <xdr:col>7</xdr:col>
      <xdr:colOff>10027</xdr:colOff>
      <xdr:row>15</xdr:row>
      <xdr:rowOff>0</xdr:rowOff>
    </xdr:to>
    <xdr:cxnSp macro="">
      <xdr:nvCxnSpPr>
        <xdr:cNvPr id="49" name="Пряма зі стрілкою 2"/>
        <xdr:cNvCxnSpPr/>
      </xdr:nvCxnSpPr>
      <xdr:spPr>
        <a:xfrm flipV="1">
          <a:off x="9776460" y="3947962"/>
          <a:ext cx="100824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17</xdr:row>
      <xdr:rowOff>0</xdr:rowOff>
    </xdr:from>
    <xdr:to>
      <xdr:col>7</xdr:col>
      <xdr:colOff>0</xdr:colOff>
      <xdr:row>17</xdr:row>
      <xdr:rowOff>150395</xdr:rowOff>
    </xdr:to>
    <xdr:cxnSp macro="">
      <xdr:nvCxnSpPr>
        <xdr:cNvPr id="50" name="Пряма зі стрілкою 2"/>
        <xdr:cNvCxnSpPr/>
      </xdr:nvCxnSpPr>
      <xdr:spPr>
        <a:xfrm>
          <a:off x="9753209" y="5086450"/>
          <a:ext cx="102147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16</xdr:row>
      <xdr:rowOff>110289</xdr:rowOff>
    </xdr:from>
    <xdr:to>
      <xdr:col>6</xdr:col>
      <xdr:colOff>1002631</xdr:colOff>
      <xdr:row>17</xdr:row>
      <xdr:rowOff>0</xdr:rowOff>
    </xdr:to>
    <xdr:cxnSp macro="">
      <xdr:nvCxnSpPr>
        <xdr:cNvPr id="51" name="Пряма зі стрілкою 2"/>
        <xdr:cNvCxnSpPr/>
      </xdr:nvCxnSpPr>
      <xdr:spPr>
        <a:xfrm flipV="1">
          <a:off x="9791299" y="493374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15</xdr:row>
      <xdr:rowOff>0</xdr:rowOff>
    </xdr:from>
    <xdr:to>
      <xdr:col>6</xdr:col>
      <xdr:colOff>992605</xdr:colOff>
      <xdr:row>15</xdr:row>
      <xdr:rowOff>160421</xdr:rowOff>
    </xdr:to>
    <xdr:cxnSp macro="">
      <xdr:nvCxnSpPr>
        <xdr:cNvPr id="52" name="Пряма зі стрілкою 2"/>
        <xdr:cNvCxnSpPr/>
      </xdr:nvCxnSpPr>
      <xdr:spPr>
        <a:xfrm>
          <a:off x="9791700" y="407670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2151</xdr:colOff>
      <xdr:row>16</xdr:row>
      <xdr:rowOff>127257</xdr:rowOff>
    </xdr:from>
    <xdr:to>
      <xdr:col>11</xdr:col>
      <xdr:colOff>10026</xdr:colOff>
      <xdr:row>16</xdr:row>
      <xdr:rowOff>130342</xdr:rowOff>
    </xdr:to>
    <xdr:cxnSp macro="">
      <xdr:nvCxnSpPr>
        <xdr:cNvPr id="53" name="Пряма зі стрілкою 2"/>
        <xdr:cNvCxnSpPr/>
      </xdr:nvCxnSpPr>
      <xdr:spPr>
        <a:xfrm>
          <a:off x="13321911" y="4950717"/>
          <a:ext cx="1097535" cy="308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54" name="Пряма зі стрілкою 2"/>
        <xdr:cNvCxnSpPr/>
      </xdr:nvCxnSpPr>
      <xdr:spPr>
        <a:xfrm flipV="1">
          <a:off x="9785334" y="1439624"/>
          <a:ext cx="989346" cy="59539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1</xdr:col>
          <xdr:colOff>0</xdr:colOff>
          <xdr:row>1</xdr:row>
          <xdr:rowOff>161925</xdr:rowOff>
        </xdr:to>
        <xdr:sp macro="" textlink="">
          <xdr:nvSpPr>
            <xdr:cNvPr id="53249" name="List Box 1" hidden="1">
              <a:extLst>
                <a:ext uri="{63B3BB69-23CF-44E3-9099-C40C66FF867C}">
                  <a14:compatExt spid="_x0000_s532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589046</xdr:colOff>
      <xdr:row>14</xdr:row>
      <xdr:rowOff>363454</xdr:rowOff>
    </xdr:from>
    <xdr:to>
      <xdr:col>3</xdr:col>
      <xdr:colOff>25066</xdr:colOff>
      <xdr:row>15</xdr:row>
      <xdr:rowOff>0</xdr:rowOff>
    </xdr:to>
    <xdr:cxnSp macro="">
      <xdr:nvCxnSpPr>
        <xdr:cNvPr id="21" name="Пряма сполучна лінія 20"/>
        <xdr:cNvCxnSpPr/>
      </xdr:nvCxnSpPr>
      <xdr:spPr>
        <a:xfrm>
          <a:off x="1065296" y="3997993"/>
          <a:ext cx="1691941" cy="12533"/>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P29"/>
  <sheetViews>
    <sheetView showGridLines="0" tabSelected="1" showOutlineSymbols="0" zoomScale="76" zoomScaleNormal="76" zoomScaleSheetLayoutView="130" workbookViewId="0">
      <selection activeCell="D20" sqref="D20"/>
    </sheetView>
  </sheetViews>
  <sheetFormatPr defaultColWidth="9.33203125" defaultRowHeight="18.75"/>
  <cols>
    <col min="1" max="1" width="8.33203125" style="1" customWidth="1"/>
    <col min="2" max="2" width="32" style="4" customWidth="1"/>
    <col min="3" max="3" width="7.5" style="4" customWidth="1"/>
    <col min="4" max="4" width="23.1640625" style="4" customWidth="1"/>
    <col min="5" max="5" width="15.33203125" style="4" customWidth="1"/>
    <col min="6" max="6" width="56.1640625" style="4" customWidth="1"/>
    <col min="7" max="7" width="14.83203125" style="4" customWidth="1"/>
    <col min="8" max="8" width="9.1640625" style="94" customWidth="1"/>
    <col min="9" max="9" width="28" style="4" customWidth="1"/>
    <col min="10" max="10" width="8.5" style="4" customWidth="1"/>
    <col min="11" max="11" width="7.5" style="4" customWidth="1"/>
    <col min="12" max="12" width="10.33203125" style="109" customWidth="1"/>
    <col min="13" max="13" width="23.1640625" style="4" customWidth="1"/>
    <col min="14" max="14" width="78.5" style="4" customWidth="1"/>
    <col min="15" max="16" width="9.33203125" style="4"/>
    <col min="17" max="16384" width="9.33203125" style="1"/>
  </cols>
  <sheetData>
    <row r="1" spans="1:16" ht="19.5" thickBot="1">
      <c r="A1" s="8">
        <v>1</v>
      </c>
    </row>
    <row r="2" spans="1:16" ht="22.9" customHeight="1" thickTop="1" thickBot="1">
      <c r="B2" s="10"/>
      <c r="C2" s="10"/>
      <c r="D2" s="28"/>
      <c r="E2" s="28"/>
      <c r="F2" s="139"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51"/>
      <c r="H2" s="95"/>
      <c r="I2" s="52" t="str">
        <f>IF(A1=1,"Місяць","Month")</f>
        <v>Місяць</v>
      </c>
      <c r="J2" s="28"/>
    </row>
    <row r="3" spans="1:16" ht="19.899999999999999" customHeight="1" thickTop="1" thickBot="1">
      <c r="A3" s="50" t="s">
        <v>1</v>
      </c>
      <c r="B3" s="135" t="str">
        <f>IF(A1=1,"РИНОК ПРАЦІ","LABOR MARKET")</f>
        <v>РИНОК ПРАЦІ</v>
      </c>
      <c r="C3" s="11"/>
      <c r="D3" s="11"/>
      <c r="E3" s="11"/>
      <c r="F3" s="140"/>
      <c r="G3" s="45"/>
      <c r="H3" s="96"/>
      <c r="I3" s="47"/>
    </row>
    <row r="4" spans="1:16" ht="19.5" customHeight="1" thickTop="1" thickBot="1">
      <c r="A4" s="50" t="s">
        <v>2</v>
      </c>
      <c r="B4" s="136"/>
      <c r="C4" s="36"/>
      <c r="D4" s="138"/>
      <c r="E4" s="44"/>
      <c r="G4" s="44"/>
      <c r="H4" s="97"/>
      <c r="I4" s="52" t="str">
        <f>IF(A1=1,"Рік","Year")</f>
        <v>Рік</v>
      </c>
      <c r="J4" s="46"/>
    </row>
    <row r="5" spans="1:16" ht="19.5" customHeight="1" thickTop="1" thickBot="1">
      <c r="A5" s="50"/>
      <c r="B5" s="136"/>
      <c r="C5" s="36"/>
      <c r="D5" s="138"/>
      <c r="E5" s="44"/>
      <c r="G5" s="44"/>
      <c r="H5" s="98"/>
      <c r="I5" s="71"/>
      <c r="J5" s="44"/>
    </row>
    <row r="6" spans="1:16" ht="19.5" customHeight="1" thickTop="1" thickBot="1">
      <c r="A6" s="50"/>
      <c r="B6" s="136"/>
      <c r="C6" s="36"/>
      <c r="D6" s="138"/>
      <c r="E6" s="44"/>
      <c r="G6" s="44"/>
      <c r="H6" s="97"/>
      <c r="I6" s="52" t="str">
        <f>IF(A1=1,"Місяць","Month")</f>
        <v>Місяць</v>
      </c>
      <c r="J6" s="44"/>
    </row>
    <row r="7" spans="1:16" ht="19.899999999999999" customHeight="1" thickTop="1" thickBot="1">
      <c r="B7" s="137"/>
      <c r="C7" s="36"/>
      <c r="D7" s="138"/>
      <c r="E7" s="41"/>
      <c r="G7" s="80"/>
      <c r="H7" s="99"/>
      <c r="I7" s="48"/>
      <c r="J7" s="80"/>
    </row>
    <row r="8" spans="1:16" ht="19.899999999999999" customHeight="1" thickTop="1" thickBot="1">
      <c r="B8" s="43"/>
      <c r="C8" s="36"/>
      <c r="D8" s="138"/>
      <c r="E8" s="29"/>
      <c r="F8" s="139" t="str">
        <f>IF(A1=1,"Середньооблікова кількість штатних працівників","Average staff number")</f>
        <v>Середньооблікова кількість штатних працівників</v>
      </c>
      <c r="G8" s="29"/>
      <c r="H8" s="100"/>
      <c r="I8" s="52" t="str">
        <f>IF(A1=1,"Квартал","Quarter")</f>
        <v>Квартал</v>
      </c>
      <c r="J8" s="29"/>
      <c r="K8" s="29"/>
    </row>
    <row r="9" spans="1:16" ht="19.899999999999999" customHeight="1" thickTop="1" thickBot="1">
      <c r="B9" s="12"/>
      <c r="C9" s="12"/>
      <c r="D9" s="53"/>
      <c r="E9" s="30"/>
      <c r="F9" s="140"/>
      <c r="G9" s="30"/>
      <c r="I9" s="49"/>
      <c r="J9" s="37"/>
      <c r="K9" s="37"/>
    </row>
    <row r="10" spans="1:16" s="2" customFormat="1" ht="19.899999999999999" customHeight="1" thickTop="1" thickBot="1">
      <c r="B10" s="13"/>
      <c r="C10" s="54"/>
      <c r="D10" s="141" t="str">
        <f>IF(A1=1,"Оплата праці","Wages")</f>
        <v>Оплата праці</v>
      </c>
      <c r="E10" s="42"/>
      <c r="F10" s="60"/>
      <c r="G10" s="24"/>
      <c r="H10" s="101"/>
      <c r="I10" s="52" t="str">
        <f>IF(A1=1,"Рік","Year")</f>
        <v>Рік</v>
      </c>
      <c r="J10" s="37"/>
      <c r="K10" s="37"/>
      <c r="L10" s="126"/>
      <c r="O10" s="5"/>
      <c r="P10" s="5"/>
    </row>
    <row r="11" spans="1:16" ht="19.899999999999999" customHeight="1" thickTop="1" thickBot="1">
      <c r="B11" s="14"/>
      <c r="C11" s="55"/>
      <c r="D11" s="142"/>
      <c r="E11" s="58"/>
      <c r="G11" s="25"/>
      <c r="H11" s="102"/>
      <c r="I11" s="49"/>
      <c r="J11" s="37"/>
      <c r="K11" s="37"/>
    </row>
    <row r="12" spans="1:16" ht="19.899999999999999" customHeight="1" thickTop="1" thickBot="1">
      <c r="B12" s="15"/>
      <c r="C12" s="56"/>
      <c r="D12" s="142"/>
      <c r="E12" s="59"/>
      <c r="F12" s="139" t="str">
        <f>IF(A1=1,"Фонд оплати праці ","Payroll")</f>
        <v xml:space="preserve">Фонд оплати праці </v>
      </c>
      <c r="G12" s="24"/>
      <c r="H12" s="101"/>
      <c r="I12" s="52" t="str">
        <f>IF(A1=1,"Квартал","Quarter")</f>
        <v>Квартал</v>
      </c>
      <c r="J12" s="37"/>
      <c r="K12" s="37"/>
    </row>
    <row r="13" spans="1:16" ht="19.899999999999999" customHeight="1" thickTop="1" thickBot="1">
      <c r="B13" s="15"/>
      <c r="C13" s="56"/>
      <c r="D13" s="142"/>
      <c r="E13" s="59"/>
      <c r="F13" s="140"/>
      <c r="G13" s="24"/>
      <c r="H13" s="103"/>
      <c r="I13" s="49"/>
      <c r="J13" s="37"/>
      <c r="K13" s="37"/>
      <c r="L13" s="127"/>
    </row>
    <row r="14" spans="1:16" ht="26.25" customHeight="1" thickTop="1" thickBot="1">
      <c r="B14" s="15"/>
      <c r="C14" s="56"/>
      <c r="D14" s="142"/>
      <c r="E14" s="59"/>
      <c r="G14" s="24"/>
      <c r="H14" s="101"/>
      <c r="I14" s="52" t="str">
        <f>IF(A1=1,"Рік","Year")</f>
        <v>Рік</v>
      </c>
      <c r="J14" s="37"/>
      <c r="K14" s="118"/>
      <c r="L14" s="110">
        <v>1</v>
      </c>
      <c r="M14" s="81" t="str">
        <f>IF(A1=1,"КВЕД 2010","CTEA 2010")</f>
        <v>КВЕД 2010</v>
      </c>
      <c r="N14" s="82"/>
    </row>
    <row r="15" spans="1:16" s="2" customFormat="1" ht="29.25" customHeight="1" thickTop="1" thickBot="1">
      <c r="B15" s="16"/>
      <c r="C15" s="57"/>
      <c r="D15" s="143"/>
      <c r="E15" s="39"/>
      <c r="F15" s="132" t="str">
        <f>IF(A1=1,"Індекси реальної заробітної плати","Real wage indices")</f>
        <v>Індекси реальної заробітної плати</v>
      </c>
      <c r="G15" s="26"/>
      <c r="H15" s="104"/>
      <c r="I15" s="52" t="str">
        <f>IF(A1=1,"Місяць","Month")</f>
        <v>Місяць</v>
      </c>
      <c r="J15" s="37"/>
      <c r="K15" s="118"/>
      <c r="L15" s="121">
        <v>3</v>
      </c>
      <c r="M15" s="83" t="str">
        <f>IF(A1=1,"до попереднього місяця, % КВЕД 2010","to the previous month, % CTEA 2010")</f>
        <v>до попереднього місяця, % КВЕД 2010</v>
      </c>
      <c r="N15" s="84"/>
      <c r="O15" s="5"/>
      <c r="P15" s="5"/>
    </row>
    <row r="16" spans="1:16" s="3" customFormat="1" ht="19.899999999999999" customHeight="1" thickTop="1" thickBot="1">
      <c r="B16" s="17"/>
      <c r="C16" s="17"/>
      <c r="D16" s="35"/>
      <c r="E16" s="27"/>
      <c r="G16" s="27"/>
      <c r="H16" s="105"/>
      <c r="I16" s="52" t="str">
        <f>IF(A1=1,"Рік","Year")</f>
        <v>Рік</v>
      </c>
      <c r="J16" s="37"/>
      <c r="K16" s="118"/>
      <c r="L16" s="121">
        <v>5</v>
      </c>
      <c r="M16" s="83" t="str">
        <f>IF(A1=1,"до фонду оплати праці, % КВЕД 2010","to the payroll, % CTEA 2010")</f>
        <v>до фонду оплати праці, % КВЕД 2010</v>
      </c>
      <c r="N16" s="115"/>
      <c r="O16" s="6"/>
      <c r="P16" s="6"/>
    </row>
    <row r="17" spans="2:16" ht="39" customHeight="1" thickTop="1" thickBot="1">
      <c r="B17" s="16"/>
      <c r="C17" s="16"/>
      <c r="D17" s="31"/>
      <c r="E17" s="31"/>
      <c r="F17" s="107" t="str">
        <f>IF(A1=1,"Заборгованість з виплати заробітної плати ","Wage arrears")</f>
        <v xml:space="preserve">Заборгованість з виплати заробітної плати </v>
      </c>
      <c r="G17" s="31"/>
      <c r="H17" s="106"/>
      <c r="I17" s="52" t="str">
        <f>IF(A1=1,"Місяць","Month")</f>
        <v>Місяць</v>
      </c>
      <c r="J17" s="32"/>
      <c r="K17" s="124"/>
      <c r="L17" s="121">
        <v>7</v>
      </c>
      <c r="M17" s="83" t="str">
        <f>IF(A1=1,"економічно активні підприємства, КВЕД 2010","economically active enterprises, CTEA 2010")</f>
        <v>економічно активні підприємства, КВЕД 2010</v>
      </c>
      <c r="N17" s="116"/>
    </row>
    <row r="18" spans="2:16" ht="19.899999999999999" customHeight="1" thickTop="1" thickBot="1">
      <c r="B18" s="18"/>
      <c r="C18" s="18"/>
      <c r="H18" s="107">
        <v>1</v>
      </c>
      <c r="I18" s="111" t="str">
        <f>IF(A1=1,"Рік","Year")</f>
        <v>Рік</v>
      </c>
      <c r="K18" s="117"/>
      <c r="L18" s="121">
        <v>9</v>
      </c>
      <c r="M18" s="123" t="str">
        <f>IF(A1=1,"економічно активні підприємства до попереднього місяця, % КВЕД 2010","economically active enterprises to the previous month, % CTEA 2010")</f>
        <v>економічно активні підприємства до попереднього місяця, % КВЕД 2010</v>
      </c>
      <c r="N18" s="117"/>
    </row>
    <row r="19" spans="2:16" ht="19.899999999999999" customHeight="1" thickTop="1">
      <c r="B19" s="19"/>
      <c r="C19" s="19"/>
      <c r="K19" s="117"/>
      <c r="L19" s="121">
        <v>11</v>
      </c>
      <c r="M19" s="83" t="str">
        <f>IF(A1=1,"кількість працівників, яким не виплачено заробітну плату, КВЕД 2010","number of unpaid employees, CTEA 2010")</f>
        <v>кількість працівників, яким не виплачено заробітну плату, КВЕД 2010</v>
      </c>
      <c r="N19" s="117"/>
    </row>
    <row r="20" spans="2:16">
      <c r="B20" s="20"/>
      <c r="C20" s="20"/>
      <c r="L20" s="110">
        <v>13</v>
      </c>
      <c r="M20" s="83" t="str">
        <f>IF(A1=1,"заборгованість за регіонами","arrears by regions")</f>
        <v>заборгованість за регіонами</v>
      </c>
      <c r="N20" s="117"/>
    </row>
    <row r="21" spans="2:16" ht="19.5" thickBot="1">
      <c r="B21" s="21"/>
      <c r="C21" s="21"/>
      <c r="L21" s="128">
        <v>14</v>
      </c>
      <c r="M21" s="119" t="str">
        <f>IF(A1=1,"за рахунок бюджетних коштів","from the budget")</f>
        <v>за рахунок бюджетних коштів</v>
      </c>
      <c r="N21" s="120"/>
    </row>
    <row r="22" spans="2:16" ht="20.25" thickTop="1">
      <c r="B22" s="22"/>
      <c r="C22" s="22"/>
      <c r="D22" s="33"/>
      <c r="E22" s="33"/>
      <c r="F22" s="33"/>
      <c r="G22" s="33"/>
      <c r="H22" s="108"/>
      <c r="I22" s="33"/>
      <c r="J22" s="33"/>
      <c r="K22" s="33"/>
      <c r="L22" s="122"/>
      <c r="P22" s="7"/>
    </row>
    <row r="23" spans="2:16" ht="19.5">
      <c r="B23" s="22"/>
      <c r="C23" s="22"/>
      <c r="D23" s="33"/>
      <c r="E23" s="33"/>
      <c r="F23" s="33"/>
      <c r="G23" s="33"/>
      <c r="H23" s="108"/>
      <c r="I23" s="33"/>
      <c r="J23" s="33"/>
      <c r="K23" s="33"/>
    </row>
    <row r="24" spans="2:16" ht="19.5">
      <c r="B24" s="22"/>
      <c r="C24" s="22"/>
      <c r="D24" s="33"/>
      <c r="E24" s="33"/>
      <c r="F24" s="33"/>
      <c r="G24" s="33"/>
      <c r="H24" s="108"/>
      <c r="I24" s="33"/>
      <c r="J24" s="33"/>
      <c r="K24" s="33"/>
    </row>
    <row r="25" spans="2:16">
      <c r="B25" s="19"/>
      <c r="C25" s="19"/>
    </row>
    <row r="26" spans="2:16">
      <c r="B26" s="9"/>
      <c r="C26" s="9"/>
    </row>
    <row r="27" spans="2:16">
      <c r="B27" s="9"/>
      <c r="C27" s="9"/>
    </row>
    <row r="28" spans="2:16" ht="15.75" customHeight="1">
      <c r="B28" s="9"/>
      <c r="C28" s="9"/>
    </row>
    <row r="29" spans="2:16">
      <c r="B29" s="23"/>
      <c r="C29" s="23"/>
    </row>
  </sheetData>
  <mergeCells count="6">
    <mergeCell ref="B3:B7"/>
    <mergeCell ref="D4:D8"/>
    <mergeCell ref="F2:F3"/>
    <mergeCell ref="F8:F9"/>
    <mergeCell ref="D10:D15"/>
    <mergeCell ref="F12:F13"/>
  </mergeCells>
  <phoneticPr fontId="18" type="noConversion"/>
  <hyperlinks>
    <hyperlink ref="I18" location="'1'!A1" display="'1'!A1"/>
  </hyperlinks>
  <pageMargins left="0.55118110236220474" right="0.11811023622047245" top="3.937007874015748E-2" bottom="7.874015748031496E-2" header="0.15748031496062992" footer="0.19685039370078741"/>
  <pageSetup paperSize="9" scale="58" orientation="landscape" horizontalDpi="4294967294" r:id="rId1"/>
  <headerFooter alignWithMargins="0">
    <oddFooter>&amp;R&amp;D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19050</xdr:rowOff>
                  </from>
                  <to>
                    <xdr:col>1</xdr:col>
                    <xdr:colOff>0</xdr:colOff>
                    <xdr:row>1</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A47"/>
  <sheetViews>
    <sheetView showGridLines="0" showRowColHeaders="0" zoomScale="91" zoomScaleNormal="91" workbookViewId="0">
      <pane xSplit="2" ySplit="2" topLeftCell="C26" activePane="bottomRight" state="frozen"/>
      <selection pane="topRight" activeCell="C1" sqref="C1"/>
      <selection pane="bottomLeft" activeCell="A3" sqref="A3"/>
      <selection pane="bottomRight" activeCell="AA26" sqref="AA26"/>
    </sheetView>
  </sheetViews>
  <sheetFormatPr defaultColWidth="8.83203125" defaultRowHeight="12.75" outlineLevelRow="1" outlineLevelCol="1"/>
  <cols>
    <col min="1" max="1" width="10.5" customWidth="1"/>
    <col min="2" max="2" width="45.83203125" customWidth="1"/>
    <col min="3" max="4" width="8.83203125" hidden="1" customWidth="1" outlineLevel="1"/>
    <col min="5" max="18" width="10.83203125" hidden="1" customWidth="1" outlineLevel="1"/>
    <col min="19" max="19" width="10.83203125" customWidth="1" collapsed="1"/>
    <col min="20" max="20" width="10.83203125" customWidth="1"/>
    <col min="21" max="27" width="10.83203125" style="38" customWidth="1"/>
    <col min="28" max="34" width="10.83203125" customWidth="1"/>
  </cols>
  <sheetData>
    <row r="1" spans="1:27" ht="24" customHeight="1">
      <c r="A1" s="72" t="str">
        <f>IF('0'!A1=1,"до змісту","to title")</f>
        <v>до змісту</v>
      </c>
      <c r="B1" s="34"/>
    </row>
    <row r="2" spans="1:27" s="75" customFormat="1" ht="15.75" customHeight="1">
      <c r="A2" s="73"/>
      <c r="B2" s="74"/>
      <c r="C2" s="85">
        <v>1998</v>
      </c>
      <c r="D2" s="85">
        <v>1999</v>
      </c>
      <c r="E2" s="90">
        <v>2000</v>
      </c>
      <c r="F2" s="90">
        <v>2001</v>
      </c>
      <c r="G2" s="90">
        <v>2002</v>
      </c>
      <c r="H2" s="90">
        <v>2003</v>
      </c>
      <c r="I2" s="90">
        <v>2004</v>
      </c>
      <c r="J2" s="90">
        <v>2005</v>
      </c>
      <c r="K2" s="90">
        <v>2006</v>
      </c>
      <c r="L2" s="90">
        <v>2007</v>
      </c>
      <c r="M2" s="90">
        <v>2008</v>
      </c>
      <c r="N2" s="90">
        <v>2009</v>
      </c>
      <c r="O2" s="90">
        <v>2010</v>
      </c>
      <c r="P2" s="90">
        <v>2011</v>
      </c>
      <c r="Q2" s="90">
        <v>2012</v>
      </c>
      <c r="R2" s="91">
        <v>2013</v>
      </c>
      <c r="S2" s="92">
        <v>2014</v>
      </c>
      <c r="T2" s="93">
        <v>2015</v>
      </c>
      <c r="U2" s="92">
        <v>2016</v>
      </c>
      <c r="V2" s="93">
        <v>2017</v>
      </c>
      <c r="W2" s="93">
        <v>2018</v>
      </c>
      <c r="X2" s="93">
        <v>2019</v>
      </c>
      <c r="Y2" s="93">
        <v>2020</v>
      </c>
      <c r="Z2" s="93">
        <v>2021</v>
      </c>
      <c r="AA2" s="93">
        <v>2022</v>
      </c>
    </row>
    <row r="3" spans="1:27" ht="63.75" hidden="1" customHeight="1" outlineLevel="1">
      <c r="A3" s="149" t="str">
        <f>IF('0'!A1=1,"Заборгованість з виплати заробітної плати на початок року (млн. грн) КВЕД 2005","Wage arrears at the beginning of the year (mln. UAH) CTEA 2005")</f>
        <v>Заборгованість з виплати заробітної плати на початок року (млн. грн) КВЕД 2005</v>
      </c>
      <c r="B3" s="150"/>
      <c r="C3" s="87">
        <v>5165.7</v>
      </c>
      <c r="D3" s="87">
        <v>6518.6</v>
      </c>
      <c r="E3" s="87">
        <v>6400.8</v>
      </c>
      <c r="F3" s="87">
        <v>4928</v>
      </c>
      <c r="G3" s="87">
        <v>2656.605</v>
      </c>
      <c r="H3" s="87">
        <v>2548.2379999999998</v>
      </c>
      <c r="I3" s="87">
        <v>2232.3870000000002</v>
      </c>
      <c r="J3" s="87">
        <v>1111.2380000000001</v>
      </c>
      <c r="K3" s="87">
        <v>960.33100000000002</v>
      </c>
      <c r="L3" s="88">
        <v>806.39800000000002</v>
      </c>
      <c r="M3" s="88">
        <v>668.7</v>
      </c>
      <c r="N3" s="88">
        <v>1188.6759999999999</v>
      </c>
      <c r="O3" s="88">
        <v>1473.329</v>
      </c>
      <c r="P3" s="88">
        <v>1218.0719999999999</v>
      </c>
      <c r="Q3" s="88">
        <v>977.36500000000001</v>
      </c>
      <c r="R3" s="88">
        <v>893.702</v>
      </c>
      <c r="S3" s="89" t="s">
        <v>0</v>
      </c>
      <c r="T3" s="89" t="s">
        <v>0</v>
      </c>
      <c r="U3" s="89" t="s">
        <v>0</v>
      </c>
      <c r="V3" s="89" t="s">
        <v>0</v>
      </c>
      <c r="W3" s="89" t="s">
        <v>0</v>
      </c>
      <c r="X3" s="89" t="s">
        <v>0</v>
      </c>
      <c r="Y3" s="79"/>
    </row>
    <row r="4" spans="1:27" ht="30" hidden="1" customHeight="1" outlineLevel="1">
      <c r="A4" s="146" t="str">
        <f>IF('0'!A1=1,"За видами економічної діяльності КВЕД 2005","By types of economic activity CTEA 2005")</f>
        <v>За видами економічної діяльності КВЕД 2005</v>
      </c>
      <c r="B4" s="61"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64" t="s">
        <v>0</v>
      </c>
      <c r="D4" s="64" t="s">
        <v>0</v>
      </c>
      <c r="E4" s="64" t="s">
        <v>0</v>
      </c>
      <c r="F4" s="64" t="s">
        <v>0</v>
      </c>
      <c r="G4" s="64" t="s">
        <v>0</v>
      </c>
      <c r="H4" s="64" t="s">
        <v>0</v>
      </c>
      <c r="I4" s="64" t="s">
        <v>0</v>
      </c>
      <c r="J4" s="78">
        <v>275.89999999999998</v>
      </c>
      <c r="K4" s="78">
        <v>263.43299999999999</v>
      </c>
      <c r="L4" s="78">
        <v>174.9</v>
      </c>
      <c r="M4" s="78">
        <v>97.9</v>
      </c>
      <c r="N4" s="78">
        <v>85.936999999999998</v>
      </c>
      <c r="O4" s="78">
        <v>66.903999999999996</v>
      </c>
      <c r="P4" s="76">
        <v>40.054000000000002</v>
      </c>
      <c r="Q4" s="76">
        <v>25.597000000000001</v>
      </c>
      <c r="R4" s="76">
        <v>25.943999999999999</v>
      </c>
      <c r="S4" s="64" t="s">
        <v>0</v>
      </c>
      <c r="T4" s="64" t="s">
        <v>0</v>
      </c>
      <c r="U4" s="64" t="s">
        <v>0</v>
      </c>
      <c r="V4" s="64" t="s">
        <v>0</v>
      </c>
      <c r="W4" s="64" t="s">
        <v>0</v>
      </c>
      <c r="X4" s="64" t="s">
        <v>0</v>
      </c>
      <c r="Y4" s="78"/>
    </row>
    <row r="5" spans="1:27" ht="30" hidden="1" customHeight="1" outlineLevel="1">
      <c r="A5" s="147"/>
      <c r="B5" s="62" t="str">
        <f>IF('0'!A1=1,"Лісове господарство та пов'язані з ним послуги","forestry and related services")</f>
        <v>Лісове господарство та пов'язані з ним послуги</v>
      </c>
      <c r="C5" s="64" t="s">
        <v>0</v>
      </c>
      <c r="D5" s="64" t="s">
        <v>0</v>
      </c>
      <c r="E5" s="64" t="s">
        <v>0</v>
      </c>
      <c r="F5" s="64" t="s">
        <v>0</v>
      </c>
      <c r="G5" s="64" t="s">
        <v>0</v>
      </c>
      <c r="H5" s="64" t="s">
        <v>0</v>
      </c>
      <c r="I5" s="64" t="s">
        <v>0</v>
      </c>
      <c r="J5" s="78">
        <v>0.4</v>
      </c>
      <c r="K5" s="78">
        <v>0.55100000000000005</v>
      </c>
      <c r="L5" s="78">
        <v>1.0529999999999999</v>
      </c>
      <c r="M5" s="78">
        <v>0.8</v>
      </c>
      <c r="N5" s="78">
        <v>12.683</v>
      </c>
      <c r="O5" s="78">
        <v>4.383</v>
      </c>
      <c r="P5" s="76">
        <v>0.69399999999999995</v>
      </c>
      <c r="Q5" s="76">
        <v>0.72899999999999998</v>
      </c>
      <c r="R5" s="76">
        <v>1.004</v>
      </c>
      <c r="S5" s="64" t="s">
        <v>0</v>
      </c>
      <c r="T5" s="64" t="s">
        <v>0</v>
      </c>
      <c r="U5" s="64" t="s">
        <v>0</v>
      </c>
      <c r="V5" s="64" t="s">
        <v>0</v>
      </c>
      <c r="W5" s="64" t="s">
        <v>0</v>
      </c>
      <c r="X5" s="64" t="s">
        <v>0</v>
      </c>
      <c r="Y5" s="78"/>
    </row>
    <row r="6" spans="1:27" ht="30" hidden="1" customHeight="1" outlineLevel="1">
      <c r="A6" s="147"/>
      <c r="B6" s="62" t="str">
        <f>IF('0'!A1=1,"Рибальство, рибництво","Fishing, fishery")</f>
        <v>Рибальство, рибництво</v>
      </c>
      <c r="C6" s="64" t="s">
        <v>0</v>
      </c>
      <c r="D6" s="64" t="s">
        <v>0</v>
      </c>
      <c r="E6" s="64" t="s">
        <v>0</v>
      </c>
      <c r="F6" s="64" t="s">
        <v>0</v>
      </c>
      <c r="G6" s="64" t="s">
        <v>0</v>
      </c>
      <c r="H6" s="64" t="s">
        <v>0</v>
      </c>
      <c r="I6" s="64" t="s">
        <v>0</v>
      </c>
      <c r="J6" s="78">
        <v>5.5</v>
      </c>
      <c r="K6" s="78">
        <v>3.141</v>
      </c>
      <c r="L6" s="78">
        <v>2.8959999999999999</v>
      </c>
      <c r="M6" s="78">
        <v>2.2000000000000002</v>
      </c>
      <c r="N6" s="78">
        <v>1.8220000000000001</v>
      </c>
      <c r="O6" s="78">
        <v>3.1110000000000002</v>
      </c>
      <c r="P6" s="76">
        <v>6.0510000000000002</v>
      </c>
      <c r="Q6" s="76">
        <v>4.4880000000000004</v>
      </c>
      <c r="R6" s="76">
        <v>3.9569999999999999</v>
      </c>
      <c r="S6" s="64" t="s">
        <v>0</v>
      </c>
      <c r="T6" s="64" t="s">
        <v>0</v>
      </c>
      <c r="U6" s="64" t="s">
        <v>0</v>
      </c>
      <c r="V6" s="64" t="s">
        <v>0</v>
      </c>
      <c r="W6" s="64" t="s">
        <v>0</v>
      </c>
      <c r="X6" s="64" t="s">
        <v>0</v>
      </c>
      <c r="Y6" s="78"/>
    </row>
    <row r="7" spans="1:27" ht="30" hidden="1" customHeight="1" outlineLevel="1">
      <c r="A7" s="147"/>
      <c r="B7" s="62" t="str">
        <f>IF('0'!A1=1,"Промисловість","Industrial production")</f>
        <v>Промисловість</v>
      </c>
      <c r="C7" s="64" t="s">
        <v>0</v>
      </c>
      <c r="D7" s="64" t="s">
        <v>0</v>
      </c>
      <c r="E7" s="64" t="s">
        <v>0</v>
      </c>
      <c r="F7" s="64" t="s">
        <v>0</v>
      </c>
      <c r="G7" s="64" t="s">
        <v>0</v>
      </c>
      <c r="H7" s="64" t="s">
        <v>0</v>
      </c>
      <c r="I7" s="64" t="s">
        <v>0</v>
      </c>
      <c r="J7" s="78">
        <v>538.4</v>
      </c>
      <c r="K7" s="78">
        <v>442.09699999999998</v>
      </c>
      <c r="L7" s="78">
        <v>403.702</v>
      </c>
      <c r="M7" s="78">
        <v>372.7</v>
      </c>
      <c r="N7" s="78">
        <v>677.03300000000002</v>
      </c>
      <c r="O7" s="78">
        <v>804.99199999999996</v>
      </c>
      <c r="P7" s="76">
        <v>686.16800000000001</v>
      </c>
      <c r="Q7" s="76">
        <v>581.93499999999995</v>
      </c>
      <c r="R7" s="76">
        <v>508.22399999999999</v>
      </c>
      <c r="S7" s="64" t="s">
        <v>0</v>
      </c>
      <c r="T7" s="64" t="s">
        <v>0</v>
      </c>
      <c r="U7" s="64" t="s">
        <v>0</v>
      </c>
      <c r="V7" s="64" t="s">
        <v>0</v>
      </c>
      <c r="W7" s="64" t="s">
        <v>0</v>
      </c>
      <c r="X7" s="64" t="s">
        <v>0</v>
      </c>
      <c r="Y7" s="78"/>
    </row>
    <row r="8" spans="1:27" ht="30" hidden="1" customHeight="1" outlineLevel="1">
      <c r="A8" s="147"/>
      <c r="B8" s="62" t="str">
        <f>IF('0'!A1=1,"Будівництво","Construction")</f>
        <v>Будівництво</v>
      </c>
      <c r="C8" s="64" t="s">
        <v>0</v>
      </c>
      <c r="D8" s="64" t="s">
        <v>0</v>
      </c>
      <c r="E8" s="64" t="s">
        <v>0</v>
      </c>
      <c r="F8" s="64" t="s">
        <v>0</v>
      </c>
      <c r="G8" s="64" t="s">
        <v>0</v>
      </c>
      <c r="H8" s="64" t="s">
        <v>0</v>
      </c>
      <c r="I8" s="64" t="s">
        <v>0</v>
      </c>
      <c r="J8" s="78">
        <v>106</v>
      </c>
      <c r="K8" s="78">
        <v>87.932000000000002</v>
      </c>
      <c r="L8" s="78">
        <v>72.524000000000001</v>
      </c>
      <c r="M8" s="78">
        <v>70.2</v>
      </c>
      <c r="N8" s="78">
        <v>189.68799999999999</v>
      </c>
      <c r="O8" s="78">
        <v>240.72</v>
      </c>
      <c r="P8" s="76">
        <v>178.96600000000001</v>
      </c>
      <c r="Q8" s="76">
        <v>125.41200000000001</v>
      </c>
      <c r="R8" s="76">
        <v>107.765</v>
      </c>
      <c r="S8" s="64" t="s">
        <v>0</v>
      </c>
      <c r="T8" s="64" t="s">
        <v>0</v>
      </c>
      <c r="U8" s="64" t="s">
        <v>0</v>
      </c>
      <c r="V8" s="64" t="s">
        <v>0</v>
      </c>
      <c r="W8" s="64" t="s">
        <v>0</v>
      </c>
      <c r="X8" s="64" t="s">
        <v>0</v>
      </c>
      <c r="Y8" s="78"/>
    </row>
    <row r="9" spans="1:27" ht="30" hidden="1" customHeight="1" outlineLevel="1">
      <c r="A9" s="147"/>
      <c r="B9" s="62" t="str">
        <f>IF('0'!A1=1,"Торгівля; ремонту автомобілів, побутових виробів та предметів особистого вжитку ","Trade; repair of motor vehicles, household appliances and personal demand items")</f>
        <v xml:space="preserve">Торгівля; ремонту автомобілів, побутових виробів та предметів особистого вжитку </v>
      </c>
      <c r="C9" s="64" t="s">
        <v>0</v>
      </c>
      <c r="D9" s="64" t="s">
        <v>0</v>
      </c>
      <c r="E9" s="64" t="s">
        <v>0</v>
      </c>
      <c r="F9" s="64" t="s">
        <v>0</v>
      </c>
      <c r="G9" s="64" t="s">
        <v>0</v>
      </c>
      <c r="H9" s="64" t="s">
        <v>0</v>
      </c>
      <c r="I9" s="64" t="s">
        <v>0</v>
      </c>
      <c r="J9" s="78">
        <v>31.4</v>
      </c>
      <c r="K9" s="78">
        <v>23.975000000000001</v>
      </c>
      <c r="L9" s="78">
        <v>21.053000000000001</v>
      </c>
      <c r="M9" s="78">
        <v>19.899999999999999</v>
      </c>
      <c r="N9" s="78">
        <v>32.253999999999998</v>
      </c>
      <c r="O9" s="78">
        <v>55.148000000000003</v>
      </c>
      <c r="P9" s="76">
        <v>48.506</v>
      </c>
      <c r="Q9" s="76">
        <v>27.109000000000002</v>
      </c>
      <c r="R9" s="76">
        <v>15.278</v>
      </c>
      <c r="S9" s="64" t="s">
        <v>0</v>
      </c>
      <c r="T9" s="64" t="s">
        <v>0</v>
      </c>
      <c r="U9" s="64" t="s">
        <v>0</v>
      </c>
      <c r="V9" s="64" t="s">
        <v>0</v>
      </c>
      <c r="W9" s="64" t="s">
        <v>0</v>
      </c>
      <c r="X9" s="64" t="s">
        <v>0</v>
      </c>
      <c r="Y9" s="78"/>
    </row>
    <row r="10" spans="1:27" ht="30" hidden="1" customHeight="1" outlineLevel="1">
      <c r="A10" s="147"/>
      <c r="B10" s="62" t="str">
        <f>IF('0'!A1=1,"з них роздрібна торгівля  побутовими товарами  та їх ремонт","of which retail trade and repair of household goods")</f>
        <v>з них роздрібна торгівля  побутовими товарами  та їх ремонт</v>
      </c>
      <c r="C10" s="64" t="s">
        <v>0</v>
      </c>
      <c r="D10" s="64" t="s">
        <v>0</v>
      </c>
      <c r="E10" s="64" t="s">
        <v>0</v>
      </c>
      <c r="F10" s="64" t="s">
        <v>0</v>
      </c>
      <c r="G10" s="64" t="s">
        <v>0</v>
      </c>
      <c r="H10" s="64" t="s">
        <v>0</v>
      </c>
      <c r="I10" s="64" t="s">
        <v>0</v>
      </c>
      <c r="J10" s="78"/>
      <c r="K10" s="78">
        <v>3.5470000000000002</v>
      </c>
      <c r="L10" s="78">
        <v>2.6440000000000001</v>
      </c>
      <c r="M10" s="64" t="s">
        <v>0</v>
      </c>
      <c r="N10" s="64" t="s">
        <v>0</v>
      </c>
      <c r="O10" s="64" t="s">
        <v>0</v>
      </c>
      <c r="P10" s="64" t="s">
        <v>0</v>
      </c>
      <c r="Q10" s="64" t="s">
        <v>0</v>
      </c>
      <c r="R10" s="64" t="s">
        <v>0</v>
      </c>
      <c r="S10" s="64" t="s">
        <v>0</v>
      </c>
      <c r="T10" s="64" t="s">
        <v>0</v>
      </c>
      <c r="U10" s="64" t="s">
        <v>0</v>
      </c>
      <c r="V10" s="64" t="s">
        <v>0</v>
      </c>
      <c r="W10" s="64" t="s">
        <v>0</v>
      </c>
      <c r="X10" s="64" t="s">
        <v>0</v>
      </c>
      <c r="Y10" s="40"/>
    </row>
    <row r="11" spans="1:27" ht="30" hidden="1" customHeight="1" outlineLevel="1">
      <c r="A11" s="147"/>
      <c r="B11" s="62" t="str">
        <f>IF('0'!A1=1,"Діяльність готелів та ресторанів","Activity of hotels and restaurants")</f>
        <v>Діяльність готелів та ресторанів</v>
      </c>
      <c r="C11" s="64" t="s">
        <v>0</v>
      </c>
      <c r="D11" s="64" t="s">
        <v>0</v>
      </c>
      <c r="E11" s="64" t="s">
        <v>0</v>
      </c>
      <c r="F11" s="64" t="s">
        <v>0</v>
      </c>
      <c r="G11" s="64" t="s">
        <v>0</v>
      </c>
      <c r="H11" s="64" t="s">
        <v>0</v>
      </c>
      <c r="I11" s="64" t="s">
        <v>0</v>
      </c>
      <c r="J11" s="78">
        <v>3</v>
      </c>
      <c r="K11" s="78">
        <v>1.8480000000000001</v>
      </c>
      <c r="L11" s="78">
        <v>1.522</v>
      </c>
      <c r="M11" s="78">
        <v>1.8</v>
      </c>
      <c r="N11" s="78">
        <v>3.1419999999999999</v>
      </c>
      <c r="O11" s="78">
        <v>7.4050000000000002</v>
      </c>
      <c r="P11" s="76">
        <v>5.7329999999999997</v>
      </c>
      <c r="Q11" s="76">
        <v>2.8380000000000001</v>
      </c>
      <c r="R11" s="76">
        <v>4.1420000000000003</v>
      </c>
      <c r="S11" s="64" t="s">
        <v>0</v>
      </c>
      <c r="T11" s="64" t="s">
        <v>0</v>
      </c>
      <c r="U11" s="64" t="s">
        <v>0</v>
      </c>
      <c r="V11" s="64" t="s">
        <v>0</v>
      </c>
      <c r="W11" s="64" t="s">
        <v>0</v>
      </c>
      <c r="X11" s="64" t="s">
        <v>0</v>
      </c>
      <c r="Y11" s="78"/>
    </row>
    <row r="12" spans="1:27" ht="30" hidden="1" customHeight="1" outlineLevel="1">
      <c r="A12" s="147"/>
      <c r="B12" s="62" t="str">
        <f>IF('0'!A1=1,"Діяльність транспорту та зв'язку","Activity of transport and communications")</f>
        <v>Діяльність транспорту та зв'язку</v>
      </c>
      <c r="C12" s="64" t="s">
        <v>0</v>
      </c>
      <c r="D12" s="64" t="s">
        <v>0</v>
      </c>
      <c r="E12" s="64" t="s">
        <v>0</v>
      </c>
      <c r="F12" s="64" t="s">
        <v>0</v>
      </c>
      <c r="G12" s="64" t="s">
        <v>0</v>
      </c>
      <c r="H12" s="64" t="s">
        <v>0</v>
      </c>
      <c r="I12" s="64" t="s">
        <v>0</v>
      </c>
      <c r="J12" s="78">
        <v>68.099999999999994</v>
      </c>
      <c r="K12" s="78">
        <v>59.765000000000001</v>
      </c>
      <c r="L12" s="78">
        <v>47.258000000000003</v>
      </c>
      <c r="M12" s="78">
        <v>43.1</v>
      </c>
      <c r="N12" s="78">
        <v>74.067999999999998</v>
      </c>
      <c r="O12" s="78">
        <v>115.113</v>
      </c>
      <c r="P12" s="76">
        <v>71.400999999999996</v>
      </c>
      <c r="Q12" s="76">
        <v>39.369999999999997</v>
      </c>
      <c r="R12" s="76">
        <v>69.518000000000001</v>
      </c>
      <c r="S12" s="64" t="s">
        <v>0</v>
      </c>
      <c r="T12" s="64" t="s">
        <v>0</v>
      </c>
      <c r="U12" s="64" t="s">
        <v>0</v>
      </c>
      <c r="V12" s="64" t="s">
        <v>0</v>
      </c>
      <c r="W12" s="64" t="s">
        <v>0</v>
      </c>
      <c r="X12" s="64" t="s">
        <v>0</v>
      </c>
      <c r="Y12" s="78"/>
    </row>
    <row r="13" spans="1:27" ht="30" hidden="1" customHeight="1" outlineLevel="1">
      <c r="A13" s="147"/>
      <c r="B13" s="62" t="str">
        <f>IF('0'!A1=1,"діяльність наземного транспорту","аctivity of surface transport")</f>
        <v>діяльність наземного транспорту</v>
      </c>
      <c r="C13" s="64" t="s">
        <v>0</v>
      </c>
      <c r="D13" s="64" t="s">
        <v>0</v>
      </c>
      <c r="E13" s="64" t="s">
        <v>0</v>
      </c>
      <c r="F13" s="64" t="s">
        <v>0</v>
      </c>
      <c r="G13" s="64" t="s">
        <v>0</v>
      </c>
      <c r="H13" s="64" t="s">
        <v>0</v>
      </c>
      <c r="I13" s="64" t="s">
        <v>0</v>
      </c>
      <c r="J13" s="78"/>
      <c r="K13" s="78">
        <v>39.232999999999997</v>
      </c>
      <c r="L13" s="78">
        <v>29.72</v>
      </c>
      <c r="M13" s="64" t="s">
        <v>0</v>
      </c>
      <c r="N13" s="64" t="s">
        <v>0</v>
      </c>
      <c r="O13" s="64" t="s">
        <v>0</v>
      </c>
      <c r="P13" s="64" t="s">
        <v>0</v>
      </c>
      <c r="Q13" s="64" t="s">
        <v>0</v>
      </c>
      <c r="R13" s="64" t="s">
        <v>0</v>
      </c>
      <c r="S13" s="64" t="s">
        <v>0</v>
      </c>
      <c r="T13" s="64" t="s">
        <v>0</v>
      </c>
      <c r="U13" s="64" t="s">
        <v>0</v>
      </c>
      <c r="V13" s="64" t="s">
        <v>0</v>
      </c>
      <c r="W13" s="64" t="s">
        <v>0</v>
      </c>
      <c r="X13" s="64" t="s">
        <v>0</v>
      </c>
      <c r="Y13" s="40"/>
    </row>
    <row r="14" spans="1:27" ht="30" hidden="1" customHeight="1" outlineLevel="1">
      <c r="A14" s="147"/>
      <c r="B14" s="62" t="str">
        <f>IF('0'!A1=1,"діяльність водного транспорту","аctivity of water transport")</f>
        <v>діяльність водного транспорту</v>
      </c>
      <c r="C14" s="64" t="s">
        <v>0</v>
      </c>
      <c r="D14" s="64" t="s">
        <v>0</v>
      </c>
      <c r="E14" s="64" t="s">
        <v>0</v>
      </c>
      <c r="F14" s="64" t="s">
        <v>0</v>
      </c>
      <c r="G14" s="64" t="s">
        <v>0</v>
      </c>
      <c r="H14" s="64" t="s">
        <v>0</v>
      </c>
      <c r="I14" s="64" t="s">
        <v>0</v>
      </c>
      <c r="J14" s="78"/>
      <c r="K14" s="78">
        <v>5.19</v>
      </c>
      <c r="L14" s="78">
        <v>3.1659999999999999</v>
      </c>
      <c r="M14" s="64" t="s">
        <v>0</v>
      </c>
      <c r="N14" s="64" t="s">
        <v>0</v>
      </c>
      <c r="O14" s="64" t="s">
        <v>0</v>
      </c>
      <c r="P14" s="64" t="s">
        <v>0</v>
      </c>
      <c r="Q14" s="64" t="s">
        <v>0</v>
      </c>
      <c r="R14" s="64" t="s">
        <v>0</v>
      </c>
      <c r="S14" s="64" t="s">
        <v>0</v>
      </c>
      <c r="T14" s="64" t="s">
        <v>0</v>
      </c>
      <c r="U14" s="64" t="s">
        <v>0</v>
      </c>
      <c r="V14" s="64" t="s">
        <v>0</v>
      </c>
      <c r="W14" s="64" t="s">
        <v>0</v>
      </c>
      <c r="X14" s="64" t="s">
        <v>0</v>
      </c>
      <c r="Y14" s="40"/>
    </row>
    <row r="15" spans="1:27" ht="30" hidden="1" customHeight="1" outlineLevel="1">
      <c r="A15" s="147"/>
      <c r="B15" s="62" t="str">
        <f>IF('0'!A1=1,"діяльність авіаційного транспорту","аctivity of air transport")</f>
        <v>діяльність авіаційного транспорту</v>
      </c>
      <c r="C15" s="64" t="s">
        <v>0</v>
      </c>
      <c r="D15" s="64" t="s">
        <v>0</v>
      </c>
      <c r="E15" s="64" t="s">
        <v>0</v>
      </c>
      <c r="F15" s="64" t="s">
        <v>0</v>
      </c>
      <c r="G15" s="64" t="s">
        <v>0</v>
      </c>
      <c r="H15" s="64" t="s">
        <v>0</v>
      </c>
      <c r="I15" s="64" t="s">
        <v>0</v>
      </c>
      <c r="J15" s="78"/>
      <c r="K15" s="78">
        <v>4.2809999999999997</v>
      </c>
      <c r="L15" s="78">
        <v>4.476</v>
      </c>
      <c r="M15" s="64" t="s">
        <v>0</v>
      </c>
      <c r="N15" s="64" t="s">
        <v>0</v>
      </c>
      <c r="O15" s="64" t="s">
        <v>0</v>
      </c>
      <c r="P15" s="64" t="s">
        <v>0</v>
      </c>
      <c r="Q15" s="64" t="s">
        <v>0</v>
      </c>
      <c r="R15" s="64" t="s">
        <v>0</v>
      </c>
      <c r="S15" s="64" t="s">
        <v>0</v>
      </c>
      <c r="T15" s="64" t="s">
        <v>0</v>
      </c>
      <c r="U15" s="64" t="s">
        <v>0</v>
      </c>
      <c r="V15" s="64" t="s">
        <v>0</v>
      </c>
      <c r="W15" s="64" t="s">
        <v>0</v>
      </c>
      <c r="X15" s="64" t="s">
        <v>0</v>
      </c>
      <c r="Y15" s="40"/>
    </row>
    <row r="16" spans="1:27" ht="30" hidden="1" customHeight="1" outlineLevel="1">
      <c r="A16" s="147"/>
      <c r="B16" s="62" t="str">
        <f>IF('0'!A1=1,"додаткові транспортні  послуги та допоміжні операції","аdditional transport services and auxiliary operations")</f>
        <v>додаткові транспортні  послуги та допоміжні операції</v>
      </c>
      <c r="C16" s="64" t="s">
        <v>0</v>
      </c>
      <c r="D16" s="64" t="s">
        <v>0</v>
      </c>
      <c r="E16" s="64" t="s">
        <v>0</v>
      </c>
      <c r="F16" s="64" t="s">
        <v>0</v>
      </c>
      <c r="G16" s="64" t="s">
        <v>0</v>
      </c>
      <c r="H16" s="64" t="s">
        <v>0</v>
      </c>
      <c r="I16" s="64" t="s">
        <v>0</v>
      </c>
      <c r="J16" s="78"/>
      <c r="K16" s="78">
        <v>10.377000000000001</v>
      </c>
      <c r="L16" s="78">
        <v>9.0609999999999999</v>
      </c>
      <c r="M16" s="64" t="s">
        <v>0</v>
      </c>
      <c r="N16" s="64" t="s">
        <v>0</v>
      </c>
      <c r="O16" s="64" t="s">
        <v>0</v>
      </c>
      <c r="P16" s="64" t="s">
        <v>0</v>
      </c>
      <c r="Q16" s="64" t="s">
        <v>0</v>
      </c>
      <c r="R16" s="64" t="s">
        <v>0</v>
      </c>
      <c r="S16" s="64" t="s">
        <v>0</v>
      </c>
      <c r="T16" s="64" t="s">
        <v>0</v>
      </c>
      <c r="U16" s="64" t="s">
        <v>0</v>
      </c>
      <c r="V16" s="64" t="s">
        <v>0</v>
      </c>
      <c r="W16" s="64" t="s">
        <v>0</v>
      </c>
      <c r="X16" s="64" t="s">
        <v>0</v>
      </c>
      <c r="Y16" s="40"/>
    </row>
    <row r="17" spans="1:27" ht="30" hidden="1" customHeight="1" outlineLevel="1">
      <c r="A17" s="147"/>
      <c r="B17" s="62" t="str">
        <f>IF('0'!A1=1,"діяльність пошти та зв’язку","аctivity of mail and communications")</f>
        <v>діяльність пошти та зв’язку</v>
      </c>
      <c r="C17" s="64" t="s">
        <v>0</v>
      </c>
      <c r="D17" s="64" t="s">
        <v>0</v>
      </c>
      <c r="E17" s="64" t="s">
        <v>0</v>
      </c>
      <c r="F17" s="64" t="s">
        <v>0</v>
      </c>
      <c r="G17" s="64" t="s">
        <v>0</v>
      </c>
      <c r="H17" s="64" t="s">
        <v>0</v>
      </c>
      <c r="I17" s="64" t="s">
        <v>0</v>
      </c>
      <c r="J17" s="78"/>
      <c r="K17" s="78">
        <v>0.68400000000000005</v>
      </c>
      <c r="L17" s="78">
        <v>0.83499999999999996</v>
      </c>
      <c r="M17" s="64" t="s">
        <v>0</v>
      </c>
      <c r="N17" s="64" t="s">
        <v>0</v>
      </c>
      <c r="O17" s="64" t="s">
        <v>0</v>
      </c>
      <c r="P17" s="64" t="s">
        <v>0</v>
      </c>
      <c r="Q17" s="64" t="s">
        <v>0</v>
      </c>
      <c r="R17" s="64" t="s">
        <v>0</v>
      </c>
      <c r="S17" s="64" t="s">
        <v>0</v>
      </c>
      <c r="T17" s="64" t="s">
        <v>0</v>
      </c>
      <c r="U17" s="64" t="s">
        <v>0</v>
      </c>
      <c r="V17" s="64" t="s">
        <v>0</v>
      </c>
      <c r="W17" s="64" t="s">
        <v>0</v>
      </c>
      <c r="X17" s="64" t="s">
        <v>0</v>
      </c>
      <c r="Y17" s="40"/>
    </row>
    <row r="18" spans="1:27" ht="30" hidden="1" customHeight="1" outlineLevel="1">
      <c r="A18" s="147"/>
      <c r="B18" s="62" t="str">
        <f>IF('0'!A1=1,"Фінансова діяльність","Financial activity")</f>
        <v>Фінансова діяльність</v>
      </c>
      <c r="C18" s="64" t="s">
        <v>0</v>
      </c>
      <c r="D18" s="64" t="s">
        <v>0</v>
      </c>
      <c r="E18" s="64" t="s">
        <v>0</v>
      </c>
      <c r="F18" s="64" t="s">
        <v>0</v>
      </c>
      <c r="G18" s="64" t="s">
        <v>0</v>
      </c>
      <c r="H18" s="64" t="s">
        <v>0</v>
      </c>
      <c r="I18" s="64" t="s">
        <v>0</v>
      </c>
      <c r="J18" s="78">
        <v>2.2000000000000002</v>
      </c>
      <c r="K18" s="78">
        <v>3.5510000000000002</v>
      </c>
      <c r="L18" s="78">
        <v>2.7290000000000001</v>
      </c>
      <c r="M18" s="78">
        <v>1.8</v>
      </c>
      <c r="N18" s="78">
        <v>2.3290000000000002</v>
      </c>
      <c r="O18" s="78">
        <v>5.0640000000000001</v>
      </c>
      <c r="P18" s="76">
        <v>5.319</v>
      </c>
      <c r="Q18" s="76">
        <v>3.0950000000000002</v>
      </c>
      <c r="R18" s="76">
        <v>3.1880000000000002</v>
      </c>
      <c r="S18" s="64" t="s">
        <v>0</v>
      </c>
      <c r="T18" s="64" t="s">
        <v>0</v>
      </c>
      <c r="U18" s="64" t="s">
        <v>0</v>
      </c>
      <c r="V18" s="64" t="s">
        <v>0</v>
      </c>
      <c r="W18" s="64" t="s">
        <v>0</v>
      </c>
      <c r="X18" s="64" t="s">
        <v>0</v>
      </c>
      <c r="Y18" s="78"/>
    </row>
    <row r="19" spans="1:27" ht="30" hidden="1" customHeight="1" outlineLevel="1">
      <c r="A19" s="147"/>
      <c r="B19" s="62"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9" s="64" t="s">
        <v>0</v>
      </c>
      <c r="D19" s="64" t="s">
        <v>0</v>
      </c>
      <c r="E19" s="64" t="s">
        <v>0</v>
      </c>
      <c r="F19" s="64" t="s">
        <v>0</v>
      </c>
      <c r="G19" s="64" t="s">
        <v>0</v>
      </c>
      <c r="H19" s="64" t="s">
        <v>0</v>
      </c>
      <c r="I19" s="64" t="s">
        <v>0</v>
      </c>
      <c r="J19" s="78">
        <v>59.7</v>
      </c>
      <c r="K19" s="78">
        <v>55.643999999999998</v>
      </c>
      <c r="L19" s="78">
        <v>60.063000000000002</v>
      </c>
      <c r="M19" s="78">
        <v>44.3</v>
      </c>
      <c r="N19" s="78">
        <v>81.718000000000004</v>
      </c>
      <c r="O19" s="78">
        <v>112.84099999999999</v>
      </c>
      <c r="P19" s="76">
        <v>128.18100000000001</v>
      </c>
      <c r="Q19" s="76">
        <v>122.208</v>
      </c>
      <c r="R19" s="76">
        <v>116.712</v>
      </c>
      <c r="S19" s="64" t="s">
        <v>0</v>
      </c>
      <c r="T19" s="64" t="s">
        <v>0</v>
      </c>
      <c r="U19" s="64" t="s">
        <v>0</v>
      </c>
      <c r="V19" s="64" t="s">
        <v>0</v>
      </c>
      <c r="W19" s="64" t="s">
        <v>0</v>
      </c>
      <c r="X19" s="64" t="s">
        <v>0</v>
      </c>
      <c r="Y19" s="78"/>
    </row>
    <row r="20" spans="1:27" ht="30" hidden="1" customHeight="1" outlineLevel="1">
      <c r="A20" s="147"/>
      <c r="B20" s="62" t="str">
        <f>IF('0'!A1=1,"з них дослідження і розробки","of which research and developments")</f>
        <v>з них дослідження і розробки</v>
      </c>
      <c r="C20" s="64" t="s">
        <v>0</v>
      </c>
      <c r="D20" s="64" t="s">
        <v>0</v>
      </c>
      <c r="E20" s="64" t="s">
        <v>0</v>
      </c>
      <c r="F20" s="64" t="s">
        <v>0</v>
      </c>
      <c r="G20" s="64" t="s">
        <v>0</v>
      </c>
      <c r="H20" s="64" t="s">
        <v>0</v>
      </c>
      <c r="I20" s="64" t="s">
        <v>0</v>
      </c>
      <c r="J20" s="78">
        <v>13.9</v>
      </c>
      <c r="K20" s="78">
        <v>12.797000000000001</v>
      </c>
      <c r="L20" s="78">
        <v>17.693000000000001</v>
      </c>
      <c r="M20" s="78">
        <v>19.100000000000001</v>
      </c>
      <c r="N20" s="78">
        <v>35.468000000000004</v>
      </c>
      <c r="O20" s="78">
        <v>42.728000000000002</v>
      </c>
      <c r="P20" s="76">
        <v>54.753999999999998</v>
      </c>
      <c r="Q20" s="76">
        <v>53.838000000000001</v>
      </c>
      <c r="R20" s="76">
        <v>49.185000000000002</v>
      </c>
      <c r="S20" s="64" t="s">
        <v>0</v>
      </c>
      <c r="T20" s="64" t="s">
        <v>0</v>
      </c>
      <c r="U20" s="64" t="s">
        <v>0</v>
      </c>
      <c r="V20" s="64" t="s">
        <v>0</v>
      </c>
      <c r="W20" s="64" t="s">
        <v>0</v>
      </c>
      <c r="X20" s="64" t="s">
        <v>0</v>
      </c>
      <c r="Y20" s="78"/>
    </row>
    <row r="21" spans="1:27" ht="30" hidden="1" customHeight="1" outlineLevel="1">
      <c r="A21" s="147"/>
      <c r="B21" s="62" t="str">
        <f>IF('0'!A1=1,"Державне управління","Public administration")</f>
        <v>Державне управління</v>
      </c>
      <c r="C21" s="64" t="s">
        <v>0</v>
      </c>
      <c r="D21" s="64" t="s">
        <v>0</v>
      </c>
      <c r="E21" s="64" t="s">
        <v>0</v>
      </c>
      <c r="F21" s="64" t="s">
        <v>0</v>
      </c>
      <c r="G21" s="64" t="s">
        <v>0</v>
      </c>
      <c r="H21" s="64" t="s">
        <v>0</v>
      </c>
      <c r="I21" s="64" t="s">
        <v>0</v>
      </c>
      <c r="J21" s="78">
        <v>0.5</v>
      </c>
      <c r="K21" s="78">
        <v>0.63500000000000001</v>
      </c>
      <c r="L21" s="78">
        <v>1.1579999999999999</v>
      </c>
      <c r="M21" s="78">
        <v>0.4</v>
      </c>
      <c r="N21" s="78">
        <v>1.2689999999999999</v>
      </c>
      <c r="O21" s="78">
        <v>2.6640000000000001</v>
      </c>
      <c r="P21" s="76">
        <v>2.9889999999999999</v>
      </c>
      <c r="Q21" s="76">
        <v>3.4889999999999999</v>
      </c>
      <c r="R21" s="76">
        <v>2.3090000000000002</v>
      </c>
      <c r="S21" s="64" t="s">
        <v>0</v>
      </c>
      <c r="T21" s="64" t="s">
        <v>0</v>
      </c>
      <c r="U21" s="64" t="s">
        <v>0</v>
      </c>
      <c r="V21" s="64" t="s">
        <v>0</v>
      </c>
      <c r="W21" s="64" t="s">
        <v>0</v>
      </c>
      <c r="X21" s="64" t="s">
        <v>0</v>
      </c>
      <c r="Y21" s="78"/>
    </row>
    <row r="22" spans="1:27" ht="30" hidden="1" customHeight="1" outlineLevel="1">
      <c r="A22" s="147"/>
      <c r="B22" s="62" t="str">
        <f>IF('0'!A1=1,"Освіта","Education")</f>
        <v>Освіта</v>
      </c>
      <c r="C22" s="64" t="s">
        <v>0</v>
      </c>
      <c r="D22" s="64" t="s">
        <v>0</v>
      </c>
      <c r="E22" s="64" t="s">
        <v>0</v>
      </c>
      <c r="F22" s="64" t="s">
        <v>0</v>
      </c>
      <c r="G22" s="64" t="s">
        <v>0</v>
      </c>
      <c r="H22" s="64" t="s">
        <v>0</v>
      </c>
      <c r="I22" s="64" t="s">
        <v>0</v>
      </c>
      <c r="J22" s="78">
        <v>1.5</v>
      </c>
      <c r="K22" s="78">
        <v>1.3140000000000001</v>
      </c>
      <c r="L22" s="78">
        <v>1.4890000000000001</v>
      </c>
      <c r="M22" s="78">
        <v>1.5</v>
      </c>
      <c r="N22" s="78">
        <v>3.8479999999999999</v>
      </c>
      <c r="O22" s="78">
        <v>6</v>
      </c>
      <c r="P22" s="76">
        <v>4.4649999999999999</v>
      </c>
      <c r="Q22" s="76">
        <v>5.2670000000000003</v>
      </c>
      <c r="R22" s="76">
        <v>4.6950000000000003</v>
      </c>
      <c r="S22" s="64" t="s">
        <v>0</v>
      </c>
      <c r="T22" s="64" t="s">
        <v>0</v>
      </c>
      <c r="U22" s="64" t="s">
        <v>0</v>
      </c>
      <c r="V22" s="64" t="s">
        <v>0</v>
      </c>
      <c r="W22" s="64" t="s">
        <v>0</v>
      </c>
      <c r="X22" s="64" t="s">
        <v>0</v>
      </c>
      <c r="Y22" s="78"/>
    </row>
    <row r="23" spans="1:27" ht="30" hidden="1" customHeight="1" outlineLevel="1">
      <c r="A23" s="147"/>
      <c r="B23" s="62" t="str">
        <f>IF('0'!A1=1,"Охорона здоров’я та надання соціальної допомоги","Health care and provision of social aid")</f>
        <v>Охорона здоров’я та надання соціальної допомоги</v>
      </c>
      <c r="C23" s="64" t="s">
        <v>0</v>
      </c>
      <c r="D23" s="64" t="s">
        <v>0</v>
      </c>
      <c r="E23" s="64" t="s">
        <v>0</v>
      </c>
      <c r="F23" s="64" t="s">
        <v>0</v>
      </c>
      <c r="G23" s="64" t="s">
        <v>0</v>
      </c>
      <c r="H23" s="64" t="s">
        <v>0</v>
      </c>
      <c r="I23" s="64" t="s">
        <v>0</v>
      </c>
      <c r="J23" s="78">
        <v>2.5</v>
      </c>
      <c r="K23" s="78">
        <v>2.94</v>
      </c>
      <c r="L23" s="78">
        <v>2.496</v>
      </c>
      <c r="M23" s="78">
        <v>2.4</v>
      </c>
      <c r="N23" s="78">
        <v>7.06</v>
      </c>
      <c r="O23" s="78">
        <v>12.707000000000001</v>
      </c>
      <c r="P23" s="76">
        <v>7.9480000000000004</v>
      </c>
      <c r="Q23" s="76">
        <v>6.6630000000000003</v>
      </c>
      <c r="R23" s="76">
        <v>8.5790000000000006</v>
      </c>
      <c r="S23" s="64" t="s">
        <v>0</v>
      </c>
      <c r="T23" s="64" t="s">
        <v>0</v>
      </c>
      <c r="U23" s="64" t="s">
        <v>0</v>
      </c>
      <c r="V23" s="64" t="s">
        <v>0</v>
      </c>
      <c r="W23" s="64" t="s">
        <v>0</v>
      </c>
      <c r="X23" s="64" t="s">
        <v>0</v>
      </c>
      <c r="Y23" s="78"/>
    </row>
    <row r="24" spans="1:27" ht="30" hidden="1" customHeight="1" outlineLevel="1">
      <c r="A24" s="147"/>
      <c r="B24" s="62"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4" s="64" t="s">
        <v>0</v>
      </c>
      <c r="D24" s="64" t="s">
        <v>0</v>
      </c>
      <c r="E24" s="64" t="s">
        <v>0</v>
      </c>
      <c r="F24" s="64" t="s">
        <v>0</v>
      </c>
      <c r="G24" s="64" t="s">
        <v>0</v>
      </c>
      <c r="H24" s="64" t="s">
        <v>0</v>
      </c>
      <c r="I24" s="64" t="s">
        <v>0</v>
      </c>
      <c r="J24" s="78">
        <v>16.100000000000001</v>
      </c>
      <c r="K24" s="78">
        <v>13.505000000000001</v>
      </c>
      <c r="L24" s="78">
        <v>13.532</v>
      </c>
      <c r="M24" s="78">
        <v>9.6999999999999993</v>
      </c>
      <c r="N24" s="78">
        <v>15.824999999999999</v>
      </c>
      <c r="O24" s="78">
        <v>36.277000000000001</v>
      </c>
      <c r="P24" s="76">
        <v>31.597000000000001</v>
      </c>
      <c r="Q24" s="76">
        <v>29.164999999999999</v>
      </c>
      <c r="R24" s="76">
        <v>22.387</v>
      </c>
      <c r="S24" s="64" t="s">
        <v>0</v>
      </c>
      <c r="T24" s="64" t="s">
        <v>0</v>
      </c>
      <c r="U24" s="64" t="s">
        <v>0</v>
      </c>
      <c r="V24" s="64" t="s">
        <v>0</v>
      </c>
      <c r="W24" s="64" t="s">
        <v>0</v>
      </c>
      <c r="X24" s="64" t="s">
        <v>0</v>
      </c>
      <c r="Y24" s="78"/>
    </row>
    <row r="25" spans="1:27" ht="30" hidden="1" customHeight="1" outlineLevel="1">
      <c r="A25" s="148"/>
      <c r="B25" s="63"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5" s="64" t="s">
        <v>0</v>
      </c>
      <c r="D25" s="64" t="s">
        <v>0</v>
      </c>
      <c r="E25" s="64" t="s">
        <v>0</v>
      </c>
      <c r="F25" s="64" t="s">
        <v>0</v>
      </c>
      <c r="G25" s="64" t="s">
        <v>0</v>
      </c>
      <c r="H25" s="64" t="s">
        <v>0</v>
      </c>
      <c r="I25" s="64" t="s">
        <v>0</v>
      </c>
      <c r="J25" s="78">
        <v>3.4</v>
      </c>
      <c r="K25" s="78">
        <v>3.1589999999999998</v>
      </c>
      <c r="L25" s="78">
        <v>3.7770000000000001</v>
      </c>
      <c r="M25" s="78">
        <v>4.2</v>
      </c>
      <c r="N25" s="78">
        <v>6</v>
      </c>
      <c r="O25" s="78">
        <v>5.8650000000000002</v>
      </c>
      <c r="P25" s="76">
        <v>3.14</v>
      </c>
      <c r="Q25" s="76">
        <v>1.339</v>
      </c>
      <c r="R25" s="76">
        <v>1.597</v>
      </c>
      <c r="S25" s="64" t="s">
        <v>0</v>
      </c>
      <c r="T25" s="64" t="s">
        <v>0</v>
      </c>
      <c r="U25" s="64" t="s">
        <v>0</v>
      </c>
      <c r="V25" s="64" t="s">
        <v>0</v>
      </c>
      <c r="W25" s="64" t="s">
        <v>0</v>
      </c>
      <c r="X25" s="64" t="s">
        <v>0</v>
      </c>
      <c r="Y25" s="78"/>
    </row>
    <row r="26" spans="1:27" ht="58.5" customHeight="1" collapsed="1">
      <c r="A26" s="149" t="str">
        <f>IF('0'!A1=1,"Заборгованість з виплати заробітної плати на початок року (млн. грн) КВЕД 2010","Wage arrears at the beginning of the year (mln. UAH) CTEA 2010")</f>
        <v>Заборгованість з виплати заробітної плати на початок року (млн. грн) КВЕД 2010</v>
      </c>
      <c r="B26" s="150"/>
      <c r="C26" s="77" t="s">
        <v>0</v>
      </c>
      <c r="D26" s="77" t="s">
        <v>0</v>
      </c>
      <c r="E26" s="89" t="s">
        <v>0</v>
      </c>
      <c r="F26" s="89" t="s">
        <v>0</v>
      </c>
      <c r="G26" s="89" t="s">
        <v>0</v>
      </c>
      <c r="H26" s="89" t="s">
        <v>0</v>
      </c>
      <c r="I26" s="89" t="s">
        <v>0</v>
      </c>
      <c r="J26" s="89" t="s">
        <v>0</v>
      </c>
      <c r="K26" s="89" t="s">
        <v>0</v>
      </c>
      <c r="L26" s="89" t="s">
        <v>0</v>
      </c>
      <c r="M26" s="89" t="s">
        <v>0</v>
      </c>
      <c r="N26" s="89" t="s">
        <v>0</v>
      </c>
      <c r="O26" s="89" t="s">
        <v>0</v>
      </c>
      <c r="P26" s="89" t="s">
        <v>0</v>
      </c>
      <c r="Q26" s="89" t="s">
        <v>0</v>
      </c>
      <c r="R26" s="89" t="s">
        <v>0</v>
      </c>
      <c r="S26" s="88">
        <v>808.16700000000003</v>
      </c>
      <c r="T26" s="112">
        <v>1320.1079999999999</v>
      </c>
      <c r="U26" s="113">
        <v>1880.7619999999999</v>
      </c>
      <c r="V26" s="113">
        <v>1790.9739999999999</v>
      </c>
      <c r="W26" s="113">
        <v>2368.3960000000002</v>
      </c>
      <c r="X26" s="129">
        <v>2645.1210000000001</v>
      </c>
      <c r="Y26" s="129">
        <v>3034.4119999999998</v>
      </c>
      <c r="Z26" s="129">
        <v>3137</v>
      </c>
      <c r="AA26" s="129">
        <v>3207.1</v>
      </c>
    </row>
    <row r="27" spans="1:27" ht="30" customHeight="1">
      <c r="A27" s="146" t="str">
        <f>IF('0'!A1=1,"За видами економічної діяльності КВЕД 2010","By types of economic activity CTEA 2010")</f>
        <v>За видами економічної діяльності КВЕД 2010</v>
      </c>
      <c r="B27" s="65"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27" s="64" t="s">
        <v>0</v>
      </c>
      <c r="D27" s="64" t="s">
        <v>0</v>
      </c>
      <c r="E27" s="64" t="s">
        <v>0</v>
      </c>
      <c r="F27" s="64" t="s">
        <v>0</v>
      </c>
      <c r="G27" s="64" t="s">
        <v>0</v>
      </c>
      <c r="H27" s="64" t="s">
        <v>0</v>
      </c>
      <c r="I27" s="64" t="s">
        <v>0</v>
      </c>
      <c r="J27" s="64" t="s">
        <v>0</v>
      </c>
      <c r="K27" s="64" t="s">
        <v>0</v>
      </c>
      <c r="L27" s="64" t="s">
        <v>0</v>
      </c>
      <c r="M27" s="64" t="s">
        <v>0</v>
      </c>
      <c r="N27" s="64" t="s">
        <v>0</v>
      </c>
      <c r="O27" s="64" t="s">
        <v>0</v>
      </c>
      <c r="P27" s="64" t="s">
        <v>0</v>
      </c>
      <c r="Q27" s="64" t="s">
        <v>0</v>
      </c>
      <c r="R27" s="64" t="s">
        <v>0</v>
      </c>
      <c r="S27" s="76">
        <v>26.524999999999999</v>
      </c>
      <c r="T27" s="86">
        <v>20.731999999999999</v>
      </c>
      <c r="U27" s="114">
        <v>9.9809999999999999</v>
      </c>
      <c r="V27" s="125">
        <v>13.6</v>
      </c>
      <c r="W27" s="125">
        <v>16.152000000000001</v>
      </c>
      <c r="X27" s="130">
        <v>20.753</v>
      </c>
      <c r="Y27" s="130">
        <v>29.5</v>
      </c>
      <c r="Z27" s="130">
        <v>54</v>
      </c>
      <c r="AA27" s="130">
        <v>45.3</v>
      </c>
    </row>
    <row r="28" spans="1:27" ht="30" customHeight="1">
      <c r="A28" s="147"/>
      <c r="B28" s="66" t="str">
        <f>IF('0'!A1=1,"з них сільське господарство","of which agriculture")</f>
        <v>з них сільське господарство</v>
      </c>
      <c r="C28" s="64" t="s">
        <v>0</v>
      </c>
      <c r="D28" s="64" t="s">
        <v>0</v>
      </c>
      <c r="E28" s="64" t="s">
        <v>0</v>
      </c>
      <c r="F28" s="64" t="s">
        <v>0</v>
      </c>
      <c r="G28" s="64" t="s">
        <v>0</v>
      </c>
      <c r="H28" s="64" t="s">
        <v>0</v>
      </c>
      <c r="I28" s="64" t="s">
        <v>0</v>
      </c>
      <c r="J28" s="64" t="s">
        <v>0</v>
      </c>
      <c r="K28" s="64" t="s">
        <v>0</v>
      </c>
      <c r="L28" s="64" t="s">
        <v>0</v>
      </c>
      <c r="M28" s="64" t="s">
        <v>0</v>
      </c>
      <c r="N28" s="64" t="s">
        <v>0</v>
      </c>
      <c r="O28" s="64" t="s">
        <v>0</v>
      </c>
      <c r="P28" s="64" t="s">
        <v>0</v>
      </c>
      <c r="Q28" s="64" t="s">
        <v>0</v>
      </c>
      <c r="R28" s="64" t="s">
        <v>0</v>
      </c>
      <c r="S28" s="76">
        <v>20.459</v>
      </c>
      <c r="T28" s="86">
        <v>18.167999999999999</v>
      </c>
      <c r="U28" s="114">
        <v>8.3650000000000002</v>
      </c>
      <c r="V28" s="125">
        <v>10.53</v>
      </c>
      <c r="W28" s="125">
        <v>10.816000000000001</v>
      </c>
      <c r="X28" s="131">
        <v>13.147</v>
      </c>
      <c r="Y28" s="133">
        <v>19.245000000000001</v>
      </c>
      <c r="Z28" s="133">
        <v>31</v>
      </c>
      <c r="AA28" s="133">
        <v>28.3</v>
      </c>
    </row>
    <row r="29" spans="1:27" ht="30" customHeight="1">
      <c r="A29" s="147"/>
      <c r="B29" s="66" t="str">
        <f>IF('0'!A1=1,"Промисловість","Manufacturing")</f>
        <v>Промисловість</v>
      </c>
      <c r="C29" s="64" t="s">
        <v>0</v>
      </c>
      <c r="D29" s="64" t="s">
        <v>0</v>
      </c>
      <c r="E29" s="64" t="s">
        <v>0</v>
      </c>
      <c r="F29" s="64" t="s">
        <v>0</v>
      </c>
      <c r="G29" s="64" t="s">
        <v>0</v>
      </c>
      <c r="H29" s="64" t="s">
        <v>0</v>
      </c>
      <c r="I29" s="64" t="s">
        <v>0</v>
      </c>
      <c r="J29" s="64" t="s">
        <v>0</v>
      </c>
      <c r="K29" s="64" t="s">
        <v>0</v>
      </c>
      <c r="L29" s="64" t="s">
        <v>0</v>
      </c>
      <c r="M29" s="64" t="s">
        <v>0</v>
      </c>
      <c r="N29" s="64" t="s">
        <v>0</v>
      </c>
      <c r="O29" s="64" t="s">
        <v>0</v>
      </c>
      <c r="P29" s="64" t="s">
        <v>0</v>
      </c>
      <c r="Q29" s="64" t="s">
        <v>0</v>
      </c>
      <c r="R29" s="64" t="s">
        <v>0</v>
      </c>
      <c r="S29" s="76">
        <v>344.68400000000003</v>
      </c>
      <c r="T29" s="86">
        <v>789.28800000000001</v>
      </c>
      <c r="U29" s="114">
        <v>1352.6959999999999</v>
      </c>
      <c r="V29" s="125">
        <v>1320.4849999999999</v>
      </c>
      <c r="W29" s="125">
        <v>1844.4449999999999</v>
      </c>
      <c r="X29" s="130">
        <v>2090.2199999999998</v>
      </c>
      <c r="Y29" s="130">
        <v>2412.36</v>
      </c>
      <c r="Z29" s="130">
        <v>2299</v>
      </c>
      <c r="AA29" s="130">
        <v>2409.8000000000002</v>
      </c>
    </row>
    <row r="30" spans="1:27" ht="30" customHeight="1">
      <c r="A30" s="147"/>
      <c r="B30" s="66" t="str">
        <f>IF('0'!A1=1,"Будівництво","Construction")</f>
        <v>Будівництво</v>
      </c>
      <c r="C30" s="64" t="s">
        <v>0</v>
      </c>
      <c r="D30" s="64" t="s">
        <v>0</v>
      </c>
      <c r="E30" s="64" t="s">
        <v>0</v>
      </c>
      <c r="F30" s="64" t="s">
        <v>0</v>
      </c>
      <c r="G30" s="64" t="s">
        <v>0</v>
      </c>
      <c r="H30" s="64" t="s">
        <v>0</v>
      </c>
      <c r="I30" s="64" t="s">
        <v>0</v>
      </c>
      <c r="J30" s="64" t="s">
        <v>0</v>
      </c>
      <c r="K30" s="64" t="s">
        <v>0</v>
      </c>
      <c r="L30" s="64" t="s">
        <v>0</v>
      </c>
      <c r="M30" s="64" t="s">
        <v>0</v>
      </c>
      <c r="N30" s="64" t="s">
        <v>0</v>
      </c>
      <c r="O30" s="64" t="s">
        <v>0</v>
      </c>
      <c r="P30" s="64" t="s">
        <v>0</v>
      </c>
      <c r="Q30" s="64" t="s">
        <v>0</v>
      </c>
      <c r="R30" s="64" t="s">
        <v>0</v>
      </c>
      <c r="S30" s="76">
        <v>61.225999999999999</v>
      </c>
      <c r="T30" s="86">
        <v>65.403999999999996</v>
      </c>
      <c r="U30" s="114">
        <v>98.006</v>
      </c>
      <c r="V30" s="125">
        <v>74.201999999999998</v>
      </c>
      <c r="W30" s="125">
        <v>88.159000000000006</v>
      </c>
      <c r="X30" s="130">
        <v>72.085999999999999</v>
      </c>
      <c r="Y30" s="130">
        <v>43.276000000000003</v>
      </c>
      <c r="Z30" s="130">
        <v>44</v>
      </c>
      <c r="AA30" s="130">
        <v>94.7</v>
      </c>
    </row>
    <row r="31" spans="1:27" ht="30" customHeight="1">
      <c r="A31" s="147"/>
      <c r="B31" s="66"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31" s="64" t="s">
        <v>0</v>
      </c>
      <c r="D31" s="64" t="s">
        <v>0</v>
      </c>
      <c r="E31" s="64" t="s">
        <v>0</v>
      </c>
      <c r="F31" s="64" t="s">
        <v>0</v>
      </c>
      <c r="G31" s="64" t="s">
        <v>0</v>
      </c>
      <c r="H31" s="64" t="s">
        <v>0</v>
      </c>
      <c r="I31" s="64" t="s">
        <v>0</v>
      </c>
      <c r="J31" s="64" t="s">
        <v>0</v>
      </c>
      <c r="K31" s="64" t="s">
        <v>0</v>
      </c>
      <c r="L31" s="64" t="s">
        <v>0</v>
      </c>
      <c r="M31" s="64" t="s">
        <v>0</v>
      </c>
      <c r="N31" s="64" t="s">
        <v>0</v>
      </c>
      <c r="O31" s="64" t="s">
        <v>0</v>
      </c>
      <c r="P31" s="64" t="s">
        <v>0</v>
      </c>
      <c r="Q31" s="64" t="s">
        <v>0</v>
      </c>
      <c r="R31" s="64" t="s">
        <v>0</v>
      </c>
      <c r="S31" s="76">
        <v>14.775</v>
      </c>
      <c r="T31" s="86">
        <v>17.405999999999999</v>
      </c>
      <c r="U31" s="114">
        <v>15.334</v>
      </c>
      <c r="V31" s="125">
        <v>19.684999999999999</v>
      </c>
      <c r="W31" s="125">
        <v>22.303999999999998</v>
      </c>
      <c r="X31" s="130">
        <v>28.605</v>
      </c>
      <c r="Y31" s="130">
        <v>40.82</v>
      </c>
      <c r="Z31" s="130">
        <v>38</v>
      </c>
      <c r="AA31" s="130">
        <v>32.4</v>
      </c>
    </row>
    <row r="32" spans="1:27" ht="30" customHeight="1">
      <c r="A32" s="147"/>
      <c r="B32" s="66"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32" s="64" t="s">
        <v>0</v>
      </c>
      <c r="D32" s="64" t="s">
        <v>0</v>
      </c>
      <c r="E32" s="64" t="s">
        <v>0</v>
      </c>
      <c r="F32" s="64" t="s">
        <v>0</v>
      </c>
      <c r="G32" s="64" t="s">
        <v>0</v>
      </c>
      <c r="H32" s="64" t="s">
        <v>0</v>
      </c>
      <c r="I32" s="64" t="s">
        <v>0</v>
      </c>
      <c r="J32" s="64" t="s">
        <v>0</v>
      </c>
      <c r="K32" s="64" t="s">
        <v>0</v>
      </c>
      <c r="L32" s="64" t="s">
        <v>0</v>
      </c>
      <c r="M32" s="64" t="s">
        <v>0</v>
      </c>
      <c r="N32" s="64" t="s">
        <v>0</v>
      </c>
      <c r="O32" s="64" t="s">
        <v>0</v>
      </c>
      <c r="P32" s="64" t="s">
        <v>0</v>
      </c>
      <c r="Q32" s="64" t="s">
        <v>0</v>
      </c>
      <c r="R32" s="64" t="s">
        <v>0</v>
      </c>
      <c r="S32" s="76">
        <v>211.52199999999999</v>
      </c>
      <c r="T32" s="86">
        <v>209.46199999999999</v>
      </c>
      <c r="U32" s="114">
        <v>205.78899999999999</v>
      </c>
      <c r="V32" s="125">
        <v>176.74100000000001</v>
      </c>
      <c r="W32" s="125">
        <v>179.79400000000001</v>
      </c>
      <c r="X32" s="130">
        <v>186.89599999999999</v>
      </c>
      <c r="Y32" s="130">
        <v>210.17699999999999</v>
      </c>
      <c r="Z32" s="130">
        <v>277</v>
      </c>
      <c r="AA32" s="130">
        <v>201.7</v>
      </c>
    </row>
    <row r="33" spans="1:27" ht="30" customHeight="1">
      <c r="A33" s="147"/>
      <c r="B33" s="66" t="str">
        <f>IF('0'!A1=1,"Тимчасове розміщування й  організація харчування","Accommodation and food service activities")</f>
        <v>Тимчасове розміщування й  організація харчування</v>
      </c>
      <c r="C33" s="64" t="s">
        <v>0</v>
      </c>
      <c r="D33" s="64" t="s">
        <v>0</v>
      </c>
      <c r="E33" s="64" t="s">
        <v>0</v>
      </c>
      <c r="F33" s="64" t="s">
        <v>0</v>
      </c>
      <c r="G33" s="64" t="s">
        <v>0</v>
      </c>
      <c r="H33" s="64" t="s">
        <v>0</v>
      </c>
      <c r="I33" s="64" t="s">
        <v>0</v>
      </c>
      <c r="J33" s="64" t="s">
        <v>0</v>
      </c>
      <c r="K33" s="64" t="s">
        <v>0</v>
      </c>
      <c r="L33" s="64" t="s">
        <v>0</v>
      </c>
      <c r="M33" s="64" t="s">
        <v>0</v>
      </c>
      <c r="N33" s="64" t="s">
        <v>0</v>
      </c>
      <c r="O33" s="64" t="s">
        <v>0</v>
      </c>
      <c r="P33" s="64" t="s">
        <v>0</v>
      </c>
      <c r="Q33" s="64" t="s">
        <v>0</v>
      </c>
      <c r="R33" s="64" t="s">
        <v>0</v>
      </c>
      <c r="S33" s="76">
        <v>1.571</v>
      </c>
      <c r="T33" s="86">
        <v>1.8580000000000001</v>
      </c>
      <c r="U33" s="114">
        <v>8.2050000000000001</v>
      </c>
      <c r="V33" s="125">
        <v>2.7879999999999998</v>
      </c>
      <c r="W33" s="125">
        <v>1.171</v>
      </c>
      <c r="X33" s="130">
        <v>0.63900000000000001</v>
      </c>
      <c r="Y33" s="130">
        <v>0.36399999999999999</v>
      </c>
      <c r="Z33" s="130">
        <v>8</v>
      </c>
      <c r="AA33" s="130">
        <v>2.2000000000000002</v>
      </c>
    </row>
    <row r="34" spans="1:27" ht="30" customHeight="1">
      <c r="A34" s="147"/>
      <c r="B34" s="66" t="str">
        <f>IF('0'!A1=1,"Інформація та телекомунікації","Information and communication")</f>
        <v>Інформація та телекомунікації</v>
      </c>
      <c r="C34" s="64" t="s">
        <v>0</v>
      </c>
      <c r="D34" s="64" t="s">
        <v>0</v>
      </c>
      <c r="E34" s="64" t="s">
        <v>0</v>
      </c>
      <c r="F34" s="64" t="s">
        <v>0</v>
      </c>
      <c r="G34" s="64" t="s">
        <v>0</v>
      </c>
      <c r="H34" s="64" t="s">
        <v>0</v>
      </c>
      <c r="I34" s="64" t="s">
        <v>0</v>
      </c>
      <c r="J34" s="64" t="s">
        <v>0</v>
      </c>
      <c r="K34" s="64" t="s">
        <v>0</v>
      </c>
      <c r="L34" s="64" t="s">
        <v>0</v>
      </c>
      <c r="M34" s="64" t="s">
        <v>0</v>
      </c>
      <c r="N34" s="64" t="s">
        <v>0</v>
      </c>
      <c r="O34" s="64" t="s">
        <v>0</v>
      </c>
      <c r="P34" s="64" t="s">
        <v>0</v>
      </c>
      <c r="Q34" s="64" t="s">
        <v>0</v>
      </c>
      <c r="R34" s="64" t="s">
        <v>0</v>
      </c>
      <c r="S34" s="76">
        <v>1.2709999999999999</v>
      </c>
      <c r="T34" s="86">
        <v>1.893</v>
      </c>
      <c r="U34" s="114">
        <v>3.1739999999999999</v>
      </c>
      <c r="V34" s="125">
        <v>2.625</v>
      </c>
      <c r="W34" s="125">
        <v>9.1630000000000003</v>
      </c>
      <c r="X34" s="130">
        <v>8.7230000000000008</v>
      </c>
      <c r="Y34" s="130">
        <v>6.4480000000000004</v>
      </c>
      <c r="Z34" s="130">
        <v>9</v>
      </c>
      <c r="AA34" s="130">
        <v>18</v>
      </c>
    </row>
    <row r="35" spans="1:27" ht="30" customHeight="1">
      <c r="A35" s="147"/>
      <c r="B35" s="66" t="str">
        <f>IF('0'!A1=1,"Фінансова та страхова діяльність","Financial and insurance activities")</f>
        <v>Фінансова та страхова діяльність</v>
      </c>
      <c r="C35" s="64" t="s">
        <v>0</v>
      </c>
      <c r="D35" s="64" t="s">
        <v>0</v>
      </c>
      <c r="E35" s="64" t="s">
        <v>0</v>
      </c>
      <c r="F35" s="64" t="s">
        <v>0</v>
      </c>
      <c r="G35" s="64" t="s">
        <v>0</v>
      </c>
      <c r="H35" s="64" t="s">
        <v>0</v>
      </c>
      <c r="I35" s="64" t="s">
        <v>0</v>
      </c>
      <c r="J35" s="64" t="s">
        <v>0</v>
      </c>
      <c r="K35" s="64" t="s">
        <v>0</v>
      </c>
      <c r="L35" s="64" t="s">
        <v>0</v>
      </c>
      <c r="M35" s="64" t="s">
        <v>0</v>
      </c>
      <c r="N35" s="64" t="s">
        <v>0</v>
      </c>
      <c r="O35" s="64" t="s">
        <v>0</v>
      </c>
      <c r="P35" s="64" t="s">
        <v>0</v>
      </c>
      <c r="Q35" s="64" t="s">
        <v>0</v>
      </c>
      <c r="R35" s="64" t="s">
        <v>0</v>
      </c>
      <c r="S35" s="76">
        <v>3.9159999999999999</v>
      </c>
      <c r="T35" s="86">
        <v>5.79</v>
      </c>
      <c r="U35" s="114">
        <v>18.452999999999999</v>
      </c>
      <c r="V35" s="125">
        <v>16.725999999999999</v>
      </c>
      <c r="W35" s="125">
        <v>15.9</v>
      </c>
      <c r="X35" s="130">
        <v>20.672999999999998</v>
      </c>
      <c r="Y35" s="130">
        <v>10.994</v>
      </c>
      <c r="Z35" s="130">
        <v>16</v>
      </c>
      <c r="AA35" s="130">
        <v>9.5</v>
      </c>
    </row>
    <row r="36" spans="1:27" ht="30" customHeight="1">
      <c r="A36" s="147"/>
      <c r="B36" s="66" t="str">
        <f>IF('0'!A1=1,"Операції з нерухомим майном","Real estate activities")</f>
        <v>Операції з нерухомим майном</v>
      </c>
      <c r="C36" s="64" t="s">
        <v>0</v>
      </c>
      <c r="D36" s="64" t="s">
        <v>0</v>
      </c>
      <c r="E36" s="64" t="s">
        <v>0</v>
      </c>
      <c r="F36" s="64" t="s">
        <v>0</v>
      </c>
      <c r="G36" s="64" t="s">
        <v>0</v>
      </c>
      <c r="H36" s="64" t="s">
        <v>0</v>
      </c>
      <c r="I36" s="64" t="s">
        <v>0</v>
      </c>
      <c r="J36" s="64" t="s">
        <v>0</v>
      </c>
      <c r="K36" s="64" t="s">
        <v>0</v>
      </c>
      <c r="L36" s="64" t="s">
        <v>0</v>
      </c>
      <c r="M36" s="64" t="s">
        <v>0</v>
      </c>
      <c r="N36" s="64" t="s">
        <v>0</v>
      </c>
      <c r="O36" s="64" t="s">
        <v>0</v>
      </c>
      <c r="P36" s="64" t="s">
        <v>0</v>
      </c>
      <c r="Q36" s="64" t="s">
        <v>0</v>
      </c>
      <c r="R36" s="64" t="s">
        <v>0</v>
      </c>
      <c r="S36" s="76">
        <v>33.893000000000001</v>
      </c>
      <c r="T36" s="86">
        <v>19.437999999999999</v>
      </c>
      <c r="U36" s="114">
        <v>11.289</v>
      </c>
      <c r="V36" s="125">
        <v>14.569000000000001</v>
      </c>
      <c r="W36" s="125">
        <v>49.052</v>
      </c>
      <c r="X36" s="130">
        <v>63.817999999999998</v>
      </c>
      <c r="Y36" s="130">
        <v>51.83</v>
      </c>
      <c r="Z36" s="130">
        <v>54</v>
      </c>
      <c r="AA36" s="130">
        <v>35.200000000000003</v>
      </c>
    </row>
    <row r="37" spans="1:27" ht="30" customHeight="1">
      <c r="A37" s="147"/>
      <c r="B37" s="66" t="str">
        <f>IF('0'!A1=1,"Професійна, наукова та технічна  діяльність","Professional, scientific and technical activities")</f>
        <v>Професійна, наукова та технічна  діяльність</v>
      </c>
      <c r="C37" s="64" t="s">
        <v>0</v>
      </c>
      <c r="D37" s="64" t="s">
        <v>0</v>
      </c>
      <c r="E37" s="64" t="s">
        <v>0</v>
      </c>
      <c r="F37" s="64" t="s">
        <v>0</v>
      </c>
      <c r="G37" s="64" t="s">
        <v>0</v>
      </c>
      <c r="H37" s="64" t="s">
        <v>0</v>
      </c>
      <c r="I37" s="64" t="s">
        <v>0</v>
      </c>
      <c r="J37" s="64" t="s">
        <v>0</v>
      </c>
      <c r="K37" s="64" t="s">
        <v>0</v>
      </c>
      <c r="L37" s="64" t="s">
        <v>0</v>
      </c>
      <c r="M37" s="64" t="s">
        <v>0</v>
      </c>
      <c r="N37" s="64" t="s">
        <v>0</v>
      </c>
      <c r="O37" s="64" t="s">
        <v>0</v>
      </c>
      <c r="P37" s="64" t="s">
        <v>0</v>
      </c>
      <c r="Q37" s="64" t="s">
        <v>0</v>
      </c>
      <c r="R37" s="64" t="s">
        <v>0</v>
      </c>
      <c r="S37" s="76">
        <v>88.037000000000006</v>
      </c>
      <c r="T37" s="86">
        <v>99.545000000000002</v>
      </c>
      <c r="U37" s="114">
        <v>127.67700000000001</v>
      </c>
      <c r="V37" s="125">
        <v>118.598</v>
      </c>
      <c r="W37" s="125">
        <v>107.226</v>
      </c>
      <c r="X37" s="130">
        <v>120.17700000000001</v>
      </c>
      <c r="Y37" s="130">
        <v>182.71199999999999</v>
      </c>
      <c r="Z37" s="130">
        <v>267</v>
      </c>
      <c r="AA37" s="130">
        <v>274.3</v>
      </c>
    </row>
    <row r="38" spans="1:27" ht="30" customHeight="1">
      <c r="A38" s="147"/>
      <c r="B38" s="66" t="str">
        <f>IF('0'!A1=1,"з неї наукові дослідження та розробки","of which scientific research and development")</f>
        <v>з неї наукові дослідження та розробки</v>
      </c>
      <c r="C38" s="64" t="s">
        <v>0</v>
      </c>
      <c r="D38" s="64" t="s">
        <v>0</v>
      </c>
      <c r="E38" s="64" t="s">
        <v>0</v>
      </c>
      <c r="F38" s="64" t="s">
        <v>0</v>
      </c>
      <c r="G38" s="64" t="s">
        <v>0</v>
      </c>
      <c r="H38" s="64" t="s">
        <v>0</v>
      </c>
      <c r="I38" s="64" t="s">
        <v>0</v>
      </c>
      <c r="J38" s="64" t="s">
        <v>0</v>
      </c>
      <c r="K38" s="64" t="s">
        <v>0</v>
      </c>
      <c r="L38" s="64" t="s">
        <v>0</v>
      </c>
      <c r="M38" s="64" t="s">
        <v>0</v>
      </c>
      <c r="N38" s="64" t="s">
        <v>0</v>
      </c>
      <c r="O38" s="64" t="s">
        <v>0</v>
      </c>
      <c r="P38" s="64" t="s">
        <v>0</v>
      </c>
      <c r="Q38" s="64" t="s">
        <v>0</v>
      </c>
      <c r="R38" s="64" t="s">
        <v>0</v>
      </c>
      <c r="S38" s="76">
        <v>50.692</v>
      </c>
      <c r="T38" s="86">
        <v>52.930999999999997</v>
      </c>
      <c r="U38" s="114">
        <v>63.027000000000001</v>
      </c>
      <c r="V38" s="125">
        <v>55.704000000000001</v>
      </c>
      <c r="W38" s="125">
        <v>31.052</v>
      </c>
      <c r="X38" s="131">
        <v>34.945999999999998</v>
      </c>
      <c r="Y38" s="131">
        <v>115.381</v>
      </c>
      <c r="Z38" s="131">
        <v>193</v>
      </c>
      <c r="AA38" s="131">
        <v>205.9</v>
      </c>
    </row>
    <row r="39" spans="1:27" ht="30" customHeight="1">
      <c r="A39" s="147"/>
      <c r="B39" s="66"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39" s="64" t="s">
        <v>0</v>
      </c>
      <c r="D39" s="64" t="s">
        <v>0</v>
      </c>
      <c r="E39" s="64" t="s">
        <v>0</v>
      </c>
      <c r="F39" s="64" t="s">
        <v>0</v>
      </c>
      <c r="G39" s="64" t="s">
        <v>0</v>
      </c>
      <c r="H39" s="64" t="s">
        <v>0</v>
      </c>
      <c r="I39" s="64" t="s">
        <v>0</v>
      </c>
      <c r="J39" s="64" t="s">
        <v>0</v>
      </c>
      <c r="K39" s="64" t="s">
        <v>0</v>
      </c>
      <c r="L39" s="64" t="s">
        <v>0</v>
      </c>
      <c r="M39" s="64" t="s">
        <v>0</v>
      </c>
      <c r="N39" s="64" t="s">
        <v>0</v>
      </c>
      <c r="O39" s="64" t="s">
        <v>0</v>
      </c>
      <c r="P39" s="64" t="s">
        <v>0</v>
      </c>
      <c r="Q39" s="64" t="s">
        <v>0</v>
      </c>
      <c r="R39" s="64" t="s">
        <v>0</v>
      </c>
      <c r="S39" s="76">
        <v>6.577</v>
      </c>
      <c r="T39" s="86">
        <v>9.9489999999999998</v>
      </c>
      <c r="U39" s="114">
        <v>10.015000000000001</v>
      </c>
      <c r="V39" s="125">
        <v>7.52</v>
      </c>
      <c r="W39" s="125">
        <v>9.1349999999999998</v>
      </c>
      <c r="X39" s="130">
        <v>8.1620000000000008</v>
      </c>
      <c r="Y39" s="130">
        <v>11.331</v>
      </c>
      <c r="Z39" s="130">
        <v>14</v>
      </c>
      <c r="AA39" s="130">
        <v>19.2</v>
      </c>
    </row>
    <row r="40" spans="1:27" ht="30" customHeight="1">
      <c r="A40" s="147"/>
      <c r="B40" s="66"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40" s="64" t="s">
        <v>0</v>
      </c>
      <c r="D40" s="64" t="s">
        <v>0</v>
      </c>
      <c r="E40" s="64" t="s">
        <v>0</v>
      </c>
      <c r="F40" s="64" t="s">
        <v>0</v>
      </c>
      <c r="G40" s="64" t="s">
        <v>0</v>
      </c>
      <c r="H40" s="64" t="s">
        <v>0</v>
      </c>
      <c r="I40" s="64" t="s">
        <v>0</v>
      </c>
      <c r="J40" s="64" t="s">
        <v>0</v>
      </c>
      <c r="K40" s="64" t="s">
        <v>0</v>
      </c>
      <c r="L40" s="64" t="s">
        <v>0</v>
      </c>
      <c r="M40" s="64" t="s">
        <v>0</v>
      </c>
      <c r="N40" s="64" t="s">
        <v>0</v>
      </c>
      <c r="O40" s="64" t="s">
        <v>0</v>
      </c>
      <c r="P40" s="64" t="s">
        <v>0</v>
      </c>
      <c r="Q40" s="64" t="s">
        <v>0</v>
      </c>
      <c r="R40" s="64" t="s">
        <v>0</v>
      </c>
      <c r="S40" s="76">
        <v>1.1739999999999999</v>
      </c>
      <c r="T40" s="86">
        <v>26.495000000000001</v>
      </c>
      <c r="U40" s="114">
        <v>4.3490000000000002</v>
      </c>
      <c r="V40" s="125">
        <v>3.7629999999999999</v>
      </c>
      <c r="W40" s="125">
        <v>4.8540000000000001</v>
      </c>
      <c r="X40" s="130">
        <v>4.3499999999999996</v>
      </c>
      <c r="Y40" s="130">
        <v>3.6139999999999999</v>
      </c>
      <c r="Z40" s="130">
        <v>6</v>
      </c>
      <c r="AA40" s="130">
        <v>4</v>
      </c>
    </row>
    <row r="41" spans="1:27" ht="30" customHeight="1">
      <c r="A41" s="147"/>
      <c r="B41" s="66" t="str">
        <f>IF('0'!A1=1,"Освіта","Education")</f>
        <v>Освіта</v>
      </c>
      <c r="C41" s="64" t="s">
        <v>0</v>
      </c>
      <c r="D41" s="64" t="s">
        <v>0</v>
      </c>
      <c r="E41" s="64" t="s">
        <v>0</v>
      </c>
      <c r="F41" s="64" t="s">
        <v>0</v>
      </c>
      <c r="G41" s="64" t="s">
        <v>0</v>
      </c>
      <c r="H41" s="64" t="s">
        <v>0</v>
      </c>
      <c r="I41" s="64" t="s">
        <v>0</v>
      </c>
      <c r="J41" s="64" t="s">
        <v>0</v>
      </c>
      <c r="K41" s="64" t="s">
        <v>0</v>
      </c>
      <c r="L41" s="64" t="s">
        <v>0</v>
      </c>
      <c r="M41" s="64" t="s">
        <v>0</v>
      </c>
      <c r="N41" s="64" t="s">
        <v>0</v>
      </c>
      <c r="O41" s="64" t="s">
        <v>0</v>
      </c>
      <c r="P41" s="64" t="s">
        <v>0</v>
      </c>
      <c r="Q41" s="64" t="s">
        <v>0</v>
      </c>
      <c r="R41" s="64" t="s">
        <v>0</v>
      </c>
      <c r="S41" s="76">
        <v>4.5830000000000002</v>
      </c>
      <c r="T41" s="86">
        <v>29.341999999999999</v>
      </c>
      <c r="U41" s="114">
        <v>2.3050000000000002</v>
      </c>
      <c r="V41" s="125">
        <v>5.718</v>
      </c>
      <c r="W41" s="125">
        <v>4.4640000000000004</v>
      </c>
      <c r="X41" s="130">
        <v>5.29</v>
      </c>
      <c r="Y41" s="130">
        <v>13.323</v>
      </c>
      <c r="Z41" s="130">
        <v>17</v>
      </c>
      <c r="AA41" s="130">
        <v>8.4</v>
      </c>
    </row>
    <row r="42" spans="1:27" ht="30" customHeight="1">
      <c r="A42" s="147"/>
      <c r="B42" s="66" t="str">
        <f>IF('0'!A1=1,"Охорона здоров’я та надання  соціальної допомоги","Human health and social work activities")</f>
        <v>Охорона здоров’я та надання  соціальної допомоги</v>
      </c>
      <c r="C42" s="64" t="s">
        <v>0</v>
      </c>
      <c r="D42" s="64" t="s">
        <v>0</v>
      </c>
      <c r="E42" s="64" t="s">
        <v>0</v>
      </c>
      <c r="F42" s="64" t="s">
        <v>0</v>
      </c>
      <c r="G42" s="64" t="s">
        <v>0</v>
      </c>
      <c r="H42" s="64" t="s">
        <v>0</v>
      </c>
      <c r="I42" s="64" t="s">
        <v>0</v>
      </c>
      <c r="J42" s="64" t="s">
        <v>0</v>
      </c>
      <c r="K42" s="64" t="s">
        <v>0</v>
      </c>
      <c r="L42" s="64" t="s">
        <v>0</v>
      </c>
      <c r="M42" s="64" t="s">
        <v>0</v>
      </c>
      <c r="N42" s="64" t="s">
        <v>0</v>
      </c>
      <c r="O42" s="64" t="s">
        <v>0</v>
      </c>
      <c r="P42" s="64" t="s">
        <v>0</v>
      </c>
      <c r="Q42" s="64" t="s">
        <v>0</v>
      </c>
      <c r="R42" s="64" t="s">
        <v>0</v>
      </c>
      <c r="S42" s="76">
        <v>4.0389999999999997</v>
      </c>
      <c r="T42" s="86">
        <v>10.702</v>
      </c>
      <c r="U42" s="114">
        <v>9.7360000000000007</v>
      </c>
      <c r="V42" s="125">
        <v>7.2140000000000004</v>
      </c>
      <c r="W42" s="125">
        <v>14.738</v>
      </c>
      <c r="X42" s="130">
        <v>14.053000000000001</v>
      </c>
      <c r="Y42" s="130">
        <v>17.582999999999998</v>
      </c>
      <c r="Z42" s="130">
        <v>32</v>
      </c>
      <c r="AA42" s="130">
        <v>50.8</v>
      </c>
    </row>
    <row r="43" spans="1:27" ht="30" customHeight="1">
      <c r="A43" s="147"/>
      <c r="B43" s="66" t="str">
        <f>IF('0'!A1=1,"Мистецтво, спорт, розваги та відпочинок","Arts, sport, entertainment and recreation")</f>
        <v>Мистецтво, спорт, розваги та відпочинок</v>
      </c>
      <c r="C43" s="64" t="s">
        <v>0</v>
      </c>
      <c r="D43" s="64" t="s">
        <v>0</v>
      </c>
      <c r="E43" s="64" t="s">
        <v>0</v>
      </c>
      <c r="F43" s="64" t="s">
        <v>0</v>
      </c>
      <c r="G43" s="64" t="s">
        <v>0</v>
      </c>
      <c r="H43" s="64" t="s">
        <v>0</v>
      </c>
      <c r="I43" s="64" t="s">
        <v>0</v>
      </c>
      <c r="J43" s="64" t="s">
        <v>0</v>
      </c>
      <c r="K43" s="64" t="s">
        <v>0</v>
      </c>
      <c r="L43" s="64" t="s">
        <v>0</v>
      </c>
      <c r="M43" s="64" t="s">
        <v>0</v>
      </c>
      <c r="N43" s="64" t="s">
        <v>0</v>
      </c>
      <c r="O43" s="64" t="s">
        <v>0</v>
      </c>
      <c r="P43" s="64" t="s">
        <v>0</v>
      </c>
      <c r="Q43" s="64" t="s">
        <v>0</v>
      </c>
      <c r="R43" s="64" t="s">
        <v>0</v>
      </c>
      <c r="S43" s="76">
        <v>0.77600000000000002</v>
      </c>
      <c r="T43" s="86">
        <v>11.798999999999999</v>
      </c>
      <c r="U43" s="114">
        <v>3.0030000000000001</v>
      </c>
      <c r="V43" s="125">
        <v>5.8460000000000001</v>
      </c>
      <c r="W43" s="125">
        <v>1.665</v>
      </c>
      <c r="X43" s="130">
        <v>0.58799999999999997</v>
      </c>
      <c r="Y43" s="134" t="s">
        <v>0</v>
      </c>
      <c r="Z43" s="130">
        <v>0.68899999999999995</v>
      </c>
      <c r="AA43" s="130">
        <v>1.4</v>
      </c>
    </row>
    <row r="44" spans="1:27" ht="30" customHeight="1">
      <c r="A44" s="148"/>
      <c r="B44" s="67" t="str">
        <f>IF('0'!A1=1,"Надання інших видів послуг","Other service activities")</f>
        <v>Надання інших видів послуг</v>
      </c>
      <c r="C44" s="64" t="s">
        <v>0</v>
      </c>
      <c r="D44" s="64" t="s">
        <v>0</v>
      </c>
      <c r="E44" s="64" t="s">
        <v>0</v>
      </c>
      <c r="F44" s="64" t="s">
        <v>0</v>
      </c>
      <c r="G44" s="64" t="s">
        <v>0</v>
      </c>
      <c r="H44" s="64" t="s">
        <v>0</v>
      </c>
      <c r="I44" s="64" t="s">
        <v>0</v>
      </c>
      <c r="J44" s="64" t="s">
        <v>0</v>
      </c>
      <c r="K44" s="64" t="s">
        <v>0</v>
      </c>
      <c r="L44" s="64" t="s">
        <v>0</v>
      </c>
      <c r="M44" s="64" t="s">
        <v>0</v>
      </c>
      <c r="N44" s="64" t="s">
        <v>0</v>
      </c>
      <c r="O44" s="64" t="s">
        <v>0</v>
      </c>
      <c r="P44" s="64" t="s">
        <v>0</v>
      </c>
      <c r="Q44" s="64" t="s">
        <v>0</v>
      </c>
      <c r="R44" s="64" t="s">
        <v>0</v>
      </c>
      <c r="S44" s="76">
        <v>3.5979999999999999</v>
      </c>
      <c r="T44" s="86">
        <v>1.004</v>
      </c>
      <c r="U44" s="114">
        <v>0.75</v>
      </c>
      <c r="V44" s="125">
        <v>0.89400000000000002</v>
      </c>
      <c r="W44" s="125">
        <v>0.17799999999999999</v>
      </c>
      <c r="X44" s="130">
        <v>8.8999999999999996E-2</v>
      </c>
      <c r="Y44" s="130">
        <v>8.2000000000000003E-2</v>
      </c>
      <c r="Z44" s="130">
        <v>1</v>
      </c>
      <c r="AA44" s="130">
        <v>0.2</v>
      </c>
    </row>
    <row r="46" spans="1:27" s="68" customFormat="1" ht="55.5" customHeight="1">
      <c r="A46" s="151"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46" s="151"/>
      <c r="C46" s="78"/>
      <c r="D46" s="78"/>
      <c r="E46" s="78"/>
      <c r="F46" s="78"/>
      <c r="G46" s="78"/>
      <c r="H46" s="78"/>
      <c r="I46" s="78"/>
      <c r="J46" s="78"/>
      <c r="K46" s="78"/>
      <c r="L46" s="78"/>
      <c r="M46" s="78"/>
      <c r="N46" s="78"/>
      <c r="O46" s="78"/>
      <c r="P46" s="78"/>
      <c r="Q46" s="78"/>
      <c r="R46" s="78"/>
      <c r="S46" s="78"/>
      <c r="T46" s="78"/>
      <c r="AA46" s="38"/>
    </row>
    <row r="47" spans="1:27" s="69" customFormat="1" ht="60" customHeight="1">
      <c r="A47" s="144" t="str">
        <f>IF('0'!A1=1,"Починаючи з 2015 року дані наведено без урахування тимчасово окупованої території АР Крим, м. Севастополя,  а також без частини тимчасово окупованих територій у Донецькій та Луганській областях.","Since 2015 excluding the temporarily occupied territory of the AR of Crimea and the city of Sevastopol, temporarily occupied territories in the Donetsk and Luhansk regions.
.")</f>
        <v>Починаючи з 2015 року дані наведено без урахування тимчасово окупованої території АР Крим, м. Севастополя,  а також без частини тимчасово окупованих територій у Донецькій та Луганській областях.</v>
      </c>
      <c r="B47" s="145"/>
      <c r="C47" s="70"/>
      <c r="D47" s="70"/>
      <c r="E47" s="70"/>
      <c r="F47" s="70"/>
      <c r="G47" s="70"/>
      <c r="H47" s="70"/>
      <c r="I47" s="70"/>
      <c r="J47" s="70"/>
      <c r="K47" s="70"/>
      <c r="L47" s="70"/>
      <c r="M47" s="70"/>
      <c r="N47" s="70"/>
      <c r="O47" s="70"/>
      <c r="P47" s="70"/>
      <c r="Q47" s="70"/>
      <c r="R47" s="70"/>
      <c r="S47" s="70"/>
      <c r="T47" s="70"/>
      <c r="AA47" s="38"/>
    </row>
  </sheetData>
  <sheetProtection algorithmName="SHA-512" hashValue="wu3X95Y07lqR2+qbmOQ/6q5hluJXSbH+eCo9U5Vyx4y0emhY/2yDxWgjIiQ42kvS2rOqRrL1fzcUNbt6tcf/BA==" saltValue="q/g8c+Q1AD1FyC1PO5NwQQ==" spinCount="100000" sheet="1" objects="1" scenarios="1"/>
  <mergeCells count="6">
    <mergeCell ref="A47:B47"/>
    <mergeCell ref="A4:A25"/>
    <mergeCell ref="A3:B3"/>
    <mergeCell ref="A26:B26"/>
    <mergeCell ref="A27:A44"/>
    <mergeCell ref="A46:B46"/>
  </mergeCells>
  <hyperlinks>
    <hyperlink ref="A1" location="'0'!A1" display="'0'!A1"/>
  </hyperlink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0</vt:lpstr>
      <vt:lpstr>1</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2023-07-28T09:22:32Z</dcterms:modified>
</cp:coreProperties>
</file>