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imonchik\Desktop\НА САЙТ\"/>
    </mc:Choice>
  </mc:AlternateContent>
  <xr:revisionPtr revIDLastSave="0" documentId="13_ncr:1_{FEBE76F7-DEF1-4C8A-B116-93824614C309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0" sheetId="1" r:id="rId1"/>
    <sheet name="Сг_1991-2018" sheetId="7" r:id="rId2"/>
    <sheet name="СГ2009-2020(пост.ціни2016)" sheetId="27" r:id="rId3"/>
    <sheet name="Індекси2010-2020(пост.ціни2016)" sheetId="28" r:id="rId4"/>
    <sheet name="2" sheetId="18" r:id="rId5"/>
    <sheet name="3" sheetId="19" r:id="rId6"/>
    <sheet name="4" sheetId="20" r:id="rId7"/>
    <sheet name="ІндексиВсього(у пост.цінах2016)" sheetId="24" r:id="rId8"/>
    <sheet name="ІндексиСГ ПП(пост.ціни2016)" sheetId="25" r:id="rId9"/>
    <sheet name="ІндексиГосп.нас.(пост.ціни2016)" sheetId="26" r:id="rId10"/>
    <sheet name="5" sheetId="15" r:id="rId11"/>
    <sheet name="6" sheetId="16" r:id="rId12"/>
    <sheet name="7" sheetId="17" r:id="rId13"/>
    <sheet name="Всього(пост.ціни 2016 року)" sheetId="21" r:id="rId14"/>
    <sheet name="СГ ПП (пост.ціни 2016 року)" sheetId="22" r:id="rId15"/>
    <sheet name="Госп.нас (пост.ціни 2016 року)" sheetId="23" r:id="rId16"/>
  </sheets>
  <calcPr calcId="181029"/>
</workbook>
</file>

<file path=xl/calcChain.xml><?xml version="1.0" encoding="utf-8"?>
<calcChain xmlns="http://schemas.openxmlformats.org/spreadsheetml/2006/main">
  <c r="A5" i="7" l="1"/>
  <c r="A11" i="28" l="1"/>
  <c r="A10" i="28"/>
  <c r="A9" i="28"/>
  <c r="A8" i="28"/>
  <c r="A7" i="28"/>
  <c r="A6" i="28"/>
  <c r="A5" i="28"/>
  <c r="A4" i="28"/>
  <c r="A3" i="28"/>
  <c r="A2" i="28"/>
  <c r="A1" i="28"/>
  <c r="A2" i="27"/>
  <c r="A11" i="27"/>
  <c r="A10" i="27"/>
  <c r="A9" i="27"/>
  <c r="A8" i="27"/>
  <c r="A7" i="27"/>
  <c r="A6" i="27"/>
  <c r="A5" i="27"/>
  <c r="A4" i="27"/>
  <c r="A1" i="27"/>
  <c r="A55" i="26"/>
  <c r="B67" i="26"/>
  <c r="B60" i="26"/>
  <c r="B34" i="26"/>
  <c r="B41" i="26"/>
  <c r="B15" i="26"/>
  <c r="B8" i="26"/>
  <c r="B80" i="26"/>
  <c r="A80" i="26"/>
  <c r="B79" i="26"/>
  <c r="A79" i="26"/>
  <c r="B78" i="26"/>
  <c r="A78" i="26"/>
  <c r="B77" i="26"/>
  <c r="A77" i="26"/>
  <c r="B76" i="26"/>
  <c r="A76" i="26"/>
  <c r="B75" i="26"/>
  <c r="A75" i="26"/>
  <c r="B74" i="26"/>
  <c r="A74" i="26"/>
  <c r="B73" i="26"/>
  <c r="A73" i="26"/>
  <c r="B72" i="26"/>
  <c r="A72" i="26"/>
  <c r="B71" i="26"/>
  <c r="A71" i="26"/>
  <c r="B70" i="26"/>
  <c r="A70" i="26"/>
  <c r="B69" i="26"/>
  <c r="A69" i="26"/>
  <c r="B68" i="26"/>
  <c r="A68" i="26"/>
  <c r="A67" i="26"/>
  <c r="B66" i="26"/>
  <c r="A66" i="26"/>
  <c r="B65" i="26"/>
  <c r="A65" i="26"/>
  <c r="B64" i="26"/>
  <c r="A64" i="26"/>
  <c r="B63" i="26"/>
  <c r="A63" i="26"/>
  <c r="B62" i="26"/>
  <c r="A62" i="26"/>
  <c r="B61" i="26"/>
  <c r="A61" i="26"/>
  <c r="A60" i="26"/>
  <c r="B59" i="26"/>
  <c r="A59" i="26"/>
  <c r="B58" i="26"/>
  <c r="A58" i="26"/>
  <c r="B57" i="26"/>
  <c r="A57" i="26"/>
  <c r="B56" i="26"/>
  <c r="A56" i="26"/>
  <c r="B54" i="26"/>
  <c r="A54" i="26"/>
  <c r="B53" i="26"/>
  <c r="A53" i="26"/>
  <c r="B52" i="26"/>
  <c r="A52" i="26"/>
  <c r="B51" i="26"/>
  <c r="A51" i="26"/>
  <c r="B50" i="26"/>
  <c r="A50" i="26"/>
  <c r="B49" i="26"/>
  <c r="A49" i="26"/>
  <c r="B48" i="26"/>
  <c r="A48" i="26"/>
  <c r="B47" i="26"/>
  <c r="A47" i="26"/>
  <c r="B46" i="26"/>
  <c r="A46" i="26"/>
  <c r="B45" i="26"/>
  <c r="A45" i="26"/>
  <c r="B44" i="26"/>
  <c r="A44" i="26"/>
  <c r="B43" i="26"/>
  <c r="A43" i="26"/>
  <c r="B42" i="26"/>
  <c r="A42" i="26"/>
  <c r="A41" i="26"/>
  <c r="B40" i="26"/>
  <c r="A40" i="26"/>
  <c r="B39" i="26"/>
  <c r="A39" i="26"/>
  <c r="B38" i="26"/>
  <c r="A38" i="26"/>
  <c r="B37" i="26"/>
  <c r="A37" i="26"/>
  <c r="B36" i="26"/>
  <c r="A36" i="26"/>
  <c r="B35" i="26"/>
  <c r="A35" i="26"/>
  <c r="A34" i="26"/>
  <c r="B33" i="26"/>
  <c r="A33" i="26"/>
  <c r="B32" i="26"/>
  <c r="A32" i="26"/>
  <c r="B31" i="26"/>
  <c r="A31" i="26"/>
  <c r="B30" i="26"/>
  <c r="A30" i="26"/>
  <c r="A29" i="26"/>
  <c r="B28" i="26"/>
  <c r="A28" i="26"/>
  <c r="B27" i="26"/>
  <c r="A27" i="26"/>
  <c r="B26" i="26"/>
  <c r="A26" i="26"/>
  <c r="B25" i="26"/>
  <c r="A25" i="26"/>
  <c r="B24" i="26"/>
  <c r="A24" i="26"/>
  <c r="B23" i="26"/>
  <c r="A23" i="26"/>
  <c r="B22" i="26"/>
  <c r="A22" i="26"/>
  <c r="B21" i="26"/>
  <c r="A21" i="26"/>
  <c r="B20" i="26"/>
  <c r="A20" i="26"/>
  <c r="B19" i="26"/>
  <c r="A19" i="26"/>
  <c r="B18" i="26"/>
  <c r="A18" i="26"/>
  <c r="B17" i="26"/>
  <c r="A17" i="26"/>
  <c r="B16" i="26"/>
  <c r="A16" i="26"/>
  <c r="A15" i="26"/>
  <c r="B14" i="26"/>
  <c r="A14" i="26"/>
  <c r="B13" i="26"/>
  <c r="A13" i="26"/>
  <c r="B12" i="26"/>
  <c r="A12" i="26"/>
  <c r="B11" i="26"/>
  <c r="A11" i="26"/>
  <c r="B10" i="26"/>
  <c r="A10" i="26"/>
  <c r="B9" i="26"/>
  <c r="A9" i="26"/>
  <c r="A8" i="26"/>
  <c r="B7" i="26"/>
  <c r="A7" i="26"/>
  <c r="B6" i="26"/>
  <c r="A6" i="26"/>
  <c r="B5" i="26"/>
  <c r="A5" i="26"/>
  <c r="B4" i="26"/>
  <c r="A4" i="26"/>
  <c r="A3" i="26"/>
  <c r="A2" i="26"/>
  <c r="A1" i="26"/>
  <c r="A58" i="25"/>
  <c r="B70" i="25"/>
  <c r="B63" i="25"/>
  <c r="B44" i="25"/>
  <c r="B37" i="25"/>
  <c r="B18" i="25"/>
  <c r="B11" i="25"/>
  <c r="B83" i="25"/>
  <c r="A83" i="25"/>
  <c r="B82" i="25"/>
  <c r="A82" i="25"/>
  <c r="B81" i="25"/>
  <c r="A81" i="25"/>
  <c r="B80" i="25"/>
  <c r="A80" i="25"/>
  <c r="B79" i="25"/>
  <c r="A79" i="25"/>
  <c r="B78" i="25"/>
  <c r="A78" i="25"/>
  <c r="B77" i="25"/>
  <c r="A77" i="25"/>
  <c r="B76" i="25"/>
  <c r="A76" i="25"/>
  <c r="B75" i="25"/>
  <c r="A75" i="25"/>
  <c r="B74" i="25"/>
  <c r="A74" i="25"/>
  <c r="B73" i="25"/>
  <c r="A73" i="25"/>
  <c r="B72" i="25"/>
  <c r="A72" i="25"/>
  <c r="B71" i="25"/>
  <c r="A71" i="25"/>
  <c r="A70" i="25"/>
  <c r="B69" i="25"/>
  <c r="A69" i="25"/>
  <c r="B68" i="25"/>
  <c r="A68" i="25"/>
  <c r="B67" i="25"/>
  <c r="A67" i="25"/>
  <c r="B66" i="25"/>
  <c r="A66" i="25"/>
  <c r="B65" i="25"/>
  <c r="A65" i="25"/>
  <c r="B64" i="25"/>
  <c r="A64" i="25"/>
  <c r="A63" i="25"/>
  <c r="B62" i="25"/>
  <c r="A62" i="25"/>
  <c r="B61" i="25"/>
  <c r="A61" i="25"/>
  <c r="B60" i="25"/>
  <c r="A60" i="25"/>
  <c r="B59" i="25"/>
  <c r="A59" i="25"/>
  <c r="B57" i="25"/>
  <c r="A57" i="25"/>
  <c r="B56" i="25"/>
  <c r="A56" i="25"/>
  <c r="B55" i="25"/>
  <c r="A55" i="25"/>
  <c r="B54" i="25"/>
  <c r="A54" i="25"/>
  <c r="B53" i="25"/>
  <c r="A53" i="25"/>
  <c r="B52" i="25"/>
  <c r="A52" i="25"/>
  <c r="B51" i="25"/>
  <c r="A51" i="25"/>
  <c r="B50" i="25"/>
  <c r="A50" i="25"/>
  <c r="B49" i="25"/>
  <c r="A49" i="25"/>
  <c r="B48" i="25"/>
  <c r="A48" i="25"/>
  <c r="B47" i="25"/>
  <c r="A47" i="25"/>
  <c r="B46" i="25"/>
  <c r="A46" i="25"/>
  <c r="B45" i="25"/>
  <c r="A45" i="25"/>
  <c r="A44" i="25"/>
  <c r="B43" i="25"/>
  <c r="A43" i="25"/>
  <c r="B42" i="25"/>
  <c r="A42" i="25"/>
  <c r="B41" i="25"/>
  <c r="A41" i="25"/>
  <c r="B40" i="25"/>
  <c r="A40" i="25"/>
  <c r="B39" i="25"/>
  <c r="A39" i="25"/>
  <c r="B38" i="25"/>
  <c r="A38" i="25"/>
  <c r="A37" i="25"/>
  <c r="B36" i="25"/>
  <c r="A36" i="25"/>
  <c r="B35" i="25"/>
  <c r="A35" i="25"/>
  <c r="B34" i="25"/>
  <c r="A34" i="25"/>
  <c r="B33" i="25"/>
  <c r="A33" i="25"/>
  <c r="A32" i="25"/>
  <c r="B31" i="25"/>
  <c r="A31" i="25"/>
  <c r="B30" i="25"/>
  <c r="A30" i="25"/>
  <c r="B29" i="25"/>
  <c r="A29" i="25"/>
  <c r="B28" i="25"/>
  <c r="A28" i="25"/>
  <c r="B27" i="25"/>
  <c r="A27" i="25"/>
  <c r="B26" i="25"/>
  <c r="A26" i="25"/>
  <c r="B25" i="25"/>
  <c r="A25" i="25"/>
  <c r="B24" i="25"/>
  <c r="A24" i="25"/>
  <c r="B23" i="25"/>
  <c r="A23" i="25"/>
  <c r="B22" i="25"/>
  <c r="A22" i="25"/>
  <c r="B21" i="25"/>
  <c r="A21" i="25"/>
  <c r="B20" i="25"/>
  <c r="A20" i="25"/>
  <c r="B19" i="25"/>
  <c r="A19" i="25"/>
  <c r="A18" i="25"/>
  <c r="B17" i="25"/>
  <c r="A17" i="25"/>
  <c r="B16" i="25"/>
  <c r="A16" i="25"/>
  <c r="B15" i="25"/>
  <c r="A15" i="25"/>
  <c r="B14" i="25"/>
  <c r="A14" i="25"/>
  <c r="B13" i="25"/>
  <c r="A13" i="25"/>
  <c r="B12" i="25"/>
  <c r="A12" i="25"/>
  <c r="A11" i="25"/>
  <c r="B10" i="25"/>
  <c r="A10" i="25"/>
  <c r="B9" i="25"/>
  <c r="A9" i="25"/>
  <c r="B8" i="25"/>
  <c r="A8" i="25"/>
  <c r="B7" i="25"/>
  <c r="A7" i="25"/>
  <c r="A6" i="25"/>
  <c r="A2" i="25"/>
  <c r="A1" i="25"/>
  <c r="B67" i="24"/>
  <c r="B60" i="24"/>
  <c r="B41" i="24"/>
  <c r="B34" i="24"/>
  <c r="B15" i="24"/>
  <c r="B8" i="24"/>
  <c r="B80" i="24"/>
  <c r="A80" i="24"/>
  <c r="B79" i="24"/>
  <c r="A79" i="24"/>
  <c r="B78" i="24"/>
  <c r="A78" i="24"/>
  <c r="B77" i="24"/>
  <c r="A77" i="24"/>
  <c r="B76" i="24"/>
  <c r="A76" i="24"/>
  <c r="B75" i="24"/>
  <c r="A75" i="24"/>
  <c r="B74" i="24"/>
  <c r="A74" i="24"/>
  <c r="B73" i="24"/>
  <c r="A73" i="24"/>
  <c r="B72" i="24"/>
  <c r="A72" i="24"/>
  <c r="B71" i="24"/>
  <c r="A71" i="24"/>
  <c r="B70" i="24"/>
  <c r="A70" i="24"/>
  <c r="B69" i="24"/>
  <c r="A69" i="24"/>
  <c r="B68" i="24"/>
  <c r="A68" i="24"/>
  <c r="A67" i="24"/>
  <c r="B66" i="24"/>
  <c r="A66" i="24"/>
  <c r="B65" i="24"/>
  <c r="A65" i="24"/>
  <c r="B64" i="24"/>
  <c r="A64" i="24"/>
  <c r="B63" i="24"/>
  <c r="A63" i="24"/>
  <c r="B62" i="24"/>
  <c r="A62" i="24"/>
  <c r="B61" i="24"/>
  <c r="A61" i="24"/>
  <c r="A60" i="24"/>
  <c r="B59" i="24"/>
  <c r="A59" i="24"/>
  <c r="B58" i="24"/>
  <c r="A58" i="24"/>
  <c r="B57" i="24"/>
  <c r="A57" i="24"/>
  <c r="B56" i="24"/>
  <c r="A56" i="24"/>
  <c r="A55" i="24"/>
  <c r="B54" i="24"/>
  <c r="A54" i="24"/>
  <c r="B53" i="24"/>
  <c r="A53" i="24"/>
  <c r="B52" i="24"/>
  <c r="A52" i="24"/>
  <c r="B51" i="24"/>
  <c r="A51" i="24"/>
  <c r="B50" i="24"/>
  <c r="A50" i="24"/>
  <c r="B49" i="24"/>
  <c r="A49" i="24"/>
  <c r="B48" i="24"/>
  <c r="A48" i="24"/>
  <c r="B47" i="24"/>
  <c r="A47" i="24"/>
  <c r="B46" i="24"/>
  <c r="A46" i="24"/>
  <c r="B45" i="24"/>
  <c r="A45" i="24"/>
  <c r="B44" i="24"/>
  <c r="A44" i="24"/>
  <c r="B43" i="24"/>
  <c r="A43" i="24"/>
  <c r="B42" i="24"/>
  <c r="A42" i="24"/>
  <c r="A41" i="24"/>
  <c r="B40" i="24"/>
  <c r="A40" i="24"/>
  <c r="B39" i="24"/>
  <c r="A39" i="24"/>
  <c r="B38" i="24"/>
  <c r="A38" i="24"/>
  <c r="B37" i="24"/>
  <c r="A37" i="24"/>
  <c r="B36" i="24"/>
  <c r="A36" i="24"/>
  <c r="B35" i="24"/>
  <c r="A35" i="24"/>
  <c r="A34" i="24"/>
  <c r="B33" i="24"/>
  <c r="A33" i="24"/>
  <c r="B32" i="24"/>
  <c r="A32" i="24"/>
  <c r="B31" i="24"/>
  <c r="A31" i="24"/>
  <c r="B30" i="24"/>
  <c r="A30" i="24"/>
  <c r="A29" i="24"/>
  <c r="B28" i="24"/>
  <c r="A28" i="24"/>
  <c r="B27" i="24"/>
  <c r="A27" i="24"/>
  <c r="B26" i="24"/>
  <c r="A26" i="24"/>
  <c r="B25" i="24"/>
  <c r="A25" i="24"/>
  <c r="B24" i="24"/>
  <c r="A24" i="24"/>
  <c r="B23" i="24"/>
  <c r="A23" i="24"/>
  <c r="B22" i="24"/>
  <c r="A22" i="24"/>
  <c r="B21" i="24"/>
  <c r="A21" i="24"/>
  <c r="B20" i="24"/>
  <c r="A20" i="24"/>
  <c r="B19" i="24"/>
  <c r="A19" i="24"/>
  <c r="B18" i="24"/>
  <c r="A18" i="24"/>
  <c r="B17" i="24"/>
  <c r="A17" i="24"/>
  <c r="B16" i="24"/>
  <c r="A16" i="24"/>
  <c r="A15" i="24"/>
  <c r="B14" i="24"/>
  <c r="A14" i="24"/>
  <c r="B13" i="24"/>
  <c r="A13" i="24"/>
  <c r="B12" i="24"/>
  <c r="A12" i="24"/>
  <c r="B11" i="24"/>
  <c r="A11" i="24"/>
  <c r="B10" i="24"/>
  <c r="A10" i="24"/>
  <c r="B9" i="24"/>
  <c r="A9" i="24"/>
  <c r="A8" i="24"/>
  <c r="B7" i="24"/>
  <c r="A7" i="24"/>
  <c r="B6" i="24"/>
  <c r="A6" i="24"/>
  <c r="B5" i="24"/>
  <c r="A5" i="24"/>
  <c r="B4" i="24"/>
  <c r="A4" i="24"/>
  <c r="A3" i="24"/>
  <c r="A2" i="24"/>
  <c r="A1" i="24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A2" i="23"/>
  <c r="B80" i="23"/>
  <c r="A80" i="23"/>
  <c r="B79" i="23"/>
  <c r="A79" i="23"/>
  <c r="B78" i="23"/>
  <c r="A78" i="23"/>
  <c r="B77" i="23"/>
  <c r="A77" i="23"/>
  <c r="B76" i="23"/>
  <c r="A76" i="23"/>
  <c r="B75" i="23"/>
  <c r="A75" i="23"/>
  <c r="B74" i="23"/>
  <c r="A74" i="23"/>
  <c r="B73" i="23"/>
  <c r="A73" i="23"/>
  <c r="B72" i="23"/>
  <c r="A72" i="23"/>
  <c r="B71" i="23"/>
  <c r="A71" i="23"/>
  <c r="B70" i="23"/>
  <c r="A70" i="23"/>
  <c r="B69" i="23"/>
  <c r="A69" i="23"/>
  <c r="B68" i="23"/>
  <c r="A68" i="23"/>
  <c r="B67" i="23"/>
  <c r="A67" i="23"/>
  <c r="B66" i="23"/>
  <c r="A66" i="23"/>
  <c r="B65" i="23"/>
  <c r="A65" i="23"/>
  <c r="B64" i="23"/>
  <c r="A64" i="23"/>
  <c r="B63" i="23"/>
  <c r="A63" i="23"/>
  <c r="B62" i="23"/>
  <c r="A62" i="23"/>
  <c r="B61" i="23"/>
  <c r="A61" i="23"/>
  <c r="B60" i="23"/>
  <c r="A60" i="23"/>
  <c r="B59" i="23"/>
  <c r="A59" i="23"/>
  <c r="B58" i="23"/>
  <c r="A58" i="23"/>
  <c r="B57" i="23"/>
  <c r="A57" i="23"/>
  <c r="B56" i="23"/>
  <c r="A56" i="23"/>
  <c r="A55" i="23"/>
  <c r="B54" i="23"/>
  <c r="A54" i="23"/>
  <c r="B53" i="23"/>
  <c r="A53" i="23"/>
  <c r="B52" i="23"/>
  <c r="A52" i="23"/>
  <c r="B51" i="23"/>
  <c r="A51" i="23"/>
  <c r="B50" i="23"/>
  <c r="A50" i="23"/>
  <c r="B49" i="23"/>
  <c r="A49" i="23"/>
  <c r="B48" i="23"/>
  <c r="A48" i="23"/>
  <c r="B47" i="23"/>
  <c r="A47" i="23"/>
  <c r="B46" i="23"/>
  <c r="A46" i="23"/>
  <c r="B45" i="23"/>
  <c r="A45" i="23"/>
  <c r="B44" i="23"/>
  <c r="A44" i="23"/>
  <c r="B43" i="23"/>
  <c r="A43" i="23"/>
  <c r="B42" i="23"/>
  <c r="A42" i="23"/>
  <c r="B41" i="23"/>
  <c r="A41" i="23"/>
  <c r="B40" i="23"/>
  <c r="A40" i="23"/>
  <c r="B39" i="23"/>
  <c r="A39" i="23"/>
  <c r="B38" i="23"/>
  <c r="A38" i="23"/>
  <c r="B37" i="23"/>
  <c r="A37" i="23"/>
  <c r="B36" i="23"/>
  <c r="A36" i="23"/>
  <c r="B35" i="23"/>
  <c r="A35" i="23"/>
  <c r="B34" i="23"/>
  <c r="A34" i="23"/>
  <c r="B33" i="23"/>
  <c r="A33" i="23"/>
  <c r="B32" i="23"/>
  <c r="A32" i="23"/>
  <c r="B31" i="23"/>
  <c r="A31" i="23"/>
  <c r="B30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9" i="23"/>
  <c r="A8" i="23"/>
  <c r="A7" i="23"/>
  <c r="A6" i="23"/>
  <c r="A5" i="23"/>
  <c r="A4" i="23"/>
  <c r="A3" i="23"/>
  <c r="A1" i="23"/>
  <c r="A2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A56" i="22"/>
  <c r="A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A30" i="22"/>
  <c r="A29" i="22"/>
  <c r="B28" i="22"/>
  <c r="A28" i="22"/>
  <c r="B27" i="22"/>
  <c r="A27" i="22"/>
  <c r="B26" i="22"/>
  <c r="A26" i="22"/>
  <c r="B25" i="22"/>
  <c r="A25" i="22"/>
  <c r="B24" i="22"/>
  <c r="A24" i="22"/>
  <c r="B23" i="22"/>
  <c r="A23" i="22"/>
  <c r="B22" i="22"/>
  <c r="A22" i="22"/>
  <c r="B21" i="22"/>
  <c r="A21" i="22"/>
  <c r="B20" i="22"/>
  <c r="A20" i="22"/>
  <c r="B19" i="22"/>
  <c r="A19" i="22"/>
  <c r="B18" i="22"/>
  <c r="A18" i="22"/>
  <c r="B17" i="22"/>
  <c r="A17" i="22"/>
  <c r="B16" i="22"/>
  <c r="A16" i="22"/>
  <c r="B15" i="22"/>
  <c r="A15" i="22"/>
  <c r="B14" i="22"/>
  <c r="A14" i="22"/>
  <c r="B13" i="22"/>
  <c r="A13" i="22"/>
  <c r="B12" i="22"/>
  <c r="A12" i="22"/>
  <c r="B11" i="22"/>
  <c r="A11" i="22"/>
  <c r="B10" i="22"/>
  <c r="A10" i="22"/>
  <c r="B9" i="22"/>
  <c r="A9" i="22"/>
  <c r="B8" i="22"/>
  <c r="A8" i="22"/>
  <c r="B7" i="22"/>
  <c r="A7" i="22"/>
  <c r="B6" i="22"/>
  <c r="A6" i="22"/>
  <c r="B5" i="22"/>
  <c r="A5" i="22"/>
  <c r="B4" i="22"/>
  <c r="A4" i="22"/>
  <c r="A3" i="22"/>
  <c r="A1" i="22"/>
  <c r="A55" i="21"/>
  <c r="A2" i="21"/>
  <c r="B80" i="21"/>
  <c r="A80" i="21"/>
  <c r="B79" i="21"/>
  <c r="A79" i="21"/>
  <c r="B78" i="21"/>
  <c r="A78" i="21"/>
  <c r="B77" i="21"/>
  <c r="A77" i="21"/>
  <c r="B76" i="21"/>
  <c r="A76" i="21"/>
  <c r="B75" i="21"/>
  <c r="A75" i="21"/>
  <c r="B74" i="21"/>
  <c r="A74" i="21"/>
  <c r="B73" i="21"/>
  <c r="A73" i="21"/>
  <c r="B72" i="21"/>
  <c r="A72" i="21"/>
  <c r="B71" i="21"/>
  <c r="A71" i="21"/>
  <c r="B70" i="21"/>
  <c r="A70" i="21"/>
  <c r="B69" i="21"/>
  <c r="A69" i="21"/>
  <c r="B68" i="21"/>
  <c r="A68" i="21"/>
  <c r="B67" i="21"/>
  <c r="A67" i="21"/>
  <c r="B66" i="21"/>
  <c r="A66" i="21"/>
  <c r="B65" i="21"/>
  <c r="A65" i="21"/>
  <c r="B64" i="21"/>
  <c r="A64" i="21"/>
  <c r="B63" i="21"/>
  <c r="A63" i="21"/>
  <c r="B62" i="21"/>
  <c r="A62" i="21"/>
  <c r="B61" i="21"/>
  <c r="A61" i="21"/>
  <c r="B60" i="21"/>
  <c r="A60" i="21"/>
  <c r="B59" i="21"/>
  <c r="A59" i="21"/>
  <c r="B58" i="21"/>
  <c r="A58" i="21"/>
  <c r="B57" i="21"/>
  <c r="A57" i="21"/>
  <c r="B56" i="21"/>
  <c r="A56" i="21"/>
  <c r="B54" i="21"/>
  <c r="A54" i="21"/>
  <c r="B53" i="21"/>
  <c r="A53" i="21"/>
  <c r="B52" i="21"/>
  <c r="A52" i="21"/>
  <c r="B51" i="21"/>
  <c r="A51" i="21"/>
  <c r="B50" i="21"/>
  <c r="A50" i="21"/>
  <c r="B49" i="21"/>
  <c r="A49" i="21"/>
  <c r="B48" i="21"/>
  <c r="A48" i="21"/>
  <c r="B47" i="21"/>
  <c r="A47" i="21"/>
  <c r="B46" i="21"/>
  <c r="A46" i="21"/>
  <c r="B45" i="21"/>
  <c r="A45" i="21"/>
  <c r="B44" i="21"/>
  <c r="A44" i="21"/>
  <c r="B43" i="21"/>
  <c r="A43" i="21"/>
  <c r="B42" i="21"/>
  <c r="A42" i="21"/>
  <c r="B41" i="21"/>
  <c r="A41" i="21"/>
  <c r="B40" i="21"/>
  <c r="A40" i="21"/>
  <c r="B39" i="21"/>
  <c r="A39" i="21"/>
  <c r="B38" i="21"/>
  <c r="A38" i="21"/>
  <c r="B37" i="21"/>
  <c r="A37" i="21"/>
  <c r="B36" i="21"/>
  <c r="A36" i="21"/>
  <c r="B35" i="21"/>
  <c r="A35" i="21"/>
  <c r="B34" i="21"/>
  <c r="A34" i="21"/>
  <c r="B33" i="21"/>
  <c r="A33" i="21"/>
  <c r="B32" i="21"/>
  <c r="A32" i="21"/>
  <c r="B31" i="21"/>
  <c r="A31" i="21"/>
  <c r="B30" i="21"/>
  <c r="A30" i="21"/>
  <c r="A29" i="21"/>
  <c r="B28" i="21"/>
  <c r="A28" i="21"/>
  <c r="B27" i="21"/>
  <c r="A27" i="21"/>
  <c r="B26" i="21"/>
  <c r="A26" i="21"/>
  <c r="B25" i="21"/>
  <c r="A25" i="21"/>
  <c r="B24" i="21"/>
  <c r="A24" i="21"/>
  <c r="B23" i="21"/>
  <c r="A23" i="21"/>
  <c r="B22" i="21"/>
  <c r="A22" i="21"/>
  <c r="B21" i="21"/>
  <c r="A21" i="21"/>
  <c r="B20" i="21"/>
  <c r="A20" i="21"/>
  <c r="B19" i="21"/>
  <c r="A19" i="21"/>
  <c r="B18" i="21"/>
  <c r="A18" i="21"/>
  <c r="B17" i="21"/>
  <c r="A17" i="21"/>
  <c r="B16" i="21"/>
  <c r="A16" i="21"/>
  <c r="B15" i="21"/>
  <c r="A15" i="21"/>
  <c r="B14" i="21"/>
  <c r="A14" i="21"/>
  <c r="B13" i="21"/>
  <c r="A13" i="21"/>
  <c r="B12" i="21"/>
  <c r="A12" i="21"/>
  <c r="B11" i="21"/>
  <c r="A11" i="21"/>
  <c r="B10" i="21"/>
  <c r="A10" i="21"/>
  <c r="B9" i="21"/>
  <c r="A9" i="21"/>
  <c r="B8" i="21"/>
  <c r="A8" i="21"/>
  <c r="B7" i="21"/>
  <c r="A7" i="21"/>
  <c r="B6" i="21"/>
  <c r="A6" i="21"/>
  <c r="B5" i="21"/>
  <c r="A5" i="21"/>
  <c r="B4" i="21"/>
  <c r="A4" i="21"/>
  <c r="A3" i="21"/>
  <c r="A1" i="21"/>
  <c r="H11" i="1" l="1"/>
  <c r="A16" i="7"/>
  <c r="B89" i="17" l="1"/>
  <c r="B88" i="16"/>
  <c r="B90" i="15"/>
  <c r="B90" i="20"/>
  <c r="B94" i="19"/>
  <c r="B88" i="18"/>
  <c r="A3" i="7" l="1"/>
  <c r="A2" i="17" l="1"/>
  <c r="A2" i="16"/>
  <c r="A2" i="15"/>
  <c r="B91" i="20" l="1"/>
  <c r="B90" i="18"/>
  <c r="B96" i="19"/>
  <c r="B74" i="20"/>
  <c r="B67" i="20"/>
  <c r="B45" i="20"/>
  <c r="B38" i="20"/>
  <c r="B16" i="20"/>
  <c r="B9" i="20"/>
  <c r="B65" i="18" l="1"/>
  <c r="B72" i="18"/>
  <c r="B70" i="19"/>
  <c r="H18" i="1" l="1"/>
  <c r="H13" i="1"/>
  <c r="A2" i="20"/>
  <c r="A2" i="19"/>
  <c r="A2" i="18"/>
  <c r="A3" i="18"/>
  <c r="A6" i="19"/>
  <c r="B86" i="17" l="1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8" i="17"/>
  <c r="B67" i="17"/>
  <c r="B69" i="17"/>
  <c r="B66" i="17"/>
  <c r="B65" i="17"/>
  <c r="B64" i="17"/>
  <c r="B63" i="17"/>
  <c r="B62" i="17"/>
  <c r="B61" i="17"/>
  <c r="B60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A3" i="17"/>
  <c r="A59" i="17"/>
  <c r="A31" i="17"/>
  <c r="A32" i="17"/>
  <c r="A60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A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A60" i="16"/>
  <c r="A32" i="16"/>
  <c r="A3" i="16"/>
  <c r="A31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A62" i="15"/>
  <c r="A33" i="15"/>
  <c r="A3" i="15"/>
  <c r="A61" i="15"/>
  <c r="A32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3" i="20"/>
  <c r="B72" i="20"/>
  <c r="B71" i="20"/>
  <c r="B70" i="20"/>
  <c r="B69" i="20"/>
  <c r="B68" i="20"/>
  <c r="B66" i="20"/>
  <c r="B65" i="20"/>
  <c r="B64" i="20"/>
  <c r="B63" i="20"/>
  <c r="B62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4" i="20"/>
  <c r="B43" i="20"/>
  <c r="B42" i="20"/>
  <c r="B41" i="20"/>
  <c r="B40" i="20"/>
  <c r="B39" i="20"/>
  <c r="B37" i="20"/>
  <c r="B36" i="20"/>
  <c r="B35" i="20"/>
  <c r="B34" i="20"/>
  <c r="B33" i="20"/>
  <c r="A62" i="20"/>
  <c r="A33" i="20"/>
  <c r="A61" i="20"/>
  <c r="A32" i="20"/>
  <c r="A88" i="20"/>
  <c r="A87" i="20"/>
  <c r="A86" i="20"/>
  <c r="A85" i="20"/>
  <c r="A84" i="20"/>
  <c r="A83" i="20"/>
  <c r="A82" i="20"/>
  <c r="A81" i="20"/>
  <c r="A80" i="20"/>
  <c r="A79" i="20"/>
  <c r="A78" i="20"/>
  <c r="A77" i="20"/>
  <c r="A76" i="20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" i="20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69" i="19"/>
  <c r="B68" i="19"/>
  <c r="B67" i="19"/>
  <c r="B66" i="19"/>
  <c r="B65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A65" i="19"/>
  <c r="A64" i="19"/>
  <c r="A36" i="19"/>
  <c r="A91" i="19"/>
  <c r="A90" i="19"/>
  <c r="A89" i="19"/>
  <c r="A88" i="19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5" i="19"/>
  <c r="B86" i="18" l="1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1" i="18"/>
  <c r="B70" i="18"/>
  <c r="B69" i="18"/>
  <c r="B68" i="18"/>
  <c r="B67" i="18"/>
  <c r="B66" i="18"/>
  <c r="B64" i="18"/>
  <c r="B63" i="18"/>
  <c r="B62" i="18"/>
  <c r="B61" i="18"/>
  <c r="B60" i="18"/>
  <c r="A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A60" i="18"/>
  <c r="A32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31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14" i="7" l="1"/>
  <c r="A13" i="7"/>
  <c r="A12" i="7"/>
  <c r="A11" i="7"/>
  <c r="A10" i="7"/>
  <c r="A9" i="7"/>
  <c r="A6" i="7"/>
  <c r="A7" i="19" l="1"/>
  <c r="A4" i="17"/>
  <c r="H7" i="1" l="1"/>
  <c r="H5" i="1"/>
  <c r="D5" i="1"/>
  <c r="D14" i="1"/>
  <c r="H16" i="1"/>
  <c r="B6" i="1"/>
  <c r="H21" i="1" l="1"/>
  <c r="H20" i="1"/>
  <c r="H19" i="1"/>
  <c r="H15" i="1"/>
  <c r="H14" i="1"/>
  <c r="A1" i="17" l="1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5" i="16" l="1"/>
  <c r="B4" i="16"/>
  <c r="A30" i="16" l="1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A1" i="16"/>
  <c r="A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1" i="20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4" i="20"/>
  <c r="A4" i="20"/>
  <c r="B1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5" i="20"/>
  <c r="B14" i="20"/>
  <c r="B13" i="20"/>
  <c r="B12" i="20"/>
  <c r="B10" i="20"/>
  <c r="B8" i="20"/>
  <c r="B7" i="20"/>
  <c r="B6" i="20"/>
  <c r="B5" i="20"/>
  <c r="B7" i="19"/>
  <c r="A4" i="18"/>
  <c r="B4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B8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1" i="19"/>
  <c r="B9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30" i="18" l="1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A1" i="18"/>
  <c r="A1" i="7" l="1"/>
  <c r="A8" i="7"/>
  <c r="A7" i="7" l="1"/>
</calcChain>
</file>

<file path=xl/sharedStrings.xml><?xml version="1.0" encoding="utf-8"?>
<sst xmlns="http://schemas.openxmlformats.org/spreadsheetml/2006/main" count="256" uniqueCount="9">
  <si>
    <t>…</t>
  </si>
  <si>
    <t>2014*</t>
  </si>
  <si>
    <t>ENG</t>
  </si>
  <si>
    <t>УКР</t>
  </si>
  <si>
    <t>Сг_1991-2018</t>
  </si>
  <si>
    <t xml:space="preserve">Джерело: </t>
  </si>
  <si>
    <t>http://www.ukrstat.gov.ua/druk/publicat/kat_u/2012/06_2012/zb_vp_1990_2010.zip</t>
  </si>
  <si>
    <t>http://www.ukrstat.gov.ua/operativ/operativ2017/sg/pro_sg/arch_pro_sg_p.htm</t>
  </si>
  <si>
    <t>усі категорії господарств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</si>
</sst>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р_._-;\-* #,##0_р_._-;_-* &quot;-&quot;_р_._-;_-@_-"/>
    <numFmt numFmtId="165" formatCode="yyyy"/>
    <numFmt numFmtId="166" formatCode="0.0"/>
    <numFmt numFmtId="167" formatCode="#,##0.0"/>
  </numFmts>
  <fonts count="4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0"/>
      <color rgb="FFFF0000"/>
      <name val="Times New Roman"/>
      <family val="1"/>
      <charset val="204"/>
    </font>
    <font>
      <u/>
      <sz val="12"/>
      <color rgb="FF00206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Verdana"/>
      <family val="2"/>
      <charset val="204"/>
    </font>
    <font>
      <b/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color theme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theme="6" tint="-0.499984740745262"/>
      </top>
      <bottom style="thick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6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ck">
        <color rgb="FF005B2B"/>
      </bottom>
      <diagonal/>
    </border>
    <border>
      <left/>
      <right/>
      <top/>
      <bottom style="thick">
        <color rgb="FF005B2B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/>
      <diagonal/>
    </border>
    <border>
      <left style="thick">
        <color rgb="FF005B2B"/>
      </left>
      <right style="thick">
        <color rgb="FF005B2B"/>
      </right>
      <top/>
      <bottom/>
      <diagonal/>
    </border>
    <border>
      <left style="thick">
        <color rgb="FF005B2B"/>
      </left>
      <right style="thick">
        <color rgb="FF005B2B"/>
      </right>
      <top/>
      <bottom style="thick">
        <color rgb="FF005B2B"/>
      </bottom>
      <diagonal/>
    </border>
    <border>
      <left/>
      <right style="thick">
        <color rgb="FF005B2B"/>
      </right>
      <top/>
      <bottom/>
      <diagonal/>
    </border>
    <border>
      <left/>
      <right/>
      <top style="thick">
        <color rgb="FF005B2B"/>
      </top>
      <bottom/>
      <diagonal/>
    </border>
    <border>
      <left style="thick">
        <color rgb="FF005B2B"/>
      </left>
      <right/>
      <top/>
      <bottom/>
      <diagonal/>
    </border>
    <border>
      <left/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/>
      <right style="thick">
        <color rgb="FF005B2B"/>
      </right>
      <top style="thick">
        <color rgb="FF005B2B"/>
      </top>
      <bottom/>
      <diagonal/>
    </border>
    <border>
      <left/>
      <right style="thick">
        <color rgb="FF005B2B"/>
      </right>
      <top/>
      <bottom style="thick">
        <color rgb="FF005B2B"/>
      </bottom>
      <diagonal/>
    </border>
    <border>
      <left style="thick">
        <color rgb="FF005B2B"/>
      </left>
      <right style="thick">
        <color rgb="FF005B2B"/>
      </right>
      <top style="thick">
        <color rgb="FF005B2B"/>
      </top>
      <bottom style="thick">
        <color rgb="FF005B2B"/>
      </bottom>
      <diagonal/>
    </border>
    <border>
      <left style="medium">
        <color rgb="FF005B2B"/>
      </left>
      <right/>
      <top style="medium">
        <color rgb="FF005B2B"/>
      </top>
      <bottom/>
      <diagonal/>
    </border>
    <border>
      <left/>
      <right/>
      <top style="medium">
        <color rgb="FF005B2B"/>
      </top>
      <bottom/>
      <diagonal/>
    </border>
    <border>
      <left style="thin">
        <color indexed="64"/>
      </left>
      <right style="thin">
        <color indexed="64"/>
      </right>
      <top/>
      <bottom style="thick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6" tint="-0.499984740745262"/>
      </top>
      <bottom style="thick">
        <color rgb="FF005B2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rgb="FF005B2B"/>
      </bottom>
      <diagonal/>
    </border>
    <border>
      <left/>
      <right/>
      <top style="thin">
        <color indexed="64"/>
      </top>
      <bottom style="thick">
        <color rgb="FF005B2B"/>
      </bottom>
      <diagonal/>
    </border>
    <border>
      <left style="thick">
        <color theme="9" tint="-0.499984740745262"/>
      </left>
      <right style="thick">
        <color theme="9" tint="-0.499984740745262"/>
      </right>
      <top/>
      <bottom style="thick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6" tint="-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theme="6" tint="-0.499984740745262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8" fillId="0" borderId="0"/>
  </cellStyleXfs>
  <cellXfs count="286">
    <xf numFmtId="0" fontId="0" fillId="0" borderId="0" xfId="0"/>
    <xf numFmtId="0" fontId="2" fillId="0" borderId="0" xfId="0" applyFont="1"/>
    <xf numFmtId="0" fontId="3" fillId="0" borderId="0" xfId="1" applyFont="1" applyFill="1" applyAlignment="1">
      <alignment horizontal="center" vertical="justify"/>
    </xf>
    <xf numFmtId="0" fontId="2" fillId="0" borderId="0" xfId="0" applyFont="1" applyFill="1"/>
    <xf numFmtId="0" fontId="4" fillId="0" borderId="0" xfId="1" applyFont="1" applyFill="1" applyBorder="1"/>
    <xf numFmtId="0" fontId="5" fillId="0" borderId="0" xfId="1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/>
    </xf>
    <xf numFmtId="166" fontId="10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 vertical="center" wrapText="1"/>
    </xf>
    <xf numFmtId="0" fontId="7" fillId="0" borderId="0" xfId="0" applyFont="1" applyFill="1"/>
    <xf numFmtId="0" fontId="2" fillId="0" borderId="0" xfId="0" applyFont="1" applyAlignment="1">
      <alignment horizontal="right"/>
    </xf>
    <xf numFmtId="166" fontId="9" fillId="0" borderId="0" xfId="0" applyNumberFormat="1" applyFont="1" applyFill="1" applyBorder="1" applyAlignment="1">
      <alignment horizontal="right" vertical="center" wrapText="1"/>
    </xf>
    <xf numFmtId="166" fontId="10" fillId="0" borderId="0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center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165" fontId="5" fillId="0" borderId="0" xfId="3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>
      <alignment horizontal="center"/>
    </xf>
    <xf numFmtId="166" fontId="9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166" fontId="7" fillId="2" borderId="0" xfId="0" applyNumberFormat="1" applyFont="1" applyFill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 vertical="center" wrapText="1"/>
    </xf>
    <xf numFmtId="166" fontId="2" fillId="0" borderId="17" xfId="0" applyNumberFormat="1" applyFont="1" applyBorder="1" applyAlignment="1">
      <alignment horizontal="right"/>
    </xf>
    <xf numFmtId="166" fontId="2" fillId="0" borderId="17" xfId="0" applyNumberFormat="1" applyFont="1" applyBorder="1" applyAlignment="1">
      <alignment horizontal="right" vertical="center" wrapText="1"/>
    </xf>
    <xf numFmtId="166" fontId="7" fillId="2" borderId="0" xfId="0" applyNumberFormat="1" applyFont="1" applyFill="1" applyBorder="1" applyAlignment="1">
      <alignment horizontal="right" vertical="center" wrapText="1"/>
    </xf>
    <xf numFmtId="165" fontId="5" fillId="0" borderId="35" xfId="3" applyNumberFormat="1" applyFont="1" applyFill="1" applyBorder="1" applyAlignment="1">
      <alignment horizontal="center" vertical="center"/>
    </xf>
    <xf numFmtId="165" fontId="5" fillId="0" borderId="36" xfId="3" applyNumberFormat="1" applyFont="1" applyFill="1" applyBorder="1" applyAlignment="1">
      <alignment horizontal="center" vertical="center"/>
    </xf>
    <xf numFmtId="165" fontId="5" fillId="0" borderId="5" xfId="3" applyNumberFormat="1" applyFont="1" applyFill="1" applyBorder="1" applyAlignment="1">
      <alignment horizontal="center" vertical="center"/>
    </xf>
    <xf numFmtId="166" fontId="7" fillId="0" borderId="0" xfId="0" applyNumberFormat="1" applyFont="1" applyBorder="1" applyAlignment="1">
      <alignment horizontal="right" vertical="center" wrapText="1"/>
    </xf>
    <xf numFmtId="166" fontId="7" fillId="0" borderId="0" xfId="0" applyNumberFormat="1" applyFont="1" applyAlignment="1">
      <alignment horizontal="right"/>
    </xf>
    <xf numFmtId="166" fontId="9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horizontal="right" vertical="center" wrapText="1"/>
    </xf>
    <xf numFmtId="166" fontId="10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/>
    <xf numFmtId="166" fontId="0" fillId="0" borderId="0" xfId="0" applyNumberFormat="1"/>
    <xf numFmtId="166" fontId="7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6" fontId="5" fillId="0" borderId="0" xfId="0" applyNumberFormat="1" applyFont="1" applyAlignment="1">
      <alignment horizontal="right" vertical="center" wrapText="1"/>
    </xf>
    <xf numFmtId="0" fontId="31" fillId="0" borderId="0" xfId="0" applyFont="1"/>
    <xf numFmtId="166" fontId="31" fillId="0" borderId="0" xfId="0" applyNumberFormat="1" applyFont="1"/>
    <xf numFmtId="167" fontId="31" fillId="0" borderId="0" xfId="0" applyNumberFormat="1" applyFont="1"/>
    <xf numFmtId="167" fontId="2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Protection="1">
      <protection hidden="1"/>
    </xf>
    <xf numFmtId="0" fontId="6" fillId="0" borderId="0" xfId="2" applyProtection="1">
      <protection hidden="1"/>
    </xf>
    <xf numFmtId="0" fontId="23" fillId="0" borderId="0" xfId="2" applyFont="1" applyProtection="1">
      <protection hidden="1"/>
    </xf>
    <xf numFmtId="0" fontId="2" fillId="0" borderId="17" xfId="0" applyFont="1" applyBorder="1" applyProtection="1">
      <protection hidden="1"/>
    </xf>
    <xf numFmtId="0" fontId="2" fillId="0" borderId="21" xfId="0" applyFont="1" applyBorder="1" applyProtection="1">
      <protection hidden="1"/>
    </xf>
    <xf numFmtId="0" fontId="23" fillId="0" borderId="21" xfId="2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Fill="1" applyBorder="1" applyAlignment="1" applyProtection="1">
      <alignment horizontal="center" vertical="center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16" fillId="0" borderId="26" xfId="1" applyFont="1" applyFill="1" applyBorder="1" applyAlignment="1" applyProtection="1">
      <alignment horizontal="center" vertical="center"/>
      <protection hidden="1"/>
    </xf>
    <xf numFmtId="0" fontId="14" fillId="4" borderId="27" xfId="1" applyFont="1" applyFill="1" applyBorder="1" applyAlignment="1" applyProtection="1">
      <alignment horizontal="center" vertical="center"/>
      <protection hidden="1"/>
    </xf>
    <xf numFmtId="0" fontId="22" fillId="4" borderId="18" xfId="1" applyFont="1" applyFill="1" applyBorder="1" applyAlignment="1" applyProtection="1">
      <alignment horizontal="center" vertical="center"/>
      <protection hidden="1"/>
    </xf>
    <xf numFmtId="0" fontId="14" fillId="4" borderId="25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Alignment="1" applyProtection="1">
      <alignment horizontal="center" vertical="justify"/>
      <protection hidden="1"/>
    </xf>
    <xf numFmtId="0" fontId="22" fillId="4" borderId="19" xfId="1" applyFont="1" applyFill="1" applyBorder="1" applyAlignment="1" applyProtection="1">
      <alignment horizontal="center" vertical="center"/>
      <protection hidden="1"/>
    </xf>
    <xf numFmtId="0" fontId="14" fillId="4" borderId="21" xfId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22" fillId="4" borderId="20" xfId="1" applyFont="1" applyFill="1" applyBorder="1" applyAlignment="1" applyProtection="1">
      <alignment horizontal="center" vertical="center"/>
      <protection hidden="1"/>
    </xf>
    <xf numFmtId="0" fontId="14" fillId="4" borderId="26" xfId="1" applyFont="1" applyFill="1" applyBorder="1" applyAlignment="1" applyProtection="1">
      <alignment horizontal="center" vertical="center"/>
      <protection hidden="1"/>
    </xf>
    <xf numFmtId="0" fontId="2" fillId="0" borderId="22" xfId="0" applyFont="1" applyBorder="1" applyProtection="1">
      <protection hidden="1"/>
    </xf>
    <xf numFmtId="0" fontId="21" fillId="0" borderId="0" xfId="1" applyFont="1" applyProtection="1">
      <protection hidden="1"/>
    </xf>
    <xf numFmtId="0" fontId="15" fillId="0" borderId="32" xfId="0" applyFont="1" applyFill="1" applyBorder="1" applyAlignment="1" applyProtection="1">
      <alignment horizontal="center" vertical="center" wrapText="1"/>
      <protection hidden="1"/>
    </xf>
    <xf numFmtId="166" fontId="9" fillId="0" borderId="0" xfId="0" applyNumberFormat="1" applyFont="1" applyFill="1" applyBorder="1" applyAlignment="1" applyProtection="1">
      <alignment horizontal="right" vertical="center" wrapText="1"/>
      <protection hidden="1"/>
    </xf>
    <xf numFmtId="166" fontId="10" fillId="0" borderId="0" xfId="0" applyNumberFormat="1" applyFont="1" applyFill="1" applyBorder="1" applyAlignment="1" applyProtection="1">
      <alignment horizontal="right" vertical="center" wrapText="1"/>
      <protection hidden="1"/>
    </xf>
    <xf numFmtId="166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166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166" fontId="10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0" fontId="27" fillId="3" borderId="0" xfId="0" applyFont="1" applyFill="1" applyBorder="1" applyAlignment="1" applyProtection="1">
      <alignment vertical="center" wrapText="1"/>
      <protection hidden="1"/>
    </xf>
    <xf numFmtId="0" fontId="13" fillId="3" borderId="0" xfId="0" applyFont="1" applyFill="1" applyBorder="1" applyAlignment="1" applyProtection="1">
      <alignment vertical="center" wrapText="1"/>
      <protection hidden="1"/>
    </xf>
    <xf numFmtId="0" fontId="13" fillId="3" borderId="16" xfId="0" applyFont="1" applyFill="1" applyBorder="1" applyAlignment="1" applyProtection="1">
      <alignment vertical="center" wrapText="1"/>
      <protection hidden="1"/>
    </xf>
    <xf numFmtId="0" fontId="18" fillId="3" borderId="0" xfId="0" applyFont="1" applyFill="1" applyBorder="1" applyAlignment="1" applyProtection="1">
      <alignment horizontal="center" vertical="center" textRotation="90"/>
      <protection hidden="1"/>
    </xf>
    <xf numFmtId="0" fontId="17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17" fillId="0" borderId="0" xfId="0" applyFont="1" applyFill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166" fontId="7" fillId="0" borderId="0" xfId="0" applyNumberFormat="1" applyFont="1" applyBorder="1" applyAlignment="1" applyProtection="1">
      <alignment horizontal="center" vertical="center" wrapText="1"/>
      <protection hidden="1"/>
    </xf>
    <xf numFmtId="166" fontId="2" fillId="0" borderId="0" xfId="0" applyNumberFormat="1" applyFont="1" applyBorder="1" applyAlignment="1" applyProtection="1">
      <alignment horizontal="center" vertical="center" wrapText="1"/>
      <protection hidden="1"/>
    </xf>
    <xf numFmtId="166" fontId="2" fillId="0" borderId="17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0" xfId="2" applyFont="1" applyAlignment="1" applyProtection="1">
      <alignment horizontal="center"/>
      <protection hidden="1"/>
    </xf>
    <xf numFmtId="0" fontId="6" fillId="0" borderId="23" xfId="2" applyFont="1" applyBorder="1" applyAlignment="1" applyProtection="1">
      <alignment horizontal="center"/>
      <protection locked="0"/>
    </xf>
    <xf numFmtId="0" fontId="33" fillId="0" borderId="0" xfId="0" applyFont="1" applyBorder="1" applyAlignment="1">
      <alignment vertical="center" wrapText="1"/>
    </xf>
    <xf numFmtId="0" fontId="32" fillId="0" borderId="0" xfId="0" applyFont="1" applyBorder="1" applyAlignment="1">
      <alignment horizontal="center" vertical="center" wrapText="1"/>
    </xf>
    <xf numFmtId="0" fontId="7" fillId="0" borderId="0" xfId="0" applyFont="1"/>
    <xf numFmtId="166" fontId="7" fillId="0" borderId="0" xfId="0" applyNumberFormat="1" applyFont="1"/>
    <xf numFmtId="0" fontId="35" fillId="0" borderId="0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166" fontId="2" fillId="0" borderId="0" xfId="0" applyNumberFormat="1" applyFont="1" applyBorder="1"/>
    <xf numFmtId="0" fontId="7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166" fontId="2" fillId="0" borderId="0" xfId="0" applyNumberFormat="1" applyFont="1" applyAlignment="1">
      <alignment vertical="center"/>
    </xf>
    <xf numFmtId="0" fontId="14" fillId="4" borderId="24" xfId="1" applyFont="1" applyFill="1" applyBorder="1" applyAlignment="1" applyProtection="1">
      <alignment horizontal="center" vertical="justify"/>
      <protection hidden="1"/>
    </xf>
    <xf numFmtId="0" fontId="16" fillId="0" borderId="38" xfId="1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/>
    <xf numFmtId="0" fontId="2" fillId="0" borderId="40" xfId="0" applyFont="1" applyFill="1" applyBorder="1"/>
    <xf numFmtId="0" fontId="2" fillId="0" borderId="0" xfId="0" applyFont="1" applyFill="1" applyBorder="1" applyAlignment="1" applyProtection="1">
      <alignment horizontal="justify" vertical="center"/>
      <protection hidden="1"/>
    </xf>
    <xf numFmtId="0" fontId="0" fillId="0" borderId="0" xfId="0" applyFont="1" applyAlignment="1" applyProtection="1">
      <protection hidden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18" fillId="0" borderId="0" xfId="0" applyFont="1" applyFill="1" applyBorder="1" applyAlignment="1" applyProtection="1">
      <alignment horizontal="center" vertical="center" textRotation="90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1"/>
    <xf numFmtId="0" fontId="39" fillId="3" borderId="43" xfId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justify" vertical="center"/>
      <protection hidden="1"/>
    </xf>
    <xf numFmtId="0" fontId="0" fillId="0" borderId="0" xfId="0" applyFont="1" applyAlignment="1" applyProtection="1">
      <protection hidden="1"/>
    </xf>
    <xf numFmtId="0" fontId="2" fillId="0" borderId="0" xfId="0" applyFont="1" applyFill="1" applyBorder="1"/>
    <xf numFmtId="0" fontId="10" fillId="0" borderId="0" xfId="0" applyFont="1" applyFill="1" applyBorder="1" applyAlignment="1">
      <alignment horizontal="right" vertical="center" wrapText="1"/>
    </xf>
    <xf numFmtId="166" fontId="7" fillId="0" borderId="0" xfId="0" applyNumberFormat="1" applyFont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166" fontId="2" fillId="0" borderId="17" xfId="0" applyNumberFormat="1" applyFont="1" applyBorder="1" applyAlignment="1">
      <alignment vertical="center" wrapText="1"/>
    </xf>
    <xf numFmtId="0" fontId="13" fillId="3" borderId="45" xfId="0" applyFont="1" applyFill="1" applyBorder="1" applyAlignment="1" applyProtection="1">
      <alignment vertical="center" wrapText="1"/>
      <protection hidden="1"/>
    </xf>
    <xf numFmtId="166" fontId="2" fillId="0" borderId="0" xfId="0" applyNumberFormat="1" applyFont="1" applyBorder="1" applyAlignment="1">
      <alignment horizontal="right"/>
    </xf>
    <xf numFmtId="0" fontId="2" fillId="0" borderId="22" xfId="0" applyFont="1" applyBorder="1"/>
    <xf numFmtId="166" fontId="7" fillId="0" borderId="22" xfId="0" applyNumberFormat="1" applyFont="1" applyBorder="1" applyAlignment="1">
      <alignment horizontal="right"/>
    </xf>
    <xf numFmtId="0" fontId="27" fillId="3" borderId="45" xfId="0" applyFont="1" applyFill="1" applyBorder="1" applyAlignment="1" applyProtection="1">
      <alignment vertical="center" wrapText="1"/>
      <protection hidden="1"/>
    </xf>
    <xf numFmtId="166" fontId="7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6" fontId="10" fillId="0" borderId="17" xfId="0" applyNumberFormat="1" applyFont="1" applyBorder="1" applyAlignment="1">
      <alignment horizontal="right" vertical="center" wrapText="1"/>
    </xf>
    <xf numFmtId="166" fontId="2" fillId="0" borderId="0" xfId="0" applyNumberFormat="1" applyFont="1" applyFill="1" applyBorder="1" applyAlignment="1">
      <alignment horizontal="right"/>
    </xf>
    <xf numFmtId="166" fontId="2" fillId="0" borderId="22" xfId="0" applyNumberFormat="1" applyFont="1" applyFill="1" applyBorder="1" applyAlignment="1">
      <alignment horizontal="right"/>
    </xf>
    <xf numFmtId="166" fontId="2" fillId="0" borderId="2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0" fillId="0" borderId="0" xfId="0" applyFont="1" applyAlignment="1" applyProtection="1">
      <alignment horizontal="right"/>
      <protection hidden="1"/>
    </xf>
    <xf numFmtId="166" fontId="7" fillId="0" borderId="0" xfId="0" applyNumberFormat="1" applyFont="1" applyBorder="1" applyAlignment="1" applyProtection="1">
      <alignment horizontal="right" vertical="center" wrapText="1"/>
      <protection hidden="1"/>
    </xf>
    <xf numFmtId="166" fontId="2" fillId="0" borderId="0" xfId="0" applyNumberFormat="1" applyFont="1" applyBorder="1" applyAlignment="1" applyProtection="1">
      <alignment horizontal="right" vertical="center" wrapText="1"/>
      <protection hidden="1"/>
    </xf>
    <xf numFmtId="0" fontId="0" fillId="0" borderId="22" xfId="0" applyBorder="1"/>
    <xf numFmtId="0" fontId="2" fillId="0" borderId="22" xfId="0" applyFont="1" applyFill="1" applyBorder="1" applyAlignment="1" applyProtection="1">
      <alignment horizontal="center"/>
      <protection hidden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0" fillId="0" borderId="22" xfId="0" applyFill="1" applyBorder="1"/>
    <xf numFmtId="166" fontId="7" fillId="0" borderId="0" xfId="0" applyNumberFormat="1" applyFont="1" applyAlignment="1"/>
    <xf numFmtId="166" fontId="9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6" fontId="2" fillId="0" borderId="0" xfId="0" applyNumberFormat="1" applyFont="1" applyAlignment="1"/>
    <xf numFmtId="166" fontId="10" fillId="0" borderId="0" xfId="0" applyNumberFormat="1" applyFont="1" applyBorder="1" applyAlignment="1">
      <alignment vertical="center" wrapText="1"/>
    </xf>
    <xf numFmtId="166" fontId="7" fillId="0" borderId="0" xfId="0" applyNumberFormat="1" applyFont="1" applyBorder="1" applyAlignment="1"/>
    <xf numFmtId="0" fontId="0" fillId="0" borderId="22" xfId="0" applyBorder="1" applyProtection="1">
      <protection hidden="1"/>
    </xf>
    <xf numFmtId="166" fontId="10" fillId="0" borderId="17" xfId="0" applyNumberFormat="1" applyFont="1" applyBorder="1" applyAlignment="1">
      <alignment vertical="center" wrapText="1"/>
    </xf>
    <xf numFmtId="166" fontId="10" fillId="0" borderId="0" xfId="0" applyNumberFormat="1" applyFont="1" applyAlignment="1">
      <alignment horizontal="right" vertical="center" wrapText="1"/>
    </xf>
    <xf numFmtId="166" fontId="9" fillId="0" borderId="0" xfId="0" applyNumberFormat="1" applyFont="1" applyAlignment="1">
      <alignment horizontal="right" vertical="center" wrapText="1"/>
    </xf>
    <xf numFmtId="166" fontId="7" fillId="0" borderId="0" xfId="0" applyNumberFormat="1" applyFont="1" applyAlignment="1">
      <alignment vertical="center"/>
    </xf>
    <xf numFmtId="166" fontId="2" fillId="0" borderId="17" xfId="0" applyNumberFormat="1" applyFont="1" applyBorder="1" applyAlignment="1">
      <alignment vertical="center"/>
    </xf>
    <xf numFmtId="0" fontId="2" fillId="0" borderId="22" xfId="0" applyFont="1" applyFill="1" applyBorder="1"/>
    <xf numFmtId="166" fontId="9" fillId="0" borderId="0" xfId="0" applyNumberFormat="1" applyFont="1" applyAlignment="1">
      <alignment horizontal="right" vertical="center" wrapText="1"/>
    </xf>
    <xf numFmtId="166" fontId="10" fillId="0" borderId="0" xfId="0" applyNumberFormat="1" applyFont="1" applyAlignment="1">
      <alignment horizontal="right" vertical="center" wrapText="1"/>
    </xf>
    <xf numFmtId="166" fontId="7" fillId="0" borderId="0" xfId="0" applyNumberFormat="1" applyFont="1" applyBorder="1" applyAlignment="1">
      <alignment vertical="center" wrapText="1"/>
    </xf>
    <xf numFmtId="166" fontId="2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166" fontId="7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20" fillId="4" borderId="18" xfId="0" applyFont="1" applyFill="1" applyBorder="1" applyAlignment="1" applyProtection="1">
      <alignment horizontal="center" vertical="center" wrapText="1"/>
      <protection hidden="1"/>
    </xf>
    <xf numFmtId="0" fontId="20" fillId="4" borderId="19" xfId="0" applyFont="1" applyFill="1" applyBorder="1" applyAlignment="1" applyProtection="1">
      <alignment horizontal="center" vertical="center" wrapText="1"/>
      <protection hidden="1"/>
    </xf>
    <xf numFmtId="0" fontId="20" fillId="4" borderId="20" xfId="0" applyFont="1" applyFill="1" applyBorder="1" applyAlignment="1" applyProtection="1">
      <alignment horizontal="center" vertical="center" wrapText="1"/>
      <protection hidden="1"/>
    </xf>
    <xf numFmtId="0" fontId="20" fillId="0" borderId="18" xfId="0" applyFont="1" applyFill="1" applyBorder="1" applyAlignment="1" applyProtection="1">
      <alignment horizontal="center" vertical="center" wrapText="1"/>
      <protection hidden="1"/>
    </xf>
    <xf numFmtId="0" fontId="20" fillId="0" borderId="19" xfId="0" applyFont="1" applyFill="1" applyBorder="1" applyAlignment="1" applyProtection="1">
      <alignment horizontal="center" vertical="center" wrapText="1"/>
      <protection hidden="1"/>
    </xf>
    <xf numFmtId="0" fontId="20" fillId="0" borderId="20" xfId="0" applyFont="1" applyFill="1" applyBorder="1" applyAlignment="1" applyProtection="1">
      <alignment horizontal="center" vertical="center" wrapText="1"/>
      <protection hidden="1"/>
    </xf>
    <xf numFmtId="0" fontId="15" fillId="0" borderId="18" xfId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15" fillId="0" borderId="19" xfId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19" fillId="4" borderId="18" xfId="1" applyFont="1" applyFill="1" applyBorder="1" applyAlignment="1" applyProtection="1">
      <alignment horizontal="center" vertical="justify"/>
      <protection hidden="1"/>
    </xf>
    <xf numFmtId="0" fontId="0" fillId="0" borderId="19" xfId="0" applyBorder="1" applyAlignment="1" applyProtection="1">
      <protection hidden="1"/>
    </xf>
    <xf numFmtId="0" fontId="0" fillId="0" borderId="20" xfId="0" applyBorder="1" applyAlignment="1" applyProtection="1">
      <protection hidden="1"/>
    </xf>
    <xf numFmtId="0" fontId="2" fillId="0" borderId="0" xfId="0" applyFont="1" applyFill="1" applyBorder="1" applyAlignment="1" applyProtection="1">
      <alignment horizontal="justify" vertical="center"/>
      <protection hidden="1"/>
    </xf>
    <xf numFmtId="0" fontId="0" fillId="0" borderId="0" xfId="0" applyAlignment="1"/>
    <xf numFmtId="0" fontId="11" fillId="4" borderId="41" xfId="0" applyFont="1" applyFill="1" applyBorder="1" applyAlignment="1" applyProtection="1">
      <alignment horizontal="left" vertical="center" wrapText="1"/>
      <protection hidden="1"/>
    </xf>
    <xf numFmtId="0" fontId="24" fillId="4" borderId="42" xfId="0" applyFont="1" applyFill="1" applyBorder="1" applyAlignment="1" applyProtection="1">
      <alignment horizontal="left"/>
      <protection hidden="1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protection hidden="1"/>
    </xf>
    <xf numFmtId="0" fontId="11" fillId="4" borderId="0" xfId="0" applyFont="1" applyFill="1" applyBorder="1" applyAlignment="1" applyProtection="1">
      <alignment horizontal="left" vertical="center" wrapText="1"/>
      <protection hidden="1"/>
    </xf>
    <xf numFmtId="0" fontId="24" fillId="4" borderId="0" xfId="0" applyFont="1" applyFill="1" applyBorder="1" applyAlignment="1" applyProtection="1">
      <alignment horizontal="left"/>
      <protection hidden="1"/>
    </xf>
    <xf numFmtId="0" fontId="11" fillId="5" borderId="0" xfId="0" applyFont="1" applyFill="1" applyBorder="1" applyAlignment="1" applyProtection="1">
      <alignment horizontal="left" vertical="center" wrapText="1"/>
      <protection hidden="1"/>
    </xf>
    <xf numFmtId="0" fontId="24" fillId="5" borderId="0" xfId="0" applyFont="1" applyFill="1" applyBorder="1" applyAlignment="1" applyProtection="1">
      <alignment horizontal="left"/>
      <protection hidden="1"/>
    </xf>
    <xf numFmtId="0" fontId="25" fillId="5" borderId="0" xfId="0" applyFont="1" applyFill="1" applyBorder="1" applyAlignment="1" applyProtection="1">
      <alignment horizontal="left" vertical="center" wrapText="1"/>
      <protection hidden="1"/>
    </xf>
    <xf numFmtId="0" fontId="26" fillId="5" borderId="0" xfId="0" applyFont="1" applyFill="1" applyBorder="1" applyAlignment="1" applyProtection="1">
      <alignment horizontal="left"/>
      <protection hidden="1"/>
    </xf>
    <xf numFmtId="0" fontId="25" fillId="5" borderId="17" xfId="0" applyFont="1" applyFill="1" applyBorder="1" applyAlignment="1" applyProtection="1">
      <alignment horizontal="left" vertical="center" wrapText="1"/>
      <protection hidden="1"/>
    </xf>
    <xf numFmtId="0" fontId="26" fillId="5" borderId="17" xfId="0" applyFont="1" applyFill="1" applyBorder="1" applyAlignment="1" applyProtection="1">
      <alignment horizontal="left"/>
      <protection hidden="1"/>
    </xf>
    <xf numFmtId="0" fontId="11" fillId="6" borderId="41" xfId="0" applyFont="1" applyFill="1" applyBorder="1" applyAlignment="1" applyProtection="1">
      <alignment horizontal="left" vertical="center" wrapText="1"/>
      <protection hidden="1"/>
    </xf>
    <xf numFmtId="0" fontId="24" fillId="6" borderId="42" xfId="0" applyFont="1" applyFill="1" applyBorder="1" applyAlignment="1" applyProtection="1">
      <alignment horizontal="left"/>
      <protection hidden="1"/>
    </xf>
    <xf numFmtId="0" fontId="11" fillId="6" borderId="0" xfId="0" applyFont="1" applyFill="1" applyBorder="1" applyAlignment="1" applyProtection="1">
      <alignment horizontal="left" vertical="center" wrapText="1"/>
      <protection hidden="1"/>
    </xf>
    <xf numFmtId="0" fontId="24" fillId="6" borderId="0" xfId="0" applyFont="1" applyFill="1" applyBorder="1" applyAlignment="1" applyProtection="1">
      <alignment horizontal="left"/>
      <protection hidden="1"/>
    </xf>
    <xf numFmtId="0" fontId="11" fillId="4" borderId="28" xfId="0" applyFont="1" applyFill="1" applyBorder="1" applyAlignment="1" applyProtection="1">
      <alignment horizontal="justify" vertical="center"/>
      <protection hidden="1"/>
    </xf>
    <xf numFmtId="0" fontId="0" fillId="0" borderId="29" xfId="0" applyBorder="1" applyAlignment="1" applyProtection="1">
      <alignment horizontal="justify" vertical="center"/>
      <protection hidden="1"/>
    </xf>
    <xf numFmtId="0" fontId="18" fillId="3" borderId="30" xfId="0" applyFont="1" applyFill="1" applyBorder="1" applyAlignment="1" applyProtection="1">
      <alignment horizontal="center" vertical="center" textRotation="90"/>
      <protection hidden="1"/>
    </xf>
    <xf numFmtId="0" fontId="18" fillId="3" borderId="13" xfId="0" applyFont="1" applyFill="1" applyBorder="1" applyAlignment="1" applyProtection="1">
      <alignment horizontal="center" vertical="center" textRotation="90"/>
      <protection hidden="1"/>
    </xf>
    <xf numFmtId="0" fontId="18" fillId="3" borderId="33" xfId="0" applyFont="1" applyFill="1" applyBorder="1" applyAlignment="1" applyProtection="1">
      <alignment horizontal="center" vertical="center" textRotation="90"/>
      <protection hidden="1"/>
    </xf>
    <xf numFmtId="0" fontId="29" fillId="4" borderId="31" xfId="0" applyFont="1" applyFill="1" applyBorder="1" applyAlignment="1" applyProtection="1">
      <alignment horizontal="justify" vertical="center"/>
      <protection hidden="1"/>
    </xf>
    <xf numFmtId="0" fontId="29" fillId="0" borderId="5" xfId="0" applyFont="1" applyBorder="1" applyAlignment="1" applyProtection="1">
      <alignment horizontal="justify" vertical="center"/>
      <protection hidden="1"/>
    </xf>
    <xf numFmtId="0" fontId="9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0" fillId="0" borderId="4" xfId="0" applyFont="1" applyBorder="1" applyAlignment="1" applyProtection="1">
      <alignment vertical="center"/>
      <protection hidden="1"/>
    </xf>
    <xf numFmtId="0" fontId="30" fillId="0" borderId="5" xfId="0" applyFont="1" applyBorder="1" applyAlignment="1" applyProtection="1">
      <alignment vertical="center"/>
      <protection hidden="1"/>
    </xf>
    <xf numFmtId="0" fontId="18" fillId="3" borderId="15" xfId="0" applyFont="1" applyFill="1" applyBorder="1" applyAlignment="1" applyProtection="1">
      <alignment horizontal="center" vertical="center" textRotation="90"/>
      <protection hidden="1"/>
    </xf>
    <xf numFmtId="0" fontId="29" fillId="4" borderId="4" xfId="0" applyFont="1" applyFill="1" applyBorder="1" applyAlignment="1" applyProtection="1">
      <alignment horizontal="justify" vertical="center"/>
      <protection hidden="1"/>
    </xf>
    <xf numFmtId="0" fontId="29" fillId="4" borderId="5" xfId="0" applyFont="1" applyFill="1" applyBorder="1" applyAlignment="1" applyProtection="1">
      <alignment horizontal="justify" vertical="center"/>
      <protection hidden="1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12" xfId="0" applyFont="1" applyFill="1" applyBorder="1" applyAlignment="1" applyProtection="1">
      <alignment horizontal="center" vertical="center" wrapText="1"/>
      <protection hidden="1"/>
    </xf>
    <xf numFmtId="0" fontId="11" fillId="4" borderId="9" xfId="0" applyFont="1" applyFill="1" applyBorder="1" applyAlignment="1" applyProtection="1">
      <alignment horizontal="center" vertical="center" wrapText="1"/>
      <protection hidden="1"/>
    </xf>
    <xf numFmtId="0" fontId="11" fillId="4" borderId="10" xfId="0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11" fillId="4" borderId="11" xfId="0" applyFont="1" applyFill="1" applyBorder="1" applyAlignment="1" applyProtection="1">
      <alignment horizontal="center" vertical="center" wrapText="1"/>
      <protection hidden="1"/>
    </xf>
    <xf numFmtId="0" fontId="11" fillId="4" borderId="31" xfId="0" applyFont="1" applyFill="1" applyBorder="1" applyAlignment="1" applyProtection="1">
      <alignment horizontal="justify" vertical="center"/>
      <protection hidden="1"/>
    </xf>
    <xf numFmtId="0" fontId="0" fillId="0" borderId="5" xfId="0" applyBorder="1" applyAlignment="1" applyProtection="1">
      <alignment horizontal="justify" vertical="center"/>
      <protection hidden="1"/>
    </xf>
    <xf numFmtId="0" fontId="30" fillId="0" borderId="5" xfId="0" applyFont="1" applyBorder="1" applyAlignment="1" applyProtection="1">
      <alignment horizontal="justify" vertical="center"/>
      <protection hidden="1"/>
    </xf>
    <xf numFmtId="0" fontId="18" fillId="3" borderId="47" xfId="0" applyFont="1" applyFill="1" applyBorder="1" applyAlignment="1" applyProtection="1">
      <alignment horizontal="center" vertical="center" textRotation="90"/>
      <protection hidden="1"/>
    </xf>
    <xf numFmtId="0" fontId="18" fillId="3" borderId="44" xfId="0" applyFont="1" applyFill="1" applyBorder="1" applyAlignment="1" applyProtection="1">
      <alignment horizontal="center" vertical="center" textRotation="90"/>
      <protection hidden="1"/>
    </xf>
    <xf numFmtId="0" fontId="29" fillId="4" borderId="7" xfId="0" applyFont="1" applyFill="1" applyBorder="1" applyAlignment="1" applyProtection="1">
      <alignment horizontal="center" vertical="center"/>
      <protection hidden="1"/>
    </xf>
    <xf numFmtId="0" fontId="29" fillId="4" borderId="8" xfId="0" applyFont="1" applyFill="1" applyBorder="1" applyAlignment="1" applyProtection="1">
      <alignment horizontal="center" vertical="center"/>
      <protection hidden="1"/>
    </xf>
    <xf numFmtId="0" fontId="29" fillId="4" borderId="9" xfId="0" applyFont="1" applyFill="1" applyBorder="1" applyAlignment="1" applyProtection="1">
      <alignment horizontal="center" vertical="center"/>
      <protection hidden="1"/>
    </xf>
    <xf numFmtId="0" fontId="29" fillId="4" borderId="0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9" fillId="4" borderId="0" xfId="0" applyFont="1" applyFill="1" applyBorder="1" applyAlignment="1" applyProtection="1">
      <alignment horizontal="justify" vertical="center"/>
      <protection hidden="1"/>
    </xf>
    <xf numFmtId="0" fontId="30" fillId="0" borderId="0" xfId="0" applyFont="1" applyBorder="1" applyAlignment="1" applyProtection="1">
      <alignment horizontal="justify" vertical="center"/>
      <protection hidden="1"/>
    </xf>
    <xf numFmtId="0" fontId="18" fillId="3" borderId="14" xfId="0" applyFont="1" applyFill="1" applyBorder="1" applyAlignment="1" applyProtection="1">
      <alignment horizontal="center" vertical="center" textRotation="90"/>
      <protection hidden="1"/>
    </xf>
    <xf numFmtId="0" fontId="28" fillId="4" borderId="0" xfId="0" applyFont="1" applyFill="1" applyBorder="1" applyAlignment="1" applyProtection="1">
      <alignment horizontal="justify" vertical="center"/>
      <protection hidden="1"/>
    </xf>
    <xf numFmtId="0" fontId="28" fillId="0" borderId="0" xfId="0" applyFont="1" applyBorder="1" applyAlignment="1" applyProtection="1">
      <alignment horizontal="justify" vertical="center"/>
      <protection hidden="1"/>
    </xf>
    <xf numFmtId="0" fontId="28" fillId="4" borderId="31" xfId="0" applyFont="1" applyFill="1" applyBorder="1" applyAlignment="1" applyProtection="1">
      <alignment horizontal="justify" vertical="center"/>
      <protection hidden="1"/>
    </xf>
    <xf numFmtId="0" fontId="28" fillId="0" borderId="5" xfId="0" applyFont="1" applyBorder="1" applyAlignment="1" applyProtection="1">
      <alignment horizontal="justify" vertical="center"/>
      <protection hidden="1"/>
    </xf>
    <xf numFmtId="0" fontId="11" fillId="6" borderId="31" xfId="0" applyFont="1" applyFill="1" applyBorder="1" applyAlignment="1" applyProtection="1">
      <alignment horizontal="justify" vertical="center"/>
      <protection hidden="1"/>
    </xf>
    <xf numFmtId="0" fontId="0" fillId="6" borderId="5" xfId="0" applyFill="1" applyBorder="1" applyAlignment="1" applyProtection="1">
      <alignment horizontal="justify" vertical="center"/>
      <protection hidden="1"/>
    </xf>
    <xf numFmtId="0" fontId="18" fillId="3" borderId="46" xfId="0" applyFont="1" applyFill="1" applyBorder="1" applyAlignment="1" applyProtection="1">
      <alignment horizontal="center" vertical="center" textRotation="90"/>
      <protection hidden="1"/>
    </xf>
    <xf numFmtId="0" fontId="28" fillId="4" borderId="9" xfId="0" applyFont="1" applyFill="1" applyBorder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center" vertical="center"/>
      <protection hidden="1"/>
    </xf>
    <xf numFmtId="0" fontId="18" fillId="3" borderId="45" xfId="0" applyFont="1" applyFill="1" applyBorder="1" applyAlignment="1" applyProtection="1">
      <alignment horizontal="center" vertical="center" textRotation="90"/>
      <protection hidden="1"/>
    </xf>
    <xf numFmtId="0" fontId="28" fillId="4" borderId="8" xfId="0" applyFont="1" applyFill="1" applyBorder="1" applyAlignment="1" applyProtection="1">
      <alignment horizontal="center" vertical="center"/>
      <protection hidden="1"/>
    </xf>
  </cellXfs>
  <cellStyles count="7">
    <cellStyle name="Гиперссылка" xfId="1" builtinId="8"/>
    <cellStyle name="Звичайний 2" xfId="6" xr:uid="{00000000-0005-0000-0000-000002000000}"/>
    <cellStyle name="Обычный" xfId="0" builtinId="0"/>
    <cellStyle name="Обычный 65" xfId="4" xr:uid="{00000000-0005-0000-0000-000003000000}"/>
    <cellStyle name="Обычный_Forec table IMF style 39" xfId="2" xr:uid="{00000000-0005-0000-0000-000004000000}"/>
    <cellStyle name="Финансовый [0]" xfId="3" builtinId="6"/>
    <cellStyle name="Финансовый [0] 3" xfId="5" xr:uid="{00000000-0005-0000-0000-000005000000}"/>
  </cellStyles>
  <dxfs count="0"/>
  <tableStyles count="0" defaultTableStyle="TableStyleMedium2" defaultPivotStyle="PivotStyleLight16"/>
  <colors>
    <mruColors>
      <color rgb="FF005B2B"/>
      <color rgb="FFC4D79B"/>
      <color rgb="FFEBF1DE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List" dx="16" fmlaLink="$A$1" fmlaRange="$A$3:$A$9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22860</xdr:rowOff>
        </xdr:from>
        <xdr:to>
          <xdr:col>0</xdr:col>
          <xdr:colOff>594360</xdr:colOff>
          <xdr:row>2</xdr:row>
          <xdr:rowOff>7620</xdr:rowOff>
        </xdr:to>
        <xdr:sp macro="" textlink="">
          <xdr:nvSpPr>
            <xdr:cNvPr id="1025" name="List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3238500</xdr:colOff>
      <xdr:row>6</xdr:row>
      <xdr:rowOff>0</xdr:rowOff>
    </xdr:from>
    <xdr:to>
      <xdr:col>5</xdr:col>
      <xdr:colOff>600074</xdr:colOff>
      <xdr:row>19</xdr:row>
      <xdr:rowOff>4763</xdr:rowOff>
    </xdr:to>
    <xdr:grpSp>
      <xdr:nvGrpSpPr>
        <xdr:cNvPr id="18" name="Группа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4333875" y="1438275"/>
          <a:ext cx="4391024" cy="4576763"/>
          <a:chOff x="4310063" y="1452563"/>
          <a:chExt cx="4207667" cy="4600575"/>
        </a:xfrm>
      </xdr:grpSpPr>
      <xdr:cxnSp macro="">
        <xdr:nvCxnSpPr>
          <xdr:cNvPr id="23" name="Прямая со стрелкой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4345781" y="1457325"/>
            <a:ext cx="785813" cy="3067050"/>
          </a:xfrm>
          <a:prstGeom prst="straightConnector1">
            <a:avLst/>
          </a:prstGeom>
          <a:ln w="25400">
            <a:solidFill>
              <a:srgbClr val="005B2B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20" name="Группа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/>
        </xdr:nvGrpSpPr>
        <xdr:grpSpPr>
          <a:xfrm>
            <a:off x="7127081" y="2605090"/>
            <a:ext cx="1385888" cy="3448048"/>
            <a:chOff x="7115175" y="971552"/>
            <a:chExt cx="1385888" cy="4124323"/>
          </a:xfrm>
        </xdr:grpSpPr>
        <xdr:cxnSp macro="">
          <xdr:nvCxnSpPr>
            <xdr:cNvPr id="28" name="Прямая со стрелкой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CxnSpPr/>
          </xdr:nvCxnSpPr>
          <xdr:spPr>
            <a:xfrm flipV="1">
              <a:off x="7115175" y="2785442"/>
              <a:ext cx="1385888" cy="5383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3" name="Прямая со стрелкой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 flipV="1">
              <a:off x="7124700" y="971552"/>
              <a:ext cx="1362075" cy="1828798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Прямая со стрелкой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CxnSpPr/>
          </xdr:nvCxnSpPr>
          <xdr:spPr>
            <a:xfrm>
              <a:off x="7131844" y="2785442"/>
              <a:ext cx="1345406" cy="2310433"/>
            </a:xfrm>
            <a:prstGeom prst="straightConnector1">
              <a:avLst/>
            </a:prstGeom>
            <a:ln w="25400">
              <a:solidFill>
                <a:srgbClr val="005B2B"/>
              </a:solidFill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8" name="Прямая со стрелко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flipV="1">
            <a:off x="7117555" y="1454944"/>
            <a:ext cx="1400175" cy="0"/>
          </a:xfrm>
          <a:prstGeom prst="straightConnector1">
            <a:avLst/>
          </a:prstGeom>
          <a:ln w="25400">
            <a:solidFill>
              <a:srgbClr val="005B2B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Прямая со стрелко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>
            <a:off x="4310063" y="1452563"/>
            <a:ext cx="857250" cy="0"/>
          </a:xfrm>
          <a:prstGeom prst="straightConnector1">
            <a:avLst/>
          </a:prstGeom>
          <a:ln w="25400">
            <a:solidFill>
              <a:srgbClr val="005B2B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krstat.gov.ua/operativ/operativ2017/sg/pro_sg/arch_pro_sg_p.htm" TargetMode="External"/><Relationship Id="rId1" Type="http://schemas.openxmlformats.org/officeDocument/2006/relationships/hyperlink" Target="http://www.ukrstat.gov.ua/druk/publicat/kat_u/2012/06_2012/zb_vp_1990_2010.zi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krstat.gov.ua/operativ/operativ2017/sg/pro_sg/arch_pro_sg_p.htm" TargetMode="External"/><Relationship Id="rId1" Type="http://schemas.openxmlformats.org/officeDocument/2006/relationships/hyperlink" Target="http://www.ukrstat.gov.ua/druk/publicat/kat_u/2012/06_2012/zb_vp_1990_2010.zi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krstat.gov.ua/operativ/operativ2017/sg/pro_sg/arch_pro_sg_p.htm" TargetMode="External"/><Relationship Id="rId1" Type="http://schemas.openxmlformats.org/officeDocument/2006/relationships/hyperlink" Target="http://www.ukrstat.gov.ua/druk/publicat/kat_u/2012/06_2012/zb_vp_1990_2010.zi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showGridLines="0" zoomScale="80" zoomScaleNormal="80" workbookViewId="0"/>
  </sheetViews>
  <sheetFormatPr defaultColWidth="9.109375" defaultRowHeight="13.8" x14ac:dyDescent="0.25"/>
  <cols>
    <col min="1" max="1" width="16" style="1" customWidth="1"/>
    <col min="2" max="2" width="48.6640625" style="1" customWidth="1"/>
    <col min="3" max="3" width="12.44140625" style="1" customWidth="1"/>
    <col min="4" max="4" width="29.6640625" style="1" customWidth="1"/>
    <col min="5" max="5" width="11.6640625" style="1" customWidth="1"/>
    <col min="6" max="6" width="9.109375" style="1"/>
    <col min="7" max="7" width="18.33203125" style="1" customWidth="1"/>
    <col min="8" max="8" width="92.33203125" style="1" customWidth="1"/>
    <col min="9" max="12" width="9.109375" style="1"/>
    <col min="13" max="13" width="10.33203125" style="1" customWidth="1"/>
    <col min="14" max="19" width="9.109375" style="1"/>
    <col min="20" max="20" width="12" style="1" customWidth="1"/>
    <col min="21" max="21" width="9.109375" style="1"/>
    <col min="22" max="22" width="11.5546875" style="1" customWidth="1"/>
    <col min="23" max="16384" width="9.109375" style="1"/>
  </cols>
  <sheetData>
    <row r="1" spans="1:20" ht="14.1" customHeight="1" x14ac:dyDescent="0.25">
      <c r="A1" s="106">
        <v>1</v>
      </c>
      <c r="B1" s="59"/>
      <c r="C1" s="59"/>
      <c r="D1" s="59"/>
      <c r="E1" s="59"/>
      <c r="F1" s="59"/>
      <c r="G1" s="59"/>
      <c r="H1" s="59"/>
      <c r="I1" s="59"/>
      <c r="J1" s="59"/>
    </row>
    <row r="2" spans="1:20" ht="14.1" customHeight="1" x14ac:dyDescent="0.25">
      <c r="A2" s="60"/>
      <c r="B2" s="59"/>
      <c r="C2" s="59"/>
      <c r="D2" s="59"/>
      <c r="E2" s="59"/>
      <c r="F2" s="59"/>
      <c r="G2" s="59"/>
      <c r="H2" s="59"/>
      <c r="I2" s="59"/>
      <c r="J2" s="59"/>
    </row>
    <row r="3" spans="1:20" x14ac:dyDescent="0.25">
      <c r="A3" s="61" t="s">
        <v>3</v>
      </c>
      <c r="B3" s="59"/>
      <c r="C3" s="59"/>
      <c r="D3" s="59"/>
      <c r="E3" s="59"/>
      <c r="F3" s="59"/>
      <c r="G3" s="59"/>
      <c r="H3" s="59"/>
      <c r="I3" s="59"/>
      <c r="J3" s="59"/>
    </row>
    <row r="4" spans="1:20" ht="19.5" customHeight="1" thickBot="1" x14ac:dyDescent="0.3">
      <c r="A4" s="61" t="s">
        <v>2</v>
      </c>
      <c r="B4" s="59"/>
      <c r="C4" s="59"/>
      <c r="D4" s="59"/>
      <c r="E4" s="59"/>
      <c r="F4" s="59"/>
      <c r="G4" s="59"/>
      <c r="H4" s="59"/>
      <c r="I4" s="59"/>
      <c r="J4" s="59"/>
    </row>
    <row r="5" spans="1:20" ht="32.25" customHeight="1" thickTop="1" thickBot="1" x14ac:dyDescent="0.3">
      <c r="A5" s="61"/>
      <c r="B5" s="62"/>
      <c r="C5" s="59"/>
      <c r="D5" s="193" t="str">
        <f>IF('0'!A1=1,"Місяць","Month")</f>
        <v>Місяць</v>
      </c>
      <c r="E5" s="59"/>
      <c r="F5" s="63"/>
      <c r="G5" s="196">
        <v>1</v>
      </c>
      <c r="H5" s="196" t="str">
        <f>IF('0'!A1=1,"Обсяг продукції сільського господарства","Volume of agricultural production")</f>
        <v>Обсяг продукції сільського господарства</v>
      </c>
      <c r="I5" s="59"/>
      <c r="J5" s="59"/>
    </row>
    <row r="6" spans="1:20" ht="21.75" customHeight="1" thickTop="1" x14ac:dyDescent="0.25">
      <c r="A6" s="64"/>
      <c r="B6" s="200" t="str">
        <f>IF('0'!A1=1,"СІЛЬСЬКЕ ГОСПОДАРСТВО","AGRICULTURE")</f>
        <v>СІЛЬСЬКЕ ГОСПОДАРСТВО</v>
      </c>
      <c r="C6" s="59"/>
      <c r="D6" s="194"/>
      <c r="E6" s="59"/>
      <c r="F6" s="63"/>
      <c r="G6" s="197"/>
      <c r="H6" s="197"/>
      <c r="I6" s="59"/>
      <c r="J6" s="59"/>
    </row>
    <row r="7" spans="1:20" ht="21.75" customHeight="1" x14ac:dyDescent="0.25">
      <c r="A7" s="64"/>
      <c r="B7" s="201"/>
      <c r="C7" s="59"/>
      <c r="D7" s="194"/>
      <c r="E7" s="59"/>
      <c r="F7" s="63"/>
      <c r="G7" s="198">
        <v>2</v>
      </c>
      <c r="H7" s="198" t="str">
        <f>IF('0'!A1=1,"Індекс обсягу сільськогосподарського виробництва","Index volume of agricultural production")</f>
        <v>Індекс обсягу сільськогосподарського виробництва</v>
      </c>
      <c r="I7" s="59"/>
      <c r="J7" s="59"/>
    </row>
    <row r="8" spans="1:20" ht="21.75" customHeight="1" thickBot="1" x14ac:dyDescent="0.3">
      <c r="A8" s="64"/>
      <c r="B8" s="202"/>
      <c r="C8" s="59"/>
      <c r="D8" s="195"/>
      <c r="E8" s="59"/>
      <c r="F8" s="63"/>
      <c r="G8" s="199"/>
      <c r="H8" s="199"/>
      <c r="I8" s="59"/>
      <c r="J8" s="59"/>
    </row>
    <row r="9" spans="1:20" ht="14.4" thickTop="1" x14ac:dyDescent="0.25">
      <c r="A9" s="61"/>
      <c r="B9" s="59"/>
      <c r="C9" s="59"/>
      <c r="D9" s="59"/>
      <c r="E9" s="59"/>
      <c r="F9" s="59"/>
      <c r="G9" s="59"/>
      <c r="H9" s="59"/>
      <c r="I9" s="59"/>
      <c r="J9" s="59"/>
    </row>
    <row r="10" spans="1:20" ht="14.4" thickBot="1" x14ac:dyDescent="0.3">
      <c r="A10" s="59"/>
      <c r="B10" s="65"/>
      <c r="C10" s="65"/>
      <c r="D10" s="59"/>
      <c r="E10" s="59"/>
      <c r="F10" s="59"/>
      <c r="G10" s="59"/>
      <c r="H10" s="59"/>
      <c r="I10" s="59"/>
      <c r="J10" s="59"/>
    </row>
    <row r="11" spans="1:20" ht="28.5" customHeight="1" thickTop="1" thickBot="1" x14ac:dyDescent="0.3">
      <c r="A11" s="59"/>
      <c r="B11" s="59"/>
      <c r="C11" s="65"/>
      <c r="D11" s="65"/>
      <c r="E11" s="59"/>
      <c r="F11" s="63"/>
      <c r="G11" s="138" t="s">
        <v>4</v>
      </c>
      <c r="H11" s="118" t="str">
        <f>IF('0'!A1=1,"Продукція сільського господарства (млн.грн)","Output of agriculture production (mln.UAH)")</f>
        <v>Продукція сільського господарства (млн.грн)</v>
      </c>
      <c r="I11" s="59"/>
      <c r="J11" s="59"/>
    </row>
    <row r="12" spans="1:20" ht="28.5" customHeight="1" thickTop="1" thickBot="1" x14ac:dyDescent="0.3">
      <c r="A12" s="59"/>
      <c r="B12" s="188"/>
      <c r="C12" s="59"/>
      <c r="D12" s="66"/>
      <c r="E12" s="59"/>
      <c r="F12" s="65"/>
      <c r="G12" s="67"/>
      <c r="H12" s="68"/>
      <c r="I12" s="59"/>
      <c r="J12" s="59"/>
    </row>
    <row r="13" spans="1:20" ht="28.5" customHeight="1" thickTop="1" thickBot="1" x14ac:dyDescent="0.3">
      <c r="A13" s="59"/>
      <c r="B13" s="189"/>
      <c r="C13" s="59"/>
      <c r="D13" s="66"/>
      <c r="E13" s="59"/>
      <c r="F13" s="65"/>
      <c r="G13" s="69"/>
      <c r="H13" s="70" t="str">
        <f>IF('0'!A1=1,"Індекси виробництва валової продукції за регіонами (до попереднього року, %):","Indices gross output production by oblasts (to previous year, %):")</f>
        <v>Індекси виробництва валової продукції за регіонами (до попереднього року, %):</v>
      </c>
      <c r="I13" s="59"/>
      <c r="J13" s="59"/>
    </row>
    <row r="14" spans="1:20" ht="39" customHeight="1" thickTop="1" x14ac:dyDescent="0.25">
      <c r="A14" s="59"/>
      <c r="B14" s="65"/>
      <c r="C14" s="59"/>
      <c r="D14" s="190" t="str">
        <f>IF('0'!A1=1,"Рік","Year")</f>
        <v>Рік</v>
      </c>
      <c r="E14" s="65"/>
      <c r="F14" s="63"/>
      <c r="G14" s="71">
        <v>2</v>
      </c>
      <c r="H14" s="72" t="str">
        <f>IF('0'!A1=1,"сільського господарства","agricultural productions")</f>
        <v>сільського господарства</v>
      </c>
      <c r="I14" s="59"/>
      <c r="J14" s="73"/>
      <c r="K14" s="3"/>
    </row>
    <row r="15" spans="1:20" ht="27" customHeight="1" x14ac:dyDescent="0.3">
      <c r="A15" s="59"/>
      <c r="B15" s="65"/>
      <c r="C15" s="59"/>
      <c r="D15" s="191"/>
      <c r="E15" s="59"/>
      <c r="F15" s="63"/>
      <c r="G15" s="74">
        <v>3</v>
      </c>
      <c r="H15" s="75" t="str">
        <f>IF('0'!A1=1,"сільськогосподарських підприємств","agricultural enterprises")</f>
        <v>сільськогосподарських підприємств</v>
      </c>
      <c r="I15" s="59"/>
      <c r="J15" s="76"/>
      <c r="K15" s="2"/>
      <c r="T15" s="4"/>
    </row>
    <row r="16" spans="1:20" ht="43.5" customHeight="1" thickBot="1" x14ac:dyDescent="0.3">
      <c r="A16" s="65"/>
      <c r="B16" s="65"/>
      <c r="C16" s="65"/>
      <c r="D16" s="191"/>
      <c r="E16" s="65"/>
      <c r="F16" s="63"/>
      <c r="G16" s="77">
        <v>4</v>
      </c>
      <c r="H16" s="78" t="str">
        <f>IF('0'!A1=1,"господарств населення","households by regions")</f>
        <v>господарств населення</v>
      </c>
      <c r="I16" s="59"/>
      <c r="J16" s="59"/>
      <c r="T16" s="5"/>
    </row>
    <row r="17" spans="1:20" ht="25.5" customHeight="1" thickTop="1" thickBot="1" x14ac:dyDescent="0.3">
      <c r="A17" s="59"/>
      <c r="B17" s="65"/>
      <c r="C17" s="59"/>
      <c r="D17" s="192"/>
      <c r="E17" s="65"/>
      <c r="F17" s="65"/>
      <c r="G17" s="59"/>
      <c r="H17" s="79"/>
      <c r="I17" s="59"/>
      <c r="J17" s="59"/>
      <c r="T17" s="5"/>
    </row>
    <row r="18" spans="1:20" ht="36" customHeight="1" thickTop="1" thickBot="1" x14ac:dyDescent="0.3">
      <c r="A18" s="59"/>
      <c r="B18" s="59"/>
      <c r="C18" s="59"/>
      <c r="D18" s="59"/>
      <c r="E18" s="59"/>
      <c r="F18" s="65"/>
      <c r="G18" s="69"/>
      <c r="H18" s="70" t="str">
        <f>IF('0'!A1=1, "Валова продукція за регіонами (млн.грн.):","Gross output by oblasts (mln.UAH):")</f>
        <v>Валова продукція за регіонами (млн.грн.):</v>
      </c>
      <c r="I18" s="59"/>
      <c r="J18" s="59"/>
      <c r="T18" s="5"/>
    </row>
    <row r="19" spans="1:20" ht="32.25" customHeight="1" thickTop="1" x14ac:dyDescent="0.25">
      <c r="A19" s="59"/>
      <c r="B19" s="65"/>
      <c r="C19" s="59"/>
      <c r="D19" s="59"/>
      <c r="E19" s="59"/>
      <c r="F19" s="65"/>
      <c r="G19" s="71">
        <v>5</v>
      </c>
      <c r="H19" s="72" t="str">
        <f>IF('0'!A1=1,"сільського господарства","agricultural productions")</f>
        <v>сільського господарства</v>
      </c>
      <c r="I19" s="59"/>
      <c r="J19" s="59"/>
    </row>
    <row r="20" spans="1:20" ht="32.25" customHeight="1" x14ac:dyDescent="0.25">
      <c r="A20" s="59"/>
      <c r="B20" s="59"/>
      <c r="C20" s="59"/>
      <c r="D20" s="59"/>
      <c r="E20" s="59"/>
      <c r="F20" s="59"/>
      <c r="G20" s="74">
        <v>6</v>
      </c>
      <c r="H20" s="75" t="str">
        <f>IF('0'!A1=1,"сільськогосподарських підприємств","agricultural enterprises")</f>
        <v>сільськогосподарських підприємств</v>
      </c>
      <c r="I20" s="59"/>
      <c r="J20" s="59"/>
    </row>
    <row r="21" spans="1:20" ht="32.25" customHeight="1" thickBot="1" x14ac:dyDescent="0.3">
      <c r="A21" s="59"/>
      <c r="B21" s="59"/>
      <c r="C21" s="59"/>
      <c r="D21" s="59"/>
      <c r="E21" s="59"/>
      <c r="F21" s="59"/>
      <c r="G21" s="77">
        <v>7</v>
      </c>
      <c r="H21" s="78" t="str">
        <f>IF('0'!A1=1,"господарств населення","households by regions")</f>
        <v>господарств населення</v>
      </c>
      <c r="I21" s="59"/>
      <c r="J21" s="59"/>
    </row>
    <row r="22" spans="1:20" ht="16.2" thickTop="1" x14ac:dyDescent="0.25">
      <c r="A22" s="59"/>
      <c r="B22" s="59"/>
      <c r="C22" s="59"/>
      <c r="D22" s="59"/>
      <c r="E22" s="59"/>
      <c r="F22" s="65"/>
      <c r="G22" s="67"/>
      <c r="H22" s="68"/>
      <c r="I22" s="59"/>
      <c r="J22" s="59"/>
    </row>
    <row r="23" spans="1:20" ht="16.2" thickBot="1" x14ac:dyDescent="0.3">
      <c r="A23" s="59"/>
      <c r="B23" s="59"/>
      <c r="C23" s="59"/>
      <c r="D23" s="59"/>
      <c r="E23" s="59"/>
      <c r="F23" s="59"/>
      <c r="G23" s="119"/>
      <c r="H23" s="68"/>
      <c r="I23" s="59"/>
      <c r="J23" s="59"/>
    </row>
    <row r="24" spans="1:20" ht="19.5" customHeight="1" thickTop="1" x14ac:dyDescent="0.25">
      <c r="G24" s="7"/>
      <c r="H24" s="7"/>
    </row>
    <row r="25" spans="1:20" ht="15.75" customHeight="1" x14ac:dyDescent="0.25">
      <c r="G25" s="7"/>
      <c r="H25" s="7"/>
    </row>
    <row r="26" spans="1:20" ht="15" customHeight="1" x14ac:dyDescent="0.25">
      <c r="G26" s="7"/>
      <c r="H26" s="7"/>
    </row>
    <row r="27" spans="1:20" ht="15.75" customHeight="1" x14ac:dyDescent="0.25"/>
  </sheetData>
  <mergeCells count="8">
    <mergeCell ref="B12:B13"/>
    <mergeCell ref="D14:D17"/>
    <mergeCell ref="D5:D8"/>
    <mergeCell ref="H5:H6"/>
    <mergeCell ref="G5:G6"/>
    <mergeCell ref="G7:G8"/>
    <mergeCell ref="H7:H8"/>
    <mergeCell ref="B6:B8"/>
  </mergeCells>
  <hyperlinks>
    <hyperlink ref="G14" location="'2'!A1" display="'2'!A1" xr:uid="{00000000-0004-0000-0000-000000000000}"/>
    <hyperlink ref="G15" location="'3'!A1" display="'3'!A1" xr:uid="{00000000-0004-0000-0000-000001000000}"/>
    <hyperlink ref="G16" location="'4'!A1" display="'4'!A1" xr:uid="{00000000-0004-0000-0000-000002000000}"/>
    <hyperlink ref="G19" location="'5'!A1" display="'5'!A1" xr:uid="{00000000-0004-0000-0000-000003000000}"/>
    <hyperlink ref="G20" location="'6'!A1" display="'6'!A1" xr:uid="{00000000-0004-0000-0000-000004000000}"/>
    <hyperlink ref="G21" location="'7'!A1" display="'7'!A1" xr:uid="{00000000-0004-0000-0000-000005000000}"/>
    <hyperlink ref="G11" location="'Сг_1991-2018'!A1" display="Сг_1991-2018" xr:uid="{00000000-0004-0000-0000-000006000000}"/>
  </hyperlinks>
  <pageMargins left="0.7" right="0.7" top="0.75" bottom="0.75" header="0.3" footer="0.3"/>
  <pageSetup paperSize="9" orientation="portrait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ist Box 1">
              <controlPr defaultSize="0" autoLine="0" autoPict="0">
                <anchor moveWithCells="1">
                  <from>
                    <xdr:col>0</xdr:col>
                    <xdr:colOff>0</xdr:colOff>
                    <xdr:row>0</xdr:row>
                    <xdr:rowOff>22860</xdr:rowOff>
                  </from>
                  <to>
                    <xdr:col>0</xdr:col>
                    <xdr:colOff>594360</xdr:colOff>
                    <xdr:row>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M85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" sqref="M2"/>
    </sheetView>
  </sheetViews>
  <sheetFormatPr defaultRowHeight="14.4" x14ac:dyDescent="0.3"/>
  <cols>
    <col min="1" max="1" width="8.6640625" customWidth="1"/>
    <col min="2" max="2" width="45.6640625" customWidth="1"/>
    <col min="3" max="12" width="10.6640625" customWidth="1"/>
    <col min="13" max="13" width="10.77734375" customWidth="1"/>
  </cols>
  <sheetData>
    <row r="1" spans="1:13" ht="15" thickBot="1" x14ac:dyDescent="0.35">
      <c r="A1" s="80" t="str">
        <f>IF('0'!A1=1,"до змісту","to title")</f>
        <v>до змісту</v>
      </c>
      <c r="B1" s="105"/>
      <c r="C1" s="1"/>
      <c r="D1" s="1"/>
      <c r="E1" s="1"/>
      <c r="F1" s="1"/>
      <c r="G1" s="1"/>
      <c r="H1" s="1"/>
    </row>
    <row r="2" spans="1:13" ht="38.25" customHeight="1" thickBot="1" x14ac:dyDescent="0.35">
      <c r="A2" s="251" t="str">
        <f>IF('0'!A1=1,"Індекси валової продукції господарств населення за регіонами (до попереднього року, %)","Indices of gross agricultural productions in households by oblasts (to previous year, %)")</f>
        <v>Індекси валової продукції господарств населення за регіонами (до попереднього року, %)</v>
      </c>
      <c r="B2" s="252"/>
      <c r="C2" s="32">
        <v>2010</v>
      </c>
      <c r="D2" s="32">
        <v>2011</v>
      </c>
      <c r="E2" s="32">
        <v>2012</v>
      </c>
      <c r="F2" s="32">
        <v>2013</v>
      </c>
      <c r="G2" s="32">
        <v>2014</v>
      </c>
      <c r="H2" s="32">
        <v>2015</v>
      </c>
      <c r="I2" s="32">
        <v>2016</v>
      </c>
      <c r="J2" s="32">
        <v>2017</v>
      </c>
      <c r="K2" s="32">
        <v>2018</v>
      </c>
      <c r="L2" s="32">
        <v>2019</v>
      </c>
      <c r="M2" s="32">
        <v>2020</v>
      </c>
    </row>
    <row r="3" spans="1:13" ht="17.25" customHeight="1" x14ac:dyDescent="0.3">
      <c r="A3" s="256" t="str">
        <f>IF('0'!A1=1,"Валова продукція, всього","Gross output, total")</f>
        <v>Валова продукція, всього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15" customHeight="1" thickBot="1" x14ac:dyDescent="0.35">
      <c r="A4" s="223" t="str">
        <f>IF('0'!A1=1,"РЕГІОНИ","OBLAST")</f>
        <v>РЕГІОНИ</v>
      </c>
      <c r="B4" s="91" t="str">
        <f>IF('0'!A1=1,"Україна","Ukraine")</f>
        <v>Україна</v>
      </c>
      <c r="C4" s="143">
        <v>99.9</v>
      </c>
      <c r="D4" s="166">
        <v>110.4</v>
      </c>
      <c r="E4" s="167">
        <v>99</v>
      </c>
      <c r="F4" s="143">
        <v>104.3</v>
      </c>
      <c r="G4" s="143">
        <v>99.7</v>
      </c>
      <c r="H4" s="168">
        <v>95.8</v>
      </c>
      <c r="I4" s="168">
        <v>100.9</v>
      </c>
      <c r="J4" s="168">
        <v>99.3</v>
      </c>
      <c r="K4" s="168">
        <v>101.7</v>
      </c>
      <c r="L4" s="181">
        <v>99.1</v>
      </c>
      <c r="M4" s="181">
        <v>93.6</v>
      </c>
    </row>
    <row r="5" spans="1:13" ht="15" customHeight="1" thickTop="1" thickBot="1" x14ac:dyDescent="0.35">
      <c r="A5" s="224" t="e">
        <f>IF('0'!#REF!=1,"до змісту","to title")</f>
        <v>#REF!</v>
      </c>
      <c r="B5" s="92" t="str">
        <f>IF('0'!A1=1,"Вінницька","Vinnytsya")</f>
        <v>Вінницька</v>
      </c>
      <c r="C5" s="144">
        <v>98.8</v>
      </c>
      <c r="D5" s="169">
        <v>111.6</v>
      </c>
      <c r="E5" s="170">
        <v>98.1</v>
      </c>
      <c r="F5" s="144">
        <v>106.6</v>
      </c>
      <c r="G5" s="144">
        <v>104.3</v>
      </c>
      <c r="H5" s="144">
        <v>98.1</v>
      </c>
      <c r="I5" s="144">
        <v>101.2</v>
      </c>
      <c r="J5" s="170">
        <v>100.2</v>
      </c>
      <c r="K5" s="144">
        <v>98.4</v>
      </c>
      <c r="L5" s="184">
        <v>94.3</v>
      </c>
      <c r="M5" s="184">
        <v>91.6</v>
      </c>
    </row>
    <row r="6" spans="1:13" ht="15.75" customHeight="1" thickTop="1" thickBot="1" x14ac:dyDescent="0.35">
      <c r="A6" s="224" t="e">
        <f>IF('0'!#REF!=1,"до змісту","to title")</f>
        <v>#REF!</v>
      </c>
      <c r="B6" s="92" t="str">
        <f>IF('0'!A1=1,"Волинська","Volyn")</f>
        <v>Волинська</v>
      </c>
      <c r="C6" s="144">
        <v>100.6</v>
      </c>
      <c r="D6" s="169">
        <v>105.4</v>
      </c>
      <c r="E6" s="170">
        <v>104.1</v>
      </c>
      <c r="F6" s="144">
        <v>99.8</v>
      </c>
      <c r="G6" s="144">
        <v>99.3</v>
      </c>
      <c r="H6" s="144">
        <v>93.6</v>
      </c>
      <c r="I6" s="144">
        <v>97.2</v>
      </c>
      <c r="J6" s="170">
        <v>99.8</v>
      </c>
      <c r="K6" s="144">
        <v>96.1</v>
      </c>
      <c r="L6" s="184">
        <v>99.6</v>
      </c>
      <c r="M6" s="184">
        <v>97.6</v>
      </c>
    </row>
    <row r="7" spans="1:13" ht="15.75" customHeight="1" thickTop="1" thickBot="1" x14ac:dyDescent="0.35">
      <c r="A7" s="224" t="e">
        <f>IF('0'!#REF!=1,"до змісту","to title")</f>
        <v>#REF!</v>
      </c>
      <c r="B7" s="92" t="str">
        <f>IF('0'!A1=1,"Дніпропетровська","Dnipropetrovsk")</f>
        <v>Дніпропетровська</v>
      </c>
      <c r="C7" s="144">
        <v>103.8</v>
      </c>
      <c r="D7" s="169">
        <v>112.6</v>
      </c>
      <c r="E7" s="170">
        <v>86.9</v>
      </c>
      <c r="F7" s="144">
        <v>114.6</v>
      </c>
      <c r="G7" s="144">
        <v>101.5</v>
      </c>
      <c r="H7" s="144">
        <v>102.6</v>
      </c>
      <c r="I7" s="144">
        <v>100.3</v>
      </c>
      <c r="J7" s="170">
        <v>98.1</v>
      </c>
      <c r="K7" s="144">
        <v>101.3</v>
      </c>
      <c r="L7" s="184">
        <v>101.8</v>
      </c>
      <c r="M7" s="184">
        <v>80.8</v>
      </c>
    </row>
    <row r="8" spans="1:13" ht="15.75" customHeight="1" thickTop="1" thickBot="1" x14ac:dyDescent="0.35">
      <c r="A8" s="224" t="e">
        <f>IF('0'!#REF!=1,"до змісту","to title")</f>
        <v>#REF!</v>
      </c>
      <c r="B8" s="92" t="str">
        <f>IF('0'!A1=1,"Донецька","Donetsk")</f>
        <v>Донецька</v>
      </c>
      <c r="C8" s="144">
        <v>98.1</v>
      </c>
      <c r="D8" s="169">
        <v>117</v>
      </c>
      <c r="E8" s="170">
        <v>100.5</v>
      </c>
      <c r="F8" s="144">
        <v>103.7</v>
      </c>
      <c r="G8" s="144">
        <v>96.6</v>
      </c>
      <c r="H8" s="144">
        <v>55.9</v>
      </c>
      <c r="I8" s="144">
        <v>98.7</v>
      </c>
      <c r="J8" s="170">
        <v>105.5</v>
      </c>
      <c r="K8" s="144">
        <v>93.7</v>
      </c>
      <c r="L8" s="184">
        <v>107.4</v>
      </c>
      <c r="M8" s="184">
        <v>95.8</v>
      </c>
    </row>
    <row r="9" spans="1:13" ht="15.75" customHeight="1" thickTop="1" thickBot="1" x14ac:dyDescent="0.35">
      <c r="A9" s="224" t="e">
        <f>IF('0'!#REF!=1,"до змісту","to title")</f>
        <v>#REF!</v>
      </c>
      <c r="B9" s="92" t="str">
        <f>IF('0'!A1=1,"Житомирська","Zhytomyr")</f>
        <v>Житомирська</v>
      </c>
      <c r="C9" s="144">
        <v>102.3</v>
      </c>
      <c r="D9" s="169">
        <v>101.6</v>
      </c>
      <c r="E9" s="170">
        <v>104.1</v>
      </c>
      <c r="F9" s="144">
        <v>98.9</v>
      </c>
      <c r="G9" s="144">
        <v>100.2</v>
      </c>
      <c r="H9" s="144">
        <v>99.9</v>
      </c>
      <c r="I9" s="144">
        <v>107.3</v>
      </c>
      <c r="J9" s="170">
        <v>108.2</v>
      </c>
      <c r="K9" s="144">
        <v>106.6</v>
      </c>
      <c r="L9" s="184">
        <v>97.4</v>
      </c>
      <c r="M9" s="184">
        <v>101.6</v>
      </c>
    </row>
    <row r="10" spans="1:13" ht="15.75" customHeight="1" thickTop="1" thickBot="1" x14ac:dyDescent="0.35">
      <c r="A10" s="224" t="e">
        <f>IF('0'!#REF!=1,"до змісту","to title")</f>
        <v>#REF!</v>
      </c>
      <c r="B10" s="92" t="str">
        <f>IF('0'!A1=1,"Закарпатська","Zakarpattya")</f>
        <v>Закарпатська</v>
      </c>
      <c r="C10" s="144">
        <v>98.4</v>
      </c>
      <c r="D10" s="169">
        <v>103.3</v>
      </c>
      <c r="E10" s="170">
        <v>103.6</v>
      </c>
      <c r="F10" s="144">
        <v>102.6</v>
      </c>
      <c r="G10" s="144">
        <v>98.5</v>
      </c>
      <c r="H10" s="144">
        <v>93.1</v>
      </c>
      <c r="I10" s="144">
        <v>94.9</v>
      </c>
      <c r="J10" s="170">
        <v>102.4</v>
      </c>
      <c r="K10" s="144">
        <v>106.1</v>
      </c>
      <c r="L10" s="184">
        <v>102.8</v>
      </c>
      <c r="M10" s="184">
        <v>94.5</v>
      </c>
    </row>
    <row r="11" spans="1:13" ht="15.75" customHeight="1" thickTop="1" thickBot="1" x14ac:dyDescent="0.35">
      <c r="A11" s="224" t="e">
        <f>IF('0'!#REF!=1,"до змісту","to title")</f>
        <v>#REF!</v>
      </c>
      <c r="B11" s="92" t="str">
        <f>IF('0'!A1=1,"Запорізька","Zaporizhya")</f>
        <v>Запорізька</v>
      </c>
      <c r="C11" s="144">
        <v>110.5</v>
      </c>
      <c r="D11" s="169">
        <v>111.2</v>
      </c>
      <c r="E11" s="170">
        <v>102.5</v>
      </c>
      <c r="F11" s="144">
        <v>129</v>
      </c>
      <c r="G11" s="144">
        <v>94.3</v>
      </c>
      <c r="H11" s="144">
        <v>106.5</v>
      </c>
      <c r="I11" s="144">
        <v>93.1</v>
      </c>
      <c r="J11" s="170">
        <v>94.1</v>
      </c>
      <c r="K11" s="144">
        <v>88.7</v>
      </c>
      <c r="L11" s="184">
        <v>113.2</v>
      </c>
      <c r="M11" s="184">
        <v>91.4</v>
      </c>
    </row>
    <row r="12" spans="1:13" ht="15.75" customHeight="1" thickTop="1" thickBot="1" x14ac:dyDescent="0.35">
      <c r="A12" s="224" t="e">
        <f>IF('0'!#REF!=1,"до змісту","to title")</f>
        <v>#REF!</v>
      </c>
      <c r="B12" s="92" t="str">
        <f>IF('0'!A1=1,"Івано-Франківська","Ivano-Frankivsk")</f>
        <v>Івано-Франківська</v>
      </c>
      <c r="C12" s="144">
        <v>99</v>
      </c>
      <c r="D12" s="169">
        <v>100.8</v>
      </c>
      <c r="E12" s="170">
        <v>102.4</v>
      </c>
      <c r="F12" s="144">
        <v>99.4</v>
      </c>
      <c r="G12" s="144">
        <v>100.3</v>
      </c>
      <c r="H12" s="144">
        <v>102.1</v>
      </c>
      <c r="I12" s="144">
        <v>99.8</v>
      </c>
      <c r="J12" s="170">
        <v>100.1</v>
      </c>
      <c r="K12" s="144">
        <v>99.9</v>
      </c>
      <c r="L12" s="184">
        <v>99.5</v>
      </c>
      <c r="M12" s="184">
        <v>98.6</v>
      </c>
    </row>
    <row r="13" spans="1:13" ht="15.75" customHeight="1" thickTop="1" thickBot="1" x14ac:dyDescent="0.35">
      <c r="A13" s="224" t="e">
        <f>IF('0'!#REF!=1,"до змісту","to title")</f>
        <v>#REF!</v>
      </c>
      <c r="B13" s="92" t="str">
        <f>IF('0'!A1=1,"Київська","Kyiv")</f>
        <v>Київська</v>
      </c>
      <c r="C13" s="144">
        <v>106.8</v>
      </c>
      <c r="D13" s="169">
        <v>111</v>
      </c>
      <c r="E13" s="170">
        <v>107.1</v>
      </c>
      <c r="F13" s="144">
        <v>94.6</v>
      </c>
      <c r="G13" s="144">
        <v>105.9</v>
      </c>
      <c r="H13" s="144">
        <v>91.7</v>
      </c>
      <c r="I13" s="144">
        <v>112</v>
      </c>
      <c r="J13" s="170">
        <v>101.4</v>
      </c>
      <c r="K13" s="144">
        <v>103.3</v>
      </c>
      <c r="L13" s="184">
        <v>94.3</v>
      </c>
      <c r="M13" s="184">
        <v>98.7</v>
      </c>
    </row>
    <row r="14" spans="1:13" ht="15.75" customHeight="1" thickTop="1" thickBot="1" x14ac:dyDescent="0.35">
      <c r="A14" s="224" t="e">
        <f>IF('0'!#REF!=1,"до змісту","to title")</f>
        <v>#REF!</v>
      </c>
      <c r="B14" s="92" t="str">
        <f>IF('0'!A1=1,"Кіровоградська","Kirovohrad")</f>
        <v>Кіровоградська</v>
      </c>
      <c r="C14" s="144">
        <v>102.2</v>
      </c>
      <c r="D14" s="169">
        <v>103.7</v>
      </c>
      <c r="E14" s="170">
        <v>93.7</v>
      </c>
      <c r="F14" s="144">
        <v>110.1</v>
      </c>
      <c r="G14" s="144">
        <v>106.1</v>
      </c>
      <c r="H14" s="144">
        <v>102.4</v>
      </c>
      <c r="I14" s="144">
        <v>107.6</v>
      </c>
      <c r="J14" s="170">
        <v>97.4</v>
      </c>
      <c r="K14" s="144">
        <v>111.4</v>
      </c>
      <c r="L14" s="184">
        <v>101.9</v>
      </c>
      <c r="M14" s="184">
        <v>81.8</v>
      </c>
    </row>
    <row r="15" spans="1:13" ht="15.75" customHeight="1" thickTop="1" thickBot="1" x14ac:dyDescent="0.35">
      <c r="A15" s="224" t="e">
        <f>IF('0'!#REF!=1,"до змісту","to title")</f>
        <v>#REF!</v>
      </c>
      <c r="B15" s="92" t="str">
        <f>IF('0'!A1=1,"Луганська","Luhansk")</f>
        <v>Луганська</v>
      </c>
      <c r="C15" s="144">
        <v>94.9</v>
      </c>
      <c r="D15" s="169">
        <v>109.2</v>
      </c>
      <c r="E15" s="170">
        <v>103.7</v>
      </c>
      <c r="F15" s="144">
        <v>102.8</v>
      </c>
      <c r="G15" s="144">
        <v>75.2</v>
      </c>
      <c r="H15" s="144">
        <v>82.4</v>
      </c>
      <c r="I15" s="144">
        <v>98.7</v>
      </c>
      <c r="J15" s="170">
        <v>93.5</v>
      </c>
      <c r="K15" s="144">
        <v>116.8</v>
      </c>
      <c r="L15" s="184">
        <v>110.8</v>
      </c>
      <c r="M15" s="184">
        <v>91</v>
      </c>
    </row>
    <row r="16" spans="1:13" ht="15.75" customHeight="1" thickTop="1" thickBot="1" x14ac:dyDescent="0.35">
      <c r="A16" s="224" t="e">
        <f>IF('0'!#REF!=1,"до змісту","to title")</f>
        <v>#REF!</v>
      </c>
      <c r="B16" s="92" t="str">
        <f>IF('0'!A1=1,"Львівська","Lviv")</f>
        <v>Львівська</v>
      </c>
      <c r="C16" s="144">
        <v>93.2</v>
      </c>
      <c r="D16" s="169">
        <v>110.5</v>
      </c>
      <c r="E16" s="170">
        <v>98.7</v>
      </c>
      <c r="F16" s="144">
        <v>95.3</v>
      </c>
      <c r="G16" s="144">
        <v>102.1</v>
      </c>
      <c r="H16" s="144">
        <v>98.3</v>
      </c>
      <c r="I16" s="144">
        <v>98.4</v>
      </c>
      <c r="J16" s="170">
        <v>100.5</v>
      </c>
      <c r="K16" s="144">
        <v>99</v>
      </c>
      <c r="L16" s="184">
        <v>101.9</v>
      </c>
      <c r="M16" s="184">
        <v>101.6</v>
      </c>
    </row>
    <row r="17" spans="1:13" ht="15.75" customHeight="1" thickTop="1" thickBot="1" x14ac:dyDescent="0.35">
      <c r="A17" s="224" t="e">
        <f>IF('0'!#REF!=1,"до змісту","to title")</f>
        <v>#REF!</v>
      </c>
      <c r="B17" s="92" t="str">
        <f>IF('0'!A1=1,"Миколаївська","Mykolayiv")</f>
        <v>Миколаївська</v>
      </c>
      <c r="C17" s="144">
        <v>102.2</v>
      </c>
      <c r="D17" s="169">
        <v>106.5</v>
      </c>
      <c r="E17" s="170">
        <v>89.9</v>
      </c>
      <c r="F17" s="144">
        <v>118.7</v>
      </c>
      <c r="G17" s="144">
        <v>92.2</v>
      </c>
      <c r="H17" s="144">
        <v>104.6</v>
      </c>
      <c r="I17" s="144">
        <v>102.6</v>
      </c>
      <c r="J17" s="170">
        <v>93.3</v>
      </c>
      <c r="K17" s="144">
        <v>101.1</v>
      </c>
      <c r="L17" s="184">
        <v>102.6</v>
      </c>
      <c r="M17" s="184">
        <v>83.3</v>
      </c>
    </row>
    <row r="18" spans="1:13" ht="15.75" customHeight="1" thickTop="1" thickBot="1" x14ac:dyDescent="0.35">
      <c r="A18" s="224" t="e">
        <f>IF('0'!#REF!=1,"до змісту","to title")</f>
        <v>#REF!</v>
      </c>
      <c r="B18" s="92" t="str">
        <f>IF('0'!A1=1,"Одеська","Odesa")</f>
        <v>Одеська</v>
      </c>
      <c r="C18" s="144">
        <v>122</v>
      </c>
      <c r="D18" s="169">
        <v>107.3</v>
      </c>
      <c r="E18" s="170">
        <v>88.3</v>
      </c>
      <c r="F18" s="144">
        <v>111.3</v>
      </c>
      <c r="G18" s="144">
        <v>97.3</v>
      </c>
      <c r="H18" s="144">
        <v>99.5</v>
      </c>
      <c r="I18" s="144">
        <v>97.4</v>
      </c>
      <c r="J18" s="170">
        <v>94.6</v>
      </c>
      <c r="K18" s="144">
        <v>102.6</v>
      </c>
      <c r="L18" s="184">
        <v>100.2</v>
      </c>
      <c r="M18" s="184">
        <v>76.400000000000006</v>
      </c>
    </row>
    <row r="19" spans="1:13" ht="15.75" customHeight="1" thickTop="1" thickBot="1" x14ac:dyDescent="0.35">
      <c r="A19" s="224" t="e">
        <f>IF('0'!#REF!=1,"до змісту","to title")</f>
        <v>#REF!</v>
      </c>
      <c r="B19" s="92" t="str">
        <f>IF('0'!A1=1,"Полтавська","Poltava")</f>
        <v>Полтавська</v>
      </c>
      <c r="C19" s="144">
        <v>93.8</v>
      </c>
      <c r="D19" s="169">
        <v>119.8</v>
      </c>
      <c r="E19" s="170">
        <v>96.9</v>
      </c>
      <c r="F19" s="144">
        <v>105.6</v>
      </c>
      <c r="G19" s="144">
        <v>105.8</v>
      </c>
      <c r="H19" s="144">
        <v>101.6</v>
      </c>
      <c r="I19" s="144">
        <v>97</v>
      </c>
      <c r="J19" s="170">
        <v>94.6</v>
      </c>
      <c r="K19" s="144">
        <v>109.5</v>
      </c>
      <c r="L19" s="184">
        <v>99.8</v>
      </c>
      <c r="M19" s="184">
        <v>94.2</v>
      </c>
    </row>
    <row r="20" spans="1:13" ht="15.75" customHeight="1" thickTop="1" thickBot="1" x14ac:dyDescent="0.35">
      <c r="A20" s="224" t="e">
        <f>IF('0'!#REF!=1,"до змісту","to title")</f>
        <v>#REF!</v>
      </c>
      <c r="B20" s="92" t="str">
        <f>IF('0'!A1=1,"Рівненська","Rivne")</f>
        <v>Рівненська</v>
      </c>
      <c r="C20" s="144">
        <v>104</v>
      </c>
      <c r="D20" s="169">
        <v>107.6</v>
      </c>
      <c r="E20" s="170">
        <v>100.7</v>
      </c>
      <c r="F20" s="144">
        <v>104.5</v>
      </c>
      <c r="G20" s="144">
        <v>100.4</v>
      </c>
      <c r="H20" s="144">
        <v>93.1</v>
      </c>
      <c r="I20" s="144">
        <v>100</v>
      </c>
      <c r="J20" s="170">
        <v>103.6</v>
      </c>
      <c r="K20" s="144">
        <v>97.7</v>
      </c>
      <c r="L20" s="184">
        <v>97.8</v>
      </c>
      <c r="M20" s="184">
        <v>98.9</v>
      </c>
    </row>
    <row r="21" spans="1:13" ht="15.75" customHeight="1" thickTop="1" thickBot="1" x14ac:dyDescent="0.35">
      <c r="A21" s="224" t="e">
        <f>IF('0'!#REF!=1,"до змісту","to title")</f>
        <v>#REF!</v>
      </c>
      <c r="B21" s="92" t="str">
        <f>IF('0'!A1=1,"Сумська","Sumy ")</f>
        <v>Сумська</v>
      </c>
      <c r="C21" s="144">
        <v>100.5</v>
      </c>
      <c r="D21" s="169">
        <v>103.7</v>
      </c>
      <c r="E21" s="170">
        <v>100.2</v>
      </c>
      <c r="F21" s="144">
        <v>99.4</v>
      </c>
      <c r="G21" s="144">
        <v>108.2</v>
      </c>
      <c r="H21" s="144">
        <v>91</v>
      </c>
      <c r="I21" s="144">
        <v>102.5</v>
      </c>
      <c r="J21" s="170">
        <v>100.2</v>
      </c>
      <c r="K21" s="144">
        <v>99.3</v>
      </c>
      <c r="L21" s="184">
        <v>97.5</v>
      </c>
      <c r="M21" s="184">
        <v>98.1</v>
      </c>
    </row>
    <row r="22" spans="1:13" ht="15.75" customHeight="1" thickTop="1" thickBot="1" x14ac:dyDescent="0.35">
      <c r="A22" s="224" t="e">
        <f>IF('0'!#REF!=1,"до змісту","to title")</f>
        <v>#REF!</v>
      </c>
      <c r="B22" s="92" t="str">
        <f>IF('0'!A1=1,"Тернопільська","Ternopil ")</f>
        <v>Тернопільська</v>
      </c>
      <c r="C22" s="144">
        <v>97.2</v>
      </c>
      <c r="D22" s="169">
        <v>115.8</v>
      </c>
      <c r="E22" s="170">
        <v>104.9</v>
      </c>
      <c r="F22" s="144">
        <v>100.6</v>
      </c>
      <c r="G22" s="144">
        <v>100.5</v>
      </c>
      <c r="H22" s="144">
        <v>93</v>
      </c>
      <c r="I22" s="144">
        <v>100.9</v>
      </c>
      <c r="J22" s="170">
        <v>99.6</v>
      </c>
      <c r="K22" s="144">
        <v>100.1</v>
      </c>
      <c r="L22" s="184">
        <v>99.5</v>
      </c>
      <c r="M22" s="184">
        <v>96.4</v>
      </c>
    </row>
    <row r="23" spans="1:13" ht="15.75" customHeight="1" thickTop="1" thickBot="1" x14ac:dyDescent="0.35">
      <c r="A23" s="224" t="e">
        <f>IF('0'!#REF!=1,"до змісту","to title")</f>
        <v>#REF!</v>
      </c>
      <c r="B23" s="92" t="str">
        <f>IF('0'!A1=1,"Харківська","Kharkiv")</f>
        <v>Харківська</v>
      </c>
      <c r="C23" s="144">
        <v>94.2</v>
      </c>
      <c r="D23" s="169">
        <v>133.9</v>
      </c>
      <c r="E23" s="170">
        <v>99.9</v>
      </c>
      <c r="F23" s="144">
        <v>109.1</v>
      </c>
      <c r="G23" s="144">
        <v>97.8</v>
      </c>
      <c r="H23" s="144">
        <v>103</v>
      </c>
      <c r="I23" s="144">
        <v>102.4</v>
      </c>
      <c r="J23" s="170">
        <v>95.7</v>
      </c>
      <c r="K23" s="144">
        <v>101.1</v>
      </c>
      <c r="L23" s="184">
        <v>94.1</v>
      </c>
      <c r="M23" s="184">
        <v>89.9</v>
      </c>
    </row>
    <row r="24" spans="1:13" ht="15.75" customHeight="1" thickTop="1" thickBot="1" x14ac:dyDescent="0.35">
      <c r="A24" s="224" t="e">
        <f>IF('0'!#REF!=1,"до змісту","to title")</f>
        <v>#REF!</v>
      </c>
      <c r="B24" s="92" t="str">
        <f>IF('0'!A1=1,"Херсонська","Kherson")</f>
        <v>Херсонська</v>
      </c>
      <c r="C24" s="144">
        <v>105.5</v>
      </c>
      <c r="D24" s="169">
        <v>112.9</v>
      </c>
      <c r="E24" s="170">
        <v>101.5</v>
      </c>
      <c r="F24" s="144">
        <v>101</v>
      </c>
      <c r="G24" s="144">
        <v>100.6</v>
      </c>
      <c r="H24" s="144">
        <v>95.5</v>
      </c>
      <c r="I24" s="144">
        <v>106.8</v>
      </c>
      <c r="J24" s="170">
        <v>97.4</v>
      </c>
      <c r="K24" s="144">
        <v>99.6</v>
      </c>
      <c r="L24" s="184">
        <v>99.9</v>
      </c>
      <c r="M24" s="184">
        <v>103.2</v>
      </c>
    </row>
    <row r="25" spans="1:13" ht="15.75" customHeight="1" thickTop="1" thickBot="1" x14ac:dyDescent="0.35">
      <c r="A25" s="224" t="e">
        <f>IF('0'!#REF!=1,"до змісту","to title")</f>
        <v>#REF!</v>
      </c>
      <c r="B25" s="92" t="str">
        <f>IF('0'!A1=1,"Хмельницька","Khmelnytskiy")</f>
        <v>Хмельницька</v>
      </c>
      <c r="C25" s="144">
        <v>91.9</v>
      </c>
      <c r="D25" s="169">
        <v>104.9</v>
      </c>
      <c r="E25" s="170">
        <v>105.9</v>
      </c>
      <c r="F25" s="144">
        <v>92.9</v>
      </c>
      <c r="G25" s="144">
        <v>99.5</v>
      </c>
      <c r="H25" s="144">
        <v>92.5</v>
      </c>
      <c r="I25" s="144">
        <v>109.2</v>
      </c>
      <c r="J25" s="170">
        <v>108.1</v>
      </c>
      <c r="K25" s="144">
        <v>98.5</v>
      </c>
      <c r="L25" s="184">
        <v>93.1</v>
      </c>
      <c r="M25" s="184">
        <v>101.5</v>
      </c>
    </row>
    <row r="26" spans="1:13" ht="15.75" customHeight="1" thickTop="1" thickBot="1" x14ac:dyDescent="0.35">
      <c r="A26" s="224" t="e">
        <f>IF('0'!#REF!=1,"до змісту","to title")</f>
        <v>#REF!</v>
      </c>
      <c r="B26" s="92" t="str">
        <f>IF('0'!A1=1,"Черкаська","Cherkasy")</f>
        <v>Черкаська</v>
      </c>
      <c r="C26" s="144">
        <v>98.8</v>
      </c>
      <c r="D26" s="169">
        <v>109.8</v>
      </c>
      <c r="E26" s="170">
        <v>96.5</v>
      </c>
      <c r="F26" s="144">
        <v>103.5</v>
      </c>
      <c r="G26" s="144">
        <v>100.6</v>
      </c>
      <c r="H26" s="144">
        <v>100.7</v>
      </c>
      <c r="I26" s="144">
        <v>98.9</v>
      </c>
      <c r="J26" s="170">
        <v>90.4</v>
      </c>
      <c r="K26" s="144">
        <v>116.2</v>
      </c>
      <c r="L26" s="184">
        <v>91.4</v>
      </c>
      <c r="M26" s="184">
        <v>94.5</v>
      </c>
    </row>
    <row r="27" spans="1:13" ht="15.75" customHeight="1" thickTop="1" thickBot="1" x14ac:dyDescent="0.35">
      <c r="A27" s="224" t="e">
        <f>IF('0'!#REF!=1,"до змісту","to title")</f>
        <v>#REF!</v>
      </c>
      <c r="B27" s="92" t="str">
        <f>IF('0'!A1=1,"Чернівецька","Chernivtsi")</f>
        <v>Чернівецька</v>
      </c>
      <c r="C27" s="144">
        <v>99.9</v>
      </c>
      <c r="D27" s="169">
        <v>106.6</v>
      </c>
      <c r="E27" s="170">
        <v>101.1</v>
      </c>
      <c r="F27" s="144">
        <v>103.7</v>
      </c>
      <c r="G27" s="144">
        <v>98.4</v>
      </c>
      <c r="H27" s="144">
        <v>98.8</v>
      </c>
      <c r="I27" s="144">
        <v>100.9</v>
      </c>
      <c r="J27" s="170">
        <v>101.9</v>
      </c>
      <c r="K27" s="144">
        <v>103.4</v>
      </c>
      <c r="L27" s="184">
        <v>99.8</v>
      </c>
      <c r="M27" s="184">
        <v>99.1</v>
      </c>
    </row>
    <row r="28" spans="1:13" ht="15.75" customHeight="1" thickTop="1" x14ac:dyDescent="0.3">
      <c r="A28" s="255" t="e">
        <f>IF('0'!#REF!=1,"до змісту","to title")</f>
        <v>#REF!</v>
      </c>
      <c r="B28" s="146" t="str">
        <f>IF('0'!A1=1,"Чернігівська","Chernihiv")</f>
        <v>Чернігівська</v>
      </c>
      <c r="C28" s="144">
        <v>85.1</v>
      </c>
      <c r="D28" s="169">
        <v>114</v>
      </c>
      <c r="E28" s="170">
        <v>94.9</v>
      </c>
      <c r="F28" s="144">
        <v>97</v>
      </c>
      <c r="G28" s="144">
        <v>97</v>
      </c>
      <c r="H28" s="144">
        <v>94</v>
      </c>
      <c r="I28" s="144">
        <v>89.4</v>
      </c>
      <c r="J28" s="170">
        <v>105.4</v>
      </c>
      <c r="K28" s="144">
        <v>99.2</v>
      </c>
      <c r="L28" s="184">
        <v>90.8</v>
      </c>
      <c r="M28" s="184">
        <v>97.7</v>
      </c>
    </row>
    <row r="29" spans="1:13" ht="15.75" customHeight="1" x14ac:dyDescent="0.3">
      <c r="A29" s="258" t="str">
        <f>IF('0'!A1=1,"рослинництво","crop production")</f>
        <v>рослинництво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</row>
    <row r="30" spans="1:13" ht="16.2" thickBot="1" x14ac:dyDescent="0.35">
      <c r="A30" s="223" t="str">
        <f>IF('0'!A1=1,"РЕГІОНИ","OBLAST")</f>
        <v>РЕГІОНИ</v>
      </c>
      <c r="B30" s="150" t="str">
        <f>IF('0'!A1=1,"Україна","Ukraine")</f>
        <v>Україна</v>
      </c>
      <c r="C30" s="143">
        <v>99.4</v>
      </c>
      <c r="D30" s="171">
        <v>119.2</v>
      </c>
      <c r="E30" s="167">
        <v>97.2</v>
      </c>
      <c r="F30" s="143">
        <v>106.4</v>
      </c>
      <c r="G30" s="143">
        <v>101.4</v>
      </c>
      <c r="H30" s="168">
        <v>95.5</v>
      </c>
      <c r="I30" s="168">
        <v>102.8</v>
      </c>
      <c r="J30" s="168">
        <v>99.1</v>
      </c>
      <c r="K30" s="168">
        <v>103.3</v>
      </c>
      <c r="L30" s="181">
        <v>100.2</v>
      </c>
      <c r="M30" s="181">
        <v>92.8</v>
      </c>
    </row>
    <row r="31" spans="1:13" ht="16.8" thickTop="1" thickBot="1" x14ac:dyDescent="0.35">
      <c r="A31" s="224" t="e">
        <f>IF('0'!#REF!=1,"до змісту","to title")</f>
        <v>#REF!</v>
      </c>
      <c r="B31" s="92" t="str">
        <f>IF('0'!A1=1,"Вінницька","Vinnytsya")</f>
        <v>Вінницька</v>
      </c>
      <c r="C31" s="144">
        <v>99.6</v>
      </c>
      <c r="D31" s="169">
        <v>121.8</v>
      </c>
      <c r="E31" s="170">
        <v>96.4</v>
      </c>
      <c r="F31" s="144">
        <v>112.2</v>
      </c>
      <c r="G31" s="144">
        <v>110.5</v>
      </c>
      <c r="H31" s="144">
        <v>93.5</v>
      </c>
      <c r="I31" s="144">
        <v>104.1</v>
      </c>
      <c r="J31" s="170">
        <v>101.6</v>
      </c>
      <c r="K31" s="144">
        <v>100.2</v>
      </c>
      <c r="L31" s="184">
        <v>94.7</v>
      </c>
      <c r="M31" s="184">
        <v>90.3</v>
      </c>
    </row>
    <row r="32" spans="1:13" ht="16.8" thickTop="1" thickBot="1" x14ac:dyDescent="0.35">
      <c r="A32" s="224" t="e">
        <f>IF('0'!#REF!=1,"до змісту","to title")</f>
        <v>#REF!</v>
      </c>
      <c r="B32" s="92" t="str">
        <f>IF('0'!A1=1,"Волинська","Volyn")</f>
        <v>Волинська</v>
      </c>
      <c r="C32" s="144">
        <v>100.2</v>
      </c>
      <c r="D32" s="169">
        <v>110.8</v>
      </c>
      <c r="E32" s="170">
        <v>105.5</v>
      </c>
      <c r="F32" s="144">
        <v>97.7</v>
      </c>
      <c r="G32" s="144">
        <v>99.9</v>
      </c>
      <c r="H32" s="144">
        <v>96.8</v>
      </c>
      <c r="I32" s="144">
        <v>98</v>
      </c>
      <c r="J32" s="170">
        <v>101.1</v>
      </c>
      <c r="K32" s="144">
        <v>97.4</v>
      </c>
      <c r="L32" s="184">
        <v>102.6</v>
      </c>
      <c r="M32" s="184">
        <v>99.5</v>
      </c>
    </row>
    <row r="33" spans="1:13" ht="16.8" thickTop="1" thickBot="1" x14ac:dyDescent="0.35">
      <c r="A33" s="224" t="e">
        <f>IF('0'!#REF!=1,"до змісту","to title")</f>
        <v>#REF!</v>
      </c>
      <c r="B33" s="92" t="str">
        <f>IF('0'!A1=1,"Дніпропетровська","Dnipropetrovsk")</f>
        <v>Дніпропетровська</v>
      </c>
      <c r="C33" s="144">
        <v>105.3</v>
      </c>
      <c r="D33" s="169">
        <v>117</v>
      </c>
      <c r="E33" s="170">
        <v>83.5</v>
      </c>
      <c r="F33" s="144">
        <v>119.9</v>
      </c>
      <c r="G33" s="144">
        <v>100.7</v>
      </c>
      <c r="H33" s="144">
        <v>103.8</v>
      </c>
      <c r="I33" s="144">
        <v>102.3</v>
      </c>
      <c r="J33" s="170">
        <v>98.2</v>
      </c>
      <c r="K33" s="144">
        <v>102.4</v>
      </c>
      <c r="L33" s="184">
        <v>102.7</v>
      </c>
      <c r="M33" s="184">
        <v>78</v>
      </c>
    </row>
    <row r="34" spans="1:13" ht="16.8" thickTop="1" thickBot="1" x14ac:dyDescent="0.35">
      <c r="A34" s="224" t="e">
        <f>IF('0'!#REF!=1,"до змісту","to title")</f>
        <v>#REF!</v>
      </c>
      <c r="B34" s="92" t="str">
        <f>IF('0'!A1=1,"Донецька","Donetsk")</f>
        <v>Донецька</v>
      </c>
      <c r="C34" s="144">
        <v>97</v>
      </c>
      <c r="D34" s="169">
        <v>125.3</v>
      </c>
      <c r="E34" s="170">
        <v>98.3</v>
      </c>
      <c r="F34" s="144">
        <v>105</v>
      </c>
      <c r="G34" s="144">
        <v>104</v>
      </c>
      <c r="H34" s="144">
        <v>47.8</v>
      </c>
      <c r="I34" s="144">
        <v>106.7</v>
      </c>
      <c r="J34" s="170">
        <v>106.8</v>
      </c>
      <c r="K34" s="144">
        <v>92.1</v>
      </c>
      <c r="L34" s="184">
        <v>113.3</v>
      </c>
      <c r="M34" s="184">
        <v>96.7</v>
      </c>
    </row>
    <row r="35" spans="1:13" ht="16.8" thickTop="1" thickBot="1" x14ac:dyDescent="0.35">
      <c r="A35" s="224" t="e">
        <f>IF('0'!#REF!=1,"до змісту","to title")</f>
        <v>#REF!</v>
      </c>
      <c r="B35" s="92" t="str">
        <f>IF('0'!A1=1,"Житомирська","Zhytomyr")</f>
        <v>Житомирська</v>
      </c>
      <c r="C35" s="144">
        <v>103.5</v>
      </c>
      <c r="D35" s="169">
        <v>103.7</v>
      </c>
      <c r="E35" s="170">
        <v>103.9</v>
      </c>
      <c r="F35" s="144">
        <v>97.2</v>
      </c>
      <c r="G35" s="144">
        <v>103.8</v>
      </c>
      <c r="H35" s="144">
        <v>98.2</v>
      </c>
      <c r="I35" s="144">
        <v>113.4</v>
      </c>
      <c r="J35" s="170">
        <v>117.9</v>
      </c>
      <c r="K35" s="144">
        <v>110.1</v>
      </c>
      <c r="L35" s="184">
        <v>100.9</v>
      </c>
      <c r="M35" s="184">
        <v>106.8</v>
      </c>
    </row>
    <row r="36" spans="1:13" ht="16.8" thickTop="1" thickBot="1" x14ac:dyDescent="0.35">
      <c r="A36" s="224" t="e">
        <f>IF('0'!#REF!=1,"до змісту","to title")</f>
        <v>#REF!</v>
      </c>
      <c r="B36" s="92" t="str">
        <f>IF('0'!A1=1,"Закарпатська","Zakarpattya")</f>
        <v>Закарпатська</v>
      </c>
      <c r="C36" s="144">
        <v>94.4</v>
      </c>
      <c r="D36" s="169">
        <v>107.1</v>
      </c>
      <c r="E36" s="170">
        <v>104.9</v>
      </c>
      <c r="F36" s="144">
        <v>102.9</v>
      </c>
      <c r="G36" s="144">
        <v>100.4</v>
      </c>
      <c r="H36" s="144">
        <v>91.6</v>
      </c>
      <c r="I36" s="144">
        <v>98.5</v>
      </c>
      <c r="J36" s="170">
        <v>98.7</v>
      </c>
      <c r="K36" s="144">
        <v>102.4</v>
      </c>
      <c r="L36" s="184">
        <v>96.6</v>
      </c>
      <c r="M36" s="184">
        <v>97.7</v>
      </c>
    </row>
    <row r="37" spans="1:13" ht="16.8" thickTop="1" thickBot="1" x14ac:dyDescent="0.35">
      <c r="A37" s="224" t="e">
        <f>IF('0'!#REF!=1,"до змісту","to title")</f>
        <v>#REF!</v>
      </c>
      <c r="B37" s="92" t="str">
        <f>IF('0'!A1=1,"Запорізька","Zaporizhya")</f>
        <v>Запорізька</v>
      </c>
      <c r="C37" s="144">
        <v>117.7</v>
      </c>
      <c r="D37" s="169">
        <v>119.1</v>
      </c>
      <c r="E37" s="170">
        <v>101.1</v>
      </c>
      <c r="F37" s="144">
        <v>140.4</v>
      </c>
      <c r="G37" s="144">
        <v>92.3</v>
      </c>
      <c r="H37" s="144">
        <v>110.6</v>
      </c>
      <c r="I37" s="144">
        <v>91.5</v>
      </c>
      <c r="J37" s="170">
        <v>92.5</v>
      </c>
      <c r="K37" s="144">
        <v>86.6</v>
      </c>
      <c r="L37" s="184">
        <v>121.6</v>
      </c>
      <c r="M37" s="184">
        <v>90.6</v>
      </c>
    </row>
    <row r="38" spans="1:13" ht="16.8" thickTop="1" thickBot="1" x14ac:dyDescent="0.35">
      <c r="A38" s="224" t="e">
        <f>IF('0'!#REF!=1,"до змісту","to title")</f>
        <v>#REF!</v>
      </c>
      <c r="B38" s="92" t="str">
        <f>IF('0'!A1=1,"Івано-Франківська","Ivano-Frankivsk")</f>
        <v>Івано-Франківська</v>
      </c>
      <c r="C38" s="144">
        <v>98</v>
      </c>
      <c r="D38" s="169">
        <v>108.1</v>
      </c>
      <c r="E38" s="170">
        <v>103.2</v>
      </c>
      <c r="F38" s="144">
        <v>98.5</v>
      </c>
      <c r="G38" s="144">
        <v>100</v>
      </c>
      <c r="H38" s="144">
        <v>106.5</v>
      </c>
      <c r="I38" s="144">
        <v>101.3</v>
      </c>
      <c r="J38" s="170">
        <v>100.1</v>
      </c>
      <c r="K38" s="144">
        <v>102</v>
      </c>
      <c r="L38" s="184">
        <v>100.4</v>
      </c>
      <c r="M38" s="184">
        <v>99.3</v>
      </c>
    </row>
    <row r="39" spans="1:13" ht="16.8" thickTop="1" thickBot="1" x14ac:dyDescent="0.35">
      <c r="A39" s="224" t="e">
        <f>IF('0'!#REF!=1,"до змісту","to title")</f>
        <v>#REF!</v>
      </c>
      <c r="B39" s="92" t="str">
        <f>IF('0'!A1=1,"Київська","Kyiv")</f>
        <v>Київська</v>
      </c>
      <c r="C39" s="144">
        <v>108.5</v>
      </c>
      <c r="D39" s="169">
        <v>115.1</v>
      </c>
      <c r="E39" s="170">
        <v>105.6</v>
      </c>
      <c r="F39" s="144">
        <v>94.2</v>
      </c>
      <c r="G39" s="144">
        <v>108.3</v>
      </c>
      <c r="H39" s="144">
        <v>89.9</v>
      </c>
      <c r="I39" s="144">
        <v>116.1</v>
      </c>
      <c r="J39" s="170">
        <v>97</v>
      </c>
      <c r="K39" s="144">
        <v>106.2</v>
      </c>
      <c r="L39" s="184">
        <v>92.4</v>
      </c>
      <c r="M39" s="184">
        <v>94.9</v>
      </c>
    </row>
    <row r="40" spans="1:13" ht="16.8" thickTop="1" thickBot="1" x14ac:dyDescent="0.35">
      <c r="A40" s="224" t="e">
        <f>IF('0'!#REF!=1,"до змісту","to title")</f>
        <v>#REF!</v>
      </c>
      <c r="B40" s="92" t="str">
        <f>IF('0'!A1=1,"Кіровоградська","Kirovohrad")</f>
        <v>Кіровоградська</v>
      </c>
      <c r="C40" s="144">
        <v>100.5</v>
      </c>
      <c r="D40" s="169">
        <v>109.8</v>
      </c>
      <c r="E40" s="170">
        <v>88.5</v>
      </c>
      <c r="F40" s="144">
        <v>119.3</v>
      </c>
      <c r="G40" s="144">
        <v>108.5</v>
      </c>
      <c r="H40" s="144">
        <v>103.5</v>
      </c>
      <c r="I40" s="144">
        <v>110.9</v>
      </c>
      <c r="J40" s="170">
        <v>96</v>
      </c>
      <c r="K40" s="144">
        <v>115.9</v>
      </c>
      <c r="L40" s="184">
        <v>103.7</v>
      </c>
      <c r="M40" s="184">
        <v>77.400000000000006</v>
      </c>
    </row>
    <row r="41" spans="1:13" ht="16.8" thickTop="1" thickBot="1" x14ac:dyDescent="0.35">
      <c r="A41" s="224" t="e">
        <f>IF('0'!#REF!=1,"до змісту","to title")</f>
        <v>#REF!</v>
      </c>
      <c r="B41" s="92" t="str">
        <f>IF('0'!A1=1,"Луганська","Luhansk")</f>
        <v>Луганська</v>
      </c>
      <c r="C41" s="144">
        <v>92.3</v>
      </c>
      <c r="D41" s="169">
        <v>121.6</v>
      </c>
      <c r="E41" s="170">
        <v>104.1</v>
      </c>
      <c r="F41" s="144">
        <v>103.7</v>
      </c>
      <c r="G41" s="144">
        <v>67.599999999999994</v>
      </c>
      <c r="H41" s="144">
        <v>90.6</v>
      </c>
      <c r="I41" s="144">
        <v>108.9</v>
      </c>
      <c r="J41" s="170">
        <v>97.7</v>
      </c>
      <c r="K41" s="144">
        <v>116.1</v>
      </c>
      <c r="L41" s="184">
        <v>118.4</v>
      </c>
      <c r="M41" s="184">
        <v>88.3</v>
      </c>
    </row>
    <row r="42" spans="1:13" ht="16.8" thickTop="1" thickBot="1" x14ac:dyDescent="0.35">
      <c r="A42" s="224" t="e">
        <f>IF('0'!#REF!=1,"до змісту","to title")</f>
        <v>#REF!</v>
      </c>
      <c r="B42" s="92" t="str">
        <f>IF('0'!A1=1,"Львівська","Lviv")</f>
        <v>Львівська</v>
      </c>
      <c r="C42" s="144">
        <v>89.3</v>
      </c>
      <c r="D42" s="169">
        <v>124.8</v>
      </c>
      <c r="E42" s="170">
        <v>98.4</v>
      </c>
      <c r="F42" s="144">
        <v>91.6</v>
      </c>
      <c r="G42" s="144">
        <v>104.5</v>
      </c>
      <c r="H42" s="144">
        <v>98.2</v>
      </c>
      <c r="I42" s="144">
        <v>100.5</v>
      </c>
      <c r="J42" s="170">
        <v>101.8</v>
      </c>
      <c r="K42" s="144">
        <v>99.9</v>
      </c>
      <c r="L42" s="184">
        <v>105.2</v>
      </c>
      <c r="M42" s="184">
        <v>104.5</v>
      </c>
    </row>
    <row r="43" spans="1:13" ht="16.8" thickTop="1" thickBot="1" x14ac:dyDescent="0.35">
      <c r="A43" s="224" t="e">
        <f>IF('0'!#REF!=1,"до змісту","to title")</f>
        <v>#REF!</v>
      </c>
      <c r="B43" s="92" t="str">
        <f>IF('0'!A1=1,"Миколаївська","Mykolayiv")</f>
        <v>Миколаївська</v>
      </c>
      <c r="C43" s="144">
        <v>103.5</v>
      </c>
      <c r="D43" s="169">
        <v>109.4</v>
      </c>
      <c r="E43" s="170">
        <v>84.3</v>
      </c>
      <c r="F43" s="144">
        <v>129.30000000000001</v>
      </c>
      <c r="G43" s="144">
        <v>90.1</v>
      </c>
      <c r="H43" s="144">
        <v>109.6</v>
      </c>
      <c r="I43" s="144">
        <v>104.8</v>
      </c>
      <c r="J43" s="170">
        <v>90.5</v>
      </c>
      <c r="K43" s="144">
        <v>105</v>
      </c>
      <c r="L43" s="184">
        <v>104.9</v>
      </c>
      <c r="M43" s="184">
        <v>79.400000000000006</v>
      </c>
    </row>
    <row r="44" spans="1:13" ht="16.8" thickTop="1" thickBot="1" x14ac:dyDescent="0.35">
      <c r="A44" s="224" t="e">
        <f>IF('0'!#REF!=1,"до змісту","to title")</f>
        <v>#REF!</v>
      </c>
      <c r="B44" s="92" t="str">
        <f>IF('0'!A1=1,"Одеська","Odesa")</f>
        <v>Одеська</v>
      </c>
      <c r="C44" s="144">
        <v>131</v>
      </c>
      <c r="D44" s="169">
        <v>114.4</v>
      </c>
      <c r="E44" s="170">
        <v>82.4</v>
      </c>
      <c r="F44" s="144">
        <v>117.6</v>
      </c>
      <c r="G44" s="144">
        <v>99.8</v>
      </c>
      <c r="H44" s="144">
        <v>98.9</v>
      </c>
      <c r="I44" s="144">
        <v>99.7</v>
      </c>
      <c r="J44" s="170">
        <v>93.6</v>
      </c>
      <c r="K44" s="144">
        <v>105.5</v>
      </c>
      <c r="L44" s="184">
        <v>103.8</v>
      </c>
      <c r="M44" s="184">
        <v>70.400000000000006</v>
      </c>
    </row>
    <row r="45" spans="1:13" ht="16.8" thickTop="1" thickBot="1" x14ac:dyDescent="0.35">
      <c r="A45" s="224" t="e">
        <f>IF('0'!#REF!=1,"до змісту","to title")</f>
        <v>#REF!</v>
      </c>
      <c r="B45" s="92" t="str">
        <f>IF('0'!A1=1,"Полтавська","Poltava")</f>
        <v>Полтавська</v>
      </c>
      <c r="C45" s="144">
        <v>92.8</v>
      </c>
      <c r="D45" s="169">
        <v>127.2</v>
      </c>
      <c r="E45" s="170">
        <v>94.1</v>
      </c>
      <c r="F45" s="144">
        <v>107.5</v>
      </c>
      <c r="G45" s="144">
        <v>107</v>
      </c>
      <c r="H45" s="144">
        <v>103.6</v>
      </c>
      <c r="I45" s="144">
        <v>96.5</v>
      </c>
      <c r="J45" s="170">
        <v>92.5</v>
      </c>
      <c r="K45" s="144">
        <v>113</v>
      </c>
      <c r="L45" s="184">
        <v>100</v>
      </c>
      <c r="M45" s="184">
        <v>93.8</v>
      </c>
    </row>
    <row r="46" spans="1:13" ht="16.8" thickTop="1" thickBot="1" x14ac:dyDescent="0.35">
      <c r="A46" s="224" t="e">
        <f>IF('0'!#REF!=1,"до змісту","to title")</f>
        <v>#REF!</v>
      </c>
      <c r="B46" s="92" t="str">
        <f>IF('0'!A1=1,"Рівненська","Rivne")</f>
        <v>Рівненська</v>
      </c>
      <c r="C46" s="144">
        <v>105.9</v>
      </c>
      <c r="D46" s="169">
        <v>115.3</v>
      </c>
      <c r="E46" s="170">
        <v>99.7</v>
      </c>
      <c r="F46" s="144">
        <v>104.5</v>
      </c>
      <c r="G46" s="144">
        <v>100.2</v>
      </c>
      <c r="H46" s="144">
        <v>92.4</v>
      </c>
      <c r="I46" s="144">
        <v>101.4</v>
      </c>
      <c r="J46" s="170">
        <v>107.2</v>
      </c>
      <c r="K46" s="144">
        <v>99.3</v>
      </c>
      <c r="L46" s="184">
        <v>99.3</v>
      </c>
      <c r="M46" s="184">
        <v>100.5</v>
      </c>
    </row>
    <row r="47" spans="1:13" ht="16.8" thickTop="1" thickBot="1" x14ac:dyDescent="0.35">
      <c r="A47" s="224" t="e">
        <f>IF('0'!#REF!=1,"до змісту","to title")</f>
        <v>#REF!</v>
      </c>
      <c r="B47" s="92" t="str">
        <f>IF('0'!A1=1,"Сумська","Sumy ")</f>
        <v>Сумська</v>
      </c>
      <c r="C47" s="144">
        <v>99.5</v>
      </c>
      <c r="D47" s="169">
        <v>110.5</v>
      </c>
      <c r="E47" s="170">
        <v>99.4</v>
      </c>
      <c r="F47" s="144">
        <v>99.3</v>
      </c>
      <c r="G47" s="144">
        <v>114.5</v>
      </c>
      <c r="H47" s="144">
        <v>87.6</v>
      </c>
      <c r="I47" s="144">
        <v>102.8</v>
      </c>
      <c r="J47" s="170">
        <v>101.9</v>
      </c>
      <c r="K47" s="144">
        <v>97.1</v>
      </c>
      <c r="L47" s="184">
        <v>97.3</v>
      </c>
      <c r="M47" s="184">
        <v>97.4</v>
      </c>
    </row>
    <row r="48" spans="1:13" ht="16.8" thickTop="1" thickBot="1" x14ac:dyDescent="0.35">
      <c r="A48" s="224" t="e">
        <f>IF('0'!#REF!=1,"до змісту","to title")</f>
        <v>#REF!</v>
      </c>
      <c r="B48" s="92" t="str">
        <f>IF('0'!A1=1,"Тернопільська","Ternopil ")</f>
        <v>Тернопільська</v>
      </c>
      <c r="C48" s="144">
        <v>95.3</v>
      </c>
      <c r="D48" s="169">
        <v>132.9</v>
      </c>
      <c r="E48" s="170">
        <v>104.6</v>
      </c>
      <c r="F48" s="144">
        <v>98.2</v>
      </c>
      <c r="G48" s="144">
        <v>102.4</v>
      </c>
      <c r="H48" s="144">
        <v>90.7</v>
      </c>
      <c r="I48" s="144">
        <v>103.5</v>
      </c>
      <c r="J48" s="170">
        <v>101.7</v>
      </c>
      <c r="K48" s="144">
        <v>101.1</v>
      </c>
      <c r="L48" s="184">
        <v>99.4</v>
      </c>
      <c r="M48" s="184">
        <v>94.2</v>
      </c>
    </row>
    <row r="49" spans="1:13" ht="16.8" thickTop="1" thickBot="1" x14ac:dyDescent="0.35">
      <c r="A49" s="224" t="e">
        <f>IF('0'!#REF!=1,"до змісту","to title")</f>
        <v>#REF!</v>
      </c>
      <c r="B49" s="92" t="str">
        <f>IF('0'!A1=1,"Харківська","Kharkiv")</f>
        <v>Харківська</v>
      </c>
      <c r="C49" s="144">
        <v>86.2</v>
      </c>
      <c r="D49" s="169">
        <v>157.19999999999999</v>
      </c>
      <c r="E49" s="170">
        <v>100.6</v>
      </c>
      <c r="F49" s="144">
        <v>111.6</v>
      </c>
      <c r="G49" s="144">
        <v>100.6</v>
      </c>
      <c r="H49" s="144">
        <v>103.5</v>
      </c>
      <c r="I49" s="144">
        <v>103</v>
      </c>
      <c r="J49" s="170">
        <v>94.9</v>
      </c>
      <c r="K49" s="144">
        <v>101.5</v>
      </c>
      <c r="L49" s="184">
        <v>93.2</v>
      </c>
      <c r="M49" s="184">
        <v>90.4</v>
      </c>
    </row>
    <row r="50" spans="1:13" ht="16.8" thickTop="1" thickBot="1" x14ac:dyDescent="0.35">
      <c r="A50" s="224" t="e">
        <f>IF('0'!#REF!=1,"до змісту","to title")</f>
        <v>#REF!</v>
      </c>
      <c r="B50" s="92" t="str">
        <f>IF('0'!A1=1,"Херсонська","Kherson")</f>
        <v>Херсонська</v>
      </c>
      <c r="C50" s="144">
        <v>109.3</v>
      </c>
      <c r="D50" s="169">
        <v>118.4</v>
      </c>
      <c r="E50" s="170">
        <v>100.2</v>
      </c>
      <c r="F50" s="144">
        <v>103.3</v>
      </c>
      <c r="G50" s="144">
        <v>102.2</v>
      </c>
      <c r="H50" s="144">
        <v>97.3</v>
      </c>
      <c r="I50" s="144">
        <v>105.8</v>
      </c>
      <c r="J50" s="170">
        <v>97.8</v>
      </c>
      <c r="K50" s="144">
        <v>100.6</v>
      </c>
      <c r="L50" s="184">
        <v>100.5</v>
      </c>
      <c r="M50" s="184">
        <v>105.6</v>
      </c>
    </row>
    <row r="51" spans="1:13" ht="16.8" thickTop="1" thickBot="1" x14ac:dyDescent="0.35">
      <c r="A51" s="224" t="e">
        <f>IF('0'!#REF!=1,"до змісту","to title")</f>
        <v>#REF!</v>
      </c>
      <c r="B51" s="92" t="str">
        <f>IF('0'!A1=1,"Хмельницька","Khmelnytskiy")</f>
        <v>Хмельницька</v>
      </c>
      <c r="C51" s="144">
        <v>85.9</v>
      </c>
      <c r="D51" s="169">
        <v>115.5</v>
      </c>
      <c r="E51" s="170">
        <v>106.4</v>
      </c>
      <c r="F51" s="144">
        <v>89.3</v>
      </c>
      <c r="G51" s="144">
        <v>102.6</v>
      </c>
      <c r="H51" s="144">
        <v>90</v>
      </c>
      <c r="I51" s="144">
        <v>114.7</v>
      </c>
      <c r="J51" s="170">
        <v>106.6</v>
      </c>
      <c r="K51" s="144">
        <v>99.5</v>
      </c>
      <c r="L51" s="184">
        <v>90.2</v>
      </c>
      <c r="M51" s="184">
        <v>103</v>
      </c>
    </row>
    <row r="52" spans="1:13" ht="16.8" thickTop="1" thickBot="1" x14ac:dyDescent="0.35">
      <c r="A52" s="224" t="e">
        <f>IF('0'!#REF!=1,"до змісту","to title")</f>
        <v>#REF!</v>
      </c>
      <c r="B52" s="92" t="str">
        <f>IF('0'!A1=1,"Черкаська","Cherkasy")</f>
        <v>Черкаська</v>
      </c>
      <c r="C52" s="144">
        <v>98.5</v>
      </c>
      <c r="D52" s="169">
        <v>118.2</v>
      </c>
      <c r="E52" s="170">
        <v>94.5</v>
      </c>
      <c r="F52" s="144">
        <v>106.2</v>
      </c>
      <c r="G52" s="144">
        <v>101.1</v>
      </c>
      <c r="H52" s="144">
        <v>103.1</v>
      </c>
      <c r="I52" s="144">
        <v>98.8</v>
      </c>
      <c r="J52" s="170">
        <v>87.5</v>
      </c>
      <c r="K52" s="144">
        <v>126.3</v>
      </c>
      <c r="L52" s="184">
        <v>88.4</v>
      </c>
      <c r="M52" s="184">
        <v>93.2</v>
      </c>
    </row>
    <row r="53" spans="1:13" ht="16.8" thickTop="1" thickBot="1" x14ac:dyDescent="0.35">
      <c r="A53" s="224" t="e">
        <f>IF('0'!#REF!=1,"до змісту","to title")</f>
        <v>#REF!</v>
      </c>
      <c r="B53" s="92" t="str">
        <f>IF('0'!A1=1,"Чернівецька","Chernivtsi")</f>
        <v>Чернівецька</v>
      </c>
      <c r="C53" s="144">
        <v>100.4</v>
      </c>
      <c r="D53" s="169">
        <v>113.4</v>
      </c>
      <c r="E53" s="170">
        <v>101.6</v>
      </c>
      <c r="F53" s="144">
        <v>104.6</v>
      </c>
      <c r="G53" s="144">
        <v>99.1</v>
      </c>
      <c r="H53" s="144">
        <v>99</v>
      </c>
      <c r="I53" s="144">
        <v>101.6</v>
      </c>
      <c r="J53" s="170">
        <v>103.3</v>
      </c>
      <c r="K53" s="144">
        <v>106.4</v>
      </c>
      <c r="L53" s="184">
        <v>100.7</v>
      </c>
      <c r="M53" s="184">
        <v>100.1</v>
      </c>
    </row>
    <row r="54" spans="1:13" ht="16.2" thickTop="1" x14ac:dyDescent="0.3">
      <c r="A54" s="255" t="e">
        <f>IF('0'!#REF!=1,"до змісту","to title")</f>
        <v>#REF!</v>
      </c>
      <c r="B54" s="92" t="str">
        <f>IF('0'!A1=1,"Чернігівська","Chernihiv")</f>
        <v>Чернігівська</v>
      </c>
      <c r="C54" s="144">
        <v>78.099999999999994</v>
      </c>
      <c r="D54" s="169">
        <v>128.9</v>
      </c>
      <c r="E54" s="170">
        <v>93.7</v>
      </c>
      <c r="F54" s="144">
        <v>95.3</v>
      </c>
      <c r="G54" s="144">
        <v>98.2</v>
      </c>
      <c r="H54" s="144">
        <v>94.3</v>
      </c>
      <c r="I54" s="144">
        <v>85.3</v>
      </c>
      <c r="J54" s="170">
        <v>110.5</v>
      </c>
      <c r="K54" s="144">
        <v>100.4</v>
      </c>
      <c r="L54" s="184">
        <v>89.3</v>
      </c>
      <c r="M54" s="184">
        <v>103.6</v>
      </c>
    </row>
    <row r="55" spans="1:13" ht="16.2" x14ac:dyDescent="0.3">
      <c r="A55" s="258" t="str">
        <f>IF('0'!A1=1,"тваринництво","animal production")</f>
        <v>тваринництво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</row>
    <row r="56" spans="1:13" ht="16.2" thickBot="1" x14ac:dyDescent="0.35">
      <c r="A56" s="223" t="str">
        <f>IF('0'!A1=1,"РЕГІОНИ","OBLAST")</f>
        <v>РЕГІОНИ</v>
      </c>
      <c r="B56" s="91" t="str">
        <f>IF('0'!A1=1,"Україна","Ukraine")</f>
        <v>Україна</v>
      </c>
      <c r="C56" s="143">
        <v>100.8</v>
      </c>
      <c r="D56" s="166">
        <v>96.6</v>
      </c>
      <c r="E56" s="167">
        <v>102.5</v>
      </c>
      <c r="F56" s="143">
        <v>100.3</v>
      </c>
      <c r="G56" s="143">
        <v>96.3</v>
      </c>
      <c r="H56" s="168">
        <v>96.3</v>
      </c>
      <c r="I56" s="168">
        <v>97.2</v>
      </c>
      <c r="J56" s="168">
        <v>99.6</v>
      </c>
      <c r="K56" s="168">
        <v>98.1</v>
      </c>
      <c r="L56" s="168">
        <v>96.7</v>
      </c>
      <c r="M56" s="168">
        <v>95.6</v>
      </c>
    </row>
    <row r="57" spans="1:13" ht="16.8" thickTop="1" thickBot="1" x14ac:dyDescent="0.35">
      <c r="A57" s="224" t="e">
        <f>IF('0'!#REF!=1,"до змісту","to title")</f>
        <v>#REF!</v>
      </c>
      <c r="B57" s="92" t="str">
        <f>IF('0'!A1=1,"Вінницька","Vinnytsya")</f>
        <v>Вінницька</v>
      </c>
      <c r="C57" s="144">
        <v>97.7</v>
      </c>
      <c r="D57" s="169">
        <v>97.8</v>
      </c>
      <c r="E57" s="170">
        <v>101</v>
      </c>
      <c r="F57" s="144">
        <v>97.5</v>
      </c>
      <c r="G57" s="144">
        <v>92.7</v>
      </c>
      <c r="H57" s="144">
        <v>108.6</v>
      </c>
      <c r="I57" s="144">
        <v>95.7</v>
      </c>
      <c r="J57" s="170">
        <v>97.3</v>
      </c>
      <c r="K57" s="144">
        <v>94.5</v>
      </c>
      <c r="L57" s="184">
        <v>93.5</v>
      </c>
      <c r="M57" s="184">
        <v>94.8</v>
      </c>
    </row>
    <row r="58" spans="1:13" ht="16.8" thickTop="1" thickBot="1" x14ac:dyDescent="0.35">
      <c r="A58" s="224" t="e">
        <f>IF('0'!#REF!=1,"до змісту","to title")</f>
        <v>#REF!</v>
      </c>
      <c r="B58" s="92" t="str">
        <f>IF('0'!A1=1,"Волинська","Volyn")</f>
        <v>Волинська</v>
      </c>
      <c r="C58" s="144">
        <v>101.2</v>
      </c>
      <c r="D58" s="169">
        <v>97.9</v>
      </c>
      <c r="E58" s="170">
        <v>102</v>
      </c>
      <c r="F58" s="144">
        <v>103.3</v>
      </c>
      <c r="G58" s="144">
        <v>98.3</v>
      </c>
      <c r="H58" s="144">
        <v>88.4</v>
      </c>
      <c r="I58" s="144">
        <v>95.9</v>
      </c>
      <c r="J58" s="170">
        <v>97.4</v>
      </c>
      <c r="K58" s="144">
        <v>93.9</v>
      </c>
      <c r="L58" s="184">
        <v>93.8</v>
      </c>
      <c r="M58" s="184">
        <v>93.8</v>
      </c>
    </row>
    <row r="59" spans="1:13" ht="16.8" thickTop="1" thickBot="1" x14ac:dyDescent="0.35">
      <c r="A59" s="224" t="e">
        <f>IF('0'!#REF!=1,"до змісту","to title")</f>
        <v>#REF!</v>
      </c>
      <c r="B59" s="92" t="str">
        <f>IF('0'!A1=1,"Дніпропетровська","Dnipropetrovsk")</f>
        <v>Дніпропетровська</v>
      </c>
      <c r="C59" s="144">
        <v>99.7</v>
      </c>
      <c r="D59" s="169">
        <v>99.8</v>
      </c>
      <c r="E59" s="170">
        <v>98</v>
      </c>
      <c r="F59" s="144">
        <v>99.5</v>
      </c>
      <c r="G59" s="144">
        <v>104.1</v>
      </c>
      <c r="H59" s="144">
        <v>98.5</v>
      </c>
      <c r="I59" s="144">
        <v>93.3</v>
      </c>
      <c r="J59" s="170">
        <v>97.6</v>
      </c>
      <c r="K59" s="144">
        <v>97.1</v>
      </c>
      <c r="L59" s="184">
        <v>97.7</v>
      </c>
      <c r="M59" s="184">
        <v>92.9</v>
      </c>
    </row>
    <row r="60" spans="1:13" ht="16.8" thickTop="1" thickBot="1" x14ac:dyDescent="0.35">
      <c r="A60" s="224" t="e">
        <f>IF('0'!#REF!=1,"до змісту","to title")</f>
        <v>#REF!</v>
      </c>
      <c r="B60" s="92" t="str">
        <f>IF('0'!A1=1,"Донецька","Donetsk")</f>
        <v>Донецька</v>
      </c>
      <c r="C60" s="144">
        <v>100.4</v>
      </c>
      <c r="D60" s="169">
        <v>99.6</v>
      </c>
      <c r="E60" s="170">
        <v>106.1</v>
      </c>
      <c r="F60" s="144">
        <v>100.4</v>
      </c>
      <c r="G60" s="144">
        <v>77.900000000000006</v>
      </c>
      <c r="H60" s="144">
        <v>83.3</v>
      </c>
      <c r="I60" s="144">
        <v>83.2</v>
      </c>
      <c r="J60" s="170">
        <v>102.1</v>
      </c>
      <c r="K60" s="144">
        <v>97.9</v>
      </c>
      <c r="L60" s="184">
        <v>92.9</v>
      </c>
      <c r="M60" s="184">
        <v>93</v>
      </c>
    </row>
    <row r="61" spans="1:13" ht="16.8" thickTop="1" thickBot="1" x14ac:dyDescent="0.35">
      <c r="A61" s="224" t="e">
        <f>IF('0'!#REF!=1,"до змісту","to title")</f>
        <v>#REF!</v>
      </c>
      <c r="B61" s="92" t="str">
        <f>IF('0'!A1=1,"Житомирська","Zhytomyr")</f>
        <v>Житомирська</v>
      </c>
      <c r="C61" s="144">
        <v>101.2</v>
      </c>
      <c r="D61" s="169">
        <v>99.5</v>
      </c>
      <c r="E61" s="170">
        <v>104.4</v>
      </c>
      <c r="F61" s="144">
        <v>100.7</v>
      </c>
      <c r="G61" s="144">
        <v>96.6</v>
      </c>
      <c r="H61" s="144">
        <v>101.8</v>
      </c>
      <c r="I61" s="144">
        <v>101.1</v>
      </c>
      <c r="J61" s="170">
        <v>97</v>
      </c>
      <c r="K61" s="144">
        <v>101.7</v>
      </c>
      <c r="L61" s="184">
        <v>92</v>
      </c>
      <c r="M61" s="184">
        <v>93.1</v>
      </c>
    </row>
    <row r="62" spans="1:13" ht="16.8" thickTop="1" thickBot="1" x14ac:dyDescent="0.35">
      <c r="A62" s="224" t="e">
        <f>IF('0'!#REF!=1,"до змісту","to title")</f>
        <v>#REF!</v>
      </c>
      <c r="B62" s="92" t="str">
        <f>IF('0'!A1=1,"Закарпатська","Zakarpattya")</f>
        <v>Закарпатська</v>
      </c>
      <c r="C62" s="144">
        <v>102.4</v>
      </c>
      <c r="D62" s="169">
        <v>99.8</v>
      </c>
      <c r="E62" s="170">
        <v>102.3</v>
      </c>
      <c r="F62" s="144">
        <v>102.4</v>
      </c>
      <c r="G62" s="144">
        <v>96.4</v>
      </c>
      <c r="H62" s="144">
        <v>94.8</v>
      </c>
      <c r="I62" s="144">
        <v>91</v>
      </c>
      <c r="J62" s="170">
        <v>106.6</v>
      </c>
      <c r="K62" s="144">
        <v>109.9</v>
      </c>
      <c r="L62" s="184">
        <v>108.9</v>
      </c>
      <c r="M62" s="184">
        <v>91.7</v>
      </c>
    </row>
    <row r="63" spans="1:13" ht="16.8" thickTop="1" thickBot="1" x14ac:dyDescent="0.35">
      <c r="A63" s="224" t="e">
        <f>IF('0'!#REF!=1,"до змісту","to title")</f>
        <v>#REF!</v>
      </c>
      <c r="B63" s="92" t="str">
        <f>IF('0'!A1=1,"Запорізька","Zaporizhya")</f>
        <v>Запорізька</v>
      </c>
      <c r="C63" s="144">
        <v>99</v>
      </c>
      <c r="D63" s="169">
        <v>96.3</v>
      </c>
      <c r="E63" s="170">
        <v>105.9</v>
      </c>
      <c r="F63" s="144">
        <v>103.6</v>
      </c>
      <c r="G63" s="144">
        <v>100.6</v>
      </c>
      <c r="H63" s="144">
        <v>94.9</v>
      </c>
      <c r="I63" s="144">
        <v>98.4</v>
      </c>
      <c r="J63" s="170">
        <v>99.2</v>
      </c>
      <c r="K63" s="144">
        <v>94.6</v>
      </c>
      <c r="L63" s="184">
        <v>91.6</v>
      </c>
      <c r="M63" s="184">
        <v>93.9</v>
      </c>
    </row>
    <row r="64" spans="1:13" ht="16.8" thickTop="1" thickBot="1" x14ac:dyDescent="0.35">
      <c r="A64" s="224" t="e">
        <f>IF('0'!#REF!=1,"до змісту","to title")</f>
        <v>#REF!</v>
      </c>
      <c r="B64" s="92" t="str">
        <f>IF('0'!A1=1,"Івано-Франківська","Ivano-Frankivsk")</f>
        <v>Івано-Франківська</v>
      </c>
      <c r="C64" s="144">
        <v>99.9</v>
      </c>
      <c r="D64" s="169">
        <v>94.5</v>
      </c>
      <c r="E64" s="170">
        <v>101.5</v>
      </c>
      <c r="F64" s="144">
        <v>100.3</v>
      </c>
      <c r="G64" s="144">
        <v>100.6</v>
      </c>
      <c r="H64" s="144">
        <v>97.7</v>
      </c>
      <c r="I64" s="144">
        <v>98.1</v>
      </c>
      <c r="J64" s="170">
        <v>100.2</v>
      </c>
      <c r="K64" s="144">
        <v>97.6</v>
      </c>
      <c r="L64" s="184">
        <v>98.4</v>
      </c>
      <c r="M64" s="184">
        <v>97.7</v>
      </c>
    </row>
    <row r="65" spans="1:13" ht="16.8" thickTop="1" thickBot="1" x14ac:dyDescent="0.35">
      <c r="A65" s="224" t="e">
        <f>IF('0'!#REF!=1,"до змісту","to title")</f>
        <v>#REF!</v>
      </c>
      <c r="B65" s="92" t="str">
        <f>IF('0'!A1=1,"Київська","Kyiv")</f>
        <v>Київська</v>
      </c>
      <c r="C65" s="144">
        <v>103.3</v>
      </c>
      <c r="D65" s="169">
        <v>102.3</v>
      </c>
      <c r="E65" s="170">
        <v>110.7</v>
      </c>
      <c r="F65" s="144">
        <v>95.7</v>
      </c>
      <c r="G65" s="144">
        <v>100.4</v>
      </c>
      <c r="H65" s="144">
        <v>96.1</v>
      </c>
      <c r="I65" s="144">
        <v>102.5</v>
      </c>
      <c r="J65" s="170">
        <v>112.6</v>
      </c>
      <c r="K65" s="144">
        <v>96.9</v>
      </c>
      <c r="L65" s="184">
        <v>99</v>
      </c>
      <c r="M65" s="184">
        <v>107.5</v>
      </c>
    </row>
    <row r="66" spans="1:13" ht="16.8" thickTop="1" thickBot="1" x14ac:dyDescent="0.35">
      <c r="A66" s="224" t="e">
        <f>IF('0'!#REF!=1,"до змісту","to title")</f>
        <v>#REF!</v>
      </c>
      <c r="B66" s="92" t="str">
        <f>IF('0'!A1=1,"Кіровоградська","Kirovohrad")</f>
        <v>Кіровоградська</v>
      </c>
      <c r="C66" s="144">
        <v>105.4</v>
      </c>
      <c r="D66" s="169">
        <v>93.6</v>
      </c>
      <c r="E66" s="170">
        <v>104.1</v>
      </c>
      <c r="F66" s="144">
        <v>94.7</v>
      </c>
      <c r="G66" s="144">
        <v>101.2</v>
      </c>
      <c r="H66" s="144">
        <v>99.8</v>
      </c>
      <c r="I66" s="144">
        <v>99.8</v>
      </c>
      <c r="J66" s="170">
        <v>101</v>
      </c>
      <c r="K66" s="144">
        <v>100.1</v>
      </c>
      <c r="L66" s="184">
        <v>96.5</v>
      </c>
      <c r="M66" s="184">
        <v>95.2</v>
      </c>
    </row>
    <row r="67" spans="1:13" ht="16.8" thickTop="1" thickBot="1" x14ac:dyDescent="0.35">
      <c r="A67" s="224" t="e">
        <f>IF('0'!#REF!=1,"до змісту","to title")</f>
        <v>#REF!</v>
      </c>
      <c r="B67" s="92" t="str">
        <f>IF('0'!A1=1,"Луганська","Luhansk")</f>
        <v>Луганська</v>
      </c>
      <c r="C67" s="144">
        <v>98.5</v>
      </c>
      <c r="D67" s="169">
        <v>92.1</v>
      </c>
      <c r="E67" s="170">
        <v>102.9</v>
      </c>
      <c r="F67" s="144">
        <v>101.2</v>
      </c>
      <c r="G67" s="144">
        <v>89.6</v>
      </c>
      <c r="H67" s="144">
        <v>70.900000000000006</v>
      </c>
      <c r="I67" s="144">
        <v>80.3</v>
      </c>
      <c r="J67" s="170">
        <v>83.2</v>
      </c>
      <c r="K67" s="144">
        <v>119</v>
      </c>
      <c r="L67" s="184">
        <v>89.5</v>
      </c>
      <c r="M67" s="184">
        <v>100.9</v>
      </c>
    </row>
    <row r="68" spans="1:13" ht="16.8" thickTop="1" thickBot="1" x14ac:dyDescent="0.35">
      <c r="A68" s="224" t="e">
        <f>IF('0'!#REF!=1,"до змісту","to title")</f>
        <v>#REF!</v>
      </c>
      <c r="B68" s="92" t="str">
        <f>IF('0'!A1=1,"Львівська","Lviv")</f>
        <v>Львівська</v>
      </c>
      <c r="C68" s="144">
        <v>98</v>
      </c>
      <c r="D68" s="169">
        <v>94.6</v>
      </c>
      <c r="E68" s="170">
        <v>99.1</v>
      </c>
      <c r="F68" s="144">
        <v>100.7</v>
      </c>
      <c r="G68" s="144">
        <v>99</v>
      </c>
      <c r="H68" s="144">
        <v>98.5</v>
      </c>
      <c r="I68" s="144">
        <v>95.4</v>
      </c>
      <c r="J68" s="170">
        <v>98.5</v>
      </c>
      <c r="K68" s="144">
        <v>97.8</v>
      </c>
      <c r="L68" s="184">
        <v>96.8</v>
      </c>
      <c r="M68" s="184">
        <v>96.8</v>
      </c>
    </row>
    <row r="69" spans="1:13" ht="16.8" thickTop="1" thickBot="1" x14ac:dyDescent="0.35">
      <c r="A69" s="224" t="e">
        <f>IF('0'!#REF!=1,"до змісту","to title")</f>
        <v>#REF!</v>
      </c>
      <c r="B69" s="92" t="str">
        <f>IF('0'!A1=1,"Миколаївська","Mykolayiv")</f>
        <v>Миколаївська</v>
      </c>
      <c r="C69" s="144">
        <v>100</v>
      </c>
      <c r="D69" s="169">
        <v>101</v>
      </c>
      <c r="E69" s="170">
        <v>101.3</v>
      </c>
      <c r="F69" s="144">
        <v>100.7</v>
      </c>
      <c r="G69" s="144">
        <v>96.6</v>
      </c>
      <c r="H69" s="144">
        <v>94.5</v>
      </c>
      <c r="I69" s="144">
        <v>97.1</v>
      </c>
      <c r="J69" s="170">
        <v>100.5</v>
      </c>
      <c r="K69" s="144">
        <v>92.2</v>
      </c>
      <c r="L69" s="184">
        <v>96.6</v>
      </c>
      <c r="M69" s="184">
        <v>94.2</v>
      </c>
    </row>
    <row r="70" spans="1:13" ht="16.8" thickTop="1" thickBot="1" x14ac:dyDescent="0.35">
      <c r="A70" s="224" t="e">
        <f>IF('0'!#REF!=1,"до змісту","to title")</f>
        <v>#REF!</v>
      </c>
      <c r="B70" s="92" t="str">
        <f>IF('0'!A1=1,"Одеська","Odesa")</f>
        <v>Одеська</v>
      </c>
      <c r="C70" s="144">
        <v>107.3</v>
      </c>
      <c r="D70" s="169">
        <v>93.4</v>
      </c>
      <c r="E70" s="170">
        <v>102.6</v>
      </c>
      <c r="F70" s="144">
        <v>99</v>
      </c>
      <c r="G70" s="144">
        <v>91.6</v>
      </c>
      <c r="H70" s="144">
        <v>101</v>
      </c>
      <c r="I70" s="144">
        <v>91.9</v>
      </c>
      <c r="J70" s="170">
        <v>97.3</v>
      </c>
      <c r="K70" s="144">
        <v>95.3</v>
      </c>
      <c r="L70" s="184">
        <v>89.8</v>
      </c>
      <c r="M70" s="184">
        <v>96.4</v>
      </c>
    </row>
    <row r="71" spans="1:13" ht="16.8" thickTop="1" thickBot="1" x14ac:dyDescent="0.35">
      <c r="A71" s="224" t="e">
        <f>IF('0'!#REF!=1,"до змісту","to title")</f>
        <v>#REF!</v>
      </c>
      <c r="B71" s="92" t="str">
        <f>IF('0'!A1=1,"Полтавська","Poltava")</f>
        <v>Полтавська</v>
      </c>
      <c r="C71" s="144">
        <v>96.5</v>
      </c>
      <c r="D71" s="169">
        <v>101.8</v>
      </c>
      <c r="E71" s="170">
        <v>105.3</v>
      </c>
      <c r="F71" s="144">
        <v>100.5</v>
      </c>
      <c r="G71" s="144">
        <v>102.3</v>
      </c>
      <c r="H71" s="144">
        <v>95.6</v>
      </c>
      <c r="I71" s="144">
        <v>98.7</v>
      </c>
      <c r="J71" s="170">
        <v>101.1</v>
      </c>
      <c r="K71" s="144">
        <v>99.1</v>
      </c>
      <c r="L71" s="184">
        <v>98.9</v>
      </c>
      <c r="M71" s="184">
        <v>95.2</v>
      </c>
    </row>
    <row r="72" spans="1:13" ht="16.8" thickTop="1" thickBot="1" x14ac:dyDescent="0.35">
      <c r="A72" s="224" t="e">
        <f>IF('0'!#REF!=1,"до змісту","to title")</f>
        <v>#REF!</v>
      </c>
      <c r="B72" s="92" t="str">
        <f>IF('0'!A1=1,"Рівненська","Rivne")</f>
        <v>Рівненська</v>
      </c>
      <c r="C72" s="144">
        <v>101.4</v>
      </c>
      <c r="D72" s="169">
        <v>96.3</v>
      </c>
      <c r="E72" s="170">
        <v>102.3</v>
      </c>
      <c r="F72" s="144">
        <v>104.4</v>
      </c>
      <c r="G72" s="144">
        <v>100.8</v>
      </c>
      <c r="H72" s="144">
        <v>94.4</v>
      </c>
      <c r="I72" s="144">
        <v>97.7</v>
      </c>
      <c r="J72" s="170">
        <v>97.4</v>
      </c>
      <c r="K72" s="144">
        <v>94.7</v>
      </c>
      <c r="L72" s="184">
        <v>94.8</v>
      </c>
      <c r="M72" s="184">
        <v>95.4</v>
      </c>
    </row>
    <row r="73" spans="1:13" ht="16.8" thickTop="1" thickBot="1" x14ac:dyDescent="0.35">
      <c r="A73" s="224" t="e">
        <f>IF('0'!#REF!=1,"до змісту","to title")</f>
        <v>#REF!</v>
      </c>
      <c r="B73" s="92" t="str">
        <f>IF('0'!A1=1,"Сумська","Sumy ")</f>
        <v>Сумська</v>
      </c>
      <c r="C73" s="144">
        <v>101.8</v>
      </c>
      <c r="D73" s="169">
        <v>94.3</v>
      </c>
      <c r="E73" s="170">
        <v>101.4</v>
      </c>
      <c r="F73" s="144">
        <v>99.5</v>
      </c>
      <c r="G73" s="144">
        <v>98</v>
      </c>
      <c r="H73" s="144">
        <v>97.1</v>
      </c>
      <c r="I73" s="144">
        <v>101.9</v>
      </c>
      <c r="J73" s="170">
        <v>97.4</v>
      </c>
      <c r="K73" s="144">
        <v>103.2</v>
      </c>
      <c r="L73" s="184">
        <v>98</v>
      </c>
      <c r="M73" s="184">
        <v>99.2</v>
      </c>
    </row>
    <row r="74" spans="1:13" ht="16.8" thickTop="1" thickBot="1" x14ac:dyDescent="0.35">
      <c r="A74" s="224" t="e">
        <f>IF('0'!#REF!=1,"до змісту","to title")</f>
        <v>#REF!</v>
      </c>
      <c r="B74" s="92" t="str">
        <f>IF('0'!A1=1,"Тернопільська","Ternopil ")</f>
        <v>Тернопільська</v>
      </c>
      <c r="C74" s="144">
        <v>99.8</v>
      </c>
      <c r="D74" s="169">
        <v>93.3</v>
      </c>
      <c r="E74" s="170">
        <v>105.5</v>
      </c>
      <c r="F74" s="144">
        <v>105</v>
      </c>
      <c r="G74" s="144">
        <v>97.4</v>
      </c>
      <c r="H74" s="144">
        <v>97.1</v>
      </c>
      <c r="I74" s="144">
        <v>96.7</v>
      </c>
      <c r="J74" s="170">
        <v>95.8</v>
      </c>
      <c r="K74" s="144">
        <v>98.2</v>
      </c>
      <c r="L74" s="184">
        <v>99.7</v>
      </c>
      <c r="M74" s="184">
        <v>100.9</v>
      </c>
    </row>
    <row r="75" spans="1:13" ht="16.8" thickTop="1" thickBot="1" x14ac:dyDescent="0.35">
      <c r="A75" s="224" t="e">
        <f>IF('0'!#REF!=1,"до змісту","to title")</f>
        <v>#REF!</v>
      </c>
      <c r="B75" s="92" t="str">
        <f>IF('0'!A1=1,"Харківська","Kharkiv")</f>
        <v>Харківська</v>
      </c>
      <c r="C75" s="144">
        <v>110</v>
      </c>
      <c r="D75" s="169">
        <v>97.7</v>
      </c>
      <c r="E75" s="170">
        <v>98.3</v>
      </c>
      <c r="F75" s="144">
        <v>102.7</v>
      </c>
      <c r="G75" s="144">
        <v>90.3</v>
      </c>
      <c r="H75" s="144">
        <v>101.3</v>
      </c>
      <c r="I75" s="144">
        <v>100.4</v>
      </c>
      <c r="J75" s="170">
        <v>98.3</v>
      </c>
      <c r="K75" s="144">
        <v>99.9</v>
      </c>
      <c r="L75" s="184">
        <v>96.9</v>
      </c>
      <c r="M75" s="184">
        <v>88.6</v>
      </c>
    </row>
    <row r="76" spans="1:13" ht="16.8" thickTop="1" thickBot="1" x14ac:dyDescent="0.35">
      <c r="A76" s="224" t="e">
        <f>IF('0'!#REF!=1,"до змісту","to title")</f>
        <v>#REF!</v>
      </c>
      <c r="B76" s="92" t="str">
        <f>IF('0'!A1=1,"Херсонська","Kherson")</f>
        <v>Херсонська</v>
      </c>
      <c r="C76" s="144">
        <v>97.3</v>
      </c>
      <c r="D76" s="169">
        <v>99.6</v>
      </c>
      <c r="E76" s="170">
        <v>105.2</v>
      </c>
      <c r="F76" s="144">
        <v>94.6</v>
      </c>
      <c r="G76" s="144">
        <v>95.9</v>
      </c>
      <c r="H76" s="144">
        <v>89.8</v>
      </c>
      <c r="I76" s="144">
        <v>110.4</v>
      </c>
      <c r="J76" s="170">
        <v>96.4</v>
      </c>
      <c r="K76" s="144">
        <v>96</v>
      </c>
      <c r="L76" s="184">
        <v>97.9</v>
      </c>
      <c r="M76" s="184">
        <v>94.4</v>
      </c>
    </row>
    <row r="77" spans="1:13" ht="16.8" thickTop="1" thickBot="1" x14ac:dyDescent="0.35">
      <c r="A77" s="224" t="e">
        <f>IF('0'!#REF!=1,"до змісту","to title")</f>
        <v>#REF!</v>
      </c>
      <c r="B77" s="92" t="str">
        <f>IF('0'!A1=1,"Хмельницька","Khmelnytskiy")</f>
        <v>Хмельницька</v>
      </c>
      <c r="C77" s="144">
        <v>102.2</v>
      </c>
      <c r="D77" s="169">
        <v>89.5</v>
      </c>
      <c r="E77" s="170">
        <v>105</v>
      </c>
      <c r="F77" s="144">
        <v>99.5</v>
      </c>
      <c r="G77" s="144">
        <v>94.2</v>
      </c>
      <c r="H77" s="144">
        <v>97.2</v>
      </c>
      <c r="I77" s="144">
        <v>99.9</v>
      </c>
      <c r="J77" s="170">
        <v>111</v>
      </c>
      <c r="K77" s="144">
        <v>96.6</v>
      </c>
      <c r="L77" s="184">
        <v>98.6</v>
      </c>
      <c r="M77" s="184">
        <v>98.9</v>
      </c>
    </row>
    <row r="78" spans="1:13" ht="16.8" thickTop="1" thickBot="1" x14ac:dyDescent="0.35">
      <c r="A78" s="224" t="e">
        <f>IF('0'!#REF!=1,"до змісту","to title")</f>
        <v>#REF!</v>
      </c>
      <c r="B78" s="92" t="str">
        <f>IF('0'!A1=1,"Черкаська","Cherkasy")</f>
        <v>Черкаська</v>
      </c>
      <c r="C78" s="144">
        <v>99.2</v>
      </c>
      <c r="D78" s="169">
        <v>95.8</v>
      </c>
      <c r="E78" s="170">
        <v>100.5</v>
      </c>
      <c r="F78" s="144">
        <v>98.2</v>
      </c>
      <c r="G78" s="144">
        <v>99.6</v>
      </c>
      <c r="H78" s="144">
        <v>95.5</v>
      </c>
      <c r="I78" s="144">
        <v>99</v>
      </c>
      <c r="J78" s="170">
        <v>97.1</v>
      </c>
      <c r="K78" s="144">
        <v>95.3</v>
      </c>
      <c r="L78" s="184">
        <v>99.4</v>
      </c>
      <c r="M78" s="184">
        <v>97.9</v>
      </c>
    </row>
    <row r="79" spans="1:13" ht="16.8" thickTop="1" thickBot="1" x14ac:dyDescent="0.35">
      <c r="A79" s="224" t="e">
        <f>IF('0'!#REF!=1,"до змісту","to title")</f>
        <v>#REF!</v>
      </c>
      <c r="B79" s="92" t="str">
        <f>IF('0'!A1=1,"Чернівецька","Chernivtsi")</f>
        <v>Чернівецька</v>
      </c>
      <c r="C79" s="144">
        <v>99.3</v>
      </c>
      <c r="D79" s="169">
        <v>96.7</v>
      </c>
      <c r="E79" s="170">
        <v>100.4</v>
      </c>
      <c r="F79" s="144">
        <v>102.2</v>
      </c>
      <c r="G79" s="144">
        <v>97</v>
      </c>
      <c r="H79" s="144">
        <v>98.6</v>
      </c>
      <c r="I79" s="144">
        <v>99.5</v>
      </c>
      <c r="J79" s="170">
        <v>99.2</v>
      </c>
      <c r="K79" s="144">
        <v>97.6</v>
      </c>
      <c r="L79" s="184">
        <v>97.8</v>
      </c>
      <c r="M79" s="184">
        <v>97</v>
      </c>
    </row>
    <row r="80" spans="1:13" ht="16.8" thickTop="1" thickBot="1" x14ac:dyDescent="0.35">
      <c r="A80" s="224" t="e">
        <f>IF('0'!#REF!=1,"до змісту","to title")</f>
        <v>#REF!</v>
      </c>
      <c r="B80" s="92" t="str">
        <f>IF('0'!A1=1,"Чернігівська","Chernihiv")</f>
        <v>Чернігівська</v>
      </c>
      <c r="C80" s="145">
        <v>97.6</v>
      </c>
      <c r="D80" s="169">
        <v>92.5</v>
      </c>
      <c r="E80" s="173">
        <v>97.3</v>
      </c>
      <c r="F80" s="145">
        <v>100.3</v>
      </c>
      <c r="G80" s="144">
        <v>94.8</v>
      </c>
      <c r="H80" s="144">
        <v>93.2</v>
      </c>
      <c r="I80" s="145">
        <v>97.3</v>
      </c>
      <c r="J80" s="170">
        <v>96.8</v>
      </c>
      <c r="K80" s="144">
        <v>96.9</v>
      </c>
      <c r="L80" s="184">
        <v>94</v>
      </c>
      <c r="M80" s="184">
        <v>86.4</v>
      </c>
    </row>
    <row r="81" spans="1:12" ht="15" thickTop="1" x14ac:dyDescent="0.3">
      <c r="A81" s="90"/>
      <c r="B81" s="172"/>
      <c r="D81" s="161"/>
      <c r="G81" s="161"/>
      <c r="H81" s="161"/>
      <c r="J81" s="161"/>
      <c r="K81" s="161"/>
    </row>
    <row r="82" spans="1:12" ht="46.5" customHeight="1" x14ac:dyDescent="0.3">
      <c r="A82" s="90"/>
      <c r="B82" s="203"/>
      <c r="C82" s="208"/>
      <c r="D82" s="208"/>
      <c r="E82" s="208"/>
      <c r="F82" s="208"/>
      <c r="G82" s="208"/>
      <c r="H82" s="208"/>
      <c r="I82" s="208"/>
      <c r="J82" s="208"/>
      <c r="K82" s="208"/>
      <c r="L82" s="208"/>
    </row>
    <row r="83" spans="1:12" x14ac:dyDescent="0.3">
      <c r="A83" s="90"/>
      <c r="B83" s="95"/>
    </row>
    <row r="84" spans="1:12" x14ac:dyDescent="0.3">
      <c r="A84" s="90"/>
      <c r="B84" s="97"/>
    </row>
    <row r="85" spans="1:12" x14ac:dyDescent="0.3">
      <c r="A85" s="90"/>
      <c r="B85" s="90"/>
    </row>
  </sheetData>
  <mergeCells count="8">
    <mergeCell ref="A56:A80"/>
    <mergeCell ref="B82:L82"/>
    <mergeCell ref="A2:B2"/>
    <mergeCell ref="A4:A28"/>
    <mergeCell ref="A30:A54"/>
    <mergeCell ref="A3:M3"/>
    <mergeCell ref="A29:M29"/>
    <mergeCell ref="A55:M55"/>
  </mergeCells>
  <hyperlinks>
    <hyperlink ref="A1" location="'0'!A1" display="'0'!A1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S92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2" sqref="K2"/>
    </sheetView>
  </sheetViews>
  <sheetFormatPr defaultColWidth="9.109375" defaultRowHeight="13.8" x14ac:dyDescent="0.25"/>
  <cols>
    <col min="1" max="1" width="8.6640625" style="1" customWidth="1"/>
    <col min="2" max="2" width="45.6640625" style="1" customWidth="1"/>
    <col min="3" max="7" width="12.6640625" style="1" customWidth="1"/>
    <col min="8" max="9" width="13.109375" style="1" customWidth="1"/>
    <col min="10" max="10" width="12.109375" style="1" customWidth="1"/>
    <col min="11" max="11" width="10.44140625" style="1" customWidth="1"/>
    <col min="12" max="16384" width="9.109375" style="1"/>
  </cols>
  <sheetData>
    <row r="1" spans="1:19" ht="15" thickBot="1" x14ac:dyDescent="0.35">
      <c r="A1" s="80" t="str">
        <f>IF('0'!A1=1,"до змісту","to title")</f>
        <v>до змісту</v>
      </c>
      <c r="B1" s="105"/>
    </row>
    <row r="2" spans="1:19" ht="36.75" customHeight="1" thickBot="1" x14ac:dyDescent="0.3">
      <c r="A2" s="251" t="str">
        <f>IF('0'!A1=1,"Валова продукція сільського господарства за регіонами (у постійних цінах 2010 року, млн.грн.)","Gross agricultural output by oblasts (in 2010 prices, mln. UAH)")</f>
        <v>Валова продукція сільського господарства за регіонами (у постійних цінах 2010 року, млн.грн.)</v>
      </c>
      <c r="B2" s="252"/>
      <c r="C2" s="32">
        <v>2010</v>
      </c>
      <c r="D2" s="32">
        <v>2011</v>
      </c>
      <c r="E2" s="32">
        <v>2012</v>
      </c>
      <c r="F2" s="32">
        <v>2013</v>
      </c>
      <c r="G2" s="32" t="s">
        <v>1</v>
      </c>
      <c r="H2" s="32">
        <v>2015</v>
      </c>
      <c r="I2" s="32">
        <v>2016</v>
      </c>
      <c r="J2" s="32">
        <v>2017</v>
      </c>
      <c r="K2" s="32">
        <v>2018</v>
      </c>
    </row>
    <row r="3" spans="1:19" ht="20.25" customHeight="1" thickBot="1" x14ac:dyDescent="0.3">
      <c r="A3" s="272" t="str">
        <f>IF('0'!A1=1,"Валова продукція, всього","Gross output, total")</f>
        <v>Валова продукція, всього</v>
      </c>
      <c r="B3" s="273"/>
      <c r="C3" s="31"/>
      <c r="D3" s="31"/>
      <c r="E3" s="31"/>
      <c r="F3" s="31"/>
      <c r="G3" s="31"/>
      <c r="H3" s="23"/>
      <c r="I3" s="23"/>
      <c r="J3" s="23"/>
      <c r="K3" s="23"/>
    </row>
    <row r="4" spans="1:19" ht="15.75" customHeight="1" thickBot="1" x14ac:dyDescent="0.3">
      <c r="A4" s="274" t="str">
        <f>IF('0'!A1=1,"РЕГІОНИ","OBLAST")</f>
        <v>РЕГІОНИ</v>
      </c>
      <c r="B4" s="91" t="str">
        <f>IF('0'!A1=1,"Україна","Ukraine")</f>
        <v>Україна</v>
      </c>
      <c r="C4" s="38">
        <v>194886.5</v>
      </c>
      <c r="D4" s="38">
        <v>233696.3</v>
      </c>
      <c r="E4" s="33">
        <v>223254.8</v>
      </c>
      <c r="F4" s="33">
        <v>252859</v>
      </c>
      <c r="G4" s="110">
        <v>251427.20000000001</v>
      </c>
      <c r="H4" s="38">
        <v>239467.3</v>
      </c>
      <c r="I4" s="38">
        <v>254640.5</v>
      </c>
      <c r="J4" s="38">
        <v>249157</v>
      </c>
      <c r="K4" s="38">
        <v>269408.10000000003</v>
      </c>
      <c r="L4" s="47"/>
      <c r="M4" s="47"/>
      <c r="N4" s="47"/>
      <c r="Q4" s="111"/>
      <c r="R4" s="111"/>
      <c r="S4" s="111"/>
    </row>
    <row r="5" spans="1:19" ht="17.25" customHeight="1" thickTop="1" thickBot="1" x14ac:dyDescent="0.3">
      <c r="A5" s="224" t="e">
        <f>IF('0'!#REF!=1,"до змісту","to title")</f>
        <v>#REF!</v>
      </c>
      <c r="B5" s="92" t="str">
        <f>IF('0'!A1=1,"АР Крим","AR of Crimea ")</f>
        <v>АР Крим</v>
      </c>
      <c r="C5" s="34" t="s">
        <v>0</v>
      </c>
      <c r="D5" s="34">
        <v>8314.5</v>
      </c>
      <c r="E5" s="35">
        <v>6515.5</v>
      </c>
      <c r="F5" s="35">
        <v>6592.8</v>
      </c>
      <c r="G5" s="34" t="s">
        <v>0</v>
      </c>
      <c r="H5" s="34" t="s">
        <v>0</v>
      </c>
      <c r="I5" s="34" t="s">
        <v>0</v>
      </c>
      <c r="J5" s="34" t="s">
        <v>0</v>
      </c>
      <c r="K5" s="34" t="s">
        <v>0</v>
      </c>
      <c r="L5" s="47"/>
      <c r="M5" s="47"/>
      <c r="N5" s="47"/>
      <c r="Q5" s="112"/>
      <c r="R5" s="111"/>
      <c r="S5" s="111"/>
    </row>
    <row r="6" spans="1:19" ht="15.75" customHeight="1" thickTop="1" thickBot="1" x14ac:dyDescent="0.3">
      <c r="A6" s="224" t="e">
        <f>IF('0'!#REF!=1,"до змісту","to title")</f>
        <v>#REF!</v>
      </c>
      <c r="B6" s="92" t="str">
        <f>IF('0'!A1=1,"Вінницька","Vinnytsya")</f>
        <v>Вінницька</v>
      </c>
      <c r="C6" s="34">
        <v>12601.3</v>
      </c>
      <c r="D6" s="34">
        <v>15065</v>
      </c>
      <c r="E6" s="35">
        <v>14492.2</v>
      </c>
      <c r="F6" s="35">
        <v>17872.400000000001</v>
      </c>
      <c r="G6" s="45">
        <v>19844.599999999999</v>
      </c>
      <c r="H6" s="50">
        <v>18221.400000000001</v>
      </c>
      <c r="I6" s="50">
        <v>21319.1</v>
      </c>
      <c r="J6" s="50">
        <v>20423.099999999999</v>
      </c>
      <c r="K6" s="50">
        <v>22589.5</v>
      </c>
      <c r="L6" s="47"/>
      <c r="M6" s="47"/>
      <c r="N6" s="47"/>
      <c r="Q6" s="112"/>
      <c r="R6" s="112"/>
      <c r="S6" s="113"/>
    </row>
    <row r="7" spans="1:19" ht="15.75" customHeight="1" thickTop="1" thickBot="1" x14ac:dyDescent="0.3">
      <c r="A7" s="224" t="e">
        <f>IF('0'!#REF!=1,"до змісту","to title")</f>
        <v>#REF!</v>
      </c>
      <c r="B7" s="92" t="str">
        <f>IF('0'!A1=1,"Волинська","Volyn")</f>
        <v>Волинська</v>
      </c>
      <c r="C7" s="34">
        <v>5273.3</v>
      </c>
      <c r="D7" s="34">
        <v>5781.2</v>
      </c>
      <c r="E7" s="35">
        <v>6183.5</v>
      </c>
      <c r="F7" s="35">
        <v>6344.9</v>
      </c>
      <c r="G7" s="45">
        <v>6744.1</v>
      </c>
      <c r="H7" s="50">
        <v>6434.4</v>
      </c>
      <c r="I7" s="50">
        <v>6558.5</v>
      </c>
      <c r="J7" s="50">
        <v>6872.1</v>
      </c>
      <c r="K7" s="50">
        <v>7089.2</v>
      </c>
      <c r="L7" s="47"/>
      <c r="M7" s="47"/>
      <c r="N7" s="47"/>
      <c r="Q7" s="112"/>
      <c r="R7" s="112"/>
      <c r="S7" s="113"/>
    </row>
    <row r="8" spans="1:19" ht="15.75" customHeight="1" thickTop="1" thickBot="1" x14ac:dyDescent="0.3">
      <c r="A8" s="224" t="e">
        <f>IF('0'!#REF!=1,"до змісту","to title")</f>
        <v>#REF!</v>
      </c>
      <c r="B8" s="92" t="str">
        <f>IF('0'!A1=1,"Дніпропетровська","Dnipropetrovsk")</f>
        <v>Дніпропетровська</v>
      </c>
      <c r="C8" s="34">
        <v>12348.3</v>
      </c>
      <c r="D8" s="34">
        <v>14475.5</v>
      </c>
      <c r="E8" s="35">
        <v>11535.4</v>
      </c>
      <c r="F8" s="35">
        <v>15128.5</v>
      </c>
      <c r="G8" s="45">
        <v>14241.8</v>
      </c>
      <c r="H8" s="50">
        <v>15141.4</v>
      </c>
      <c r="I8" s="50">
        <v>15183.4</v>
      </c>
      <c r="J8" s="50">
        <v>15255.5</v>
      </c>
      <c r="K8" s="50">
        <v>15667.400000000001</v>
      </c>
      <c r="L8" s="47"/>
      <c r="M8" s="47"/>
      <c r="N8" s="47"/>
      <c r="Q8" s="112"/>
      <c r="R8" s="112"/>
      <c r="S8" s="113"/>
    </row>
    <row r="9" spans="1:19" ht="15.75" customHeight="1" thickTop="1" thickBot="1" x14ac:dyDescent="0.3">
      <c r="A9" s="224" t="e">
        <f>IF('0'!#REF!=1,"до змісту","to title")</f>
        <v>#REF!</v>
      </c>
      <c r="B9" s="92" t="str">
        <f>IF('0'!A1=1,"Донецька","Donetsk")</f>
        <v>Донецька</v>
      </c>
      <c r="C9" s="34">
        <v>9577.4</v>
      </c>
      <c r="D9" s="34">
        <v>11464.5</v>
      </c>
      <c r="E9" s="35">
        <v>10863.2</v>
      </c>
      <c r="F9" s="35">
        <v>11488.2</v>
      </c>
      <c r="G9" s="45">
        <v>10687.3</v>
      </c>
      <c r="H9" s="50">
        <v>6938.1</v>
      </c>
      <c r="I9" s="50">
        <v>7513.1</v>
      </c>
      <c r="J9" s="50">
        <v>7681.1</v>
      </c>
      <c r="K9" s="50">
        <v>6956.1</v>
      </c>
      <c r="L9" s="47"/>
      <c r="M9" s="47"/>
      <c r="N9" s="47"/>
      <c r="Q9" s="112"/>
      <c r="R9" s="112"/>
      <c r="S9" s="113"/>
    </row>
    <row r="10" spans="1:19" ht="15.75" customHeight="1" thickTop="1" thickBot="1" x14ac:dyDescent="0.3">
      <c r="A10" s="224" t="e">
        <f>IF('0'!#REF!=1,"до змісту","to title")</f>
        <v>#REF!</v>
      </c>
      <c r="B10" s="92" t="str">
        <f>IF('0'!A1=1,"Житомирська","Zhytomyr")</f>
        <v>Житомирська</v>
      </c>
      <c r="C10" s="34">
        <v>6344.8</v>
      </c>
      <c r="D10" s="34">
        <v>7222.6</v>
      </c>
      <c r="E10" s="35">
        <v>7945.3</v>
      </c>
      <c r="F10" s="35">
        <v>8408.1</v>
      </c>
      <c r="G10" s="45">
        <v>8837.4</v>
      </c>
      <c r="H10" s="50">
        <v>8063.2</v>
      </c>
      <c r="I10" s="50">
        <v>9406.7999999999993</v>
      </c>
      <c r="J10" s="50">
        <v>9949.5</v>
      </c>
      <c r="K10" s="50">
        <v>11128.7</v>
      </c>
      <c r="L10" s="47"/>
      <c r="M10" s="47"/>
      <c r="N10" s="47"/>
      <c r="Q10" s="112"/>
      <c r="R10" s="112"/>
      <c r="S10" s="113"/>
    </row>
    <row r="11" spans="1:19" ht="15.75" customHeight="1" thickTop="1" thickBot="1" x14ac:dyDescent="0.3">
      <c r="A11" s="224" t="e">
        <f>IF('0'!#REF!=1,"до змісту","to title")</f>
        <v>#REF!</v>
      </c>
      <c r="B11" s="92" t="str">
        <f>IF('0'!A1=1,"Закарпатська","Zakarpattya")</f>
        <v>Закарпатська</v>
      </c>
      <c r="C11" s="34">
        <v>3838.3</v>
      </c>
      <c r="D11" s="34">
        <v>4044.8</v>
      </c>
      <c r="E11" s="35">
        <v>4207.3</v>
      </c>
      <c r="F11" s="35">
        <v>4312.8999999999996</v>
      </c>
      <c r="G11" s="45">
        <v>4308.3</v>
      </c>
      <c r="H11" s="50">
        <v>4095.9</v>
      </c>
      <c r="I11" s="50">
        <v>3964.9</v>
      </c>
      <c r="J11" s="50">
        <v>4021.4</v>
      </c>
      <c r="K11" s="50">
        <v>4301.2000000000007</v>
      </c>
      <c r="L11" s="47"/>
      <c r="M11" s="47"/>
      <c r="N11" s="47"/>
      <c r="Q11" s="112"/>
      <c r="R11" s="112"/>
      <c r="S11" s="113"/>
    </row>
    <row r="12" spans="1:19" ht="15.75" customHeight="1" thickTop="1" thickBot="1" x14ac:dyDescent="0.3">
      <c r="A12" s="224" t="e">
        <f>IF('0'!#REF!=1,"до змісту","to title")</f>
        <v>#REF!</v>
      </c>
      <c r="B12" s="92" t="str">
        <f>IF('0'!A1=1,"Запорізька","Zaporizhya")</f>
        <v>Запорізька</v>
      </c>
      <c r="C12" s="34">
        <v>7642.5</v>
      </c>
      <c r="D12" s="34">
        <v>8737.2000000000007</v>
      </c>
      <c r="E12" s="35">
        <v>7083.2</v>
      </c>
      <c r="F12" s="35">
        <v>9523.2999999999993</v>
      </c>
      <c r="G12" s="45">
        <v>9203.9</v>
      </c>
      <c r="H12" s="50">
        <v>10055.700000000001</v>
      </c>
      <c r="I12" s="50">
        <v>9928</v>
      </c>
      <c r="J12" s="50">
        <v>9605.2000000000007</v>
      </c>
      <c r="K12" s="50">
        <v>8220.2000000000007</v>
      </c>
      <c r="L12" s="47"/>
      <c r="M12" s="47"/>
      <c r="N12" s="47"/>
      <c r="Q12" s="112"/>
      <c r="R12" s="112"/>
      <c r="S12" s="113"/>
    </row>
    <row r="13" spans="1:19" ht="15.75" customHeight="1" thickTop="1" thickBot="1" x14ac:dyDescent="0.3">
      <c r="A13" s="224" t="e">
        <f>IF('0'!#REF!=1,"до змісту","to title")</f>
        <v>#REF!</v>
      </c>
      <c r="B13" s="92" t="str">
        <f>IF('0'!A1=1,"Івано-Франківська","Ivano-Frankivsk")</f>
        <v>Івано-Франківська</v>
      </c>
      <c r="C13" s="34">
        <v>4567.7</v>
      </c>
      <c r="D13" s="34">
        <v>5176.2</v>
      </c>
      <c r="E13" s="35">
        <v>5501.5</v>
      </c>
      <c r="F13" s="35">
        <v>5613.8</v>
      </c>
      <c r="G13" s="45">
        <v>5966</v>
      </c>
      <c r="H13" s="50">
        <v>5697.3</v>
      </c>
      <c r="I13" s="50">
        <v>5795.3</v>
      </c>
      <c r="J13" s="50">
        <v>6029.3</v>
      </c>
      <c r="K13" s="50">
        <v>6108.2</v>
      </c>
      <c r="L13" s="47"/>
      <c r="M13" s="47"/>
      <c r="N13" s="47"/>
      <c r="Q13" s="112"/>
      <c r="R13" s="112"/>
      <c r="S13" s="113"/>
    </row>
    <row r="14" spans="1:19" ht="15.75" customHeight="1" thickTop="1" thickBot="1" x14ac:dyDescent="0.3">
      <c r="A14" s="224" t="e">
        <f>IF('0'!#REF!=1,"до змісту","to title")</f>
        <v>#REF!</v>
      </c>
      <c r="B14" s="92" t="str">
        <f>IF('0'!A1=1,"Київська","Kyiv")</f>
        <v>Київська</v>
      </c>
      <c r="C14" s="34">
        <v>11490.7</v>
      </c>
      <c r="D14" s="34">
        <v>13627.8</v>
      </c>
      <c r="E14" s="35">
        <v>14791.1</v>
      </c>
      <c r="F14" s="35">
        <v>14986.4</v>
      </c>
      <c r="G14" s="45">
        <v>15862.9</v>
      </c>
      <c r="H14" s="50">
        <v>14154.2</v>
      </c>
      <c r="I14" s="50">
        <v>15544.7</v>
      </c>
      <c r="J14" s="50">
        <v>14881.5</v>
      </c>
      <c r="K14" s="50">
        <v>18427.400000000001</v>
      </c>
      <c r="L14" s="47"/>
      <c r="M14" s="47"/>
      <c r="N14" s="47"/>
      <c r="Q14" s="112"/>
      <c r="R14" s="112"/>
      <c r="S14" s="113"/>
    </row>
    <row r="15" spans="1:19" ht="15.75" customHeight="1" thickTop="1" thickBot="1" x14ac:dyDescent="0.3">
      <c r="A15" s="224" t="e">
        <f>IF('0'!#REF!=1,"до змісту","to title")</f>
        <v>#REF!</v>
      </c>
      <c r="B15" s="92" t="str">
        <f>IF('0'!A1=1,"Кіровоградська","Kirovohrad")</f>
        <v>Кіровоградська</v>
      </c>
      <c r="C15" s="34">
        <v>8505.1</v>
      </c>
      <c r="D15" s="34">
        <v>10542.3</v>
      </c>
      <c r="E15" s="35">
        <v>8963.9</v>
      </c>
      <c r="F15" s="35">
        <v>11462</v>
      </c>
      <c r="G15" s="45">
        <v>11259.7</v>
      </c>
      <c r="H15" s="50">
        <v>11000.4</v>
      </c>
      <c r="I15" s="50">
        <v>12037.5</v>
      </c>
      <c r="J15" s="50">
        <v>10369.5</v>
      </c>
      <c r="K15" s="50">
        <v>12503</v>
      </c>
      <c r="L15" s="47"/>
      <c r="M15" s="47"/>
      <c r="N15" s="47"/>
      <c r="Q15" s="112"/>
      <c r="R15" s="112"/>
      <c r="S15" s="113"/>
    </row>
    <row r="16" spans="1:19" ht="15.75" customHeight="1" thickTop="1" thickBot="1" x14ac:dyDescent="0.3">
      <c r="A16" s="224" t="e">
        <f>IF('0'!#REF!=1,"до змісту","to title")</f>
        <v>#REF!</v>
      </c>
      <c r="B16" s="92" t="str">
        <f>IF('0'!A1=1,"Луганська","Luhansk")</f>
        <v>Луганська</v>
      </c>
      <c r="C16" s="34">
        <v>4951.6000000000004</v>
      </c>
      <c r="D16" s="34">
        <v>6202.6</v>
      </c>
      <c r="E16" s="35">
        <v>6280.2</v>
      </c>
      <c r="F16" s="35">
        <v>6502.2</v>
      </c>
      <c r="G16" s="45">
        <v>5188.8999999999996</v>
      </c>
      <c r="H16" s="50">
        <v>4035.7</v>
      </c>
      <c r="I16" s="50">
        <v>4816.3</v>
      </c>
      <c r="J16" s="50">
        <v>4527.5</v>
      </c>
      <c r="K16" s="50">
        <v>4946</v>
      </c>
      <c r="L16" s="47"/>
      <c r="M16" s="47"/>
      <c r="N16" s="47"/>
      <c r="Q16" s="112"/>
      <c r="R16" s="112"/>
      <c r="S16" s="113"/>
    </row>
    <row r="17" spans="1:19" ht="15.75" customHeight="1" thickTop="1" thickBot="1" x14ac:dyDescent="0.3">
      <c r="A17" s="224" t="e">
        <f>IF('0'!#REF!=1,"до змісту","to title")</f>
        <v>#REF!</v>
      </c>
      <c r="B17" s="92" t="str">
        <f>IF('0'!A1=1,"Львівська","Lviv")</f>
        <v>Львівська</v>
      </c>
      <c r="C17" s="34">
        <v>7370.8</v>
      </c>
      <c r="D17" s="34">
        <v>8400.9</v>
      </c>
      <c r="E17" s="35">
        <v>8753.4</v>
      </c>
      <c r="F17" s="35">
        <v>8813.2999999999993</v>
      </c>
      <c r="G17" s="45">
        <v>9299.1</v>
      </c>
      <c r="H17" s="50">
        <v>9024.9</v>
      </c>
      <c r="I17" s="50">
        <v>9255.4</v>
      </c>
      <c r="J17" s="50">
        <v>9820</v>
      </c>
      <c r="K17" s="50">
        <v>10189.900000000001</v>
      </c>
      <c r="L17" s="47"/>
      <c r="M17" s="47"/>
      <c r="N17" s="47"/>
      <c r="Q17" s="112"/>
      <c r="R17" s="112"/>
      <c r="S17" s="113"/>
    </row>
    <row r="18" spans="1:19" ht="15.75" customHeight="1" thickTop="1" thickBot="1" x14ac:dyDescent="0.3">
      <c r="A18" s="224" t="e">
        <f>IF('0'!#REF!=1,"до змісту","to title")</f>
        <v>#REF!</v>
      </c>
      <c r="B18" s="92" t="str">
        <f>IF('0'!A1=1,"Миколаївська","Mykolayiv")</f>
        <v>Миколаївська</v>
      </c>
      <c r="C18" s="34">
        <v>7462.2</v>
      </c>
      <c r="D18" s="34">
        <v>8374.2000000000007</v>
      </c>
      <c r="E18" s="35">
        <v>6936.5</v>
      </c>
      <c r="F18" s="35">
        <v>9394.1</v>
      </c>
      <c r="G18" s="45">
        <v>8766.9</v>
      </c>
      <c r="H18" s="50">
        <v>8951.2000000000007</v>
      </c>
      <c r="I18" s="50">
        <v>9714</v>
      </c>
      <c r="J18" s="50">
        <v>8833.7999999999993</v>
      </c>
      <c r="K18" s="50">
        <v>9362.6999999999989</v>
      </c>
      <c r="L18" s="47"/>
      <c r="M18" s="47"/>
      <c r="N18" s="47"/>
      <c r="Q18" s="112"/>
      <c r="R18" s="112"/>
      <c r="S18" s="113"/>
    </row>
    <row r="19" spans="1:19" ht="15.75" customHeight="1" thickTop="1" thickBot="1" x14ac:dyDescent="0.3">
      <c r="A19" s="224" t="e">
        <f>IF('0'!#REF!=1,"до змісту","to title")</f>
        <v>#REF!</v>
      </c>
      <c r="B19" s="92" t="str">
        <f>IF('0'!A1=1,"Одеська","Odesa")</f>
        <v>Одеська</v>
      </c>
      <c r="C19" s="34">
        <v>9381.1</v>
      </c>
      <c r="D19" s="34">
        <v>10020.299999999999</v>
      </c>
      <c r="E19" s="35">
        <v>8046.9</v>
      </c>
      <c r="F19" s="35">
        <v>11355.9</v>
      </c>
      <c r="G19" s="45">
        <v>11060.9</v>
      </c>
      <c r="H19" s="50">
        <v>10642.1</v>
      </c>
      <c r="I19" s="50">
        <v>11881.2</v>
      </c>
      <c r="J19" s="50">
        <v>11809.7</v>
      </c>
      <c r="K19" s="50">
        <v>11943.199999999999</v>
      </c>
      <c r="L19" s="47"/>
      <c r="M19" s="47"/>
      <c r="N19" s="47"/>
      <c r="Q19" s="112"/>
      <c r="R19" s="112"/>
      <c r="S19" s="113"/>
    </row>
    <row r="20" spans="1:19" ht="15.75" customHeight="1" thickTop="1" thickBot="1" x14ac:dyDescent="0.3">
      <c r="A20" s="224" t="e">
        <f>IF('0'!#REF!=1,"до змісту","to title")</f>
        <v>#REF!</v>
      </c>
      <c r="B20" s="92" t="str">
        <f>IF('0'!A1=1,"Полтавська","Poltava")</f>
        <v>Полтавська</v>
      </c>
      <c r="C20" s="34">
        <v>10999.2</v>
      </c>
      <c r="D20" s="34">
        <v>14922.5</v>
      </c>
      <c r="E20" s="35">
        <v>13399.8</v>
      </c>
      <c r="F20" s="35">
        <v>16022.9</v>
      </c>
      <c r="G20" s="45">
        <v>15520.5</v>
      </c>
      <c r="H20" s="50">
        <v>16660.7</v>
      </c>
      <c r="I20" s="50">
        <v>17212.599999999999</v>
      </c>
      <c r="J20" s="50">
        <v>14316.7</v>
      </c>
      <c r="K20" s="50">
        <v>17747.399999999998</v>
      </c>
      <c r="L20" s="47"/>
      <c r="M20" s="47"/>
      <c r="N20" s="47"/>
      <c r="Q20" s="112"/>
      <c r="R20" s="112"/>
      <c r="S20" s="113"/>
    </row>
    <row r="21" spans="1:19" ht="15.75" customHeight="1" thickTop="1" thickBot="1" x14ac:dyDescent="0.3">
      <c r="A21" s="224" t="e">
        <f>IF('0'!#REF!=1,"до змісту","to title")</f>
        <v>#REF!</v>
      </c>
      <c r="B21" s="92" t="str">
        <f>IF('0'!A1=1,"Рівненська","Rivne")</f>
        <v>Рівненська</v>
      </c>
      <c r="C21" s="34">
        <v>5401.8</v>
      </c>
      <c r="D21" s="34">
        <v>5993</v>
      </c>
      <c r="E21" s="35">
        <v>6190.1</v>
      </c>
      <c r="F21" s="35">
        <v>6564.4</v>
      </c>
      <c r="G21" s="45">
        <v>6905.7</v>
      </c>
      <c r="H21" s="50">
        <v>6408.7</v>
      </c>
      <c r="I21" s="50">
        <v>6723.2</v>
      </c>
      <c r="J21" s="50">
        <v>7058</v>
      </c>
      <c r="K21" s="50">
        <v>7237.4</v>
      </c>
      <c r="L21" s="47"/>
      <c r="M21" s="47"/>
      <c r="N21" s="47"/>
      <c r="Q21" s="112"/>
      <c r="R21" s="112"/>
      <c r="S21" s="113"/>
    </row>
    <row r="22" spans="1:19" ht="15.75" customHeight="1" thickTop="1" thickBot="1" x14ac:dyDescent="0.3">
      <c r="A22" s="224" t="e">
        <f>IF('0'!#REF!=1,"до змісту","to title")</f>
        <v>#REF!</v>
      </c>
      <c r="B22" s="92" t="str">
        <f>IF('0'!A1=1,"Сумська","Sumy ")</f>
        <v>Сумська</v>
      </c>
      <c r="C22" s="34">
        <v>5751.8</v>
      </c>
      <c r="D22" s="34">
        <v>7860.1</v>
      </c>
      <c r="E22" s="35">
        <v>8227.7999999999993</v>
      </c>
      <c r="F22" s="35">
        <v>9413</v>
      </c>
      <c r="G22" s="45">
        <v>10323.299999999999</v>
      </c>
      <c r="H22" s="50">
        <v>9847.5</v>
      </c>
      <c r="I22" s="50">
        <v>10192.5</v>
      </c>
      <c r="J22" s="50">
        <v>10193.5</v>
      </c>
      <c r="K22" s="50">
        <v>11362.199999999999</v>
      </c>
      <c r="L22" s="47"/>
      <c r="M22" s="47"/>
      <c r="N22" s="47"/>
      <c r="Q22" s="112"/>
      <c r="R22" s="112"/>
      <c r="S22" s="113"/>
    </row>
    <row r="23" spans="1:19" ht="15.75" customHeight="1" thickTop="1" thickBot="1" x14ac:dyDescent="0.3">
      <c r="A23" s="224" t="e">
        <f>IF('0'!#REF!=1,"до змісту","to title")</f>
        <v>#REF!</v>
      </c>
      <c r="B23" s="92" t="str">
        <f>IF('0'!A1=1,"Тернопільська","Ternopil ")</f>
        <v>Тернопільська</v>
      </c>
      <c r="C23" s="34">
        <v>5825.6</v>
      </c>
      <c r="D23" s="34">
        <v>7295</v>
      </c>
      <c r="E23" s="35">
        <v>7949.3</v>
      </c>
      <c r="F23" s="35">
        <v>8051.4</v>
      </c>
      <c r="G23" s="45">
        <v>9169.4</v>
      </c>
      <c r="H23" s="50">
        <v>8145.8</v>
      </c>
      <c r="I23" s="50">
        <v>8523.7999999999993</v>
      </c>
      <c r="J23" s="50">
        <v>9470.7999999999993</v>
      </c>
      <c r="K23" s="50">
        <v>9836.6</v>
      </c>
      <c r="L23" s="47"/>
      <c r="M23" s="47"/>
      <c r="N23" s="47"/>
      <c r="Q23" s="112"/>
      <c r="R23" s="112"/>
      <c r="S23" s="113"/>
    </row>
    <row r="24" spans="1:19" ht="15.75" customHeight="1" thickTop="1" thickBot="1" x14ac:dyDescent="0.3">
      <c r="A24" s="224" t="e">
        <f>IF('0'!#REF!=1,"до змісту","to title")</f>
        <v>#REF!</v>
      </c>
      <c r="B24" s="92" t="str">
        <f>IF('0'!A1=1,"Харківська","Kharkiv")</f>
        <v>Харківська</v>
      </c>
      <c r="C24" s="34">
        <v>8946.1</v>
      </c>
      <c r="D24" s="34">
        <v>13270.6</v>
      </c>
      <c r="E24" s="35">
        <v>12198.8</v>
      </c>
      <c r="F24" s="35">
        <v>14644.5</v>
      </c>
      <c r="G24" s="45">
        <v>15100.4</v>
      </c>
      <c r="H24" s="50">
        <v>14679.5</v>
      </c>
      <c r="I24" s="50">
        <v>15647.8</v>
      </c>
      <c r="J24" s="50">
        <v>14100.4</v>
      </c>
      <c r="K24" s="50">
        <v>14949.099999999999</v>
      </c>
      <c r="L24" s="47"/>
      <c r="M24" s="47"/>
      <c r="N24" s="47"/>
      <c r="Q24" s="112"/>
      <c r="R24" s="112"/>
      <c r="S24" s="113"/>
    </row>
    <row r="25" spans="1:19" ht="15.75" customHeight="1" thickTop="1" thickBot="1" x14ac:dyDescent="0.3">
      <c r="A25" s="224" t="e">
        <f>IF('0'!#REF!=1,"до змісту","to title")</f>
        <v>#REF!</v>
      </c>
      <c r="B25" s="92" t="str">
        <f>IF('0'!A1=1,"Херсонська","Kherson")</f>
        <v>Херсонська</v>
      </c>
      <c r="C25" s="34">
        <v>8142.3</v>
      </c>
      <c r="D25" s="34">
        <v>9964.2999999999993</v>
      </c>
      <c r="E25" s="35">
        <v>8334.2000000000007</v>
      </c>
      <c r="F25" s="35">
        <v>9811.1</v>
      </c>
      <c r="G25" s="45">
        <v>10315.4</v>
      </c>
      <c r="H25" s="50">
        <v>10836.1</v>
      </c>
      <c r="I25" s="50">
        <v>11232.2</v>
      </c>
      <c r="J25" s="50">
        <v>11182.8</v>
      </c>
      <c r="K25" s="50">
        <v>11243.9</v>
      </c>
      <c r="L25" s="47"/>
      <c r="M25" s="47"/>
      <c r="N25" s="47"/>
      <c r="Q25" s="112"/>
      <c r="R25" s="112"/>
      <c r="S25" s="113"/>
    </row>
    <row r="26" spans="1:19" ht="15.75" customHeight="1" thickTop="1" thickBot="1" x14ac:dyDescent="0.3">
      <c r="A26" s="224" t="e">
        <f>IF('0'!#REF!=1,"до змісту","to title")</f>
        <v>#REF!</v>
      </c>
      <c r="B26" s="92" t="str">
        <f>IF('0'!A1=1,"Хмельницька","Khmelnytskiy")</f>
        <v>Хмельницька</v>
      </c>
      <c r="C26" s="34">
        <v>8376.2999999999993</v>
      </c>
      <c r="D26" s="34">
        <v>9678.2999999999993</v>
      </c>
      <c r="E26" s="35">
        <v>11162.2</v>
      </c>
      <c r="F26" s="35">
        <v>11522.6</v>
      </c>
      <c r="G26" s="45">
        <v>13291.6</v>
      </c>
      <c r="H26" s="50">
        <v>11598.7</v>
      </c>
      <c r="I26" s="50">
        <v>12548.6</v>
      </c>
      <c r="J26" s="50">
        <v>14056.5</v>
      </c>
      <c r="K26" s="50">
        <v>14426.400000000001</v>
      </c>
      <c r="L26" s="47"/>
      <c r="M26" s="47"/>
      <c r="N26" s="47"/>
      <c r="Q26" s="112"/>
      <c r="R26" s="112"/>
      <c r="S26" s="113"/>
    </row>
    <row r="27" spans="1:19" ht="15.75" customHeight="1" thickTop="1" thickBot="1" x14ac:dyDescent="0.3">
      <c r="A27" s="224" t="e">
        <f>IF('0'!#REF!=1,"до змісту","to title")</f>
        <v>#REF!</v>
      </c>
      <c r="B27" s="92" t="str">
        <f>IF('0'!A1=1,"Черкаська","Cherkasy")</f>
        <v>Черкаська</v>
      </c>
      <c r="C27" s="34">
        <v>12318.3</v>
      </c>
      <c r="D27" s="34">
        <v>14489.1</v>
      </c>
      <c r="E27" s="35">
        <v>14028.8</v>
      </c>
      <c r="F27" s="35">
        <v>14946.9</v>
      </c>
      <c r="G27" s="45">
        <v>14710.3</v>
      </c>
      <c r="H27" s="50">
        <v>14622.1</v>
      </c>
      <c r="I27" s="50">
        <v>14983.7</v>
      </c>
      <c r="J27" s="50">
        <v>13262.2</v>
      </c>
      <c r="K27" s="50">
        <v>16284.2</v>
      </c>
      <c r="L27" s="47"/>
      <c r="M27" s="47"/>
      <c r="N27" s="47"/>
      <c r="Q27" s="112"/>
      <c r="R27" s="112"/>
      <c r="S27" s="113"/>
    </row>
    <row r="28" spans="1:19" ht="15.75" customHeight="1" thickTop="1" thickBot="1" x14ac:dyDescent="0.3">
      <c r="A28" s="224" t="e">
        <f>IF('0'!#REF!=1,"до змісту","to title")</f>
        <v>#REF!</v>
      </c>
      <c r="B28" s="92" t="str">
        <f>IF('0'!A1=1,"Чернівецька","Chernivtsi")</f>
        <v>Чернівецька</v>
      </c>
      <c r="C28" s="34">
        <v>3899.1</v>
      </c>
      <c r="D28" s="34">
        <v>4318.6000000000004</v>
      </c>
      <c r="E28" s="35">
        <v>4363.3</v>
      </c>
      <c r="F28" s="35">
        <v>4514.5</v>
      </c>
      <c r="G28" s="45">
        <v>4703.8999999999996</v>
      </c>
      <c r="H28" s="50">
        <v>4287.3999999999996</v>
      </c>
      <c r="I28" s="50">
        <v>4285.7</v>
      </c>
      <c r="J28" s="50">
        <v>4513</v>
      </c>
      <c r="K28" s="50">
        <v>4750.1000000000004</v>
      </c>
      <c r="L28" s="47"/>
      <c r="M28" s="47"/>
      <c r="N28" s="47"/>
      <c r="Q28" s="112"/>
      <c r="R28" s="112"/>
      <c r="S28" s="113"/>
    </row>
    <row r="29" spans="1:19" ht="15.75" customHeight="1" thickTop="1" thickBot="1" x14ac:dyDescent="0.3">
      <c r="A29" s="224" t="e">
        <f>IF('0'!#REF!=1,"до змісту","to title")</f>
        <v>#REF!</v>
      </c>
      <c r="B29" s="92" t="str">
        <f>IF('0'!A1=1,"Чернігівська","Chernihiv")</f>
        <v>Чернігівська</v>
      </c>
      <c r="C29" s="34">
        <v>6510.5</v>
      </c>
      <c r="D29" s="34">
        <v>8455.2000000000007</v>
      </c>
      <c r="E29" s="35">
        <v>9151.9</v>
      </c>
      <c r="F29" s="35">
        <v>9412.1</v>
      </c>
      <c r="G29" s="45">
        <v>10114.9</v>
      </c>
      <c r="H29" s="50">
        <v>9924.9</v>
      </c>
      <c r="I29" s="50">
        <v>10372.200000000001</v>
      </c>
      <c r="J29" s="50">
        <v>10923.9</v>
      </c>
      <c r="K29" s="50">
        <v>12138.1</v>
      </c>
      <c r="L29" s="47"/>
      <c r="M29" s="47"/>
      <c r="N29" s="47"/>
      <c r="Q29" s="112"/>
      <c r="R29" s="112"/>
      <c r="S29" s="113"/>
    </row>
    <row r="30" spans="1:19" ht="16.5" customHeight="1" thickTop="1" thickBot="1" x14ac:dyDescent="0.3">
      <c r="A30" s="242" t="e">
        <f>IF('0'!#REF!=1,"до змісту","to title")</f>
        <v>#REF!</v>
      </c>
      <c r="B30" s="93" t="str">
        <f>IF('0'!A1=1,"м. Севастополь","Sevastopоl")</f>
        <v>м. Севастополь</v>
      </c>
      <c r="C30" s="36" t="s">
        <v>0</v>
      </c>
      <c r="D30" s="36" t="s">
        <v>0</v>
      </c>
      <c r="E30" s="37">
        <v>149.5</v>
      </c>
      <c r="F30" s="37">
        <v>156.80000000000001</v>
      </c>
      <c r="G30" s="36" t="s">
        <v>0</v>
      </c>
      <c r="H30" s="36" t="s">
        <v>0</v>
      </c>
      <c r="I30" s="36" t="s">
        <v>0</v>
      </c>
      <c r="J30" s="36" t="s">
        <v>0</v>
      </c>
      <c r="K30" s="36" t="s">
        <v>0</v>
      </c>
    </row>
    <row r="31" spans="1:19" ht="15" thickTop="1" thickBot="1" x14ac:dyDescent="0.3">
      <c r="A31" s="59"/>
      <c r="B31" s="59"/>
      <c r="C31" s="16"/>
      <c r="D31" s="16"/>
      <c r="E31" s="16"/>
      <c r="F31" s="16"/>
      <c r="G31" s="16"/>
      <c r="H31" s="16"/>
      <c r="I31" s="16"/>
      <c r="J31" s="16"/>
      <c r="K31" s="16"/>
      <c r="L31" s="7"/>
      <c r="M31" s="7"/>
      <c r="N31" s="7"/>
      <c r="O31" s="7"/>
      <c r="P31" s="7"/>
      <c r="Q31" s="7"/>
      <c r="R31" s="7"/>
    </row>
    <row r="32" spans="1:19" ht="15" thickBot="1" x14ac:dyDescent="0.3">
      <c r="A32" s="226" t="str">
        <f>IF('0'!A1=1,"рослинництво","crop production")</f>
        <v>рослинництво</v>
      </c>
      <c r="B32" s="253"/>
      <c r="C32" s="16"/>
      <c r="D32" s="16"/>
      <c r="E32" s="16"/>
      <c r="F32" s="16"/>
      <c r="G32" s="16"/>
      <c r="H32" s="16"/>
      <c r="I32" s="16"/>
      <c r="J32" s="16"/>
      <c r="K32" s="16"/>
      <c r="L32" s="7"/>
      <c r="M32" s="7"/>
      <c r="N32" s="7"/>
      <c r="O32" s="7"/>
      <c r="P32" s="7"/>
      <c r="Q32" s="7"/>
      <c r="R32" s="7"/>
    </row>
    <row r="33" spans="1:18" ht="16.2" thickBot="1" x14ac:dyDescent="0.3">
      <c r="A33" s="223" t="str">
        <f>IF('0'!A1=1,"РЕГІОНИ","OBLAST")</f>
        <v>РЕГІОНИ</v>
      </c>
      <c r="B33" s="91" t="str">
        <f>IF('0'!A1=1,"Україна","Ukraine")</f>
        <v>Україна</v>
      </c>
      <c r="C33" s="33">
        <v>124554.1</v>
      </c>
      <c r="D33" s="33">
        <v>162436.4</v>
      </c>
      <c r="E33" s="33">
        <v>149233.4</v>
      </c>
      <c r="F33" s="33">
        <v>175895.2</v>
      </c>
      <c r="G33" s="38">
        <v>177707.9</v>
      </c>
      <c r="H33" s="38">
        <v>168439</v>
      </c>
      <c r="I33" s="38">
        <v>185052.1</v>
      </c>
      <c r="J33" s="38">
        <v>179474.6</v>
      </c>
      <c r="K33" s="38">
        <v>198658.09999999998</v>
      </c>
      <c r="L33" s="114"/>
      <c r="M33" s="114"/>
      <c r="N33" s="114"/>
      <c r="O33" s="111"/>
      <c r="P33" s="111"/>
      <c r="Q33" s="111"/>
      <c r="R33" s="7"/>
    </row>
    <row r="34" spans="1:18" ht="16.8" thickTop="1" thickBot="1" x14ac:dyDescent="0.3">
      <c r="A34" s="224" t="e">
        <f>IF('0'!#REF!=1,"до змісту","to title")</f>
        <v>#REF!</v>
      </c>
      <c r="B34" s="92" t="str">
        <f>IF('0'!A1=1,"АР Крим","AR of Crimea ")</f>
        <v>АР Крим</v>
      </c>
      <c r="C34" s="34">
        <v>3962.7</v>
      </c>
      <c r="D34" s="34">
        <v>4874.5</v>
      </c>
      <c r="E34" s="35">
        <v>3271.1</v>
      </c>
      <c r="F34" s="35">
        <v>3643.9</v>
      </c>
      <c r="G34" s="34" t="s">
        <v>0</v>
      </c>
      <c r="H34" s="34" t="s">
        <v>0</v>
      </c>
      <c r="I34" s="34" t="s">
        <v>0</v>
      </c>
      <c r="J34" s="34" t="s">
        <v>0</v>
      </c>
      <c r="K34" s="34" t="s">
        <v>0</v>
      </c>
      <c r="L34" s="114"/>
      <c r="M34" s="114"/>
      <c r="N34" s="114"/>
      <c r="O34" s="112"/>
      <c r="P34" s="111"/>
      <c r="Q34" s="111"/>
      <c r="R34" s="7"/>
    </row>
    <row r="35" spans="1:18" ht="16.8" thickTop="1" thickBot="1" x14ac:dyDescent="0.3">
      <c r="A35" s="224" t="e">
        <f>IF('0'!#REF!=1,"до змісту","to title")</f>
        <v>#REF!</v>
      </c>
      <c r="B35" s="92" t="str">
        <f>IF('0'!A1=1,"Вінницька","Vinnytsya")</f>
        <v>Вінницька</v>
      </c>
      <c r="C35" s="34">
        <v>8946.6</v>
      </c>
      <c r="D35" s="34">
        <v>11389.9</v>
      </c>
      <c r="E35" s="35">
        <v>10459.700000000001</v>
      </c>
      <c r="F35" s="35">
        <v>12637.4</v>
      </c>
      <c r="G35" s="35">
        <v>13846.9</v>
      </c>
      <c r="H35" s="50">
        <v>11435.7</v>
      </c>
      <c r="I35" s="50">
        <v>14423.7</v>
      </c>
      <c r="J35" s="50">
        <v>13628.1</v>
      </c>
      <c r="K35" s="50">
        <v>15554.8</v>
      </c>
      <c r="L35" s="114"/>
      <c r="M35" s="114"/>
      <c r="N35" s="114"/>
      <c r="O35" s="112"/>
      <c r="P35" s="112"/>
      <c r="Q35" s="113"/>
      <c r="R35" s="7"/>
    </row>
    <row r="36" spans="1:18" ht="16.8" thickTop="1" thickBot="1" x14ac:dyDescent="0.3">
      <c r="A36" s="224" t="e">
        <f>IF('0'!#REF!=1,"до змісту","to title")</f>
        <v>#REF!</v>
      </c>
      <c r="B36" s="92" t="str">
        <f>IF('0'!A1=1,"Волинська","Volyn")</f>
        <v>Волинська</v>
      </c>
      <c r="C36" s="34">
        <v>2736.2</v>
      </c>
      <c r="D36" s="34">
        <v>3221.9</v>
      </c>
      <c r="E36" s="35">
        <v>3485.2</v>
      </c>
      <c r="F36" s="35">
        <v>3503.7</v>
      </c>
      <c r="G36" s="35">
        <v>3806.3</v>
      </c>
      <c r="H36" s="50">
        <v>3657.6</v>
      </c>
      <c r="I36" s="50">
        <v>3785.8</v>
      </c>
      <c r="J36" s="50">
        <v>4121.6000000000004</v>
      </c>
      <c r="K36" s="50">
        <v>4405.7</v>
      </c>
      <c r="L36" s="114"/>
      <c r="M36" s="114"/>
      <c r="N36" s="114"/>
      <c r="O36" s="112"/>
      <c r="P36" s="112"/>
      <c r="Q36" s="113"/>
      <c r="R36" s="7"/>
    </row>
    <row r="37" spans="1:18" ht="16.8" thickTop="1" thickBot="1" x14ac:dyDescent="0.3">
      <c r="A37" s="224" t="e">
        <f>IF('0'!#REF!=1,"до змісту","to title")</f>
        <v>#REF!</v>
      </c>
      <c r="B37" s="92" t="str">
        <f>IF('0'!A1=1,"Дніпропетровська","Dnipropetrovsk")</f>
        <v>Дніпропетровська</v>
      </c>
      <c r="C37" s="34">
        <v>8108.2</v>
      </c>
      <c r="D37" s="34">
        <v>9967</v>
      </c>
      <c r="E37" s="35">
        <v>6999.2</v>
      </c>
      <c r="F37" s="35">
        <v>10647.3</v>
      </c>
      <c r="G37" s="35">
        <v>9665.7000000000007</v>
      </c>
      <c r="H37" s="50">
        <v>10673.9</v>
      </c>
      <c r="I37" s="50">
        <v>10720.9</v>
      </c>
      <c r="J37" s="50">
        <v>10634</v>
      </c>
      <c r="K37" s="50">
        <v>11200.7</v>
      </c>
      <c r="L37" s="114"/>
      <c r="M37" s="114"/>
      <c r="N37" s="114"/>
      <c r="O37" s="112"/>
      <c r="P37" s="112"/>
      <c r="Q37" s="113"/>
      <c r="R37" s="7"/>
    </row>
    <row r="38" spans="1:18" ht="16.8" thickTop="1" thickBot="1" x14ac:dyDescent="0.3">
      <c r="A38" s="224" t="e">
        <f>IF('0'!#REF!=1,"до змісту","to title")</f>
        <v>#REF!</v>
      </c>
      <c r="B38" s="92" t="str">
        <f>IF('0'!A1=1,"Донецька","Donetsk")</f>
        <v>Донецька</v>
      </c>
      <c r="C38" s="34">
        <v>5813.5</v>
      </c>
      <c r="D38" s="34">
        <v>7394.8</v>
      </c>
      <c r="E38" s="35">
        <v>6647.8</v>
      </c>
      <c r="F38" s="35">
        <v>7384.3</v>
      </c>
      <c r="G38" s="35">
        <v>7347.1</v>
      </c>
      <c r="H38" s="50">
        <v>4469.8</v>
      </c>
      <c r="I38" s="50">
        <v>5111.5</v>
      </c>
      <c r="J38" s="50">
        <v>5278.2</v>
      </c>
      <c r="K38" s="50">
        <v>4535.5</v>
      </c>
      <c r="L38" s="114"/>
      <c r="M38" s="114"/>
      <c r="N38" s="114"/>
      <c r="O38" s="112"/>
      <c r="P38" s="112"/>
      <c r="Q38" s="113"/>
      <c r="R38" s="7"/>
    </row>
    <row r="39" spans="1:18" ht="16.8" thickTop="1" thickBot="1" x14ac:dyDescent="0.3">
      <c r="A39" s="224" t="e">
        <f>IF('0'!#REF!=1,"до змісту","to title")</f>
        <v>#REF!</v>
      </c>
      <c r="B39" s="92" t="str">
        <f>IF('0'!A1=1,"Житомирська","Zhytomyr")</f>
        <v>Житомирська</v>
      </c>
      <c r="C39" s="34">
        <v>3660.2</v>
      </c>
      <c r="D39" s="34">
        <v>4540.3999999999996</v>
      </c>
      <c r="E39" s="35">
        <v>5109.2</v>
      </c>
      <c r="F39" s="35">
        <v>5536.9</v>
      </c>
      <c r="G39" s="35">
        <v>6048.2</v>
      </c>
      <c r="H39" s="50">
        <v>5252.3</v>
      </c>
      <c r="I39" s="50">
        <v>6507.4</v>
      </c>
      <c r="J39" s="50">
        <v>7117.4</v>
      </c>
      <c r="K39" s="50">
        <v>8202.9000000000015</v>
      </c>
      <c r="L39" s="114"/>
      <c r="M39" s="114"/>
      <c r="N39" s="114"/>
      <c r="O39" s="112"/>
      <c r="P39" s="112"/>
      <c r="Q39" s="113"/>
      <c r="R39" s="7"/>
    </row>
    <row r="40" spans="1:18" ht="16.8" thickTop="1" thickBot="1" x14ac:dyDescent="0.3">
      <c r="A40" s="224" t="e">
        <f>IF('0'!#REF!=1,"до змісту","to title")</f>
        <v>#REF!</v>
      </c>
      <c r="B40" s="92" t="str">
        <f>IF('0'!A1=1,"Закарпатська","Zakarpattya")</f>
        <v>Закарпатська</v>
      </c>
      <c r="C40" s="34">
        <v>1771.2</v>
      </c>
      <c r="D40" s="34">
        <v>1968.2</v>
      </c>
      <c r="E40" s="35">
        <v>2078.6</v>
      </c>
      <c r="F40" s="35">
        <v>2128.6</v>
      </c>
      <c r="G40" s="35">
        <v>2199.9</v>
      </c>
      <c r="H40" s="50">
        <v>2099.3000000000002</v>
      </c>
      <c r="I40" s="50">
        <v>2137.6999999999998</v>
      </c>
      <c r="J40" s="50">
        <v>2089</v>
      </c>
      <c r="K40" s="50">
        <v>2198.8000000000002</v>
      </c>
      <c r="L40" s="114"/>
      <c r="M40" s="114"/>
      <c r="N40" s="114"/>
      <c r="O40" s="112"/>
      <c r="P40" s="112"/>
      <c r="Q40" s="113"/>
      <c r="R40" s="7"/>
    </row>
    <row r="41" spans="1:18" ht="16.8" thickTop="1" thickBot="1" x14ac:dyDescent="0.3">
      <c r="A41" s="224" t="e">
        <f>IF('0'!#REF!=1,"до змісту","to title")</f>
        <v>#REF!</v>
      </c>
      <c r="B41" s="92" t="str">
        <f>IF('0'!A1=1,"Запорізька","Zaporizhya")</f>
        <v>Запорізька</v>
      </c>
      <c r="C41" s="34">
        <v>5542.9</v>
      </c>
      <c r="D41" s="34">
        <v>6682.5</v>
      </c>
      <c r="E41" s="35">
        <v>4965.2</v>
      </c>
      <c r="F41" s="35">
        <v>7309.5</v>
      </c>
      <c r="G41" s="35">
        <v>6992.7</v>
      </c>
      <c r="H41" s="50">
        <v>7932.1</v>
      </c>
      <c r="I41" s="50">
        <v>7895.3</v>
      </c>
      <c r="J41" s="50">
        <v>7685</v>
      </c>
      <c r="K41" s="50">
        <v>6382.7000000000007</v>
      </c>
      <c r="L41" s="114"/>
      <c r="M41" s="114"/>
      <c r="N41" s="114"/>
      <c r="O41" s="112"/>
      <c r="P41" s="112"/>
      <c r="Q41" s="113"/>
      <c r="R41" s="7"/>
    </row>
    <row r="42" spans="1:18" ht="16.8" thickTop="1" thickBot="1" x14ac:dyDescent="0.3">
      <c r="A42" s="224" t="e">
        <f>IF('0'!#REF!=1,"до змісту","to title")</f>
        <v>#REF!</v>
      </c>
      <c r="B42" s="92" t="str">
        <f>IF('0'!A1=1,"Івано-Франківська","Ivano-Frankivsk")</f>
        <v>Івано-Франківська</v>
      </c>
      <c r="C42" s="34">
        <v>1830.7</v>
      </c>
      <c r="D42" s="34">
        <v>2299.4</v>
      </c>
      <c r="E42" s="35">
        <v>2502.6999999999998</v>
      </c>
      <c r="F42" s="35">
        <v>2614.6</v>
      </c>
      <c r="G42" s="35">
        <v>2888.1</v>
      </c>
      <c r="H42" s="50">
        <v>2709.4</v>
      </c>
      <c r="I42" s="50">
        <v>2964.3</v>
      </c>
      <c r="J42" s="50">
        <v>3208.5</v>
      </c>
      <c r="K42" s="50">
        <v>3243.5</v>
      </c>
      <c r="L42" s="114"/>
      <c r="M42" s="114"/>
      <c r="N42" s="114"/>
      <c r="O42" s="112"/>
      <c r="P42" s="112"/>
      <c r="Q42" s="113"/>
      <c r="R42" s="7"/>
    </row>
    <row r="43" spans="1:18" ht="16.8" thickTop="1" thickBot="1" x14ac:dyDescent="0.3">
      <c r="A43" s="224" t="e">
        <f>IF('0'!#REF!=1,"до змісту","to title")</f>
        <v>#REF!</v>
      </c>
      <c r="B43" s="92" t="str">
        <f>IF('0'!A1=1,"Київська","Kyiv")</f>
        <v>Київська</v>
      </c>
      <c r="C43" s="34">
        <v>6753.9</v>
      </c>
      <c r="D43" s="34">
        <v>8529.7999999999993</v>
      </c>
      <c r="E43" s="35">
        <v>9230.7000000000007</v>
      </c>
      <c r="F43" s="35">
        <v>9323.9</v>
      </c>
      <c r="G43" s="35">
        <v>10210.6</v>
      </c>
      <c r="H43" s="50">
        <v>8715.6</v>
      </c>
      <c r="I43" s="50">
        <v>10348.9</v>
      </c>
      <c r="J43" s="50">
        <v>9161.2999999999993</v>
      </c>
      <c r="K43" s="50">
        <v>11890.4</v>
      </c>
      <c r="L43" s="114"/>
      <c r="M43" s="114"/>
      <c r="N43" s="114"/>
      <c r="O43" s="112"/>
      <c r="P43" s="112"/>
      <c r="Q43" s="113"/>
      <c r="R43" s="7"/>
    </row>
    <row r="44" spans="1:18" ht="16.8" thickTop="1" thickBot="1" x14ac:dyDescent="0.3">
      <c r="A44" s="224" t="e">
        <f>IF('0'!#REF!=1,"до змісту","to title")</f>
        <v>#REF!</v>
      </c>
      <c r="B44" s="92" t="str">
        <f>IF('0'!A1=1,"Кіровоградська","Kirovohrad")</f>
        <v>Кіровоградська</v>
      </c>
      <c r="C44" s="34">
        <v>6576.1</v>
      </c>
      <c r="D44" s="34">
        <v>8659.4</v>
      </c>
      <c r="E44" s="35">
        <v>6969.4</v>
      </c>
      <c r="F44" s="35">
        <v>9530.7999999999993</v>
      </c>
      <c r="G44" s="35">
        <v>9321.7000000000007</v>
      </c>
      <c r="H44" s="50">
        <v>9056.7999999999993</v>
      </c>
      <c r="I44" s="50">
        <v>10094</v>
      </c>
      <c r="J44" s="50">
        <v>8450.7999999999993</v>
      </c>
      <c r="K44" s="50">
        <v>10559.3</v>
      </c>
      <c r="L44" s="114"/>
      <c r="M44" s="114"/>
      <c r="N44" s="114"/>
      <c r="O44" s="112"/>
      <c r="P44" s="112"/>
      <c r="Q44" s="113"/>
      <c r="R44" s="7"/>
    </row>
    <row r="45" spans="1:18" ht="16.8" thickTop="1" thickBot="1" x14ac:dyDescent="0.3">
      <c r="A45" s="224" t="e">
        <f>IF('0'!#REF!=1,"до змісту","to title")</f>
        <v>#REF!</v>
      </c>
      <c r="B45" s="92" t="str">
        <f>IF('0'!A1=1,"Луганська","Luhansk")</f>
        <v>Луганська</v>
      </c>
      <c r="C45" s="34">
        <v>3075.4</v>
      </c>
      <c r="D45" s="34">
        <v>4357.3</v>
      </c>
      <c r="E45" s="35">
        <v>4425.7</v>
      </c>
      <c r="F45" s="35">
        <v>4645.8</v>
      </c>
      <c r="G45" s="35">
        <v>3748.3</v>
      </c>
      <c r="H45" s="50">
        <v>3158.1</v>
      </c>
      <c r="I45" s="50">
        <v>4082</v>
      </c>
      <c r="J45" s="50">
        <v>3911.8</v>
      </c>
      <c r="K45" s="50">
        <v>4256.3999999999996</v>
      </c>
      <c r="L45" s="114"/>
      <c r="M45" s="114"/>
      <c r="N45" s="114"/>
      <c r="O45" s="112"/>
      <c r="P45" s="112"/>
      <c r="Q45" s="113"/>
      <c r="R45" s="7"/>
    </row>
    <row r="46" spans="1:18" ht="16.8" thickTop="1" thickBot="1" x14ac:dyDescent="0.3">
      <c r="A46" s="224" t="e">
        <f>IF('0'!#REF!=1,"до змісту","to title")</f>
        <v>#REF!</v>
      </c>
      <c r="B46" s="92" t="str">
        <f>IF('0'!A1=1,"Львівська","Lviv")</f>
        <v>Львівська</v>
      </c>
      <c r="C46" s="34">
        <v>3802.2</v>
      </c>
      <c r="D46" s="34">
        <v>4904.7</v>
      </c>
      <c r="E46" s="35">
        <v>5200.3</v>
      </c>
      <c r="F46" s="35">
        <v>5135.8999999999996</v>
      </c>
      <c r="G46" s="35">
        <v>5683.7</v>
      </c>
      <c r="H46" s="50">
        <v>5471.5</v>
      </c>
      <c r="I46" s="50">
        <v>5768.3</v>
      </c>
      <c r="J46" s="50">
        <v>6210.5</v>
      </c>
      <c r="K46" s="50">
        <v>6478.2000000000007</v>
      </c>
      <c r="L46" s="114"/>
      <c r="M46" s="114"/>
      <c r="N46" s="114"/>
      <c r="O46" s="112"/>
      <c r="P46" s="112"/>
      <c r="Q46" s="113"/>
      <c r="R46" s="7"/>
    </row>
    <row r="47" spans="1:18" ht="16.8" thickTop="1" thickBot="1" x14ac:dyDescent="0.3">
      <c r="A47" s="224" t="e">
        <f>IF('0'!#REF!=1,"до змісту","to title")</f>
        <v>#REF!</v>
      </c>
      <c r="B47" s="92" t="str">
        <f>IF('0'!A1=1,"Миколаївська","Mykolayiv")</f>
        <v>Миколаївська</v>
      </c>
      <c r="C47" s="34">
        <v>5567.5</v>
      </c>
      <c r="D47" s="34">
        <v>6443.7</v>
      </c>
      <c r="E47" s="35">
        <v>5030.5</v>
      </c>
      <c r="F47" s="35">
        <v>7553.9</v>
      </c>
      <c r="G47" s="35">
        <v>6896.4</v>
      </c>
      <c r="H47" s="50">
        <v>7257.9</v>
      </c>
      <c r="I47" s="50">
        <v>8065.3</v>
      </c>
      <c r="J47" s="50">
        <v>7197.9</v>
      </c>
      <c r="K47" s="50">
        <v>7815.7999999999993</v>
      </c>
      <c r="L47" s="114"/>
      <c r="M47" s="114"/>
      <c r="N47" s="114"/>
      <c r="O47" s="112"/>
      <c r="P47" s="112"/>
      <c r="Q47" s="113"/>
      <c r="R47" s="7"/>
    </row>
    <row r="48" spans="1:18" ht="16.8" thickTop="1" thickBot="1" x14ac:dyDescent="0.3">
      <c r="A48" s="224" t="e">
        <f>IF('0'!#REF!=1,"до змісту","to title")</f>
        <v>#REF!</v>
      </c>
      <c r="B48" s="92" t="str">
        <f>IF('0'!A1=1,"Одеська","Odesa")</f>
        <v>Одеська</v>
      </c>
      <c r="C48" s="34">
        <v>7015.7</v>
      </c>
      <c r="D48" s="34">
        <v>7847.5</v>
      </c>
      <c r="E48" s="35">
        <v>5883.1</v>
      </c>
      <c r="F48" s="35">
        <v>9127.7999999999993</v>
      </c>
      <c r="G48" s="35">
        <v>8985</v>
      </c>
      <c r="H48" s="51">
        <v>8550</v>
      </c>
      <c r="I48" s="51">
        <v>9950.7000000000007</v>
      </c>
      <c r="J48" s="51">
        <v>9926.5</v>
      </c>
      <c r="K48" s="51">
        <v>10162.099999999999</v>
      </c>
      <c r="L48" s="114"/>
      <c r="M48" s="114"/>
      <c r="N48" s="114"/>
      <c r="O48" s="112"/>
      <c r="P48" s="112"/>
      <c r="Q48" s="113"/>
      <c r="R48" s="7"/>
    </row>
    <row r="49" spans="1:19" ht="16.8" thickTop="1" thickBot="1" x14ac:dyDescent="0.3">
      <c r="A49" s="224" t="e">
        <f>IF('0'!#REF!=1,"до змісту","to title")</f>
        <v>#REF!</v>
      </c>
      <c r="B49" s="92" t="str">
        <f>IF('0'!A1=1,"Полтавська","Poltava")</f>
        <v>Полтавська</v>
      </c>
      <c r="C49" s="34">
        <v>8064.7</v>
      </c>
      <c r="D49" s="34">
        <v>11877.2</v>
      </c>
      <c r="E49" s="35">
        <v>9959.1</v>
      </c>
      <c r="F49" s="35">
        <v>12271.2</v>
      </c>
      <c r="G49" s="35">
        <v>11703.1</v>
      </c>
      <c r="H49" s="50">
        <v>12902.2</v>
      </c>
      <c r="I49" s="50">
        <v>13386.7</v>
      </c>
      <c r="J49" s="50">
        <v>10621.9</v>
      </c>
      <c r="K49" s="50">
        <v>14130.199999999999</v>
      </c>
      <c r="L49" s="114"/>
      <c r="M49" s="114"/>
      <c r="N49" s="114"/>
      <c r="O49" s="112"/>
      <c r="P49" s="112"/>
      <c r="Q49" s="113"/>
      <c r="R49" s="7"/>
    </row>
    <row r="50" spans="1:19" ht="16.8" thickTop="1" thickBot="1" x14ac:dyDescent="0.3">
      <c r="A50" s="224" t="e">
        <f>IF('0'!#REF!=1,"до змісту","to title")</f>
        <v>#REF!</v>
      </c>
      <c r="B50" s="92" t="str">
        <f>IF('0'!A1=1,"Рівненська","Rivne")</f>
        <v>Рівненська</v>
      </c>
      <c r="C50" s="34">
        <v>3236.5</v>
      </c>
      <c r="D50" s="34">
        <v>3842.5</v>
      </c>
      <c r="E50" s="35">
        <v>3971.9</v>
      </c>
      <c r="F50" s="35">
        <v>4222.5</v>
      </c>
      <c r="G50" s="35">
        <v>4542.3</v>
      </c>
      <c r="H50" s="50">
        <v>4148.5</v>
      </c>
      <c r="I50" s="50">
        <v>4463.5</v>
      </c>
      <c r="J50" s="50">
        <v>4784.6000000000004</v>
      </c>
      <c r="K50" s="50">
        <v>5013</v>
      </c>
      <c r="L50" s="114"/>
      <c r="M50" s="114"/>
      <c r="N50" s="114"/>
      <c r="O50" s="112"/>
      <c r="P50" s="112"/>
      <c r="Q50" s="113"/>
      <c r="R50" s="7"/>
    </row>
    <row r="51" spans="1:19" ht="16.8" thickTop="1" thickBot="1" x14ac:dyDescent="0.3">
      <c r="A51" s="224" t="e">
        <f>IF('0'!#REF!=1,"до змісту","to title")</f>
        <v>#REF!</v>
      </c>
      <c r="B51" s="92" t="str">
        <f>IF('0'!A1=1,"Сумська","Sumy ")</f>
        <v>Сумська</v>
      </c>
      <c r="C51" s="34">
        <v>3798.5</v>
      </c>
      <c r="D51" s="34">
        <v>5910.4</v>
      </c>
      <c r="E51" s="35">
        <v>6183.4</v>
      </c>
      <c r="F51" s="35">
        <v>7314.6</v>
      </c>
      <c r="G51" s="35">
        <v>8226.2999999999993</v>
      </c>
      <c r="H51" s="50">
        <v>7779.5</v>
      </c>
      <c r="I51" s="50">
        <v>8122</v>
      </c>
      <c r="J51" s="50">
        <v>8161.9</v>
      </c>
      <c r="K51" s="50">
        <v>9278.2999999999993</v>
      </c>
      <c r="L51" s="114"/>
      <c r="M51" s="114"/>
      <c r="N51" s="114"/>
      <c r="O51" s="112"/>
      <c r="P51" s="112"/>
      <c r="Q51" s="113"/>
      <c r="R51" s="7"/>
    </row>
    <row r="52" spans="1:19" ht="16.8" thickTop="1" thickBot="1" x14ac:dyDescent="0.3">
      <c r="A52" s="224" t="e">
        <f>IF('0'!#REF!=1,"до змісту","to title")</f>
        <v>#REF!</v>
      </c>
      <c r="B52" s="92" t="str">
        <f>IF('0'!A1=1,"Тернопільська","Ternopil ")</f>
        <v>Тернопільська</v>
      </c>
      <c r="C52" s="34">
        <v>3875.1</v>
      </c>
      <c r="D52" s="34">
        <v>5379</v>
      </c>
      <c r="E52" s="35">
        <v>5880</v>
      </c>
      <c r="F52" s="35">
        <v>5792</v>
      </c>
      <c r="G52" s="35">
        <v>6847.4</v>
      </c>
      <c r="H52" s="50">
        <v>5806.7</v>
      </c>
      <c r="I52" s="50">
        <v>6224.4</v>
      </c>
      <c r="J52" s="50">
        <v>7209</v>
      </c>
      <c r="K52" s="50">
        <v>7538.8</v>
      </c>
      <c r="L52" s="114"/>
      <c r="M52" s="114"/>
      <c r="N52" s="114"/>
      <c r="O52" s="112"/>
      <c r="P52" s="112"/>
      <c r="Q52" s="113"/>
      <c r="R52" s="7"/>
    </row>
    <row r="53" spans="1:19" ht="16.8" thickTop="1" thickBot="1" x14ac:dyDescent="0.3">
      <c r="A53" s="224" t="e">
        <f>IF('0'!#REF!=1,"до змісту","to title")</f>
        <v>#REF!</v>
      </c>
      <c r="B53" s="92" t="str">
        <f>IF('0'!A1=1,"Харківська","Kharkiv")</f>
        <v>Харківська</v>
      </c>
      <c r="C53" s="34">
        <v>5709.5</v>
      </c>
      <c r="D53" s="34">
        <v>9999.2999999999993</v>
      </c>
      <c r="E53" s="35">
        <v>8999.2999999999993</v>
      </c>
      <c r="F53" s="35">
        <v>11119.4</v>
      </c>
      <c r="G53" s="35">
        <v>11774.9</v>
      </c>
      <c r="H53" s="50">
        <v>11443.9</v>
      </c>
      <c r="I53" s="50">
        <v>12455.6</v>
      </c>
      <c r="J53" s="50">
        <v>11143.7</v>
      </c>
      <c r="K53" s="50">
        <v>11934.3</v>
      </c>
      <c r="L53" s="114"/>
      <c r="M53" s="114"/>
      <c r="N53" s="114"/>
      <c r="O53" s="112"/>
      <c r="P53" s="112"/>
      <c r="Q53" s="113"/>
      <c r="R53" s="7"/>
    </row>
    <row r="54" spans="1:19" ht="16.8" thickTop="1" thickBot="1" x14ac:dyDescent="0.3">
      <c r="A54" s="224" t="e">
        <f>IF('0'!#REF!=1,"до змісту","to title")</f>
        <v>#REF!</v>
      </c>
      <c r="B54" s="92" t="str">
        <f>IF('0'!A1=1,"Херсонська","Kherson")</f>
        <v>Херсонська</v>
      </c>
      <c r="C54" s="34">
        <v>6327.1</v>
      </c>
      <c r="D54" s="34">
        <v>8113.4</v>
      </c>
      <c r="E54" s="35">
        <v>6351.3</v>
      </c>
      <c r="F54" s="35">
        <v>7490.8</v>
      </c>
      <c r="G54" s="35">
        <v>7729.5</v>
      </c>
      <c r="H54" s="50">
        <v>8520.2000000000007</v>
      </c>
      <c r="I54" s="50">
        <v>9110</v>
      </c>
      <c r="J54" s="50">
        <v>9113.1</v>
      </c>
      <c r="K54" s="50">
        <v>9190</v>
      </c>
      <c r="L54" s="114"/>
      <c r="M54" s="114"/>
      <c r="N54" s="114"/>
      <c r="O54" s="112"/>
      <c r="P54" s="112"/>
      <c r="Q54" s="113"/>
      <c r="R54" s="7"/>
    </row>
    <row r="55" spans="1:19" ht="16.8" thickTop="1" thickBot="1" x14ac:dyDescent="0.3">
      <c r="A55" s="224" t="e">
        <f>IF('0'!#REF!=1,"до змісту","to title")</f>
        <v>#REF!</v>
      </c>
      <c r="B55" s="92" t="str">
        <f>IF('0'!A1=1,"Хмельницька","Khmelnytskiy")</f>
        <v>Хмельницька</v>
      </c>
      <c r="C55" s="34">
        <v>5647.5</v>
      </c>
      <c r="D55" s="34">
        <v>6929.5</v>
      </c>
      <c r="E55" s="35">
        <v>7980.2</v>
      </c>
      <c r="F55" s="35">
        <v>7972.4</v>
      </c>
      <c r="G55" s="35">
        <v>9652.1</v>
      </c>
      <c r="H55" s="50">
        <v>8131.5</v>
      </c>
      <c r="I55" s="50">
        <v>9382.4</v>
      </c>
      <c r="J55" s="50">
        <v>10560.8</v>
      </c>
      <c r="K55" s="50">
        <v>11056.1</v>
      </c>
      <c r="L55" s="114"/>
      <c r="M55" s="114"/>
      <c r="N55" s="114"/>
      <c r="O55" s="112"/>
      <c r="P55" s="112"/>
      <c r="Q55" s="113"/>
      <c r="R55" s="7"/>
    </row>
    <row r="56" spans="1:19" ht="16.8" thickTop="1" thickBot="1" x14ac:dyDescent="0.3">
      <c r="A56" s="224" t="e">
        <f>IF('0'!#REF!=1,"до змісту","to title")</f>
        <v>#REF!</v>
      </c>
      <c r="B56" s="92" t="str">
        <f>IF('0'!A1=1,"Черкаська","Cherkasy")</f>
        <v>Черкаська</v>
      </c>
      <c r="C56" s="34">
        <v>6360.8</v>
      </c>
      <c r="D56" s="34">
        <v>8540.5</v>
      </c>
      <c r="E56" s="35">
        <v>8106.3</v>
      </c>
      <c r="F56" s="35">
        <v>9028.7999999999993</v>
      </c>
      <c r="G56" s="35">
        <v>8745.9</v>
      </c>
      <c r="H56" s="50">
        <v>8855.7000000000007</v>
      </c>
      <c r="I56" s="50">
        <v>9171.2999999999993</v>
      </c>
      <c r="J56" s="50">
        <v>7548.5</v>
      </c>
      <c r="K56" s="50">
        <v>10435.4</v>
      </c>
      <c r="L56" s="114"/>
      <c r="M56" s="114"/>
      <c r="N56" s="114"/>
      <c r="O56" s="112"/>
      <c r="P56" s="112"/>
      <c r="Q56" s="113"/>
      <c r="R56" s="7"/>
    </row>
    <row r="57" spans="1:19" ht="16.8" thickTop="1" thickBot="1" x14ac:dyDescent="0.3">
      <c r="A57" s="224" t="e">
        <f>IF('0'!#REF!=1,"до змісту","to title")</f>
        <v>#REF!</v>
      </c>
      <c r="B57" s="92" t="str">
        <f>IF('0'!A1=1,"Чернівецька","Chernivtsi")</f>
        <v>Чернівецька</v>
      </c>
      <c r="C57" s="34">
        <v>2193.6</v>
      </c>
      <c r="D57" s="34">
        <v>2597.4</v>
      </c>
      <c r="E57" s="35">
        <v>2601.3000000000002</v>
      </c>
      <c r="F57" s="35">
        <v>2785.7</v>
      </c>
      <c r="G57" s="35">
        <v>3014.5</v>
      </c>
      <c r="H57" s="50">
        <v>2638.5</v>
      </c>
      <c r="I57" s="50">
        <v>2664.9</v>
      </c>
      <c r="J57" s="50">
        <v>2918.3</v>
      </c>
      <c r="K57" s="50">
        <v>3162.2</v>
      </c>
      <c r="L57" s="114"/>
      <c r="M57" s="114"/>
      <c r="N57" s="114"/>
      <c r="O57" s="112"/>
      <c r="P57" s="112"/>
      <c r="Q57" s="113"/>
      <c r="R57" s="7"/>
    </row>
    <row r="58" spans="1:19" ht="16.8" thickTop="1" thickBot="1" x14ac:dyDescent="0.3">
      <c r="A58" s="224" t="e">
        <f>IF('0'!#REF!=1,"до змісту","to title")</f>
        <v>#REF!</v>
      </c>
      <c r="B58" s="92" t="str">
        <f>IF('0'!A1=1,"Чернігівська","Chernihiv")</f>
        <v>Чернігівська</v>
      </c>
      <c r="C58" s="34">
        <v>4177.8</v>
      </c>
      <c r="D58" s="34">
        <v>6166.2</v>
      </c>
      <c r="E58" s="35">
        <v>6823.5</v>
      </c>
      <c r="F58" s="35">
        <v>7053.4</v>
      </c>
      <c r="G58" s="35">
        <v>7831.3</v>
      </c>
      <c r="H58" s="50">
        <v>7772.3</v>
      </c>
      <c r="I58" s="50">
        <v>8215.5</v>
      </c>
      <c r="J58" s="50">
        <v>8792.2000000000007</v>
      </c>
      <c r="K58" s="50">
        <v>10033</v>
      </c>
      <c r="L58" s="114"/>
      <c r="M58" s="114"/>
      <c r="N58" s="114"/>
      <c r="O58" s="112"/>
      <c r="P58" s="112"/>
      <c r="Q58" s="113"/>
      <c r="R58" s="7"/>
    </row>
    <row r="59" spans="1:19" ht="16.8" thickTop="1" thickBot="1" x14ac:dyDescent="0.3">
      <c r="A59" s="242" t="e">
        <f>IF('0'!#REF!=1,"до змісту","to title")</f>
        <v>#REF!</v>
      </c>
      <c r="B59" s="93" t="str">
        <f>IF('0'!A1=1,"м. Севастополь","Sevastopоl")</f>
        <v>м. Севастополь</v>
      </c>
      <c r="C59" s="36" t="s">
        <v>0</v>
      </c>
      <c r="D59" s="36" t="s">
        <v>0</v>
      </c>
      <c r="E59" s="37">
        <v>118.7</v>
      </c>
      <c r="F59" s="37">
        <v>120.1</v>
      </c>
      <c r="G59" s="36" t="s">
        <v>0</v>
      </c>
      <c r="H59" s="36" t="s">
        <v>0</v>
      </c>
      <c r="I59" s="36" t="s">
        <v>0</v>
      </c>
      <c r="J59" s="36" t="s">
        <v>0</v>
      </c>
      <c r="K59" s="36" t="s">
        <v>0</v>
      </c>
      <c r="L59" s="7"/>
      <c r="M59" s="7"/>
      <c r="N59" s="7"/>
      <c r="O59" s="7"/>
      <c r="P59" s="7"/>
      <c r="Q59" s="7"/>
      <c r="R59" s="7"/>
    </row>
    <row r="60" spans="1:19" ht="15" thickTop="1" thickBot="1" x14ac:dyDescent="0.3">
      <c r="A60" s="59"/>
      <c r="B60" s="59"/>
      <c r="C60" s="16"/>
      <c r="D60" s="16"/>
      <c r="E60" s="16"/>
      <c r="F60" s="16"/>
      <c r="G60" s="16"/>
      <c r="H60" s="16"/>
      <c r="I60" s="16"/>
      <c r="J60" s="16"/>
      <c r="K60" s="16"/>
    </row>
    <row r="61" spans="1:19" ht="15" thickBot="1" x14ac:dyDescent="0.3">
      <c r="A61" s="226" t="str">
        <f>IF('0'!A1=1,"тваринниицтво","animal production")</f>
        <v>тваринниицтво</v>
      </c>
      <c r="B61" s="253"/>
      <c r="C61" s="16"/>
      <c r="D61" s="16"/>
      <c r="E61" s="16"/>
      <c r="F61" s="16"/>
      <c r="G61" s="16"/>
      <c r="H61" s="16"/>
      <c r="I61" s="16"/>
      <c r="J61" s="16"/>
      <c r="K61" s="16"/>
    </row>
    <row r="62" spans="1:19" ht="16.2" thickBot="1" x14ac:dyDescent="0.3">
      <c r="A62" s="223" t="str">
        <f>IF('0'!A1=1,"РЕГІОНИ","OBLAST")</f>
        <v>РЕГІОНИ</v>
      </c>
      <c r="B62" s="91" t="str">
        <f>IF('0'!A1=1,"Україна","Ukraine")</f>
        <v>Україна</v>
      </c>
      <c r="C62" s="33">
        <v>70332.399999999994</v>
      </c>
      <c r="D62" s="33">
        <v>71259.899999999994</v>
      </c>
      <c r="E62" s="38">
        <v>74021.399999999994</v>
      </c>
      <c r="F62" s="38">
        <v>76963.8</v>
      </c>
      <c r="G62" s="109">
        <v>73719.3</v>
      </c>
      <c r="H62" s="38">
        <v>71028.3</v>
      </c>
      <c r="I62" s="38">
        <v>69588.399999999994</v>
      </c>
      <c r="J62" s="38">
        <v>69682.399999999994</v>
      </c>
      <c r="K62" s="38">
        <v>70750</v>
      </c>
      <c r="L62" s="47"/>
      <c r="M62" s="47"/>
      <c r="N62" s="47"/>
      <c r="P62" s="111"/>
      <c r="Q62" s="111"/>
      <c r="R62" s="111"/>
      <c r="S62" s="7"/>
    </row>
    <row r="63" spans="1:19" ht="16.8" thickTop="1" thickBot="1" x14ac:dyDescent="0.3">
      <c r="A63" s="224" t="e">
        <f>IF('0'!#REF!=1,"до змісту","to title")</f>
        <v>#REF!</v>
      </c>
      <c r="B63" s="92" t="str">
        <f>IF('0'!A1=1,"АР Крим","AR of Crimea ")</f>
        <v>АР Крим</v>
      </c>
      <c r="C63" s="34">
        <v>3397.7</v>
      </c>
      <c r="D63" s="34">
        <v>3440</v>
      </c>
      <c r="E63" s="35">
        <v>3244.4</v>
      </c>
      <c r="F63" s="35">
        <v>2948.9</v>
      </c>
      <c r="G63" s="34" t="s">
        <v>0</v>
      </c>
      <c r="H63" s="34" t="s">
        <v>0</v>
      </c>
      <c r="I63" s="34" t="s">
        <v>0</v>
      </c>
      <c r="J63" s="34" t="s">
        <v>0</v>
      </c>
      <c r="K63" s="34" t="s">
        <v>0</v>
      </c>
      <c r="L63" s="47"/>
      <c r="M63" s="47"/>
      <c r="N63" s="47"/>
      <c r="P63" s="112"/>
      <c r="Q63" s="111"/>
      <c r="R63" s="111"/>
      <c r="S63" s="7"/>
    </row>
    <row r="64" spans="1:19" ht="16.8" thickTop="1" thickBot="1" x14ac:dyDescent="0.3">
      <c r="A64" s="224" t="e">
        <f>IF('0'!#REF!=1,"до змісту","to title")</f>
        <v>#REF!</v>
      </c>
      <c r="B64" s="92" t="str">
        <f>IF('0'!A1=1,"Вінницька","Vinnytsya")</f>
        <v>Вінницька</v>
      </c>
      <c r="C64" s="34">
        <v>3654.7</v>
      </c>
      <c r="D64" s="34">
        <v>3675.1</v>
      </c>
      <c r="E64" s="35">
        <v>4032.5</v>
      </c>
      <c r="F64" s="35">
        <v>5235</v>
      </c>
      <c r="G64" s="45">
        <v>5997.7</v>
      </c>
      <c r="H64" s="51">
        <v>6785.7</v>
      </c>
      <c r="I64" s="51">
        <v>6895.4</v>
      </c>
      <c r="J64" s="51">
        <v>6795</v>
      </c>
      <c r="K64" s="51">
        <v>7034.7000000000007</v>
      </c>
      <c r="L64" s="47"/>
      <c r="M64" s="47"/>
      <c r="N64" s="47"/>
      <c r="P64" s="112"/>
      <c r="Q64" s="112"/>
      <c r="R64" s="113"/>
      <c r="S64" s="7"/>
    </row>
    <row r="65" spans="1:19" ht="16.8" thickTop="1" thickBot="1" x14ac:dyDescent="0.3">
      <c r="A65" s="224" t="e">
        <f>IF('0'!#REF!=1,"до змісту","to title")</f>
        <v>#REF!</v>
      </c>
      <c r="B65" s="92" t="str">
        <f>IF('0'!A1=1,"Волинська","Volyn")</f>
        <v>Волинська</v>
      </c>
      <c r="C65" s="34">
        <v>2537.1</v>
      </c>
      <c r="D65" s="34">
        <v>2559.3000000000002</v>
      </c>
      <c r="E65" s="35">
        <v>2698.3</v>
      </c>
      <c r="F65" s="35">
        <v>2841.2</v>
      </c>
      <c r="G65" s="45">
        <v>2937.8</v>
      </c>
      <c r="H65" s="51">
        <v>2776.8</v>
      </c>
      <c r="I65" s="51">
        <v>2772.7</v>
      </c>
      <c r="J65" s="51">
        <v>2750.5</v>
      </c>
      <c r="K65" s="51">
        <v>2683.5</v>
      </c>
      <c r="L65" s="47"/>
      <c r="M65" s="47"/>
      <c r="N65" s="47"/>
      <c r="P65" s="112"/>
      <c r="Q65" s="112"/>
      <c r="R65" s="113"/>
      <c r="S65" s="7"/>
    </row>
    <row r="66" spans="1:19" ht="16.8" thickTop="1" thickBot="1" x14ac:dyDescent="0.3">
      <c r="A66" s="224" t="e">
        <f>IF('0'!#REF!=1,"до змісту","to title")</f>
        <v>#REF!</v>
      </c>
      <c r="B66" s="92" t="str">
        <f>IF('0'!A1=1,"Дніпропетровська","Dnipropetrovsk")</f>
        <v>Дніпропетровська</v>
      </c>
      <c r="C66" s="34">
        <v>4240.1000000000004</v>
      </c>
      <c r="D66" s="34">
        <v>4508.5</v>
      </c>
      <c r="E66" s="35">
        <v>4536.2</v>
      </c>
      <c r="F66" s="35">
        <v>4481.2</v>
      </c>
      <c r="G66" s="45">
        <v>4576.1000000000004</v>
      </c>
      <c r="H66" s="51">
        <v>4467.5</v>
      </c>
      <c r="I66" s="51">
        <v>4462.5</v>
      </c>
      <c r="J66" s="51">
        <v>4621.5</v>
      </c>
      <c r="K66" s="51">
        <v>4466.7</v>
      </c>
      <c r="L66" s="47"/>
      <c r="M66" s="47"/>
      <c r="N66" s="47"/>
      <c r="P66" s="112"/>
      <c r="Q66" s="112"/>
      <c r="R66" s="113"/>
      <c r="S66" s="7"/>
    </row>
    <row r="67" spans="1:19" ht="16.8" thickTop="1" thickBot="1" x14ac:dyDescent="0.3">
      <c r="A67" s="224" t="e">
        <f>IF('0'!#REF!=1,"до змісту","to title")</f>
        <v>#REF!</v>
      </c>
      <c r="B67" s="92" t="str">
        <f>IF('0'!A1=1,"Донецька","Donetsk")</f>
        <v>Донецька</v>
      </c>
      <c r="C67" s="34">
        <v>3763.9</v>
      </c>
      <c r="D67" s="34">
        <v>4069.7</v>
      </c>
      <c r="E67" s="35">
        <v>4215.3999999999996</v>
      </c>
      <c r="F67" s="35">
        <v>4103.8999999999996</v>
      </c>
      <c r="G67" s="45">
        <v>3340.2</v>
      </c>
      <c r="H67" s="51">
        <v>2468.3000000000002</v>
      </c>
      <c r="I67" s="51">
        <v>2401.6</v>
      </c>
      <c r="J67" s="51">
        <v>2402.9</v>
      </c>
      <c r="K67" s="51">
        <v>2420.6</v>
      </c>
      <c r="L67" s="47"/>
      <c r="M67" s="47"/>
      <c r="N67" s="47"/>
      <c r="P67" s="112"/>
      <c r="Q67" s="112"/>
      <c r="R67" s="113"/>
      <c r="S67" s="7"/>
    </row>
    <row r="68" spans="1:19" ht="16.8" thickTop="1" thickBot="1" x14ac:dyDescent="0.3">
      <c r="A68" s="224" t="e">
        <f>IF('0'!#REF!=1,"до змісту","to title")</f>
        <v>#REF!</v>
      </c>
      <c r="B68" s="92" t="str">
        <f>IF('0'!A1=1,"Житомирська","Zhytomyr")</f>
        <v>Житомирська</v>
      </c>
      <c r="C68" s="34">
        <v>2684.6</v>
      </c>
      <c r="D68" s="34">
        <v>2682.2</v>
      </c>
      <c r="E68" s="35">
        <v>2836.1</v>
      </c>
      <c r="F68" s="35">
        <v>2871.2</v>
      </c>
      <c r="G68" s="45">
        <v>2789.2</v>
      </c>
      <c r="H68" s="51">
        <v>2810.9</v>
      </c>
      <c r="I68" s="51">
        <v>2899.4</v>
      </c>
      <c r="J68" s="51">
        <v>2832.1</v>
      </c>
      <c r="K68" s="51">
        <v>2925.7999999999997</v>
      </c>
      <c r="L68" s="47"/>
      <c r="M68" s="47"/>
      <c r="N68" s="47"/>
      <c r="P68" s="112"/>
      <c r="Q68" s="112"/>
      <c r="R68" s="113"/>
      <c r="S68" s="7"/>
    </row>
    <row r="69" spans="1:19" ht="16.8" thickTop="1" thickBot="1" x14ac:dyDescent="0.3">
      <c r="A69" s="224" t="e">
        <f>IF('0'!#REF!=1,"до змісту","to title")</f>
        <v>#REF!</v>
      </c>
      <c r="B69" s="92" t="str">
        <f>IF('0'!A1=1,"Закарпатська","Zakarpattya")</f>
        <v>Закарпатська</v>
      </c>
      <c r="C69" s="34">
        <v>2067.1</v>
      </c>
      <c r="D69" s="34">
        <v>2076.6</v>
      </c>
      <c r="E69" s="35">
        <v>2128.6999999999998</v>
      </c>
      <c r="F69" s="35">
        <v>2184.3000000000002</v>
      </c>
      <c r="G69" s="45">
        <v>2108.4</v>
      </c>
      <c r="H69" s="51">
        <v>1996.6</v>
      </c>
      <c r="I69" s="51">
        <v>1827.2</v>
      </c>
      <c r="J69" s="51">
        <v>1932.4</v>
      </c>
      <c r="K69" s="51">
        <v>2102.4</v>
      </c>
      <c r="L69" s="47"/>
      <c r="M69" s="47"/>
      <c r="N69" s="47"/>
      <c r="P69" s="112"/>
      <c r="Q69" s="112"/>
      <c r="R69" s="113"/>
      <c r="S69" s="7"/>
    </row>
    <row r="70" spans="1:19" ht="16.8" thickTop="1" thickBot="1" x14ac:dyDescent="0.3">
      <c r="A70" s="224" t="e">
        <f>IF('0'!#REF!=1,"до змісту","to title")</f>
        <v>#REF!</v>
      </c>
      <c r="B70" s="92" t="str">
        <f>IF('0'!A1=1,"Запорізька","Zaporizhya")</f>
        <v>Запорізька</v>
      </c>
      <c r="C70" s="34">
        <v>2099.6</v>
      </c>
      <c r="D70" s="34">
        <v>2054.6999999999998</v>
      </c>
      <c r="E70" s="35">
        <v>2118</v>
      </c>
      <c r="F70" s="35">
        <v>2213.8000000000002</v>
      </c>
      <c r="G70" s="45">
        <v>2211.1999999999998</v>
      </c>
      <c r="H70" s="51">
        <v>2123.6</v>
      </c>
      <c r="I70" s="51">
        <v>2032.7</v>
      </c>
      <c r="J70" s="51">
        <v>1920.2</v>
      </c>
      <c r="K70" s="51">
        <v>1837.5</v>
      </c>
      <c r="L70" s="47"/>
      <c r="M70" s="47"/>
      <c r="N70" s="47"/>
      <c r="P70" s="112"/>
      <c r="Q70" s="112"/>
      <c r="R70" s="113"/>
      <c r="S70" s="7"/>
    </row>
    <row r="71" spans="1:19" ht="16.8" thickTop="1" thickBot="1" x14ac:dyDescent="0.3">
      <c r="A71" s="224" t="e">
        <f>IF('0'!#REF!=1,"до змісту","to title")</f>
        <v>#REF!</v>
      </c>
      <c r="B71" s="92" t="str">
        <f>IF('0'!A1=1,"Івано-Франківська","Ivano-Frankivsk")</f>
        <v>Івано-Франківська</v>
      </c>
      <c r="C71" s="34">
        <v>2737</v>
      </c>
      <c r="D71" s="34">
        <v>2876.8</v>
      </c>
      <c r="E71" s="35">
        <v>2998.8</v>
      </c>
      <c r="F71" s="35">
        <v>2999.2</v>
      </c>
      <c r="G71" s="45">
        <v>3077.9</v>
      </c>
      <c r="H71" s="51">
        <v>2987.9</v>
      </c>
      <c r="I71" s="51">
        <v>2831</v>
      </c>
      <c r="J71" s="51">
        <v>2820.8</v>
      </c>
      <c r="K71" s="51">
        <v>2864.7</v>
      </c>
      <c r="L71" s="47"/>
      <c r="M71" s="47"/>
      <c r="N71" s="47"/>
      <c r="P71" s="112"/>
      <c r="Q71" s="112"/>
      <c r="R71" s="113"/>
      <c r="S71" s="7"/>
    </row>
    <row r="72" spans="1:19" ht="16.8" thickTop="1" thickBot="1" x14ac:dyDescent="0.3">
      <c r="A72" s="224" t="e">
        <f>IF('0'!#REF!=1,"до змісту","to title")</f>
        <v>#REF!</v>
      </c>
      <c r="B72" s="92" t="str">
        <f>IF('0'!A1=1,"Київська","Kyiv")</f>
        <v>Київська</v>
      </c>
      <c r="C72" s="34">
        <v>4736.8</v>
      </c>
      <c r="D72" s="34">
        <v>5098</v>
      </c>
      <c r="E72" s="35">
        <v>5560.4</v>
      </c>
      <c r="F72" s="35">
        <v>5662.5</v>
      </c>
      <c r="G72" s="45">
        <v>5652.3</v>
      </c>
      <c r="H72" s="51">
        <v>5438.6</v>
      </c>
      <c r="I72" s="51">
        <v>5195.8</v>
      </c>
      <c r="J72" s="51">
        <v>5720.2</v>
      </c>
      <c r="K72" s="51">
        <v>6537</v>
      </c>
      <c r="L72" s="47"/>
      <c r="M72" s="47"/>
      <c r="N72" s="47"/>
      <c r="P72" s="112"/>
      <c r="Q72" s="112"/>
      <c r="R72" s="113"/>
      <c r="S72" s="7"/>
    </row>
    <row r="73" spans="1:19" ht="16.8" thickTop="1" thickBot="1" x14ac:dyDescent="0.3">
      <c r="A73" s="224" t="e">
        <f>IF('0'!#REF!=1,"до змісту","to title")</f>
        <v>#REF!</v>
      </c>
      <c r="B73" s="92" t="str">
        <f>IF('0'!A1=1,"Кіровоградська","Kirovohrad")</f>
        <v>Кіровоградська</v>
      </c>
      <c r="C73" s="34">
        <v>1929</v>
      </c>
      <c r="D73" s="34">
        <v>1882.9</v>
      </c>
      <c r="E73" s="35">
        <v>1994.5</v>
      </c>
      <c r="F73" s="35">
        <v>1931.2</v>
      </c>
      <c r="G73" s="45">
        <v>1938</v>
      </c>
      <c r="H73" s="51">
        <v>1943.6</v>
      </c>
      <c r="I73" s="51">
        <v>1943.5</v>
      </c>
      <c r="J73" s="51">
        <v>1918.7</v>
      </c>
      <c r="K73" s="51">
        <v>1943.7</v>
      </c>
      <c r="L73" s="47"/>
      <c r="M73" s="47"/>
      <c r="N73" s="47"/>
      <c r="P73" s="112"/>
      <c r="Q73" s="112"/>
      <c r="R73" s="113"/>
      <c r="S73" s="7"/>
    </row>
    <row r="74" spans="1:19" ht="16.8" thickTop="1" thickBot="1" x14ac:dyDescent="0.3">
      <c r="A74" s="224" t="e">
        <f>IF('0'!#REF!=1,"до змісту","to title")</f>
        <v>#REF!</v>
      </c>
      <c r="B74" s="92" t="str">
        <f>IF('0'!A1=1,"Луганська","Luhansk")</f>
        <v>Луганська</v>
      </c>
      <c r="C74" s="34">
        <v>1876.2</v>
      </c>
      <c r="D74" s="34">
        <v>1845.3</v>
      </c>
      <c r="E74" s="35">
        <v>1854.5</v>
      </c>
      <c r="F74" s="35">
        <v>1856.4</v>
      </c>
      <c r="G74" s="45">
        <v>1440.6</v>
      </c>
      <c r="H74" s="51">
        <v>877.6</v>
      </c>
      <c r="I74" s="51">
        <v>734.3</v>
      </c>
      <c r="J74" s="51">
        <v>615.70000000000005</v>
      </c>
      <c r="K74" s="51">
        <v>689.59999999999991</v>
      </c>
      <c r="L74" s="47"/>
      <c r="M74" s="47"/>
      <c r="N74" s="47"/>
      <c r="P74" s="112"/>
      <c r="Q74" s="112"/>
      <c r="R74" s="113"/>
      <c r="S74" s="7"/>
    </row>
    <row r="75" spans="1:19" ht="16.8" thickTop="1" thickBot="1" x14ac:dyDescent="0.3">
      <c r="A75" s="224" t="e">
        <f>IF('0'!#REF!=1,"до змісту","to title")</f>
        <v>#REF!</v>
      </c>
      <c r="B75" s="92" t="str">
        <f>IF('0'!A1=1,"Львівська","Lviv")</f>
        <v>Львівська</v>
      </c>
      <c r="C75" s="34">
        <v>3568.6</v>
      </c>
      <c r="D75" s="34">
        <v>3496.2</v>
      </c>
      <c r="E75" s="35">
        <v>3553.1</v>
      </c>
      <c r="F75" s="35">
        <v>3677.4</v>
      </c>
      <c r="G75" s="45">
        <v>3615.4</v>
      </c>
      <c r="H75" s="51">
        <v>3553.4</v>
      </c>
      <c r="I75" s="51">
        <v>3487.1</v>
      </c>
      <c r="J75" s="51">
        <v>3609.5</v>
      </c>
      <c r="K75" s="51">
        <v>3711.7</v>
      </c>
      <c r="L75" s="47"/>
      <c r="M75" s="47"/>
      <c r="N75" s="47"/>
      <c r="P75" s="112"/>
      <c r="Q75" s="112"/>
      <c r="R75" s="113"/>
      <c r="S75" s="7"/>
    </row>
    <row r="76" spans="1:19" ht="16.8" thickTop="1" thickBot="1" x14ac:dyDescent="0.3">
      <c r="A76" s="224" t="e">
        <f>IF('0'!#REF!=1,"до змісту","to title")</f>
        <v>#REF!</v>
      </c>
      <c r="B76" s="92" t="str">
        <f>IF('0'!A1=1,"Миколаївська","Mykolayiv")</f>
        <v>Миколаївська</v>
      </c>
      <c r="C76" s="34">
        <v>1894.7</v>
      </c>
      <c r="D76" s="34">
        <v>1930.5</v>
      </c>
      <c r="E76" s="35">
        <v>1906</v>
      </c>
      <c r="F76" s="35">
        <v>1840.2</v>
      </c>
      <c r="G76" s="45">
        <v>1870.5</v>
      </c>
      <c r="H76" s="51">
        <v>1693.3</v>
      </c>
      <c r="I76" s="51">
        <v>1648.7</v>
      </c>
      <c r="J76" s="51">
        <v>1635.9</v>
      </c>
      <c r="K76" s="51">
        <v>1546.8999999999999</v>
      </c>
      <c r="L76" s="47"/>
      <c r="M76" s="47"/>
      <c r="N76" s="47"/>
      <c r="P76" s="112"/>
      <c r="Q76" s="112"/>
      <c r="R76" s="113"/>
      <c r="S76" s="7"/>
    </row>
    <row r="77" spans="1:19" ht="16.8" thickTop="1" thickBot="1" x14ac:dyDescent="0.3">
      <c r="A77" s="224" t="e">
        <f>IF('0'!#REF!=1,"до змісту","to title")</f>
        <v>#REF!</v>
      </c>
      <c r="B77" s="92" t="str">
        <f>IF('0'!A1=1,"Одеська","Odesa")</f>
        <v>Одеська</v>
      </c>
      <c r="C77" s="34">
        <v>2365.4</v>
      </c>
      <c r="D77" s="34">
        <v>2172.8000000000002</v>
      </c>
      <c r="E77" s="35">
        <v>2163.8000000000002</v>
      </c>
      <c r="F77" s="35">
        <v>2228.1</v>
      </c>
      <c r="G77" s="45">
        <v>2075.9</v>
      </c>
      <c r="H77" s="51">
        <v>2092.1</v>
      </c>
      <c r="I77" s="51">
        <v>1930.5</v>
      </c>
      <c r="J77" s="51">
        <v>1883.2</v>
      </c>
      <c r="K77" s="51">
        <v>1781.1</v>
      </c>
      <c r="L77" s="47"/>
      <c r="M77" s="47"/>
      <c r="N77" s="47"/>
      <c r="P77" s="112"/>
      <c r="Q77" s="112"/>
      <c r="R77" s="113"/>
      <c r="S77" s="7"/>
    </row>
    <row r="78" spans="1:19" ht="16.8" thickTop="1" thickBot="1" x14ac:dyDescent="0.3">
      <c r="A78" s="224" t="e">
        <f>IF('0'!#REF!=1,"до змісту","to title")</f>
        <v>#REF!</v>
      </c>
      <c r="B78" s="92" t="str">
        <f>IF('0'!A1=1,"Полтавська","Poltava")</f>
        <v>Полтавська</v>
      </c>
      <c r="C78" s="34">
        <v>2934.5</v>
      </c>
      <c r="D78" s="34">
        <v>3045.3</v>
      </c>
      <c r="E78" s="35">
        <v>3440.7</v>
      </c>
      <c r="F78" s="35">
        <v>3751.7</v>
      </c>
      <c r="G78" s="45">
        <v>3817.4</v>
      </c>
      <c r="H78" s="51">
        <v>3758.5</v>
      </c>
      <c r="I78" s="51">
        <v>3825.9</v>
      </c>
      <c r="J78" s="51">
        <v>3694.8</v>
      </c>
      <c r="K78" s="51">
        <v>3617.2</v>
      </c>
      <c r="L78" s="47"/>
      <c r="M78" s="47"/>
      <c r="N78" s="47"/>
      <c r="P78" s="112"/>
      <c r="Q78" s="112"/>
      <c r="R78" s="113"/>
      <c r="S78" s="7"/>
    </row>
    <row r="79" spans="1:19" ht="16.8" thickTop="1" thickBot="1" x14ac:dyDescent="0.3">
      <c r="A79" s="224" t="e">
        <f>IF('0'!#REF!=1,"до змісту","to title")</f>
        <v>#REF!</v>
      </c>
      <c r="B79" s="92" t="str">
        <f>IF('0'!A1=1,"Рівненська","Rivne")</f>
        <v>Рівненська</v>
      </c>
      <c r="C79" s="34">
        <v>2165.3000000000002</v>
      </c>
      <c r="D79" s="34">
        <v>2150.5</v>
      </c>
      <c r="E79" s="35">
        <v>2218.1999999999998</v>
      </c>
      <c r="F79" s="35">
        <v>2341.9</v>
      </c>
      <c r="G79" s="45">
        <v>2363.4</v>
      </c>
      <c r="H79" s="51">
        <v>2260.1999999999998</v>
      </c>
      <c r="I79" s="51">
        <v>2259.6999999999998</v>
      </c>
      <c r="J79" s="51">
        <v>2273.4</v>
      </c>
      <c r="K79" s="51">
        <v>2224.3999999999996</v>
      </c>
      <c r="L79" s="47"/>
      <c r="M79" s="47"/>
      <c r="N79" s="47"/>
      <c r="P79" s="112"/>
      <c r="Q79" s="112"/>
      <c r="R79" s="113"/>
      <c r="S79" s="7"/>
    </row>
    <row r="80" spans="1:19" ht="16.8" thickTop="1" thickBot="1" x14ac:dyDescent="0.3">
      <c r="A80" s="224" t="e">
        <f>IF('0'!#REF!=1,"до змісту","to title")</f>
        <v>#REF!</v>
      </c>
      <c r="B80" s="92" t="str">
        <f>IF('0'!A1=1,"Сумська","Sumy ")</f>
        <v>Сумська</v>
      </c>
      <c r="C80" s="34">
        <v>1953.3</v>
      </c>
      <c r="D80" s="34">
        <v>1949.7</v>
      </c>
      <c r="E80" s="35">
        <v>2044.4</v>
      </c>
      <c r="F80" s="35">
        <v>2098.4</v>
      </c>
      <c r="G80" s="45">
        <v>2097</v>
      </c>
      <c r="H80" s="51">
        <v>2068</v>
      </c>
      <c r="I80" s="51">
        <v>2070.5</v>
      </c>
      <c r="J80" s="51">
        <v>2031.6</v>
      </c>
      <c r="K80" s="51">
        <v>2083.9</v>
      </c>
      <c r="L80" s="47"/>
      <c r="M80" s="47"/>
      <c r="N80" s="47"/>
      <c r="P80" s="112"/>
      <c r="Q80" s="112"/>
      <c r="R80" s="113"/>
      <c r="S80" s="7"/>
    </row>
    <row r="81" spans="1:19" ht="16.8" thickTop="1" thickBot="1" x14ac:dyDescent="0.3">
      <c r="A81" s="224" t="e">
        <f>IF('0'!#REF!=1,"до змісту","to title")</f>
        <v>#REF!</v>
      </c>
      <c r="B81" s="92" t="str">
        <f>IF('0'!A1=1,"Тернопільська","Ternopil ")</f>
        <v>Тернопільська</v>
      </c>
      <c r="C81" s="34">
        <v>1950.5</v>
      </c>
      <c r="D81" s="34">
        <v>1916</v>
      </c>
      <c r="E81" s="35">
        <v>2069.3000000000002</v>
      </c>
      <c r="F81" s="35">
        <v>2259.4</v>
      </c>
      <c r="G81" s="45">
        <v>2322</v>
      </c>
      <c r="H81" s="51">
        <v>2339.1</v>
      </c>
      <c r="I81" s="51">
        <v>2299.4</v>
      </c>
      <c r="J81" s="51">
        <v>2261.8000000000002</v>
      </c>
      <c r="K81" s="51">
        <v>2297.8000000000002</v>
      </c>
      <c r="L81" s="47"/>
      <c r="M81" s="47"/>
      <c r="N81" s="47"/>
      <c r="P81" s="112"/>
      <c r="Q81" s="112"/>
      <c r="R81" s="113"/>
      <c r="S81" s="7"/>
    </row>
    <row r="82" spans="1:19" ht="16.8" thickTop="1" thickBot="1" x14ac:dyDescent="0.3">
      <c r="A82" s="224" t="e">
        <f>IF('0'!#REF!=1,"до змісту","to title")</f>
        <v>#REF!</v>
      </c>
      <c r="B82" s="92" t="str">
        <f>IF('0'!A1=1,"Харківська","Kharkiv")</f>
        <v>Харківська</v>
      </c>
      <c r="C82" s="34">
        <v>3236.6</v>
      </c>
      <c r="D82" s="34">
        <v>3271.3</v>
      </c>
      <c r="E82" s="35">
        <v>3199.5</v>
      </c>
      <c r="F82" s="35">
        <v>3525.1</v>
      </c>
      <c r="G82" s="45">
        <v>3325.5</v>
      </c>
      <c r="H82" s="51">
        <v>3235.6</v>
      </c>
      <c r="I82" s="51">
        <v>3192.2</v>
      </c>
      <c r="J82" s="51">
        <v>2956.7</v>
      </c>
      <c r="K82" s="51">
        <v>3014.8</v>
      </c>
      <c r="L82" s="47"/>
      <c r="M82" s="47"/>
      <c r="N82" s="47"/>
      <c r="P82" s="112"/>
      <c r="Q82" s="112"/>
      <c r="R82" s="113"/>
      <c r="S82" s="7"/>
    </row>
    <row r="83" spans="1:19" ht="16.8" thickTop="1" thickBot="1" x14ac:dyDescent="0.3">
      <c r="A83" s="224" t="e">
        <f>IF('0'!#REF!=1,"до змісту","to title")</f>
        <v>#REF!</v>
      </c>
      <c r="B83" s="92" t="str">
        <f>IF('0'!A1=1,"Херсонська","Kherson")</f>
        <v>Херсонська</v>
      </c>
      <c r="C83" s="34">
        <v>1815.2</v>
      </c>
      <c r="D83" s="34">
        <v>1850.9</v>
      </c>
      <c r="E83" s="35">
        <v>1982.9</v>
      </c>
      <c r="F83" s="35">
        <v>2320.3000000000002</v>
      </c>
      <c r="G83" s="45">
        <v>2585.9</v>
      </c>
      <c r="H83" s="51">
        <v>2315.9</v>
      </c>
      <c r="I83" s="51">
        <v>2122.1999999999998</v>
      </c>
      <c r="J83" s="51">
        <v>2069.6999999999998</v>
      </c>
      <c r="K83" s="51">
        <v>2053.9</v>
      </c>
      <c r="L83" s="47"/>
      <c r="M83" s="47"/>
      <c r="N83" s="47"/>
      <c r="P83" s="112"/>
      <c r="Q83" s="112"/>
      <c r="R83" s="113"/>
      <c r="S83" s="7"/>
    </row>
    <row r="84" spans="1:19" ht="16.8" thickTop="1" thickBot="1" x14ac:dyDescent="0.3">
      <c r="A84" s="224" t="e">
        <f>IF('0'!#REF!=1,"до змісту","to title")</f>
        <v>#REF!</v>
      </c>
      <c r="B84" s="92" t="str">
        <f>IF('0'!A1=1,"Хмельницька","Khmelnytskiy")</f>
        <v>Хмельницька</v>
      </c>
      <c r="C84" s="34">
        <v>2728.8</v>
      </c>
      <c r="D84" s="34">
        <v>2748.8</v>
      </c>
      <c r="E84" s="35">
        <v>3182</v>
      </c>
      <c r="F84" s="35">
        <v>3550.2</v>
      </c>
      <c r="G84" s="45">
        <v>3639.5</v>
      </c>
      <c r="H84" s="51">
        <v>3467.2</v>
      </c>
      <c r="I84" s="51">
        <v>3166.2</v>
      </c>
      <c r="J84" s="51">
        <v>3495.7</v>
      </c>
      <c r="K84" s="51">
        <v>3370.3</v>
      </c>
      <c r="L84" s="47"/>
      <c r="M84" s="47"/>
      <c r="N84" s="47"/>
      <c r="P84" s="112"/>
      <c r="Q84" s="112"/>
      <c r="R84" s="113"/>
      <c r="S84" s="7"/>
    </row>
    <row r="85" spans="1:19" ht="16.8" thickTop="1" thickBot="1" x14ac:dyDescent="0.3">
      <c r="A85" s="224" t="e">
        <f>IF('0'!#REF!=1,"до змісту","to title")</f>
        <v>#REF!</v>
      </c>
      <c r="B85" s="92" t="str">
        <f>IF('0'!A1=1,"Черкаська","Cherkasy")</f>
        <v>Черкаська</v>
      </c>
      <c r="C85" s="34">
        <v>5957.5</v>
      </c>
      <c r="D85" s="34">
        <v>5948.6</v>
      </c>
      <c r="E85" s="35">
        <v>5922.5</v>
      </c>
      <c r="F85" s="35">
        <v>5918.1</v>
      </c>
      <c r="G85" s="45">
        <v>5964.4</v>
      </c>
      <c r="H85" s="51">
        <v>5766.4</v>
      </c>
      <c r="I85" s="51">
        <v>5812.4</v>
      </c>
      <c r="J85" s="51">
        <v>5713.7</v>
      </c>
      <c r="K85" s="51">
        <v>5848.8</v>
      </c>
      <c r="L85" s="47"/>
      <c r="M85" s="47"/>
      <c r="N85" s="47"/>
      <c r="P85" s="112"/>
      <c r="Q85" s="112"/>
      <c r="R85" s="113"/>
      <c r="S85" s="7"/>
    </row>
    <row r="86" spans="1:19" ht="16.8" thickTop="1" thickBot="1" x14ac:dyDescent="0.3">
      <c r="A86" s="224" t="e">
        <f>IF('0'!#REF!=1,"до змісту","to title")</f>
        <v>#REF!</v>
      </c>
      <c r="B86" s="92" t="str">
        <f>IF('0'!A1=1,"Чернівецька","Chernivtsi")</f>
        <v>Чернівецька</v>
      </c>
      <c r="C86" s="34">
        <v>1705.5</v>
      </c>
      <c r="D86" s="34">
        <v>1721.2</v>
      </c>
      <c r="E86" s="35">
        <v>1762</v>
      </c>
      <c r="F86" s="35">
        <v>1728.8</v>
      </c>
      <c r="G86" s="45">
        <v>1689.4</v>
      </c>
      <c r="H86" s="51">
        <v>1648.9</v>
      </c>
      <c r="I86" s="51">
        <v>1620.8</v>
      </c>
      <c r="J86" s="51">
        <v>1594.7</v>
      </c>
      <c r="K86" s="51">
        <v>1587.9</v>
      </c>
      <c r="L86" s="47"/>
      <c r="M86" s="47"/>
      <c r="N86" s="47"/>
      <c r="P86" s="112"/>
      <c r="Q86" s="112"/>
      <c r="R86" s="113"/>
      <c r="S86" s="7"/>
    </row>
    <row r="87" spans="1:19" ht="16.8" thickTop="1" thickBot="1" x14ac:dyDescent="0.3">
      <c r="A87" s="224" t="e">
        <f>IF('0'!#REF!=1,"до змісту","to title")</f>
        <v>#REF!</v>
      </c>
      <c r="B87" s="92" t="str">
        <f>IF('0'!A1=1,"Чернігівська","Chernihiv")</f>
        <v>Чернігівська</v>
      </c>
      <c r="C87" s="34">
        <v>2332.6999999999998</v>
      </c>
      <c r="D87" s="34">
        <v>2289</v>
      </c>
      <c r="E87" s="35">
        <v>2328.4</v>
      </c>
      <c r="F87" s="35">
        <v>2358.6999999999998</v>
      </c>
      <c r="G87" s="45">
        <v>2283.6</v>
      </c>
      <c r="H87" s="51">
        <v>2152.6</v>
      </c>
      <c r="I87" s="51">
        <v>2156.6999999999998</v>
      </c>
      <c r="J87" s="51">
        <v>2131.6999999999998</v>
      </c>
      <c r="K87" s="51">
        <v>2105.1</v>
      </c>
      <c r="L87" s="47"/>
      <c r="M87" s="47"/>
      <c r="N87" s="47"/>
      <c r="P87" s="112"/>
      <c r="Q87" s="112"/>
      <c r="R87" s="113"/>
      <c r="S87" s="7"/>
    </row>
    <row r="88" spans="1:19" ht="16.8" thickTop="1" thickBot="1" x14ac:dyDescent="0.3">
      <c r="A88" s="242" t="e">
        <f>IF('0'!#REF!=1,"до змісту","to title")</f>
        <v>#REF!</v>
      </c>
      <c r="B88" s="93" t="str">
        <f>IF('0'!A1=1,"м. Севастополь","Sevastopоl")</f>
        <v>м. Севастополь</v>
      </c>
      <c r="C88" s="36" t="s">
        <v>0</v>
      </c>
      <c r="D88" s="36" t="s">
        <v>0</v>
      </c>
      <c r="E88" s="37">
        <v>30.8</v>
      </c>
      <c r="F88" s="37">
        <v>36.700000000000003</v>
      </c>
      <c r="G88" s="36" t="s">
        <v>0</v>
      </c>
      <c r="H88" s="36" t="s">
        <v>0</v>
      </c>
      <c r="I88" s="36" t="s">
        <v>0</v>
      </c>
      <c r="J88" s="36" t="s">
        <v>0</v>
      </c>
      <c r="K88" s="36" t="s">
        <v>0</v>
      </c>
      <c r="L88" s="47"/>
      <c r="M88" s="47"/>
      <c r="N88" s="47"/>
      <c r="P88" s="7"/>
      <c r="Q88" s="7"/>
      <c r="R88" s="7"/>
      <c r="S88" s="7"/>
    </row>
    <row r="89" spans="1:19" ht="14.4" thickTop="1" x14ac:dyDescent="0.25">
      <c r="A89" s="59"/>
      <c r="B89" s="59"/>
      <c r="P89" s="7"/>
      <c r="Q89" s="7"/>
      <c r="R89" s="7"/>
      <c r="S89" s="7"/>
    </row>
    <row r="90" spans="1:19" ht="29.25" customHeight="1" x14ac:dyDescent="0.3">
      <c r="A90" s="59"/>
      <c r="B90" s="203" t="str">
        <f>IF('0'!A1=1,"*Дані за 2014-2018 роки наведено без урахування тимчасово окупованої території Автономної Республіки Крим, м. Севастополя, а також без частини тимчасово окупованих територій у Донецькій та Луганській областях.","Data for 2014-2018 to exclude the temporarily occupied territories of the Autonomous Republic of Crimea, the city of Sevastopol,  the temporarily occupied territories in the Donetk and Luhansk regions.")</f>
        <v>*Дані за 2014-2018 роки наведено без урахування тимчасово окупованої території Автономної Республіки Крим, м. Севастополя, а також без частини тимчасово окупованих територій у Донецькій та Луганській областях.</v>
      </c>
      <c r="C90" s="208"/>
      <c r="D90" s="208"/>
      <c r="E90" s="208"/>
      <c r="F90" s="208"/>
      <c r="G90" s="208"/>
      <c r="H90" s="208"/>
      <c r="I90" s="208"/>
      <c r="J90" s="208"/>
      <c r="K90" s="208"/>
      <c r="L90" s="208"/>
    </row>
    <row r="91" spans="1:19" x14ac:dyDescent="0.25">
      <c r="A91" s="59"/>
      <c r="B91" s="97"/>
    </row>
    <row r="92" spans="1:19" x14ac:dyDescent="0.25">
      <c r="A92" s="59"/>
      <c r="B92" s="59"/>
    </row>
  </sheetData>
  <mergeCells count="8">
    <mergeCell ref="B90:L90"/>
    <mergeCell ref="A2:B2"/>
    <mergeCell ref="A33:A59"/>
    <mergeCell ref="A62:A88"/>
    <mergeCell ref="A3:B3"/>
    <mergeCell ref="A32:B32"/>
    <mergeCell ref="A61:B61"/>
    <mergeCell ref="A4:A30"/>
  </mergeCells>
  <hyperlinks>
    <hyperlink ref="A1" location="'0'!A1" display="'0'!A1" xr:uid="{00000000-0004-0000-0A00-000000000000}"/>
  </hyperlinks>
  <pageMargins left="0.7" right="0.7" top="0.75" bottom="0.75" header="0.3" footer="0.3"/>
  <pageSetup paperSize="9" orientation="portrait" horizont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 tint="0.39997558519241921"/>
  </sheetPr>
  <dimension ref="A1:L90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2" sqref="K2"/>
    </sheetView>
  </sheetViews>
  <sheetFormatPr defaultColWidth="9.109375" defaultRowHeight="13.8" x14ac:dyDescent="0.25"/>
  <cols>
    <col min="1" max="1" width="8.6640625" style="1" customWidth="1"/>
    <col min="2" max="2" width="45.6640625" style="1" customWidth="1"/>
    <col min="3" max="18" width="10.6640625" style="1" customWidth="1"/>
    <col min="19" max="16384" width="9.109375" style="1"/>
  </cols>
  <sheetData>
    <row r="1" spans="1:11" ht="15" thickBot="1" x14ac:dyDescent="0.35">
      <c r="A1" s="80" t="str">
        <f>IF('0'!A1=1,"до змісту","to title")</f>
        <v>до змісту</v>
      </c>
      <c r="B1" s="95"/>
    </row>
    <row r="2" spans="1:11" ht="51" customHeight="1" thickBot="1" x14ac:dyDescent="0.3">
      <c r="A2" s="251" t="str">
        <f>IF('0'!A1=1,"Валова продукція сільськогосподарських підприємств за регіонами (у постійних цінах 2010 року, млн.грн.)","Gross output in agricultural enterprises by oblasts (in 2010 prices, mln.UAH)")</f>
        <v>Валова продукція сільськогосподарських підприємств за регіонами (у постійних цінах 2010 року, млн.грн.)</v>
      </c>
      <c r="B2" s="252"/>
      <c r="C2" s="32">
        <v>2010</v>
      </c>
      <c r="D2" s="32">
        <v>2011</v>
      </c>
      <c r="E2" s="32">
        <v>2012</v>
      </c>
      <c r="F2" s="32">
        <v>2013</v>
      </c>
      <c r="G2" s="32" t="s">
        <v>1</v>
      </c>
      <c r="H2" s="32">
        <v>2015</v>
      </c>
      <c r="I2" s="32">
        <v>2016</v>
      </c>
      <c r="J2" s="32">
        <v>2017</v>
      </c>
      <c r="K2" s="32">
        <v>2018</v>
      </c>
    </row>
    <row r="3" spans="1:11" ht="17.25" customHeight="1" thickBot="1" x14ac:dyDescent="0.3">
      <c r="A3" s="275" t="str">
        <f>IF('0'!A1=1,"Валова продукція, всього","Gross output, total")</f>
        <v>Валова продукція, всього</v>
      </c>
      <c r="B3" s="276"/>
      <c r="C3" s="31"/>
      <c r="D3" s="31"/>
      <c r="E3" s="31"/>
      <c r="F3" s="31"/>
      <c r="G3" s="31"/>
    </row>
    <row r="4" spans="1:11" ht="15" customHeight="1" thickBot="1" x14ac:dyDescent="0.3">
      <c r="A4" s="274" t="str">
        <f>IF('0'!A1=1,"РЕГІОНИ","OBLAST")</f>
        <v>РЕГІОНИ</v>
      </c>
      <c r="B4" s="92" t="str">
        <f>IF('0'!A1=1,"Україна","Ukraine")</f>
        <v>Україна</v>
      </c>
      <c r="C4" s="43">
        <v>94089</v>
      </c>
      <c r="D4" s="43">
        <v>121053.7</v>
      </c>
      <c r="E4" s="49">
        <v>113082.3</v>
      </c>
      <c r="F4" s="49">
        <v>136590.9</v>
      </c>
      <c r="G4" s="43">
        <v>139058.4</v>
      </c>
      <c r="H4" s="53">
        <v>131918.6</v>
      </c>
      <c r="I4" s="53">
        <v>145119</v>
      </c>
      <c r="J4" s="53">
        <v>140535.20000000001</v>
      </c>
      <c r="K4" s="53">
        <v>158306.5</v>
      </c>
    </row>
    <row r="5" spans="1:11" ht="15" customHeight="1" thickTop="1" thickBot="1" x14ac:dyDescent="0.3">
      <c r="A5" s="224" t="e">
        <f>IF('0'!#REF!=1,"до змісту","to title")</f>
        <v>#REF!</v>
      </c>
      <c r="B5" s="92" t="str">
        <f>IF('0'!A1=1,"АР Крим","AR of Crimea ")</f>
        <v>АР Крим</v>
      </c>
      <c r="C5" s="34">
        <v>3297</v>
      </c>
      <c r="D5" s="34">
        <v>3942.8</v>
      </c>
      <c r="E5" s="35">
        <v>2946.4</v>
      </c>
      <c r="F5" s="35">
        <v>2842.6</v>
      </c>
      <c r="G5" s="34" t="s">
        <v>0</v>
      </c>
      <c r="H5" s="34" t="s">
        <v>0</v>
      </c>
      <c r="I5" s="34" t="s">
        <v>0</v>
      </c>
      <c r="J5" s="34" t="s">
        <v>0</v>
      </c>
      <c r="K5" s="34" t="s">
        <v>0</v>
      </c>
    </row>
    <row r="6" spans="1:11" ht="15" customHeight="1" thickTop="1" thickBot="1" x14ac:dyDescent="0.3">
      <c r="A6" s="224" t="e">
        <f>IF('0'!#REF!=1,"до змісту","to title")</f>
        <v>#REF!</v>
      </c>
      <c r="B6" s="92" t="str">
        <f>IF('0'!A1=1,"Вінницька","Vinnytsya")</f>
        <v>Вінницька</v>
      </c>
      <c r="C6" s="34">
        <v>6451.3</v>
      </c>
      <c r="D6" s="34">
        <v>8142.9</v>
      </c>
      <c r="E6" s="35">
        <v>7764.6</v>
      </c>
      <c r="F6" s="35">
        <v>10620.6</v>
      </c>
      <c r="G6" s="35">
        <v>12319.9</v>
      </c>
      <c r="H6" s="51">
        <v>10940.3</v>
      </c>
      <c r="I6" s="51">
        <v>13794.6</v>
      </c>
      <c r="J6" s="51">
        <v>12954.9</v>
      </c>
      <c r="K6" s="51">
        <v>15152.7</v>
      </c>
    </row>
    <row r="7" spans="1:11" ht="15" customHeight="1" thickTop="1" thickBot="1" x14ac:dyDescent="0.3">
      <c r="A7" s="224" t="e">
        <f>IF('0'!#REF!=1,"до змісту","to title")</f>
        <v>#REF!</v>
      </c>
      <c r="B7" s="92" t="str">
        <f>IF('0'!A1=1,"Волинська","Volyn")</f>
        <v>Волинська</v>
      </c>
      <c r="C7" s="34">
        <v>1410.3</v>
      </c>
      <c r="D7" s="34">
        <v>1657.6</v>
      </c>
      <c r="E7" s="35">
        <v>1884.2</v>
      </c>
      <c r="F7" s="35">
        <v>2023.3</v>
      </c>
      <c r="G7" s="35">
        <v>2404.8000000000002</v>
      </c>
      <c r="H7" s="51">
        <v>2375.1</v>
      </c>
      <c r="I7" s="51">
        <v>2572.1999999999998</v>
      </c>
      <c r="J7" s="51">
        <v>2853</v>
      </c>
      <c r="K7" s="51">
        <v>3168</v>
      </c>
    </row>
    <row r="8" spans="1:11" ht="15" customHeight="1" thickTop="1" thickBot="1" x14ac:dyDescent="0.3">
      <c r="A8" s="224" t="e">
        <f>IF('0'!#REF!=1,"до змісту","to title")</f>
        <v>#REF!</v>
      </c>
      <c r="B8" s="92" t="str">
        <f>IF('0'!A1=1,"Дніпропетровська","Dnipropetrovsk")</f>
        <v>Дніпропетровська</v>
      </c>
      <c r="C8" s="34">
        <v>7237.6</v>
      </c>
      <c r="D8" s="34">
        <v>8680.1</v>
      </c>
      <c r="E8" s="35">
        <v>6644.4</v>
      </c>
      <c r="F8" s="35">
        <v>9312.6</v>
      </c>
      <c r="G8" s="35">
        <v>8423.6</v>
      </c>
      <c r="H8" s="51">
        <v>9110.5</v>
      </c>
      <c r="I8" s="51">
        <v>9145.9</v>
      </c>
      <c r="J8" s="51">
        <v>9355.1</v>
      </c>
      <c r="K8" s="51">
        <v>9656</v>
      </c>
    </row>
    <row r="9" spans="1:11" ht="15" customHeight="1" thickTop="1" thickBot="1" x14ac:dyDescent="0.3">
      <c r="A9" s="224" t="e">
        <f>IF('0'!#REF!=1,"до змісту","to title")</f>
        <v>#REF!</v>
      </c>
      <c r="B9" s="92" t="str">
        <f>IF('0'!A1=1,"Донецька","Donetsk")</f>
        <v>Донецька</v>
      </c>
      <c r="C9" s="34">
        <v>4908.6000000000004</v>
      </c>
      <c r="D9" s="34">
        <v>5973.8</v>
      </c>
      <c r="E9" s="35">
        <v>5448</v>
      </c>
      <c r="F9" s="35">
        <v>5787.9</v>
      </c>
      <c r="G9" s="35">
        <v>5193.2</v>
      </c>
      <c r="H9" s="51">
        <v>3787.1</v>
      </c>
      <c r="I9" s="51">
        <v>4374.3999999999996</v>
      </c>
      <c r="J9" s="51">
        <v>4381.5</v>
      </c>
      <c r="K9" s="51">
        <v>3900.3</v>
      </c>
    </row>
    <row r="10" spans="1:11" ht="15" customHeight="1" thickTop="1" thickBot="1" x14ac:dyDescent="0.3">
      <c r="A10" s="224" t="e">
        <f>IF('0'!#REF!=1,"до змісту","to title")</f>
        <v>#REF!</v>
      </c>
      <c r="B10" s="92" t="str">
        <f>IF('0'!A1=1,"Житомирська","Zhytomyr")</f>
        <v>Житомирська</v>
      </c>
      <c r="C10" s="34">
        <v>2081.3000000000002</v>
      </c>
      <c r="D10" s="34">
        <v>2766.2</v>
      </c>
      <c r="E10" s="35">
        <v>3274.3</v>
      </c>
      <c r="F10" s="35">
        <v>3712.1</v>
      </c>
      <c r="G10" s="35">
        <v>4094.1</v>
      </c>
      <c r="H10" s="51">
        <v>3390.6</v>
      </c>
      <c r="I10" s="51">
        <v>4309.7</v>
      </c>
      <c r="J10" s="51">
        <v>4454.1000000000004</v>
      </c>
      <c r="K10" s="51">
        <v>5222.2</v>
      </c>
    </row>
    <row r="11" spans="1:11" ht="15" customHeight="1" thickTop="1" thickBot="1" x14ac:dyDescent="0.3">
      <c r="A11" s="224" t="e">
        <f>IF('0'!#REF!=1,"до змісту","to title")</f>
        <v>#REF!</v>
      </c>
      <c r="B11" s="92" t="str">
        <f>IF('0'!A1=1,"Закарпатська","Zakarpattya")</f>
        <v>Закарпатська</v>
      </c>
      <c r="C11" s="34">
        <v>144.5</v>
      </c>
      <c r="D11" s="34">
        <v>205.1</v>
      </c>
      <c r="E11" s="35">
        <v>233.2</v>
      </c>
      <c r="F11" s="35">
        <v>225.2</v>
      </c>
      <c r="G11" s="35">
        <v>271.7</v>
      </c>
      <c r="H11" s="51">
        <v>312.39999999999998</v>
      </c>
      <c r="I11" s="51">
        <v>355.3</v>
      </c>
      <c r="J11" s="51">
        <v>332.5</v>
      </c>
      <c r="K11" s="51">
        <v>375</v>
      </c>
    </row>
    <row r="12" spans="1:11" ht="15" customHeight="1" thickTop="1" thickBot="1" x14ac:dyDescent="0.3">
      <c r="A12" s="224" t="e">
        <f>IF('0'!#REF!=1,"до змісту","to title")</f>
        <v>#REF!</v>
      </c>
      <c r="B12" s="92" t="str">
        <f>IF('0'!A1=1,"Запорізька","Zaporizhya")</f>
        <v>Запорізька</v>
      </c>
      <c r="C12" s="34">
        <v>4383.3999999999996</v>
      </c>
      <c r="D12" s="34">
        <v>5095</v>
      </c>
      <c r="E12" s="35">
        <v>3496.8</v>
      </c>
      <c r="F12" s="35">
        <v>4829.8</v>
      </c>
      <c r="G12" s="35">
        <v>4766.8999999999996</v>
      </c>
      <c r="H12" s="51">
        <v>5303.5</v>
      </c>
      <c r="I12" s="51">
        <v>5451.4</v>
      </c>
      <c r="J12" s="51">
        <v>5371.5</v>
      </c>
      <c r="K12" s="51">
        <v>4489.8</v>
      </c>
    </row>
    <row r="13" spans="1:11" ht="15" customHeight="1" thickTop="1" thickBot="1" x14ac:dyDescent="0.3">
      <c r="A13" s="224" t="e">
        <f>IF('0'!#REF!=1,"до змісту","to title")</f>
        <v>#REF!</v>
      </c>
      <c r="B13" s="92" t="str">
        <f>IF('0'!A1=1,"Івано-Франківська","Ivano-Frankivsk")</f>
        <v>Івано-Франківська</v>
      </c>
      <c r="C13" s="34">
        <v>953.7</v>
      </c>
      <c r="D13" s="34">
        <v>1446.7</v>
      </c>
      <c r="E13" s="35">
        <v>1663.7</v>
      </c>
      <c r="F13" s="35">
        <v>1750.9</v>
      </c>
      <c r="G13" s="35">
        <v>2045.7</v>
      </c>
      <c r="H13" s="51">
        <v>1759</v>
      </c>
      <c r="I13" s="51">
        <v>1807</v>
      </c>
      <c r="J13" s="51">
        <v>1991.5</v>
      </c>
      <c r="K13" s="51">
        <v>2081.6999999999998</v>
      </c>
    </row>
    <row r="14" spans="1:11" ht="15" customHeight="1" thickTop="1" thickBot="1" x14ac:dyDescent="0.3">
      <c r="A14" s="224" t="e">
        <f>IF('0'!#REF!=1,"до змісту","to title")</f>
        <v>#REF!</v>
      </c>
      <c r="B14" s="92" t="str">
        <f>IF('0'!A1=1,"Київська","Kyiv")</f>
        <v>Київська</v>
      </c>
      <c r="C14" s="34">
        <v>7303.4</v>
      </c>
      <c r="D14" s="34">
        <v>8905.4</v>
      </c>
      <c r="E14" s="35">
        <v>9749.2999999999993</v>
      </c>
      <c r="F14" s="35">
        <v>10158.6</v>
      </c>
      <c r="G14" s="35">
        <v>10738.7</v>
      </c>
      <c r="H14" s="51">
        <v>9490.5</v>
      </c>
      <c r="I14" s="51">
        <v>10264.799999999999</v>
      </c>
      <c r="J14" s="51">
        <v>9627.9</v>
      </c>
      <c r="K14" s="51">
        <v>12883.7</v>
      </c>
    </row>
    <row r="15" spans="1:11" ht="15" customHeight="1" thickTop="1" thickBot="1" x14ac:dyDescent="0.3">
      <c r="A15" s="224" t="e">
        <f>IF('0'!#REF!=1,"до змісту","to title")</f>
        <v>#REF!</v>
      </c>
      <c r="B15" s="92" t="str">
        <f>IF('0'!A1=1,"Кіровоградська","Kirovohrad")</f>
        <v>Кіровоградська</v>
      </c>
      <c r="C15" s="34">
        <v>4840.2</v>
      </c>
      <c r="D15" s="34">
        <v>6693</v>
      </c>
      <c r="E15" s="35">
        <v>5400</v>
      </c>
      <c r="F15" s="35">
        <v>7485.7</v>
      </c>
      <c r="G15" s="35">
        <v>7076</v>
      </c>
      <c r="H15" s="51">
        <v>6727.8</v>
      </c>
      <c r="I15" s="51">
        <v>7434.2</v>
      </c>
      <c r="J15" s="51">
        <v>5936.1</v>
      </c>
      <c r="K15" s="51">
        <v>7546.8</v>
      </c>
    </row>
    <row r="16" spans="1:11" ht="15" customHeight="1" thickTop="1" thickBot="1" x14ac:dyDescent="0.3">
      <c r="A16" s="224" t="e">
        <f>IF('0'!#REF!=1,"до змісту","to title")</f>
        <v>#REF!</v>
      </c>
      <c r="B16" s="92" t="str">
        <f>IF('0'!A1=1,"Луганська","Luhansk")</f>
        <v>Луганська</v>
      </c>
      <c r="C16" s="34">
        <v>2568.9</v>
      </c>
      <c r="D16" s="34">
        <v>3526.6</v>
      </c>
      <c r="E16" s="35">
        <v>3522.2</v>
      </c>
      <c r="F16" s="35">
        <v>3643.3</v>
      </c>
      <c r="G16" s="35">
        <v>2999.7</v>
      </c>
      <c r="H16" s="51">
        <v>2208.6</v>
      </c>
      <c r="I16" s="51">
        <v>2966.7</v>
      </c>
      <c r="J16" s="51">
        <v>2800.5</v>
      </c>
      <c r="K16" s="51">
        <v>2937.7</v>
      </c>
    </row>
    <row r="17" spans="1:11" ht="15" customHeight="1" thickTop="1" thickBot="1" x14ac:dyDescent="0.3">
      <c r="A17" s="224" t="e">
        <f>IF('0'!#REF!=1,"до змісту","to title")</f>
        <v>#REF!</v>
      </c>
      <c r="B17" s="92" t="str">
        <f>IF('0'!A1=1,"Львівська","Lviv")</f>
        <v>Львівська</v>
      </c>
      <c r="C17" s="34">
        <v>1862.2</v>
      </c>
      <c r="D17" s="34">
        <v>2248.1</v>
      </c>
      <c r="E17" s="35">
        <v>2626.1</v>
      </c>
      <c r="F17" s="35">
        <v>2898.9</v>
      </c>
      <c r="G17" s="35">
        <v>3204</v>
      </c>
      <c r="H17" s="51">
        <v>3045</v>
      </c>
      <c r="I17" s="51">
        <v>3320.5</v>
      </c>
      <c r="J17" s="51">
        <v>3816.9</v>
      </c>
      <c r="K17" s="51">
        <v>4202.8</v>
      </c>
    </row>
    <row r="18" spans="1:11" ht="15" customHeight="1" thickTop="1" thickBot="1" x14ac:dyDescent="0.3">
      <c r="A18" s="224" t="e">
        <f>IF('0'!#REF!=1,"до змісту","to title")</f>
        <v>#REF!</v>
      </c>
      <c r="B18" s="92" t="str">
        <f>IF('0'!A1=1,"Миколаївська","Mykolayiv")</f>
        <v>Миколаївська</v>
      </c>
      <c r="C18" s="34">
        <v>3893.7</v>
      </c>
      <c r="D18" s="34">
        <v>4557.7</v>
      </c>
      <c r="E18" s="35">
        <v>3527.1</v>
      </c>
      <c r="F18" s="35">
        <v>5288.5</v>
      </c>
      <c r="G18" s="35">
        <v>4988.6000000000004</v>
      </c>
      <c r="H18" s="51">
        <v>5003.3999999999996</v>
      </c>
      <c r="I18" s="51">
        <v>5651.4</v>
      </c>
      <c r="J18" s="51">
        <v>5042.6000000000004</v>
      </c>
      <c r="K18" s="51">
        <v>5536.5</v>
      </c>
    </row>
    <row r="19" spans="1:11" ht="15" customHeight="1" thickTop="1" thickBot="1" x14ac:dyDescent="0.3">
      <c r="A19" s="224" t="e">
        <f>IF('0'!#REF!=1,"до змісту","to title")</f>
        <v>#REF!</v>
      </c>
      <c r="B19" s="92" t="str">
        <f>IF('0'!A1=1,"Одеська","Odesa")</f>
        <v>Одеська</v>
      </c>
      <c r="C19" s="34">
        <v>4519.5</v>
      </c>
      <c r="D19" s="34">
        <v>4807.5</v>
      </c>
      <c r="E19" s="35">
        <v>3493.3</v>
      </c>
      <c r="F19" s="35">
        <v>6137.7</v>
      </c>
      <c r="G19" s="35">
        <v>6006.4</v>
      </c>
      <c r="H19" s="51">
        <v>5615.4</v>
      </c>
      <c r="I19" s="51">
        <v>6914.9</v>
      </c>
      <c r="J19" s="51">
        <v>7093.9</v>
      </c>
      <c r="K19" s="51">
        <v>7120</v>
      </c>
    </row>
    <row r="20" spans="1:11" ht="15" customHeight="1" thickTop="1" thickBot="1" x14ac:dyDescent="0.3">
      <c r="A20" s="224" t="e">
        <f>IF('0'!#REF!=1,"до змісту","to title")</f>
        <v>#REF!</v>
      </c>
      <c r="B20" s="92" t="str">
        <f>IF('0'!A1=1,"Полтавська","Poltava")</f>
        <v>Полтавська</v>
      </c>
      <c r="C20" s="34">
        <v>6564.4</v>
      </c>
      <c r="D20" s="34">
        <v>9493.2999999999993</v>
      </c>
      <c r="E20" s="35">
        <v>8265.6</v>
      </c>
      <c r="F20" s="35">
        <v>10500</v>
      </c>
      <c r="G20" s="35">
        <v>9765.9</v>
      </c>
      <c r="H20" s="51">
        <v>10753.8</v>
      </c>
      <c r="I20" s="51">
        <v>11438.8</v>
      </c>
      <c r="J20" s="51">
        <v>8970.4</v>
      </c>
      <c r="K20" s="51">
        <v>11748.8</v>
      </c>
    </row>
    <row r="21" spans="1:11" ht="15" customHeight="1" thickTop="1" thickBot="1" x14ac:dyDescent="0.3">
      <c r="A21" s="224" t="e">
        <f>IF('0'!#REF!=1,"до змісту","to title")</f>
        <v>#REF!</v>
      </c>
      <c r="B21" s="92" t="str">
        <f>IF('0'!A1=1,"Рівненська","Rivne")</f>
        <v>Рівненська</v>
      </c>
      <c r="C21" s="34">
        <v>1340.5</v>
      </c>
      <c r="D21" s="34">
        <v>1584.9</v>
      </c>
      <c r="E21" s="35">
        <v>1740.6</v>
      </c>
      <c r="F21" s="35">
        <v>1885.8</v>
      </c>
      <c r="G21" s="35">
        <v>2159.9</v>
      </c>
      <c r="H21" s="51">
        <v>1993.5</v>
      </c>
      <c r="I21" s="51">
        <v>2260.1</v>
      </c>
      <c r="J21" s="51">
        <v>2436</v>
      </c>
      <c r="K21" s="51">
        <v>2680.2</v>
      </c>
    </row>
    <row r="22" spans="1:11" ht="15" customHeight="1" thickTop="1" thickBot="1" x14ac:dyDescent="0.3">
      <c r="A22" s="224" t="e">
        <f>IF('0'!#REF!=1,"до змісту","to title")</f>
        <v>#REF!</v>
      </c>
      <c r="B22" s="92" t="str">
        <f>IF('0'!A1=1,"Сумська","Sumy ")</f>
        <v>Сумська</v>
      </c>
      <c r="C22" s="34">
        <v>2785</v>
      </c>
      <c r="D22" s="34">
        <v>4630.1000000000004</v>
      </c>
      <c r="E22" s="35">
        <v>4997.3</v>
      </c>
      <c r="F22" s="35">
        <v>6128.9</v>
      </c>
      <c r="G22" s="35">
        <v>6770.6</v>
      </c>
      <c r="H22" s="51">
        <v>6596.3</v>
      </c>
      <c r="I22" s="51">
        <v>6849.1</v>
      </c>
      <c r="J22" s="51">
        <v>6849.4</v>
      </c>
      <c r="K22" s="51">
        <v>7993.8</v>
      </c>
    </row>
    <row r="23" spans="1:11" ht="15" customHeight="1" thickTop="1" thickBot="1" x14ac:dyDescent="0.3">
      <c r="A23" s="224" t="e">
        <f>IF('0'!#REF!=1,"до змісту","to title")</f>
        <v>#REF!</v>
      </c>
      <c r="B23" s="92" t="str">
        <f>IF('0'!A1=1,"Тернопільська","Ternopil ")</f>
        <v>Тернопільська</v>
      </c>
      <c r="C23" s="34">
        <v>2381.8000000000002</v>
      </c>
      <c r="D23" s="34">
        <v>3262.4</v>
      </c>
      <c r="E23" s="35">
        <v>3715.4</v>
      </c>
      <c r="F23" s="35">
        <v>3781.8</v>
      </c>
      <c r="G23" s="35">
        <v>4814.6000000000004</v>
      </c>
      <c r="H23" s="51">
        <v>4130.2</v>
      </c>
      <c r="I23" s="51">
        <v>4444.1000000000004</v>
      </c>
      <c r="J23" s="51">
        <v>5354</v>
      </c>
      <c r="K23" s="51">
        <v>5701.8</v>
      </c>
    </row>
    <row r="24" spans="1:11" ht="15" customHeight="1" thickTop="1" thickBot="1" x14ac:dyDescent="0.3">
      <c r="A24" s="224" t="e">
        <f>IF('0'!#REF!=1,"до змісту","to title")</f>
        <v>#REF!</v>
      </c>
      <c r="B24" s="92" t="str">
        <f>IF('0'!A1=1,"Харківська","Kharkiv")</f>
        <v>Харківська</v>
      </c>
      <c r="C24" s="34">
        <v>4586.5</v>
      </c>
      <c r="D24" s="34">
        <v>7293.5</v>
      </c>
      <c r="E24" s="35">
        <v>6325.1</v>
      </c>
      <c r="F24" s="35">
        <v>8132.2</v>
      </c>
      <c r="G24" s="35">
        <v>8702.4</v>
      </c>
      <c r="H24" s="51">
        <v>8110</v>
      </c>
      <c r="I24" s="51">
        <v>8864.7000000000007</v>
      </c>
      <c r="J24" s="51">
        <v>7653.4</v>
      </c>
      <c r="K24" s="51">
        <v>8397.9</v>
      </c>
    </row>
    <row r="25" spans="1:11" ht="15" customHeight="1" thickTop="1" thickBot="1" x14ac:dyDescent="0.3">
      <c r="A25" s="224" t="e">
        <f>IF('0'!#REF!=1,"до змісту","to title")</f>
        <v>#REF!</v>
      </c>
      <c r="B25" s="92" t="str">
        <f>IF('0'!A1=1,"Херсонська","Kherson")</f>
        <v>Херсонська</v>
      </c>
      <c r="C25" s="34">
        <v>3628.8</v>
      </c>
      <c r="D25" s="34">
        <v>4821.6000000000004</v>
      </c>
      <c r="E25" s="35">
        <v>3266.7</v>
      </c>
      <c r="F25" s="35">
        <v>4590.3</v>
      </c>
      <c r="G25" s="35">
        <v>5071</v>
      </c>
      <c r="H25" s="51">
        <v>5747.4</v>
      </c>
      <c r="I25" s="51">
        <v>5782.7</v>
      </c>
      <c r="J25" s="51">
        <v>5874.5</v>
      </c>
      <c r="K25" s="51">
        <v>5956.2</v>
      </c>
    </row>
    <row r="26" spans="1:11" ht="15" customHeight="1" thickTop="1" thickBot="1" x14ac:dyDescent="0.3">
      <c r="A26" s="224" t="e">
        <f>IF('0'!#REF!=1,"до змісту","to title")</f>
        <v>#REF!</v>
      </c>
      <c r="B26" s="92" t="str">
        <f>IF('0'!A1=1,"Хмельницька","Khmelnytskiy")</f>
        <v>Хмельницька</v>
      </c>
      <c r="C26" s="34">
        <v>3769.5</v>
      </c>
      <c r="D26" s="34">
        <v>4784.7</v>
      </c>
      <c r="E26" s="35">
        <v>5956.8</v>
      </c>
      <c r="F26" s="35">
        <v>6626.6</v>
      </c>
      <c r="G26" s="35">
        <v>8340</v>
      </c>
      <c r="H26" s="51">
        <v>7053.4</v>
      </c>
      <c r="I26" s="51">
        <v>7540.3</v>
      </c>
      <c r="J26" s="51">
        <v>8622.5</v>
      </c>
      <c r="K26" s="51">
        <v>9035.1</v>
      </c>
    </row>
    <row r="27" spans="1:11" ht="15" customHeight="1" thickTop="1" thickBot="1" x14ac:dyDescent="0.3">
      <c r="A27" s="224" t="e">
        <f>IF('0'!#REF!=1,"до змісту","to title")</f>
        <v>#REF!</v>
      </c>
      <c r="B27" s="92" t="str">
        <f>IF('0'!A1=1,"Черкаська","Cherkasy")</f>
        <v>Черкаська</v>
      </c>
      <c r="C27" s="34">
        <v>9096</v>
      </c>
      <c r="D27" s="34">
        <v>10892.7</v>
      </c>
      <c r="E27" s="35">
        <v>10577.1</v>
      </c>
      <c r="F27" s="35">
        <v>11335.6</v>
      </c>
      <c r="G27" s="35">
        <v>11102.8</v>
      </c>
      <c r="H27" s="51">
        <v>10985.5</v>
      </c>
      <c r="I27" s="51">
        <v>11372.8</v>
      </c>
      <c r="J27" s="51">
        <v>10036.299999999999</v>
      </c>
      <c r="K27" s="51">
        <v>12488.3</v>
      </c>
    </row>
    <row r="28" spans="1:11" ht="15" customHeight="1" thickTop="1" thickBot="1" x14ac:dyDescent="0.3">
      <c r="A28" s="224" t="e">
        <f>IF('0'!#REF!=1,"до змісту","to title")</f>
        <v>#REF!</v>
      </c>
      <c r="B28" s="92" t="str">
        <f>IF('0'!A1=1,"Чернівецька","Chernivtsi")</f>
        <v>Чернівецька</v>
      </c>
      <c r="C28" s="34">
        <v>843.8</v>
      </c>
      <c r="D28" s="34">
        <v>1034.8</v>
      </c>
      <c r="E28" s="35">
        <v>1057</v>
      </c>
      <c r="F28" s="35">
        <v>1061.8</v>
      </c>
      <c r="G28" s="35">
        <v>1266</v>
      </c>
      <c r="H28" s="51">
        <v>947.5</v>
      </c>
      <c r="I28" s="51">
        <v>917.6</v>
      </c>
      <c r="J28" s="51">
        <v>1052.5</v>
      </c>
      <c r="K28" s="51">
        <v>1160.0999999999999</v>
      </c>
    </row>
    <row r="29" spans="1:11" ht="15" customHeight="1" thickTop="1" thickBot="1" x14ac:dyDescent="0.3">
      <c r="A29" s="224" t="e">
        <f>IF('0'!#REF!=1,"до змісту","to title")</f>
        <v>#REF!</v>
      </c>
      <c r="B29" s="92" t="str">
        <f>IF('0'!A1=1,"Чернігівська","Chernihiv")</f>
        <v>Чернігівська</v>
      </c>
      <c r="C29" s="34">
        <v>3237.1</v>
      </c>
      <c r="D29" s="34">
        <v>4607.2</v>
      </c>
      <c r="E29" s="35">
        <v>5442.9</v>
      </c>
      <c r="F29" s="35">
        <v>5765</v>
      </c>
      <c r="G29" s="35">
        <v>6531.9</v>
      </c>
      <c r="H29" s="51">
        <v>6531.8</v>
      </c>
      <c r="I29" s="51">
        <v>7285.8</v>
      </c>
      <c r="J29" s="51">
        <v>7674.2</v>
      </c>
      <c r="K29" s="51">
        <v>8871.1</v>
      </c>
    </row>
    <row r="30" spans="1:11" ht="15.75" customHeight="1" thickTop="1" thickBot="1" x14ac:dyDescent="0.3">
      <c r="A30" s="242" t="e">
        <f>IF('0'!#REF!=1,"до змісту","to title")</f>
        <v>#REF!</v>
      </c>
      <c r="B30" s="93" t="str">
        <f>IF('0'!A1=1,"м. Севастополь","Sevastopоl")</f>
        <v>м. Севастополь</v>
      </c>
      <c r="C30" s="36" t="s">
        <v>0</v>
      </c>
      <c r="D30" s="36" t="s">
        <v>0</v>
      </c>
      <c r="E30" s="37">
        <v>64.2</v>
      </c>
      <c r="F30" s="37">
        <v>65.2</v>
      </c>
      <c r="G30" s="36" t="s">
        <v>0</v>
      </c>
      <c r="H30" s="36" t="s">
        <v>0</v>
      </c>
      <c r="I30" s="36" t="s">
        <v>0</v>
      </c>
      <c r="J30" s="36" t="s">
        <v>0</v>
      </c>
      <c r="K30" s="36" t="s">
        <v>0</v>
      </c>
    </row>
    <row r="31" spans="1:11" ht="15.6" thickTop="1" thickBot="1" x14ac:dyDescent="0.3">
      <c r="A31" s="277" t="str">
        <f>IF('0'!A1=1,"рослинництво","crop production")</f>
        <v>рослинництво</v>
      </c>
      <c r="B31" s="278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6.2" thickBot="1" x14ac:dyDescent="0.3">
      <c r="A32" s="223" t="str">
        <f>IF('0'!A1=1,"РЕГІОНИ","OBLAST")</f>
        <v>РЕГІОНИ</v>
      </c>
      <c r="B32" s="92" t="str">
        <f>IF('0'!A1=1,"Україна","Ukraine")</f>
        <v>Україна</v>
      </c>
      <c r="C32" s="43">
        <v>66812.7</v>
      </c>
      <c r="D32" s="43">
        <v>92138.4</v>
      </c>
      <c r="E32" s="49">
        <v>82130.2</v>
      </c>
      <c r="F32" s="49">
        <v>103127.8</v>
      </c>
      <c r="G32" s="43">
        <v>105529.5</v>
      </c>
      <c r="H32" s="54">
        <v>99584.7</v>
      </c>
      <c r="I32" s="54">
        <v>113392.6</v>
      </c>
      <c r="J32" s="54">
        <v>108601.1</v>
      </c>
      <c r="K32" s="54">
        <v>124719</v>
      </c>
    </row>
    <row r="33" spans="1:11" ht="16.8" thickTop="1" thickBot="1" x14ac:dyDescent="0.3">
      <c r="A33" s="224" t="e">
        <f>IF('0'!#REF!=1,"до змісту","to title")</f>
        <v>#REF!</v>
      </c>
      <c r="B33" s="92" t="str">
        <f>IF('0'!A1=1,"АР Крим","AR of Crimea ")</f>
        <v>АР Крим</v>
      </c>
      <c r="C33" s="34">
        <v>1952.1</v>
      </c>
      <c r="D33" s="34">
        <v>2565.5</v>
      </c>
      <c r="E33" s="35">
        <v>1604.9</v>
      </c>
      <c r="F33" s="35">
        <v>1767.3</v>
      </c>
      <c r="G33" s="34" t="s">
        <v>0</v>
      </c>
      <c r="H33" s="55" t="s">
        <v>0</v>
      </c>
      <c r="I33" s="55" t="s">
        <v>0</v>
      </c>
      <c r="J33" s="55" t="s">
        <v>0</v>
      </c>
      <c r="K33" s="55"/>
    </row>
    <row r="34" spans="1:11" ht="16.8" thickTop="1" thickBot="1" x14ac:dyDescent="0.3">
      <c r="A34" s="224" t="e">
        <f>IF('0'!#REF!=1,"до змісту","to title")</f>
        <v>#REF!</v>
      </c>
      <c r="B34" s="92" t="str">
        <f>IF('0'!A1=1,"Вінницька","Vinnytsya")</f>
        <v>Вінницька</v>
      </c>
      <c r="C34" s="34">
        <v>5548</v>
      </c>
      <c r="D34" s="34">
        <v>7193.9</v>
      </c>
      <c r="E34" s="35">
        <v>6487.7</v>
      </c>
      <c r="F34" s="35">
        <v>8130.9</v>
      </c>
      <c r="G34" s="35">
        <v>8891.1</v>
      </c>
      <c r="H34" s="56">
        <v>6909.4</v>
      </c>
      <c r="I34" s="56">
        <v>9577.9</v>
      </c>
      <c r="J34" s="56">
        <v>8764.2000000000007</v>
      </c>
      <c r="K34" s="56">
        <v>10593.9</v>
      </c>
    </row>
    <row r="35" spans="1:11" ht="16.8" thickTop="1" thickBot="1" x14ac:dyDescent="0.3">
      <c r="A35" s="224" t="e">
        <f>IF('0'!#REF!=1,"до змісту","to title")</f>
        <v>#REF!</v>
      </c>
      <c r="B35" s="92" t="str">
        <f>IF('0'!A1=1,"Волинська","Volyn")</f>
        <v>Волинська</v>
      </c>
      <c r="C35" s="34">
        <v>638.20000000000005</v>
      </c>
      <c r="D35" s="34">
        <v>847.4</v>
      </c>
      <c r="E35" s="35">
        <v>975</v>
      </c>
      <c r="F35" s="35">
        <v>1028.7</v>
      </c>
      <c r="G35" s="35">
        <v>1289.7</v>
      </c>
      <c r="H35" s="56">
        <v>1219.3</v>
      </c>
      <c r="I35" s="56">
        <v>1363.8</v>
      </c>
      <c r="J35" s="56">
        <v>1635.8</v>
      </c>
      <c r="K35" s="56">
        <v>1932.3</v>
      </c>
    </row>
    <row r="36" spans="1:11" ht="16.8" thickTop="1" thickBot="1" x14ac:dyDescent="0.3">
      <c r="A36" s="224" t="e">
        <f>IF('0'!#REF!=1,"до змісту","to title")</f>
        <v>#REF!</v>
      </c>
      <c r="B36" s="92" t="str">
        <f>IF('0'!A1=1,"Дніпропетровська","Dnipropetrovsk")</f>
        <v>Дніпропетровська</v>
      </c>
      <c r="C36" s="34">
        <v>4447.3999999999996</v>
      </c>
      <c r="D36" s="34">
        <v>5634.2</v>
      </c>
      <c r="E36" s="35">
        <v>3520.8</v>
      </c>
      <c r="F36" s="35">
        <v>6261.9</v>
      </c>
      <c r="G36" s="35">
        <v>5324.2</v>
      </c>
      <c r="H36" s="56">
        <v>6103.1</v>
      </c>
      <c r="I36" s="56">
        <v>6050.4</v>
      </c>
      <c r="J36" s="56">
        <v>6067.7</v>
      </c>
      <c r="K36" s="56">
        <v>6487.5</v>
      </c>
    </row>
    <row r="37" spans="1:11" ht="16.8" thickTop="1" thickBot="1" x14ac:dyDescent="0.3">
      <c r="A37" s="224" t="e">
        <f>IF('0'!#REF!=1,"до змісту","to title")</f>
        <v>#REF!</v>
      </c>
      <c r="B37" s="92" t="str">
        <f>IF('0'!A1=1,"Донецька","Donetsk")</f>
        <v>Донецька</v>
      </c>
      <c r="C37" s="34">
        <v>2779.6</v>
      </c>
      <c r="D37" s="34">
        <v>3550.1</v>
      </c>
      <c r="E37" s="35">
        <v>2962.3</v>
      </c>
      <c r="F37" s="35">
        <v>3433.7</v>
      </c>
      <c r="G37" s="35">
        <v>3228.6</v>
      </c>
      <c r="H37" s="56">
        <v>2453.8000000000002</v>
      </c>
      <c r="I37" s="56">
        <v>2924.6</v>
      </c>
      <c r="J37" s="56">
        <v>2953</v>
      </c>
      <c r="K37" s="56">
        <v>2424.8000000000002</v>
      </c>
    </row>
    <row r="38" spans="1:11" ht="16.8" thickTop="1" thickBot="1" x14ac:dyDescent="0.3">
      <c r="A38" s="224" t="e">
        <f>IF('0'!#REF!=1,"до змісту","to title")</f>
        <v>#REF!</v>
      </c>
      <c r="B38" s="92" t="str">
        <f>IF('0'!A1=1,"Житомирська","Zhytomyr")</f>
        <v>Житомирська</v>
      </c>
      <c r="C38" s="34">
        <v>1631.5</v>
      </c>
      <c r="D38" s="34">
        <v>2343.4</v>
      </c>
      <c r="E38" s="35">
        <v>2804</v>
      </c>
      <c r="F38" s="35">
        <v>3236.8</v>
      </c>
      <c r="G38" s="35">
        <v>3633.4</v>
      </c>
      <c r="H38" s="56">
        <v>2931.6</v>
      </c>
      <c r="I38" s="56">
        <v>3815.9</v>
      </c>
      <c r="J38" s="56">
        <v>3972</v>
      </c>
      <c r="K38" s="56">
        <v>4697.1000000000004</v>
      </c>
    </row>
    <row r="39" spans="1:11" ht="16.8" thickTop="1" thickBot="1" x14ac:dyDescent="0.3">
      <c r="A39" s="224" t="e">
        <f>IF('0'!#REF!=1,"до змісту","to title")</f>
        <v>#REF!</v>
      </c>
      <c r="B39" s="92" t="str">
        <f>IF('0'!A1=1,"Закарпатська","Zakarpattya")</f>
        <v>Закарпатська</v>
      </c>
      <c r="C39" s="34">
        <v>82.7</v>
      </c>
      <c r="D39" s="34">
        <v>138.5</v>
      </c>
      <c r="E39" s="35">
        <v>160.4</v>
      </c>
      <c r="F39" s="35">
        <v>148.5</v>
      </c>
      <c r="G39" s="35">
        <v>198.2</v>
      </c>
      <c r="H39" s="56">
        <v>247.7</v>
      </c>
      <c r="I39" s="56">
        <v>294.7</v>
      </c>
      <c r="J39" s="56">
        <v>279.89999999999998</v>
      </c>
      <c r="K39" s="56">
        <v>337.1</v>
      </c>
    </row>
    <row r="40" spans="1:11" ht="16.8" thickTop="1" thickBot="1" x14ac:dyDescent="0.3">
      <c r="A40" s="224" t="e">
        <f>IF('0'!#REF!=1,"до змісту","to title")</f>
        <v>#REF!</v>
      </c>
      <c r="B40" s="92" t="str">
        <f>IF('0'!A1=1,"Запорізька","Zaporizhya")</f>
        <v>Запорізька</v>
      </c>
      <c r="C40" s="34">
        <v>3520.1</v>
      </c>
      <c r="D40" s="34">
        <v>4246</v>
      </c>
      <c r="E40" s="35">
        <v>2631.7</v>
      </c>
      <c r="F40" s="35">
        <v>3937.7</v>
      </c>
      <c r="G40" s="35">
        <v>3879.4</v>
      </c>
      <c r="H40" s="56">
        <v>4446.5</v>
      </c>
      <c r="I40" s="56">
        <v>4667.3</v>
      </c>
      <c r="J40" s="56">
        <v>4688.3999999999996</v>
      </c>
      <c r="K40" s="56">
        <v>3814.8</v>
      </c>
    </row>
    <row r="41" spans="1:11" ht="16.8" thickTop="1" thickBot="1" x14ac:dyDescent="0.3">
      <c r="A41" s="224" t="e">
        <f>IF('0'!#REF!=1,"до змісту","to title")</f>
        <v>#REF!</v>
      </c>
      <c r="B41" s="92" t="str">
        <f>IF('0'!A1=1,"Івано-Франківська","Ivano-Frankivsk")</f>
        <v>Івано-Франківська</v>
      </c>
      <c r="C41" s="34">
        <v>331.6</v>
      </c>
      <c r="D41" s="34">
        <v>604.9</v>
      </c>
      <c r="E41" s="35">
        <v>737.2</v>
      </c>
      <c r="F41" s="35">
        <v>839.5</v>
      </c>
      <c r="G41" s="35">
        <v>1075.8</v>
      </c>
      <c r="H41" s="56">
        <v>825.7</v>
      </c>
      <c r="I41" s="56">
        <v>1009.8</v>
      </c>
      <c r="J41" s="56">
        <v>1219.0999999999999</v>
      </c>
      <c r="K41" s="56">
        <v>1216.7</v>
      </c>
    </row>
    <row r="42" spans="1:11" ht="16.8" thickTop="1" thickBot="1" x14ac:dyDescent="0.3">
      <c r="A42" s="224" t="e">
        <f>IF('0'!#REF!=1,"до змісту","to title")</f>
        <v>#REF!</v>
      </c>
      <c r="B42" s="92" t="str">
        <f>IF('0'!A1=1,"Київська","Kyiv")</f>
        <v>Київська</v>
      </c>
      <c r="C42" s="34">
        <v>3900</v>
      </c>
      <c r="D42" s="34">
        <v>5185.3999999999996</v>
      </c>
      <c r="E42" s="35">
        <v>5711.7</v>
      </c>
      <c r="F42" s="35">
        <v>5954.6</v>
      </c>
      <c r="G42" s="35">
        <v>6551.4</v>
      </c>
      <c r="H42" s="56">
        <v>5452.3</v>
      </c>
      <c r="I42" s="56">
        <v>6517.5</v>
      </c>
      <c r="J42" s="56">
        <v>5524</v>
      </c>
      <c r="K42" s="56">
        <v>7920.7</v>
      </c>
    </row>
    <row r="43" spans="1:11" ht="16.8" thickTop="1" thickBot="1" x14ac:dyDescent="0.3">
      <c r="A43" s="224" t="e">
        <f>IF('0'!#REF!=1,"до змісту","to title")</f>
        <v>#REF!</v>
      </c>
      <c r="B43" s="92" t="str">
        <f>IF('0'!A1=1,"Кіровоградська","Kirovohrad")</f>
        <v>Кіровоградська</v>
      </c>
      <c r="C43" s="34">
        <v>4477.6000000000004</v>
      </c>
      <c r="D43" s="34">
        <v>6300</v>
      </c>
      <c r="E43" s="35">
        <v>4932.3</v>
      </c>
      <c r="F43" s="35">
        <v>7025.9</v>
      </c>
      <c r="G43" s="35">
        <v>6622.9</v>
      </c>
      <c r="H43" s="56">
        <v>6266.1</v>
      </c>
      <c r="I43" s="56">
        <v>6980.3</v>
      </c>
      <c r="J43" s="56">
        <v>5514.6</v>
      </c>
      <c r="K43" s="56">
        <v>7111.1</v>
      </c>
    </row>
    <row r="44" spans="1:11" ht="16.8" thickTop="1" thickBot="1" x14ac:dyDescent="0.3">
      <c r="A44" s="224" t="e">
        <f>IF('0'!#REF!=1,"до змісту","to title")</f>
        <v>#REF!</v>
      </c>
      <c r="B44" s="92" t="str">
        <f>IF('0'!A1=1,"Луганська","Luhansk")</f>
        <v>Луганська</v>
      </c>
      <c r="C44" s="34">
        <v>1755.6</v>
      </c>
      <c r="D44" s="34">
        <v>2685.9</v>
      </c>
      <c r="E44" s="35">
        <v>2701.5</v>
      </c>
      <c r="F44" s="35">
        <v>2836.5</v>
      </c>
      <c r="G44" s="35">
        <v>2502.6999999999998</v>
      </c>
      <c r="H44" s="56">
        <v>2016.2</v>
      </c>
      <c r="I44" s="56">
        <v>2793.9</v>
      </c>
      <c r="J44" s="56">
        <v>2655</v>
      </c>
      <c r="K44" s="56">
        <v>2806.9</v>
      </c>
    </row>
    <row r="45" spans="1:11" ht="16.8" thickTop="1" thickBot="1" x14ac:dyDescent="0.3">
      <c r="A45" s="224" t="e">
        <f>IF('0'!#REF!=1,"до змісту","to title")</f>
        <v>#REF!</v>
      </c>
      <c r="B45" s="92" t="str">
        <f>IF('0'!A1=1,"Львівська","Lviv")</f>
        <v>Львівська</v>
      </c>
      <c r="C45" s="34">
        <v>1034.0999999999999</v>
      </c>
      <c r="D45" s="34">
        <v>1385.3</v>
      </c>
      <c r="E45" s="35">
        <v>1688.2</v>
      </c>
      <c r="F45" s="35">
        <v>1854.1</v>
      </c>
      <c r="G45" s="35">
        <v>2203.9</v>
      </c>
      <c r="H45" s="56">
        <v>2065.9</v>
      </c>
      <c r="I45" s="56">
        <v>2302.5</v>
      </c>
      <c r="J45" s="56">
        <v>2651.1</v>
      </c>
      <c r="K45" s="56">
        <v>2886.8</v>
      </c>
    </row>
    <row r="46" spans="1:11" ht="16.8" thickTop="1" thickBot="1" x14ac:dyDescent="0.3">
      <c r="A46" s="224" t="e">
        <f>IF('0'!#REF!=1,"до змісту","to title")</f>
        <v>#REF!</v>
      </c>
      <c r="B46" s="92" t="str">
        <f>IF('0'!A1=1,"Миколаївська","Mykolayiv")</f>
        <v>Миколаївська</v>
      </c>
      <c r="C46" s="34">
        <v>3478.7</v>
      </c>
      <c r="D46" s="34">
        <v>4135.7</v>
      </c>
      <c r="E46" s="35">
        <v>3128.4</v>
      </c>
      <c r="F46" s="35">
        <v>5002.8999999999996</v>
      </c>
      <c r="G46" s="35">
        <v>4614</v>
      </c>
      <c r="H46" s="56">
        <v>4734.6000000000004</v>
      </c>
      <c r="I46" s="56">
        <v>5395.7</v>
      </c>
      <c r="J46" s="56">
        <v>4800.8</v>
      </c>
      <c r="K46" s="56">
        <v>5280.7</v>
      </c>
    </row>
    <row r="47" spans="1:11" ht="16.8" thickTop="1" thickBot="1" x14ac:dyDescent="0.3">
      <c r="A47" s="224" t="e">
        <f>IF('0'!#REF!=1,"до змісту","to title")</f>
        <v>#REF!</v>
      </c>
      <c r="B47" s="92" t="str">
        <f>IF('0'!A1=1,"Одеська","Odesa")</f>
        <v>Одеська</v>
      </c>
      <c r="C47" s="34">
        <v>4104.2</v>
      </c>
      <c r="D47" s="34">
        <v>4481.1000000000004</v>
      </c>
      <c r="E47" s="35">
        <v>3189.3</v>
      </c>
      <c r="F47" s="35">
        <v>5799.4</v>
      </c>
      <c r="G47" s="35">
        <v>5664</v>
      </c>
      <c r="H47" s="56">
        <v>5272.5</v>
      </c>
      <c r="I47" s="56">
        <v>6613.9</v>
      </c>
      <c r="J47" s="56">
        <v>6800.1</v>
      </c>
      <c r="K47" s="56">
        <v>6857.4</v>
      </c>
    </row>
    <row r="48" spans="1:11" ht="16.8" thickTop="1" thickBot="1" x14ac:dyDescent="0.3">
      <c r="A48" s="224" t="e">
        <f>IF('0'!#REF!=1,"до змісту","to title")</f>
        <v>#REF!</v>
      </c>
      <c r="B48" s="92" t="str">
        <f>IF('0'!A1=1,"Полтавська","Poltava")</f>
        <v>Полтавська</v>
      </c>
      <c r="C48" s="34">
        <v>5075.5</v>
      </c>
      <c r="D48" s="34">
        <v>7951.7</v>
      </c>
      <c r="E48" s="35">
        <v>6383.6</v>
      </c>
      <c r="F48" s="35">
        <v>8326.7000000000007</v>
      </c>
      <c r="G48" s="35">
        <v>7551.4</v>
      </c>
      <c r="H48" s="56">
        <v>8536.6</v>
      </c>
      <c r="I48" s="56">
        <v>9139</v>
      </c>
      <c r="J48" s="56">
        <v>6800.4</v>
      </c>
      <c r="K48" s="56">
        <v>9670.7999999999993</v>
      </c>
    </row>
    <row r="49" spans="1:11" ht="16.8" thickTop="1" thickBot="1" x14ac:dyDescent="0.3">
      <c r="A49" s="224" t="e">
        <f>IF('0'!#REF!=1,"до змісту","to title")</f>
        <v>#REF!</v>
      </c>
      <c r="B49" s="92" t="str">
        <f>IF('0'!A1=1,"Рівненська","Rivne")</f>
        <v>Рівненська</v>
      </c>
      <c r="C49" s="34">
        <v>947.9</v>
      </c>
      <c r="D49" s="34">
        <v>1163.9000000000001</v>
      </c>
      <c r="E49" s="35">
        <v>1293.2</v>
      </c>
      <c r="F49" s="35">
        <v>1396.8</v>
      </c>
      <c r="G49" s="35">
        <v>1667.6</v>
      </c>
      <c r="H49" s="56">
        <v>1499.3</v>
      </c>
      <c r="I49" s="56">
        <v>1736.3</v>
      </c>
      <c r="J49" s="56">
        <v>1861.6</v>
      </c>
      <c r="K49" s="56">
        <v>2071.4</v>
      </c>
    </row>
    <row r="50" spans="1:11" ht="16.8" thickTop="1" thickBot="1" x14ac:dyDescent="0.3">
      <c r="A50" s="224" t="e">
        <f>IF('0'!#REF!=1,"до змісту","to title")</f>
        <v>#REF!</v>
      </c>
      <c r="B50" s="92" t="str">
        <f>IF('0'!A1=1,"Сумська","Sumy ")</f>
        <v>Сумська</v>
      </c>
      <c r="C50" s="34">
        <v>2174.1</v>
      </c>
      <c r="D50" s="34">
        <v>3988.7</v>
      </c>
      <c r="E50" s="35">
        <v>4277.2</v>
      </c>
      <c r="F50" s="35">
        <v>5360.6</v>
      </c>
      <c r="G50" s="35">
        <v>5984.2</v>
      </c>
      <c r="H50" s="56">
        <v>5799.7</v>
      </c>
      <c r="I50" s="56">
        <v>6079.6</v>
      </c>
      <c r="J50" s="56">
        <v>6088.7</v>
      </c>
      <c r="K50" s="56">
        <v>7226.1</v>
      </c>
    </row>
    <row r="51" spans="1:11" ht="16.8" thickTop="1" thickBot="1" x14ac:dyDescent="0.3">
      <c r="A51" s="224" t="e">
        <f>IF('0'!#REF!=1,"до змісту","to title")</f>
        <v>#REF!</v>
      </c>
      <c r="B51" s="92" t="str">
        <f>IF('0'!A1=1,"Тернопільська","Ternopil ")</f>
        <v>Тернопільська</v>
      </c>
      <c r="C51" s="34">
        <v>2067</v>
      </c>
      <c r="D51" s="34">
        <v>2912.8</v>
      </c>
      <c r="E51" s="35">
        <v>3300.1</v>
      </c>
      <c r="F51" s="35">
        <v>3253.3</v>
      </c>
      <c r="G51" s="35">
        <v>4192.6000000000004</v>
      </c>
      <c r="H51" s="56">
        <v>3430.4</v>
      </c>
      <c r="I51" s="56">
        <v>3741.7</v>
      </c>
      <c r="J51" s="56">
        <v>4637.3</v>
      </c>
      <c r="K51" s="56">
        <v>4924.1000000000004</v>
      </c>
    </row>
    <row r="52" spans="1:11" ht="16.8" thickTop="1" thickBot="1" x14ac:dyDescent="0.3">
      <c r="A52" s="224" t="e">
        <f>IF('0'!#REF!=1,"до змісту","to title")</f>
        <v>#REF!</v>
      </c>
      <c r="B52" s="92" t="str">
        <f>IF('0'!A1=1,"Харківська","Kharkiv")</f>
        <v>Харківська</v>
      </c>
      <c r="C52" s="34">
        <v>3204</v>
      </c>
      <c r="D52" s="34">
        <v>5896.5</v>
      </c>
      <c r="E52" s="35">
        <v>4960.8999999999996</v>
      </c>
      <c r="F52" s="35">
        <v>6505.3</v>
      </c>
      <c r="G52" s="35">
        <v>7096.5</v>
      </c>
      <c r="H52" s="56">
        <v>6617.8</v>
      </c>
      <c r="I52" s="56">
        <v>7432.7</v>
      </c>
      <c r="J52" s="56">
        <v>6426.2</v>
      </c>
      <c r="K52" s="56">
        <v>7110.9</v>
      </c>
    </row>
    <row r="53" spans="1:11" ht="16.8" thickTop="1" thickBot="1" x14ac:dyDescent="0.3">
      <c r="A53" s="224" t="e">
        <f>IF('0'!#REF!=1,"до змісту","to title")</f>
        <v>#REF!</v>
      </c>
      <c r="B53" s="92" t="str">
        <f>IF('0'!A1=1,"Херсонська","Kherson")</f>
        <v>Херсонська</v>
      </c>
      <c r="C53" s="34">
        <v>3248.9</v>
      </c>
      <c r="D53" s="34">
        <v>4414.7</v>
      </c>
      <c r="E53" s="35">
        <v>2793.4</v>
      </c>
      <c r="F53" s="35">
        <v>3732.7</v>
      </c>
      <c r="G53" s="35">
        <v>3901.6</v>
      </c>
      <c r="H53" s="56">
        <v>4712.6000000000004</v>
      </c>
      <c r="I53" s="56">
        <v>5058.1000000000004</v>
      </c>
      <c r="J53" s="56">
        <v>5154.3</v>
      </c>
      <c r="K53" s="56">
        <v>5201</v>
      </c>
    </row>
    <row r="54" spans="1:11" ht="16.8" thickTop="1" thickBot="1" x14ac:dyDescent="0.3">
      <c r="A54" s="224" t="e">
        <f>IF('0'!#REF!=1,"до змісту","to title")</f>
        <v>#REF!</v>
      </c>
      <c r="B54" s="92" t="str">
        <f>IF('0'!A1=1,"Хмельницька","Khmelnytskiy")</f>
        <v>Хмельницька</v>
      </c>
      <c r="C54" s="34">
        <v>3086.3</v>
      </c>
      <c r="D54" s="34">
        <v>3910.3</v>
      </c>
      <c r="E54" s="35">
        <v>4755.1000000000004</v>
      </c>
      <c r="F54" s="35">
        <v>5047.7</v>
      </c>
      <c r="G54" s="35">
        <v>6578.8</v>
      </c>
      <c r="H54" s="56">
        <v>5395.5</v>
      </c>
      <c r="I54" s="56">
        <v>6201.1</v>
      </c>
      <c r="J54" s="56">
        <v>7158.6</v>
      </c>
      <c r="K54" s="56">
        <v>7633.3</v>
      </c>
    </row>
    <row r="55" spans="1:11" ht="16.8" thickTop="1" thickBot="1" x14ac:dyDescent="0.3">
      <c r="A55" s="224" t="e">
        <f>IF('0'!#REF!=1,"до змісту","to title")</f>
        <v>#REF!</v>
      </c>
      <c r="B55" s="92" t="str">
        <f>IF('0'!A1=1,"Черкаська","Cherkasy")</f>
        <v>Черкаська</v>
      </c>
      <c r="C55" s="34">
        <v>4466.6000000000004</v>
      </c>
      <c r="D55" s="34">
        <v>6243.3</v>
      </c>
      <c r="E55" s="35">
        <v>5955.2</v>
      </c>
      <c r="F55" s="35">
        <v>6702.4</v>
      </c>
      <c r="G55" s="35">
        <v>6411.1</v>
      </c>
      <c r="H55" s="56">
        <v>6437.1</v>
      </c>
      <c r="I55" s="56">
        <v>6770.8</v>
      </c>
      <c r="J55" s="56">
        <v>5486</v>
      </c>
      <c r="K55" s="56">
        <v>7769</v>
      </c>
    </row>
    <row r="56" spans="1:11" ht="16.8" thickTop="1" thickBot="1" x14ac:dyDescent="0.3">
      <c r="A56" s="224" t="e">
        <f>IF('0'!#REF!=1,"до змісту","to title")</f>
        <v>#REF!</v>
      </c>
      <c r="B56" s="92" t="str">
        <f>IF('0'!A1=1,"Чернівецька","Chernivtsi")</f>
        <v>Чернівецька</v>
      </c>
      <c r="C56" s="34">
        <v>503.7</v>
      </c>
      <c r="D56" s="34">
        <v>650.79999999999995</v>
      </c>
      <c r="E56" s="35">
        <v>638.6</v>
      </c>
      <c r="F56" s="35">
        <v>707</v>
      </c>
      <c r="G56" s="35">
        <v>914.6</v>
      </c>
      <c r="H56" s="56">
        <v>612.4</v>
      </c>
      <c r="I56" s="56">
        <v>604.9</v>
      </c>
      <c r="J56" s="56">
        <v>760.9</v>
      </c>
      <c r="K56" s="56">
        <v>849.5</v>
      </c>
    </row>
    <row r="57" spans="1:11" ht="16.8" thickTop="1" thickBot="1" x14ac:dyDescent="0.3">
      <c r="A57" s="224" t="e">
        <f>IF('0'!#REF!=1,"до змісту","to title")</f>
        <v>#REF!</v>
      </c>
      <c r="B57" s="92" t="str">
        <f>IF('0'!A1=1,"Чернігівська","Chernihiv")</f>
        <v>Чернігівська</v>
      </c>
      <c r="C57" s="34">
        <v>2357.3000000000002</v>
      </c>
      <c r="D57" s="34">
        <v>3708.4</v>
      </c>
      <c r="E57" s="35">
        <v>4474.8</v>
      </c>
      <c r="F57" s="35">
        <v>4773.3999999999996</v>
      </c>
      <c r="G57" s="35">
        <v>5551.8</v>
      </c>
      <c r="H57" s="56">
        <v>5598.6</v>
      </c>
      <c r="I57" s="56">
        <v>6320.2</v>
      </c>
      <c r="J57" s="56">
        <v>6701.4</v>
      </c>
      <c r="K57" s="56">
        <v>7895.1</v>
      </c>
    </row>
    <row r="58" spans="1:11" ht="16.8" thickTop="1" thickBot="1" x14ac:dyDescent="0.3">
      <c r="A58" s="242" t="e">
        <f>IF('0'!#REF!=1,"до змісту","to title")</f>
        <v>#REF!</v>
      </c>
      <c r="B58" s="93" t="str">
        <f>IF('0'!A1=1,"м. Севастополь","Sevastopоl")</f>
        <v>м. Севастополь</v>
      </c>
      <c r="C58" s="36" t="s">
        <v>0</v>
      </c>
      <c r="D58" s="36" t="s">
        <v>0</v>
      </c>
      <c r="E58" s="37">
        <v>62.7</v>
      </c>
      <c r="F58" s="37">
        <v>63.5</v>
      </c>
      <c r="G58" s="36" t="s">
        <v>0</v>
      </c>
      <c r="H58" s="36" t="s">
        <v>0</v>
      </c>
      <c r="I58" s="36" t="s">
        <v>0</v>
      </c>
      <c r="J58" s="36" t="s">
        <v>0</v>
      </c>
      <c r="K58" s="36" t="s">
        <v>0</v>
      </c>
    </row>
    <row r="59" spans="1:11" ht="15.6" thickTop="1" thickBot="1" x14ac:dyDescent="0.3">
      <c r="A59" s="277" t="str">
        <f>IF('0'!A1=1,"тваринництво","animal production")</f>
        <v>тваринництво</v>
      </c>
      <c r="B59" s="278"/>
    </row>
    <row r="60" spans="1:11" ht="16.2" thickBot="1" x14ac:dyDescent="0.3">
      <c r="A60" s="223" t="str">
        <f>IF('0'!A1=1,"РЕГІОНИ","OBLAST")</f>
        <v>РЕГІОНИ</v>
      </c>
      <c r="B60" s="92" t="str">
        <f>IF('0'!A1=1,"Україна","Ukraine")</f>
        <v>Україна</v>
      </c>
      <c r="C60" s="43">
        <v>27276.3</v>
      </c>
      <c r="D60" s="43">
        <v>28915.3</v>
      </c>
      <c r="E60" s="49">
        <v>30952.1</v>
      </c>
      <c r="F60" s="49">
        <v>33463.1</v>
      </c>
      <c r="G60" s="43">
        <v>33528.9</v>
      </c>
      <c r="H60" s="54">
        <v>32333.9</v>
      </c>
      <c r="I60" s="54">
        <v>31726.400000000001</v>
      </c>
      <c r="J60" s="54">
        <v>31934.1</v>
      </c>
      <c r="K60" s="54">
        <v>33587.5</v>
      </c>
    </row>
    <row r="61" spans="1:11" ht="16.8" thickTop="1" thickBot="1" x14ac:dyDescent="0.3">
      <c r="A61" s="224" t="e">
        <f>IF('0'!#REF!=1,"до змісту","to title")</f>
        <v>#REF!</v>
      </c>
      <c r="B61" s="92" t="str">
        <f>IF('0'!A1=1,"АР Крим","AR of Crimea ")</f>
        <v>АР Крим</v>
      </c>
      <c r="C61" s="34">
        <v>1344.9</v>
      </c>
      <c r="D61" s="34">
        <v>1377.3</v>
      </c>
      <c r="E61" s="35">
        <v>1341.5</v>
      </c>
      <c r="F61" s="35">
        <v>1075.3</v>
      </c>
      <c r="G61" s="34" t="s">
        <v>0</v>
      </c>
      <c r="H61" s="55" t="s">
        <v>0</v>
      </c>
      <c r="I61" s="55" t="s">
        <v>0</v>
      </c>
      <c r="J61" s="55" t="s">
        <v>0</v>
      </c>
      <c r="K61" s="55" t="s">
        <v>0</v>
      </c>
    </row>
    <row r="62" spans="1:11" ht="16.8" thickTop="1" thickBot="1" x14ac:dyDescent="0.3">
      <c r="A62" s="224" t="e">
        <f>IF('0'!#REF!=1,"до змісту","to title")</f>
        <v>#REF!</v>
      </c>
      <c r="B62" s="92" t="str">
        <f>IF('0'!A1=1,"Вінницька","Vinnytsya")</f>
        <v>Вінницька</v>
      </c>
      <c r="C62" s="34">
        <v>903.3</v>
      </c>
      <c r="D62" s="34">
        <v>949</v>
      </c>
      <c r="E62" s="35">
        <v>1276.9000000000001</v>
      </c>
      <c r="F62" s="35">
        <v>2489.6999999999998</v>
      </c>
      <c r="G62" s="35">
        <v>3428.8</v>
      </c>
      <c r="H62" s="56">
        <v>4030.9</v>
      </c>
      <c r="I62" s="56">
        <v>4216.7</v>
      </c>
      <c r="J62" s="56">
        <v>4190.7</v>
      </c>
      <c r="K62" s="56">
        <v>4558.8</v>
      </c>
    </row>
    <row r="63" spans="1:11" ht="16.8" thickTop="1" thickBot="1" x14ac:dyDescent="0.3">
      <c r="A63" s="224" t="e">
        <f>IF('0'!#REF!=1,"до змісту","to title")</f>
        <v>#REF!</v>
      </c>
      <c r="B63" s="92" t="str">
        <f>IF('0'!A1=1,"Волинська","Volyn")</f>
        <v>Волинська</v>
      </c>
      <c r="C63" s="34">
        <v>772.1</v>
      </c>
      <c r="D63" s="34">
        <v>810.2</v>
      </c>
      <c r="E63" s="35">
        <v>909.2</v>
      </c>
      <c r="F63" s="35">
        <v>994.6</v>
      </c>
      <c r="G63" s="35">
        <v>1115.0999999999999</v>
      </c>
      <c r="H63" s="56">
        <v>1155.8</v>
      </c>
      <c r="I63" s="56">
        <v>1208.4000000000001</v>
      </c>
      <c r="J63" s="56">
        <v>1217.2</v>
      </c>
      <c r="K63" s="56">
        <v>1235.7</v>
      </c>
    </row>
    <row r="64" spans="1:11" ht="16.8" thickTop="1" thickBot="1" x14ac:dyDescent="0.3">
      <c r="A64" s="224" t="e">
        <f>IF('0'!#REF!=1,"до змісту","to title")</f>
        <v>#REF!</v>
      </c>
      <c r="B64" s="92" t="str">
        <f>IF('0'!A1=1,"Дніпропетровська","Dnipropetrovsk")</f>
        <v>Дніпропетровська</v>
      </c>
      <c r="C64" s="34">
        <v>2790.2</v>
      </c>
      <c r="D64" s="34">
        <v>3045.9</v>
      </c>
      <c r="E64" s="35">
        <v>3123.6</v>
      </c>
      <c r="F64" s="35">
        <v>3050.7</v>
      </c>
      <c r="G64" s="35">
        <v>3099.4</v>
      </c>
      <c r="H64" s="56">
        <v>3007.4</v>
      </c>
      <c r="I64" s="56">
        <v>3095.5</v>
      </c>
      <c r="J64" s="56">
        <v>3287.4</v>
      </c>
      <c r="K64" s="56">
        <v>3168.5</v>
      </c>
    </row>
    <row r="65" spans="1:11" ht="16.8" thickTop="1" thickBot="1" x14ac:dyDescent="0.3">
      <c r="A65" s="224" t="e">
        <f>IF('0'!#REF!=1,"до змісту","to title")</f>
        <v>#REF!</v>
      </c>
      <c r="B65" s="92" t="str">
        <f>IF('0'!A1=1,"Донецька","Donetsk")</f>
        <v>Донецька</v>
      </c>
      <c r="C65" s="34">
        <v>2129</v>
      </c>
      <c r="D65" s="34">
        <v>2423.6999999999998</v>
      </c>
      <c r="E65" s="35">
        <v>2485.6999999999998</v>
      </c>
      <c r="F65" s="35">
        <v>2354.1999999999998</v>
      </c>
      <c r="G65" s="35">
        <v>1964.6</v>
      </c>
      <c r="H65" s="56">
        <v>1333.3</v>
      </c>
      <c r="I65" s="56">
        <v>1449.8</v>
      </c>
      <c r="J65" s="56">
        <v>1428.5</v>
      </c>
      <c r="K65" s="56">
        <v>1475.5</v>
      </c>
    </row>
    <row r="66" spans="1:11" ht="16.8" thickTop="1" thickBot="1" x14ac:dyDescent="0.3">
      <c r="A66" s="224" t="e">
        <f>IF('0'!#REF!=1,"до змісту","to title")</f>
        <v>#REF!</v>
      </c>
      <c r="B66" s="92" t="str">
        <f>IF('0'!A1=1,"Житомирська","Zhytomyr")</f>
        <v>Житомирська</v>
      </c>
      <c r="C66" s="34">
        <v>449.8</v>
      </c>
      <c r="D66" s="34">
        <v>422.8</v>
      </c>
      <c r="E66" s="35">
        <v>470.3</v>
      </c>
      <c r="F66" s="35">
        <v>475.3</v>
      </c>
      <c r="G66" s="35">
        <v>460.7</v>
      </c>
      <c r="H66" s="56">
        <v>459</v>
      </c>
      <c r="I66" s="56">
        <v>493.8</v>
      </c>
      <c r="J66" s="56">
        <v>482.1</v>
      </c>
      <c r="K66" s="56">
        <v>525.1</v>
      </c>
    </row>
    <row r="67" spans="1:11" ht="16.8" thickTop="1" thickBot="1" x14ac:dyDescent="0.3">
      <c r="A67" s="224" t="e">
        <f>IF('0'!#REF!=1,"до змісту","to title")</f>
        <v>#REF!</v>
      </c>
      <c r="B67" s="92" t="str">
        <f>IF('0'!A1=1,"Закарпатська","Zakarpattya")</f>
        <v>Закарпатська</v>
      </c>
      <c r="C67" s="34">
        <v>61.8</v>
      </c>
      <c r="D67" s="34">
        <v>66.599999999999994</v>
      </c>
      <c r="E67" s="35">
        <v>72.8</v>
      </c>
      <c r="F67" s="35">
        <v>76.7</v>
      </c>
      <c r="G67" s="35">
        <v>73.5</v>
      </c>
      <c r="H67" s="56">
        <v>64.7</v>
      </c>
      <c r="I67" s="56">
        <v>60.6</v>
      </c>
      <c r="J67" s="56">
        <v>52.6</v>
      </c>
      <c r="K67" s="56">
        <v>37.9</v>
      </c>
    </row>
    <row r="68" spans="1:11" ht="16.8" thickTop="1" thickBot="1" x14ac:dyDescent="0.3">
      <c r="A68" s="224" t="e">
        <f>IF('0'!#REF!=1,"до змісту","to title")</f>
        <v>#REF!</v>
      </c>
      <c r="B68" s="92" t="str">
        <f>IF('0'!A1=1,"Запорізька","Zaporizhya")</f>
        <v>Запорізька</v>
      </c>
      <c r="C68" s="34">
        <v>863.3</v>
      </c>
      <c r="D68" s="34">
        <v>849</v>
      </c>
      <c r="E68" s="35">
        <v>865.1</v>
      </c>
      <c r="F68" s="35">
        <v>892.1</v>
      </c>
      <c r="G68" s="35">
        <v>887.5</v>
      </c>
      <c r="H68" s="56">
        <v>857</v>
      </c>
      <c r="I68" s="56">
        <v>784.1</v>
      </c>
      <c r="J68" s="56">
        <v>683.1</v>
      </c>
      <c r="K68" s="56">
        <v>675</v>
      </c>
    </row>
    <row r="69" spans="1:11" ht="16.8" thickTop="1" thickBot="1" x14ac:dyDescent="0.3">
      <c r="A69" s="224" t="e">
        <f>IF('0'!#REF!=1,"до змісту","to title")</f>
        <v>#REF!</v>
      </c>
      <c r="B69" s="92" t="str">
        <f>IF('0'!A1=1,"Івано-Франківська","Ivano-Frankivsk")</f>
        <v>Івано-Франківська</v>
      </c>
      <c r="C69" s="34">
        <v>622.1</v>
      </c>
      <c r="D69" s="34">
        <v>841.8</v>
      </c>
      <c r="E69" s="35">
        <v>926.5</v>
      </c>
      <c r="F69" s="35">
        <v>911.4</v>
      </c>
      <c r="G69" s="35">
        <v>969.9</v>
      </c>
      <c r="H69" s="56">
        <v>933.3</v>
      </c>
      <c r="I69" s="56">
        <v>797.2</v>
      </c>
      <c r="J69" s="56">
        <v>772.4</v>
      </c>
      <c r="K69" s="56">
        <v>865</v>
      </c>
    </row>
    <row r="70" spans="1:11" ht="16.8" thickTop="1" thickBot="1" x14ac:dyDescent="0.3">
      <c r="A70" s="224" t="e">
        <f>IF('0'!#REF!=1,"до змісту","to title")</f>
        <v>#REF!</v>
      </c>
      <c r="B70" s="92" t="str">
        <f>IF('0'!A1=1,"Київська","Kyiv")</f>
        <v>Київська</v>
      </c>
      <c r="C70" s="34">
        <v>3403.4</v>
      </c>
      <c r="D70" s="34">
        <v>3720</v>
      </c>
      <c r="E70" s="35">
        <v>4037.6</v>
      </c>
      <c r="F70" s="35">
        <v>4204</v>
      </c>
      <c r="G70" s="35">
        <v>4187.3</v>
      </c>
      <c r="H70" s="56">
        <v>4038.2</v>
      </c>
      <c r="I70" s="56">
        <v>3747.3</v>
      </c>
      <c r="J70" s="56">
        <v>4103.8999999999996</v>
      </c>
      <c r="K70" s="56">
        <v>4963</v>
      </c>
    </row>
    <row r="71" spans="1:11" ht="16.8" thickTop="1" thickBot="1" x14ac:dyDescent="0.3">
      <c r="A71" s="224" t="e">
        <f>IF('0'!#REF!=1,"до змісту","to title")</f>
        <v>#REF!</v>
      </c>
      <c r="B71" s="92" t="str">
        <f>IF('0'!A1=1,"Кіровоградська","Kirovohrad")</f>
        <v>Кіровоградська</v>
      </c>
      <c r="C71" s="34">
        <v>362.6</v>
      </c>
      <c r="D71" s="34">
        <v>393</v>
      </c>
      <c r="E71" s="35">
        <v>467.7</v>
      </c>
      <c r="F71" s="35">
        <v>459.8</v>
      </c>
      <c r="G71" s="35">
        <v>453.1</v>
      </c>
      <c r="H71" s="56">
        <v>461.7</v>
      </c>
      <c r="I71" s="56">
        <v>453.9</v>
      </c>
      <c r="J71" s="56">
        <v>421.5</v>
      </c>
      <c r="K71" s="56">
        <v>435.7</v>
      </c>
    </row>
    <row r="72" spans="1:11" ht="16.8" thickTop="1" thickBot="1" x14ac:dyDescent="0.3">
      <c r="A72" s="224" t="e">
        <f>IF('0'!#REF!=1,"до змісту","to title")</f>
        <v>#REF!</v>
      </c>
      <c r="B72" s="92" t="str">
        <f>IF('0'!A1=1,"Луганська","Luhansk")</f>
        <v>Луганська</v>
      </c>
      <c r="C72" s="34">
        <v>813.3</v>
      </c>
      <c r="D72" s="34">
        <v>840.7</v>
      </c>
      <c r="E72" s="35">
        <v>820.7</v>
      </c>
      <c r="F72" s="35">
        <v>806.8</v>
      </c>
      <c r="G72" s="35">
        <v>497</v>
      </c>
      <c r="H72" s="56">
        <v>192.4</v>
      </c>
      <c r="I72" s="56">
        <v>172.8</v>
      </c>
      <c r="J72" s="56">
        <v>145.5</v>
      </c>
      <c r="K72" s="56">
        <v>130.80000000000001</v>
      </c>
    </row>
    <row r="73" spans="1:11" ht="16.8" thickTop="1" thickBot="1" x14ac:dyDescent="0.3">
      <c r="A73" s="224" t="e">
        <f>IF('0'!#REF!=1,"до змісту","to title")</f>
        <v>#REF!</v>
      </c>
      <c r="B73" s="92" t="str">
        <f>IF('0'!A1=1,"Львівська","Lviv")</f>
        <v>Львівська</v>
      </c>
      <c r="C73" s="34">
        <v>828.1</v>
      </c>
      <c r="D73" s="34">
        <v>862.8</v>
      </c>
      <c r="E73" s="35">
        <v>937.9</v>
      </c>
      <c r="F73" s="35">
        <v>1044.8</v>
      </c>
      <c r="G73" s="35">
        <v>1000.1</v>
      </c>
      <c r="H73" s="56">
        <v>979.1</v>
      </c>
      <c r="I73" s="56">
        <v>1018</v>
      </c>
      <c r="J73" s="56">
        <v>1165.8</v>
      </c>
      <c r="K73" s="56">
        <v>1316</v>
      </c>
    </row>
    <row r="74" spans="1:11" ht="16.8" thickTop="1" thickBot="1" x14ac:dyDescent="0.3">
      <c r="A74" s="224" t="e">
        <f>IF('0'!#REF!=1,"до змісту","to title")</f>
        <v>#REF!</v>
      </c>
      <c r="B74" s="92" t="str">
        <f>IF('0'!A1=1,"Миколаївська","Mykolayiv")</f>
        <v>Миколаївська</v>
      </c>
      <c r="C74" s="34">
        <v>415</v>
      </c>
      <c r="D74" s="34">
        <v>422</v>
      </c>
      <c r="E74" s="35">
        <v>398.7</v>
      </c>
      <c r="F74" s="35">
        <v>285.60000000000002</v>
      </c>
      <c r="G74" s="35">
        <v>374.6</v>
      </c>
      <c r="H74" s="56">
        <v>268.8</v>
      </c>
      <c r="I74" s="56">
        <v>255.7</v>
      </c>
      <c r="J74" s="56">
        <v>241.8</v>
      </c>
      <c r="K74" s="56">
        <v>255.8</v>
      </c>
    </row>
    <row r="75" spans="1:11" ht="16.8" thickTop="1" thickBot="1" x14ac:dyDescent="0.3">
      <c r="A75" s="224" t="e">
        <f>IF('0'!#REF!=1,"до змісту","to title")</f>
        <v>#REF!</v>
      </c>
      <c r="B75" s="92" t="str">
        <f>IF('0'!A1=1,"Одеська","Odesa")</f>
        <v>Одеська</v>
      </c>
      <c r="C75" s="34">
        <v>415.3</v>
      </c>
      <c r="D75" s="34">
        <v>326.39999999999998</v>
      </c>
      <c r="E75" s="35">
        <v>304</v>
      </c>
      <c r="F75" s="35">
        <v>338.3</v>
      </c>
      <c r="G75" s="35">
        <v>342.4</v>
      </c>
      <c r="H75" s="56">
        <v>342.9</v>
      </c>
      <c r="I75" s="56">
        <v>301</v>
      </c>
      <c r="J75" s="56">
        <v>293.8</v>
      </c>
      <c r="K75" s="56">
        <v>262.60000000000002</v>
      </c>
    </row>
    <row r="76" spans="1:11" ht="16.8" thickTop="1" thickBot="1" x14ac:dyDescent="0.3">
      <c r="A76" s="224" t="e">
        <f>IF('0'!#REF!=1,"до змісту","to title")</f>
        <v>#REF!</v>
      </c>
      <c r="B76" s="92" t="str">
        <f>IF('0'!A1=1,"Полтавська","Poltava")</f>
        <v>Полтавська</v>
      </c>
      <c r="C76" s="34">
        <v>1488.9</v>
      </c>
      <c r="D76" s="34">
        <v>1541.6</v>
      </c>
      <c r="E76" s="35">
        <v>1882</v>
      </c>
      <c r="F76" s="35">
        <v>2173.3000000000002</v>
      </c>
      <c r="G76" s="35">
        <v>2214.5</v>
      </c>
      <c r="H76" s="56">
        <v>2217.1999999999998</v>
      </c>
      <c r="I76" s="56">
        <v>2299.8000000000002</v>
      </c>
      <c r="J76" s="56">
        <v>2170</v>
      </c>
      <c r="K76" s="56">
        <v>2078</v>
      </c>
    </row>
    <row r="77" spans="1:11" ht="16.8" thickTop="1" thickBot="1" x14ac:dyDescent="0.3">
      <c r="A77" s="224" t="e">
        <f>IF('0'!#REF!=1,"до змісту","to title")</f>
        <v>#REF!</v>
      </c>
      <c r="B77" s="92" t="str">
        <f>IF('0'!A1=1,"Рівненська","Rivne")</f>
        <v>Рівненська</v>
      </c>
      <c r="C77" s="34">
        <v>392.6</v>
      </c>
      <c r="D77" s="34">
        <v>421</v>
      </c>
      <c r="E77" s="35">
        <v>447.4</v>
      </c>
      <c r="F77" s="35">
        <v>489</v>
      </c>
      <c r="G77" s="35">
        <v>492.3</v>
      </c>
      <c r="H77" s="56">
        <v>494.2</v>
      </c>
      <c r="I77" s="56">
        <v>523.79999999999995</v>
      </c>
      <c r="J77" s="56">
        <v>574.4</v>
      </c>
      <c r="K77" s="56">
        <v>608.79999999999995</v>
      </c>
    </row>
    <row r="78" spans="1:11" ht="16.8" thickTop="1" thickBot="1" x14ac:dyDescent="0.3">
      <c r="A78" s="224" t="e">
        <f>IF('0'!#REF!=1,"до змісту","to title")</f>
        <v>#REF!</v>
      </c>
      <c r="B78" s="92" t="str">
        <f>IF('0'!A1=1,"Сумська","Sumy ")</f>
        <v>Сумська</v>
      </c>
      <c r="C78" s="34">
        <v>610.9</v>
      </c>
      <c r="D78" s="34">
        <v>641.4</v>
      </c>
      <c r="E78" s="35">
        <v>720.1</v>
      </c>
      <c r="F78" s="35">
        <v>768.3</v>
      </c>
      <c r="G78" s="35">
        <v>786.4</v>
      </c>
      <c r="H78" s="56">
        <v>796.6</v>
      </c>
      <c r="I78" s="56">
        <v>769.5</v>
      </c>
      <c r="J78" s="56">
        <v>760.7</v>
      </c>
      <c r="K78" s="56">
        <v>767.7</v>
      </c>
    </row>
    <row r="79" spans="1:11" ht="16.8" thickTop="1" thickBot="1" x14ac:dyDescent="0.3">
      <c r="A79" s="224" t="e">
        <f>IF('0'!#REF!=1,"до змісту","to title")</f>
        <v>#REF!</v>
      </c>
      <c r="B79" s="92" t="str">
        <f>IF('0'!A1=1,"Тернопільська","Ternopil ")</f>
        <v>Тернопільська</v>
      </c>
      <c r="C79" s="34">
        <v>314.8</v>
      </c>
      <c r="D79" s="34">
        <v>349.6</v>
      </c>
      <c r="E79" s="35">
        <v>415.3</v>
      </c>
      <c r="F79" s="35">
        <v>528.5</v>
      </c>
      <c r="G79" s="35">
        <v>622</v>
      </c>
      <c r="H79" s="56">
        <v>699.8</v>
      </c>
      <c r="I79" s="56">
        <v>702.4</v>
      </c>
      <c r="J79" s="56">
        <v>716.7</v>
      </c>
      <c r="K79" s="56">
        <v>777.7</v>
      </c>
    </row>
    <row r="80" spans="1:11" ht="16.8" thickTop="1" thickBot="1" x14ac:dyDescent="0.3">
      <c r="A80" s="224" t="e">
        <f>IF('0'!#REF!=1,"до змісту","to title")</f>
        <v>#REF!</v>
      </c>
      <c r="B80" s="92" t="str">
        <f>IF('0'!A1=1,"Харківська","Kharkiv")</f>
        <v>Харківська</v>
      </c>
      <c r="C80" s="34">
        <v>1382.5</v>
      </c>
      <c r="D80" s="34">
        <v>1397</v>
      </c>
      <c r="E80" s="35">
        <v>1364.2</v>
      </c>
      <c r="F80" s="35">
        <v>1626.9</v>
      </c>
      <c r="G80" s="35">
        <v>1605.9</v>
      </c>
      <c r="H80" s="56">
        <v>1492.2</v>
      </c>
      <c r="I80" s="56">
        <v>1432</v>
      </c>
      <c r="J80" s="56">
        <v>1227.2</v>
      </c>
      <c r="K80" s="56">
        <v>1287</v>
      </c>
    </row>
    <row r="81" spans="1:12" ht="16.8" thickTop="1" thickBot="1" x14ac:dyDescent="0.3">
      <c r="A81" s="224" t="e">
        <f>IF('0'!#REF!=1,"до змісту","to title")</f>
        <v>#REF!</v>
      </c>
      <c r="B81" s="92" t="str">
        <f>IF('0'!A1=1,"Херсонська","Kherson")</f>
        <v>Херсонська</v>
      </c>
      <c r="C81" s="34">
        <v>379.9</v>
      </c>
      <c r="D81" s="34">
        <v>406.9</v>
      </c>
      <c r="E81" s="35">
        <v>473.3</v>
      </c>
      <c r="F81" s="35">
        <v>857.6</v>
      </c>
      <c r="G81" s="35">
        <v>1169.4000000000001</v>
      </c>
      <c r="H81" s="56">
        <v>1034.8</v>
      </c>
      <c r="I81" s="56">
        <v>724.6</v>
      </c>
      <c r="J81" s="56">
        <v>720.2</v>
      </c>
      <c r="K81" s="56">
        <v>755.2</v>
      </c>
    </row>
    <row r="82" spans="1:12" ht="16.8" thickTop="1" thickBot="1" x14ac:dyDescent="0.3">
      <c r="A82" s="224" t="e">
        <f>IF('0'!#REF!=1,"до змісту","to title")</f>
        <v>#REF!</v>
      </c>
      <c r="B82" s="92" t="str">
        <f>IF('0'!A1=1,"Хмельницька","Khmelnytskiy")</f>
        <v>Хмельницька</v>
      </c>
      <c r="C82" s="34">
        <v>683.2</v>
      </c>
      <c r="D82" s="34">
        <v>874.4</v>
      </c>
      <c r="E82" s="35">
        <v>1201.7</v>
      </c>
      <c r="F82" s="35">
        <v>1578.9</v>
      </c>
      <c r="G82" s="35">
        <v>1761.2</v>
      </c>
      <c r="H82" s="56">
        <v>1657.9</v>
      </c>
      <c r="I82" s="56">
        <v>1339.2</v>
      </c>
      <c r="J82" s="56">
        <v>1463.9</v>
      </c>
      <c r="K82" s="56">
        <v>1401.8</v>
      </c>
    </row>
    <row r="83" spans="1:12" ht="16.8" thickTop="1" thickBot="1" x14ac:dyDescent="0.3">
      <c r="A83" s="224" t="e">
        <f>IF('0'!#REF!=1,"до змісту","to title")</f>
        <v>#REF!</v>
      </c>
      <c r="B83" s="92" t="str">
        <f>IF('0'!A1=1,"Черкаська","Cherkasy")</f>
        <v>Черкаська</v>
      </c>
      <c r="C83" s="34">
        <v>4629.3999999999996</v>
      </c>
      <c r="D83" s="34">
        <v>4649.3999999999996</v>
      </c>
      <c r="E83" s="35">
        <v>4621.8999999999996</v>
      </c>
      <c r="F83" s="35">
        <v>4633.2</v>
      </c>
      <c r="G83" s="35">
        <v>4691.7</v>
      </c>
      <c r="H83" s="56">
        <v>4548.3999999999996</v>
      </c>
      <c r="I83" s="56">
        <v>4602</v>
      </c>
      <c r="J83" s="56">
        <v>4550.3</v>
      </c>
      <c r="K83" s="56">
        <v>4719.3</v>
      </c>
    </row>
    <row r="84" spans="1:12" ht="16.8" thickTop="1" thickBot="1" x14ac:dyDescent="0.3">
      <c r="A84" s="224" t="e">
        <f>IF('0'!#REF!=1,"до змісту","to title")</f>
        <v>#REF!</v>
      </c>
      <c r="B84" s="92" t="str">
        <f>IF('0'!A1=1,"Чернівецька","Chernivtsi")</f>
        <v>Чернівецька</v>
      </c>
      <c r="C84" s="34">
        <v>340.1</v>
      </c>
      <c r="D84" s="34">
        <v>384</v>
      </c>
      <c r="E84" s="35">
        <v>418.4</v>
      </c>
      <c r="F84" s="35">
        <v>354.8</v>
      </c>
      <c r="G84" s="35">
        <v>351.4</v>
      </c>
      <c r="H84" s="56">
        <v>335.1</v>
      </c>
      <c r="I84" s="56">
        <v>312.7</v>
      </c>
      <c r="J84" s="56">
        <v>291.60000000000002</v>
      </c>
      <c r="K84" s="56">
        <v>310.60000000000002</v>
      </c>
    </row>
    <row r="85" spans="1:12" ht="16.8" thickTop="1" thickBot="1" x14ac:dyDescent="0.3">
      <c r="A85" s="224" t="e">
        <f>IF('0'!#REF!=1,"до змісту","to title")</f>
        <v>#REF!</v>
      </c>
      <c r="B85" s="92" t="str">
        <f>IF('0'!A1=1,"Чернігівська","Chernihiv")</f>
        <v>Чернігівська</v>
      </c>
      <c r="C85" s="34">
        <v>879.8</v>
      </c>
      <c r="D85" s="34">
        <v>898.8</v>
      </c>
      <c r="E85" s="35">
        <v>968.1</v>
      </c>
      <c r="F85" s="35">
        <v>991.6</v>
      </c>
      <c r="G85" s="35">
        <v>980.1</v>
      </c>
      <c r="H85" s="56">
        <v>933.2</v>
      </c>
      <c r="I85" s="56">
        <v>965.6</v>
      </c>
      <c r="J85" s="56">
        <v>972.8</v>
      </c>
      <c r="K85" s="56">
        <v>976</v>
      </c>
    </row>
    <row r="86" spans="1:12" ht="16.8" thickTop="1" thickBot="1" x14ac:dyDescent="0.3">
      <c r="A86" s="242" t="e">
        <f>IF('0'!#REF!=1,"до змісту","to title")</f>
        <v>#REF!</v>
      </c>
      <c r="B86" s="93" t="str">
        <f>IF('0'!A1=1,"м. Севастополь","Sevastopоl")</f>
        <v>м. Севастополь</v>
      </c>
      <c r="C86" s="36" t="s">
        <v>0</v>
      </c>
      <c r="D86" s="36" t="s">
        <v>0</v>
      </c>
      <c r="E86" s="37">
        <v>1.5</v>
      </c>
      <c r="F86" s="37">
        <v>1.7</v>
      </c>
      <c r="G86" s="36" t="s">
        <v>0</v>
      </c>
      <c r="H86" s="36" t="s">
        <v>0</v>
      </c>
      <c r="I86" s="36" t="s">
        <v>0</v>
      </c>
      <c r="J86" s="36" t="s">
        <v>0</v>
      </c>
      <c r="K86" s="36" t="s">
        <v>0</v>
      </c>
    </row>
    <row r="87" spans="1:12" ht="14.4" thickTop="1" x14ac:dyDescent="0.25">
      <c r="A87" s="59"/>
      <c r="B87" s="59"/>
    </row>
    <row r="88" spans="1:12" ht="14.4" x14ac:dyDescent="0.3">
      <c r="A88" s="59"/>
      <c r="B88" s="203" t="str">
        <f>IF('0'!A1=1,"*Дані за 2014-2018 роки наведено без урахування тимчасово окупованої території Автономної Республіки Крим, м. Севастополя, а також без частини тимчасово окупованих територій у Донецькій та Луганській областях.","Data for 2014-2018 to exclude the temporarily occupied territories of the Autonomous Republic of Crimea, the city of Sevastopol,  the temporarily occupied territories in the Donetk and Luhansk regions.")</f>
        <v>*Дані за 2014-2018 роки наведено без урахування тимчасово окупованої території Автономної Республіки Крим, м. Севастополя, а також без частини тимчасово окупованих територій у Донецькій та Луганській областях.</v>
      </c>
      <c r="C88" s="208"/>
      <c r="D88" s="208"/>
      <c r="E88" s="208"/>
      <c r="F88" s="208"/>
      <c r="G88" s="208"/>
      <c r="H88" s="208"/>
      <c r="I88" s="208"/>
      <c r="J88" s="208"/>
      <c r="K88" s="208"/>
      <c r="L88" s="208"/>
    </row>
    <row r="89" spans="1:12" x14ac:dyDescent="0.25">
      <c r="A89" s="59"/>
      <c r="B89" s="97"/>
    </row>
    <row r="90" spans="1:12" x14ac:dyDescent="0.25">
      <c r="A90" s="59"/>
      <c r="B90" s="59"/>
    </row>
  </sheetData>
  <mergeCells count="8">
    <mergeCell ref="B88:L88"/>
    <mergeCell ref="A32:A58"/>
    <mergeCell ref="A60:A86"/>
    <mergeCell ref="A3:B3"/>
    <mergeCell ref="A2:B2"/>
    <mergeCell ref="A31:B31"/>
    <mergeCell ref="A59:B59"/>
    <mergeCell ref="A4:A30"/>
  </mergeCells>
  <hyperlinks>
    <hyperlink ref="A1" location="'0'!A1" display="'0'!A1" xr:uid="{00000000-0004-0000-0B00-000000000000}"/>
  </hyperlinks>
  <pageMargins left="0.7" right="0.7" top="0.75" bottom="0.75" header="0.3" footer="0.3"/>
  <pageSetup paperSize="9" orientation="portrait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 tint="0.39997558519241921"/>
  </sheetPr>
  <dimension ref="A1:L92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2" sqref="K2"/>
    </sheetView>
  </sheetViews>
  <sheetFormatPr defaultColWidth="9.109375" defaultRowHeight="13.8" x14ac:dyDescent="0.25"/>
  <cols>
    <col min="1" max="1" width="8.6640625" style="1" customWidth="1"/>
    <col min="2" max="2" width="45.6640625" style="1" customWidth="1"/>
    <col min="3" max="18" width="11.6640625" style="1" customWidth="1"/>
    <col min="19" max="16384" width="9.109375" style="1"/>
  </cols>
  <sheetData>
    <row r="1" spans="1:11" ht="15" thickBot="1" x14ac:dyDescent="0.35">
      <c r="A1" s="80" t="str">
        <f>IF('0'!A1=1,"до змісту","to title")</f>
        <v>до змісту</v>
      </c>
      <c r="B1" s="59"/>
    </row>
    <row r="2" spans="1:11" ht="42" customHeight="1" thickBot="1" x14ac:dyDescent="0.3">
      <c r="A2" s="251" t="str">
        <f>IF('0'!A1=1,"Валова продукція господарств населення за регіонами (у постійних цінах 2010 року, млн.грн.)","Gross output in householdes by oblasts (in prices 2010, mln.UAH)")</f>
        <v>Валова продукція господарств населення за регіонами (у постійних цінах 2010 року, млн.грн.)</v>
      </c>
      <c r="B2" s="252"/>
      <c r="C2" s="32">
        <v>2010</v>
      </c>
      <c r="D2" s="32">
        <v>2011</v>
      </c>
      <c r="E2" s="32">
        <v>2012</v>
      </c>
      <c r="F2" s="32">
        <v>2013</v>
      </c>
      <c r="G2" s="32" t="s">
        <v>1</v>
      </c>
      <c r="H2" s="32">
        <v>2015</v>
      </c>
      <c r="I2" s="32">
        <v>2016</v>
      </c>
      <c r="J2" s="32">
        <v>2017</v>
      </c>
      <c r="K2" s="32">
        <v>2018</v>
      </c>
    </row>
    <row r="3" spans="1:11" ht="16.5" customHeight="1" thickBot="1" x14ac:dyDescent="0.3">
      <c r="A3" s="275" t="str">
        <f>IF('0'!A1=1,"Валова продукція, всього","Gross output, total")</f>
        <v>Валова продукція, всього</v>
      </c>
      <c r="B3" s="276"/>
      <c r="C3" s="31"/>
      <c r="D3" s="31"/>
      <c r="E3" s="31"/>
      <c r="F3" s="31"/>
      <c r="G3" s="31"/>
    </row>
    <row r="4" spans="1:11" ht="15" customHeight="1" thickBot="1" x14ac:dyDescent="0.3">
      <c r="A4" s="274" t="str">
        <f>IF('0'!A1=1,"РЕГІОНИ","OBLAST")</f>
        <v>РЕГІОНИ</v>
      </c>
      <c r="B4" s="92" t="str">
        <f>IF('0'!A1=1,"Україна","Ukraine")</f>
        <v>Україна</v>
      </c>
      <c r="C4" s="43">
        <v>100797.5</v>
      </c>
      <c r="D4" s="43">
        <v>112642.6</v>
      </c>
      <c r="E4" s="49">
        <v>110172.5</v>
      </c>
      <c r="F4" s="49">
        <v>116268.1</v>
      </c>
      <c r="G4" s="109">
        <v>112368.8</v>
      </c>
      <c r="H4" s="52">
        <v>107548.7</v>
      </c>
      <c r="I4" s="52">
        <v>109521.5</v>
      </c>
      <c r="J4" s="52">
        <v>108621.8</v>
      </c>
      <c r="K4" s="52">
        <v>111101.6</v>
      </c>
    </row>
    <row r="5" spans="1:11" ht="15" customHeight="1" thickTop="1" thickBot="1" x14ac:dyDescent="0.3">
      <c r="A5" s="224" t="e">
        <f>IF('0'!#REF!=1,"до змісту","to title")</f>
        <v>#REF!</v>
      </c>
      <c r="B5" s="92" t="str">
        <f>IF('0'!A1=1,"АР Крим","AR of Crimea ")</f>
        <v>АР Крим</v>
      </c>
      <c r="C5" s="34">
        <v>4063.4</v>
      </c>
      <c r="D5" s="34">
        <v>4371.7</v>
      </c>
      <c r="E5" s="35">
        <v>3569.1</v>
      </c>
      <c r="F5" s="35">
        <v>3750.2</v>
      </c>
      <c r="G5" s="34" t="s">
        <v>0</v>
      </c>
      <c r="H5" s="34" t="s">
        <v>0</v>
      </c>
      <c r="I5" s="34" t="s">
        <v>0</v>
      </c>
      <c r="J5" s="34" t="s">
        <v>0</v>
      </c>
      <c r="K5" s="34" t="s">
        <v>0</v>
      </c>
    </row>
    <row r="6" spans="1:11" ht="15" customHeight="1" thickTop="1" thickBot="1" x14ac:dyDescent="0.3">
      <c r="A6" s="224" t="e">
        <f>IF('0'!#REF!=1,"до змісту","to title")</f>
        <v>#REF!</v>
      </c>
      <c r="B6" s="92" t="str">
        <f>IF('0'!A1=1,"Вінницька","Vinnytsya")</f>
        <v>Вінницька</v>
      </c>
      <c r="C6" s="34">
        <v>6150</v>
      </c>
      <c r="D6" s="34">
        <v>6922.1</v>
      </c>
      <c r="E6" s="35">
        <v>6727.6</v>
      </c>
      <c r="F6" s="35">
        <v>7251.8</v>
      </c>
      <c r="G6" s="35">
        <v>7524.7</v>
      </c>
      <c r="H6" s="51">
        <v>7281.1</v>
      </c>
      <c r="I6" s="51">
        <v>7524.5</v>
      </c>
      <c r="J6" s="51">
        <v>7468.2</v>
      </c>
      <c r="K6" s="51">
        <v>7436.8</v>
      </c>
    </row>
    <row r="7" spans="1:11" ht="15" customHeight="1" thickTop="1" thickBot="1" x14ac:dyDescent="0.3">
      <c r="A7" s="224" t="e">
        <f>IF('0'!#REF!=1,"до змісту","to title")</f>
        <v>#REF!</v>
      </c>
      <c r="B7" s="92" t="str">
        <f>IF('0'!A1=1,"Волинська","Volyn")</f>
        <v>Волинська</v>
      </c>
      <c r="C7" s="34">
        <v>3863</v>
      </c>
      <c r="D7" s="34">
        <v>4123.6000000000004</v>
      </c>
      <c r="E7" s="35">
        <v>4299.3</v>
      </c>
      <c r="F7" s="35">
        <v>4321.6000000000004</v>
      </c>
      <c r="G7" s="35">
        <v>4339.3</v>
      </c>
      <c r="H7" s="51">
        <v>4059.3</v>
      </c>
      <c r="I7" s="51">
        <v>3986.3</v>
      </c>
      <c r="J7" s="51">
        <v>4019.1</v>
      </c>
      <c r="K7" s="51">
        <v>3921.2</v>
      </c>
    </row>
    <row r="8" spans="1:11" ht="15" customHeight="1" thickTop="1" thickBot="1" x14ac:dyDescent="0.3">
      <c r="A8" s="224" t="e">
        <f>IF('0'!#REF!=1,"до змісту","to title")</f>
        <v>#REF!</v>
      </c>
      <c r="B8" s="92" t="str">
        <f>IF('0'!A1=1,"Дніпропетровська","Dnipropetrovsk")</f>
        <v>Дніпропетровська</v>
      </c>
      <c r="C8" s="34">
        <v>5110.7</v>
      </c>
      <c r="D8" s="34">
        <v>5795.4</v>
      </c>
      <c r="E8" s="35">
        <v>4891</v>
      </c>
      <c r="F8" s="35">
        <v>5815.9</v>
      </c>
      <c r="G8" s="35">
        <v>5818.2</v>
      </c>
      <c r="H8" s="51">
        <v>6030.9</v>
      </c>
      <c r="I8" s="51">
        <v>6037.5</v>
      </c>
      <c r="J8" s="51">
        <v>5900.4</v>
      </c>
      <c r="K8" s="51">
        <v>6011.4</v>
      </c>
    </row>
    <row r="9" spans="1:11" ht="15" customHeight="1" thickTop="1" thickBot="1" x14ac:dyDescent="0.3">
      <c r="A9" s="224" t="e">
        <f>IF('0'!#REF!=1,"до змісту","to title")</f>
        <v>#REF!</v>
      </c>
      <c r="B9" s="92" t="str">
        <f>IF('0'!A1=1,"Донецька","Donetsk")</f>
        <v>Донецька</v>
      </c>
      <c r="C9" s="34">
        <v>4668.8</v>
      </c>
      <c r="D9" s="34">
        <v>5490.7</v>
      </c>
      <c r="E9" s="35">
        <v>5415.2</v>
      </c>
      <c r="F9" s="35">
        <v>5700.3</v>
      </c>
      <c r="G9" s="35">
        <v>5494.1</v>
      </c>
      <c r="H9" s="51">
        <v>3151</v>
      </c>
      <c r="I9" s="51">
        <v>3138.7</v>
      </c>
      <c r="J9" s="51">
        <v>3299.6</v>
      </c>
      <c r="K9" s="51">
        <v>3055.8</v>
      </c>
    </row>
    <row r="10" spans="1:11" ht="15" customHeight="1" thickTop="1" thickBot="1" x14ac:dyDescent="0.3">
      <c r="A10" s="224" t="e">
        <f>IF('0'!#REF!=1,"до змісту","to title")</f>
        <v>#REF!</v>
      </c>
      <c r="B10" s="92" t="str">
        <f>IF('0'!A1=1,"Житомирська","Zhytomyr")</f>
        <v>Житомирська</v>
      </c>
      <c r="C10" s="34">
        <v>4263.5</v>
      </c>
      <c r="D10" s="34">
        <v>4456.3999999999996</v>
      </c>
      <c r="E10" s="35">
        <v>4671</v>
      </c>
      <c r="F10" s="35">
        <v>4696</v>
      </c>
      <c r="G10" s="35">
        <v>4743.3</v>
      </c>
      <c r="H10" s="51">
        <v>4672.6000000000004</v>
      </c>
      <c r="I10" s="51">
        <v>5097.1000000000004</v>
      </c>
      <c r="J10" s="51">
        <v>5495.4</v>
      </c>
      <c r="K10" s="51">
        <v>5906.5</v>
      </c>
    </row>
    <row r="11" spans="1:11" ht="15" customHeight="1" thickTop="1" thickBot="1" x14ac:dyDescent="0.3">
      <c r="A11" s="224" t="e">
        <f>IF('0'!#REF!=1,"до змісту","to title")</f>
        <v>#REF!</v>
      </c>
      <c r="B11" s="92" t="str">
        <f>IF('0'!A1=1,"Закарпатська","Zakarpattya")</f>
        <v>Закарпатська</v>
      </c>
      <c r="C11" s="34">
        <v>3693.8</v>
      </c>
      <c r="D11" s="34">
        <v>3839.7</v>
      </c>
      <c r="E11" s="35">
        <v>3974.1</v>
      </c>
      <c r="F11" s="35">
        <v>4087.7</v>
      </c>
      <c r="G11" s="35">
        <v>4036.6</v>
      </c>
      <c r="H11" s="51">
        <v>3783.5</v>
      </c>
      <c r="I11" s="51">
        <v>3609.6</v>
      </c>
      <c r="J11" s="51">
        <v>3688.9</v>
      </c>
      <c r="K11" s="51">
        <v>3926.2</v>
      </c>
    </row>
    <row r="12" spans="1:11" ht="15" customHeight="1" thickTop="1" thickBot="1" x14ac:dyDescent="0.3">
      <c r="A12" s="224" t="e">
        <f>IF('0'!#REF!=1,"до змісту","to title")</f>
        <v>#REF!</v>
      </c>
      <c r="B12" s="92" t="str">
        <f>IF('0'!A1=1,"Запорізька","Zaporizhya")</f>
        <v>Запорізька</v>
      </c>
      <c r="C12" s="34">
        <v>3259.1</v>
      </c>
      <c r="D12" s="34">
        <v>3642.2</v>
      </c>
      <c r="E12" s="35">
        <v>3586.4</v>
      </c>
      <c r="F12" s="35">
        <v>4693.5</v>
      </c>
      <c r="G12" s="35">
        <v>4437</v>
      </c>
      <c r="H12" s="51">
        <v>4752.2</v>
      </c>
      <c r="I12" s="51">
        <v>4476.6000000000004</v>
      </c>
      <c r="J12" s="51">
        <v>4233.7</v>
      </c>
      <c r="K12" s="51">
        <v>3730.4</v>
      </c>
    </row>
    <row r="13" spans="1:11" ht="15" customHeight="1" thickTop="1" thickBot="1" x14ac:dyDescent="0.3">
      <c r="A13" s="224" t="e">
        <f>IF('0'!#REF!=1,"до змісту","to title")</f>
        <v>#REF!</v>
      </c>
      <c r="B13" s="92" t="str">
        <f>IF('0'!A1=1,"Івано-Франківська","Ivano-Frankivsk")</f>
        <v>Івано-Франківська</v>
      </c>
      <c r="C13" s="34">
        <v>3614</v>
      </c>
      <c r="D13" s="34">
        <v>3729.5</v>
      </c>
      <c r="E13" s="35">
        <v>3837.8</v>
      </c>
      <c r="F13" s="35">
        <v>3862.9</v>
      </c>
      <c r="G13" s="35">
        <v>3920.3</v>
      </c>
      <c r="H13" s="51">
        <v>3938.3</v>
      </c>
      <c r="I13" s="51">
        <v>3988.3</v>
      </c>
      <c r="J13" s="51">
        <v>4037.8</v>
      </c>
      <c r="K13" s="51">
        <v>4026.5</v>
      </c>
    </row>
    <row r="14" spans="1:11" ht="15" customHeight="1" thickTop="1" thickBot="1" x14ac:dyDescent="0.3">
      <c r="A14" s="224" t="e">
        <f>IF('0'!#REF!=1,"до змісту","to title")</f>
        <v>#REF!</v>
      </c>
      <c r="B14" s="92" t="str">
        <f>IF('0'!A1=1,"Київська","Kyiv")</f>
        <v>Київська</v>
      </c>
      <c r="C14" s="34">
        <v>4187.3</v>
      </c>
      <c r="D14" s="34">
        <v>4722.3999999999996</v>
      </c>
      <c r="E14" s="35">
        <v>5041.8</v>
      </c>
      <c r="F14" s="35">
        <v>4827.8</v>
      </c>
      <c r="G14" s="35">
        <v>5135.6000000000004</v>
      </c>
      <c r="H14" s="51">
        <v>4663.7</v>
      </c>
      <c r="I14" s="51">
        <v>5279.9</v>
      </c>
      <c r="J14" s="51">
        <v>5253.6</v>
      </c>
      <c r="K14" s="51">
        <v>5543.7</v>
      </c>
    </row>
    <row r="15" spans="1:11" ht="15" customHeight="1" thickTop="1" thickBot="1" x14ac:dyDescent="0.3">
      <c r="A15" s="224" t="e">
        <f>IF('0'!#REF!=1,"до змісту","to title")</f>
        <v>#REF!</v>
      </c>
      <c r="B15" s="92" t="str">
        <f>IF('0'!A1=1,"Кіровоградська","Kirovohrad")</f>
        <v>Кіровоградська</v>
      </c>
      <c r="C15" s="34">
        <v>3664.9</v>
      </c>
      <c r="D15" s="34">
        <v>3849.3</v>
      </c>
      <c r="E15" s="35">
        <v>3563.9</v>
      </c>
      <c r="F15" s="35">
        <v>3976.3</v>
      </c>
      <c r="G15" s="35">
        <v>4183.7</v>
      </c>
      <c r="H15" s="51">
        <v>4272.6000000000004</v>
      </c>
      <c r="I15" s="51">
        <v>4603.3</v>
      </c>
      <c r="J15" s="51">
        <v>4433.3999999999996</v>
      </c>
      <c r="K15" s="51">
        <v>4956.2</v>
      </c>
    </row>
    <row r="16" spans="1:11" ht="15" customHeight="1" thickTop="1" thickBot="1" x14ac:dyDescent="0.3">
      <c r="A16" s="224" t="e">
        <f>IF('0'!#REF!=1,"до змісту","to title")</f>
        <v>#REF!</v>
      </c>
      <c r="B16" s="92" t="str">
        <f>IF('0'!A1=1,"Луганська","Luhansk")</f>
        <v>Луганська</v>
      </c>
      <c r="C16" s="34">
        <v>2382.6999999999998</v>
      </c>
      <c r="D16" s="34">
        <v>2676</v>
      </c>
      <c r="E16" s="35">
        <v>2758</v>
      </c>
      <c r="F16" s="35">
        <v>2858.9</v>
      </c>
      <c r="G16" s="35">
        <v>2189.1999999999998</v>
      </c>
      <c r="H16" s="51">
        <v>1827.1</v>
      </c>
      <c r="I16" s="51">
        <v>1849.6</v>
      </c>
      <c r="J16" s="51">
        <v>1727</v>
      </c>
      <c r="K16" s="51">
        <v>2008.3</v>
      </c>
    </row>
    <row r="17" spans="1:11" ht="15" customHeight="1" thickTop="1" thickBot="1" x14ac:dyDescent="0.3">
      <c r="A17" s="224" t="e">
        <f>IF('0'!#REF!=1,"до змісту","to title")</f>
        <v>#REF!</v>
      </c>
      <c r="B17" s="92" t="str">
        <f>IF('0'!A1=1,"Львівська","Lviv")</f>
        <v>Львівська</v>
      </c>
      <c r="C17" s="34">
        <v>5508.6</v>
      </c>
      <c r="D17" s="34">
        <v>6152.8</v>
      </c>
      <c r="E17" s="35">
        <v>6127.3</v>
      </c>
      <c r="F17" s="35">
        <v>5914.4</v>
      </c>
      <c r="G17" s="35">
        <v>6095.1</v>
      </c>
      <c r="H17" s="51">
        <v>5979.9</v>
      </c>
      <c r="I17" s="51">
        <v>5934.9</v>
      </c>
      <c r="J17" s="51">
        <v>6003.1</v>
      </c>
      <c r="K17" s="51">
        <v>5987.1</v>
      </c>
    </row>
    <row r="18" spans="1:11" ht="15" customHeight="1" thickTop="1" thickBot="1" x14ac:dyDescent="0.3">
      <c r="A18" s="224" t="e">
        <f>IF('0'!#REF!=1,"до змісту","to title")</f>
        <v>#REF!</v>
      </c>
      <c r="B18" s="92" t="str">
        <f>IF('0'!A1=1,"Миколаївська","Mykolayiv")</f>
        <v>Миколаївська</v>
      </c>
      <c r="C18" s="34">
        <v>3568.5</v>
      </c>
      <c r="D18" s="34">
        <v>3816.5</v>
      </c>
      <c r="E18" s="35">
        <v>3409.4</v>
      </c>
      <c r="F18" s="35">
        <v>4105.6000000000004</v>
      </c>
      <c r="G18" s="35">
        <v>3778.3</v>
      </c>
      <c r="H18" s="51">
        <v>3947.8</v>
      </c>
      <c r="I18" s="51">
        <v>4062.6</v>
      </c>
      <c r="J18" s="51">
        <v>3791.2</v>
      </c>
      <c r="K18" s="51">
        <v>3826.2</v>
      </c>
    </row>
    <row r="19" spans="1:11" ht="15" customHeight="1" thickTop="1" thickBot="1" x14ac:dyDescent="0.3">
      <c r="A19" s="224" t="e">
        <f>IF('0'!#REF!=1,"до змісту","to title")</f>
        <v>#REF!</v>
      </c>
      <c r="B19" s="92" t="str">
        <f>IF('0'!A1=1,"Одеська","Odesa")</f>
        <v>Одеська</v>
      </c>
      <c r="C19" s="34">
        <v>4861.6000000000004</v>
      </c>
      <c r="D19" s="34">
        <v>5212.8</v>
      </c>
      <c r="E19" s="35">
        <v>4553.6000000000004</v>
      </c>
      <c r="F19" s="35">
        <v>5218.2</v>
      </c>
      <c r="G19" s="35">
        <v>5054.5</v>
      </c>
      <c r="H19" s="51">
        <v>5026.7</v>
      </c>
      <c r="I19" s="51">
        <v>4966.3</v>
      </c>
      <c r="J19" s="51">
        <v>4715.8</v>
      </c>
      <c r="K19" s="51">
        <v>4823.2</v>
      </c>
    </row>
    <row r="20" spans="1:11" ht="15" customHeight="1" thickTop="1" thickBot="1" x14ac:dyDescent="0.3">
      <c r="A20" s="224" t="e">
        <f>IF('0'!#REF!=1,"до змісту","to title")</f>
        <v>#REF!</v>
      </c>
      <c r="B20" s="92" t="str">
        <f>IF('0'!A1=1,"Полтавська","Poltava")</f>
        <v>Полтавська</v>
      </c>
      <c r="C20" s="34">
        <v>4434.8</v>
      </c>
      <c r="D20" s="34">
        <v>5429.2</v>
      </c>
      <c r="E20" s="35">
        <v>5134.2</v>
      </c>
      <c r="F20" s="35">
        <v>5522.9</v>
      </c>
      <c r="G20" s="35">
        <v>5754.6</v>
      </c>
      <c r="H20" s="51">
        <v>5906.9</v>
      </c>
      <c r="I20" s="51">
        <v>5773.8</v>
      </c>
      <c r="J20" s="51">
        <v>5346.3</v>
      </c>
      <c r="K20" s="51">
        <v>5998.6</v>
      </c>
    </row>
    <row r="21" spans="1:11" ht="15" customHeight="1" thickTop="1" thickBot="1" x14ac:dyDescent="0.3">
      <c r="A21" s="224" t="e">
        <f>IF('0'!#REF!=1,"до змісту","to title")</f>
        <v>#REF!</v>
      </c>
      <c r="B21" s="92" t="str">
        <f>IF('0'!A1=1,"Рівненська","Rivne")</f>
        <v>Рівненська</v>
      </c>
      <c r="C21" s="34">
        <v>4061.3</v>
      </c>
      <c r="D21" s="34">
        <v>4408.1000000000004</v>
      </c>
      <c r="E21" s="35">
        <v>4449.5</v>
      </c>
      <c r="F21" s="35">
        <v>4678.6000000000004</v>
      </c>
      <c r="G21" s="35">
        <v>4745.8</v>
      </c>
      <c r="H21" s="51">
        <v>4415.2</v>
      </c>
      <c r="I21" s="51">
        <v>4463.1000000000004</v>
      </c>
      <c r="J21" s="51">
        <v>4622</v>
      </c>
      <c r="K21" s="51">
        <v>4557.2</v>
      </c>
    </row>
    <row r="22" spans="1:11" ht="15" customHeight="1" thickTop="1" thickBot="1" x14ac:dyDescent="0.3">
      <c r="A22" s="224" t="e">
        <f>IF('0'!#REF!=1,"до змісту","to title")</f>
        <v>#REF!</v>
      </c>
      <c r="B22" s="92" t="str">
        <f>IF('0'!A1=1,"Сумська","Sumy ")</f>
        <v>Сумська</v>
      </c>
      <c r="C22" s="34">
        <v>2966.8</v>
      </c>
      <c r="D22" s="34">
        <v>3230</v>
      </c>
      <c r="E22" s="35">
        <v>3230.5</v>
      </c>
      <c r="F22" s="35">
        <v>3284.1</v>
      </c>
      <c r="G22" s="35">
        <v>3552.7</v>
      </c>
      <c r="H22" s="51">
        <v>3251.2</v>
      </c>
      <c r="I22" s="51">
        <v>3343.4</v>
      </c>
      <c r="J22" s="51">
        <v>3344.1</v>
      </c>
      <c r="K22" s="51">
        <v>3368.4</v>
      </c>
    </row>
    <row r="23" spans="1:11" ht="15" customHeight="1" thickTop="1" thickBot="1" x14ac:dyDescent="0.3">
      <c r="A23" s="224" t="e">
        <f>IF('0'!#REF!=1,"до змісту","to title")</f>
        <v>#REF!</v>
      </c>
      <c r="B23" s="92" t="str">
        <f>IF('0'!A1=1,"Тернопільська","Ternopil ")</f>
        <v>Тернопільська</v>
      </c>
      <c r="C23" s="34">
        <v>3443.8</v>
      </c>
      <c r="D23" s="34">
        <v>4032.6</v>
      </c>
      <c r="E23" s="35">
        <v>4233.8999999999996</v>
      </c>
      <c r="F23" s="35">
        <v>4269.6000000000004</v>
      </c>
      <c r="G23" s="35">
        <v>4354.8</v>
      </c>
      <c r="H23" s="51">
        <v>4015.6</v>
      </c>
      <c r="I23" s="51">
        <v>4079.7</v>
      </c>
      <c r="J23" s="51">
        <v>4116.8</v>
      </c>
      <c r="K23" s="51">
        <v>4134.8</v>
      </c>
    </row>
    <row r="24" spans="1:11" ht="15" customHeight="1" thickTop="1" thickBot="1" x14ac:dyDescent="0.3">
      <c r="A24" s="224" t="e">
        <f>IF('0'!#REF!=1,"до змісту","to title")</f>
        <v>#REF!</v>
      </c>
      <c r="B24" s="92" t="str">
        <f>IF('0'!A1=1,"Харківська","Kharkiv")</f>
        <v>Харківська</v>
      </c>
      <c r="C24" s="34">
        <v>4359.6000000000004</v>
      </c>
      <c r="D24" s="34">
        <v>5977.1</v>
      </c>
      <c r="E24" s="35">
        <v>5873.7</v>
      </c>
      <c r="F24" s="35">
        <v>6512.3</v>
      </c>
      <c r="G24" s="35">
        <v>6398</v>
      </c>
      <c r="H24" s="51">
        <v>6569.5</v>
      </c>
      <c r="I24" s="51">
        <v>6783.1</v>
      </c>
      <c r="J24" s="51">
        <v>6447</v>
      </c>
      <c r="K24" s="51">
        <v>6551.2</v>
      </c>
    </row>
    <row r="25" spans="1:11" ht="15" customHeight="1" thickTop="1" thickBot="1" x14ac:dyDescent="0.3">
      <c r="A25" s="224" t="e">
        <f>IF('0'!#REF!=1,"до змісту","to title")</f>
        <v>#REF!</v>
      </c>
      <c r="B25" s="92" t="str">
        <f>IF('0'!A1=1,"Херсонська","Kherson")</f>
        <v>Херсонська</v>
      </c>
      <c r="C25" s="34">
        <v>4513.5</v>
      </c>
      <c r="D25" s="34">
        <v>5142.7</v>
      </c>
      <c r="E25" s="35">
        <v>5067.5</v>
      </c>
      <c r="F25" s="35">
        <v>5220.8</v>
      </c>
      <c r="G25" s="35">
        <v>5244.4</v>
      </c>
      <c r="H25" s="51">
        <v>5088.7</v>
      </c>
      <c r="I25" s="51">
        <v>5449.5</v>
      </c>
      <c r="J25" s="51">
        <v>5308.3</v>
      </c>
      <c r="K25" s="51">
        <v>5287.7</v>
      </c>
    </row>
    <row r="26" spans="1:11" ht="15" customHeight="1" thickTop="1" thickBot="1" x14ac:dyDescent="0.3">
      <c r="A26" s="224" t="e">
        <f>IF('0'!#REF!=1,"до змісту","to title")</f>
        <v>#REF!</v>
      </c>
      <c r="B26" s="92" t="str">
        <f>IF('0'!A1=1,"Хмельницька","Khmelnytskiy")</f>
        <v>Хмельницька</v>
      </c>
      <c r="C26" s="34">
        <v>4606.8</v>
      </c>
      <c r="D26" s="34">
        <v>4893.6000000000004</v>
      </c>
      <c r="E26" s="35">
        <v>5205.3999999999996</v>
      </c>
      <c r="F26" s="35">
        <v>4896</v>
      </c>
      <c r="G26" s="35">
        <v>4951.6000000000004</v>
      </c>
      <c r="H26" s="51">
        <v>4545.3</v>
      </c>
      <c r="I26" s="51">
        <v>5008.3</v>
      </c>
      <c r="J26" s="51">
        <v>5434</v>
      </c>
      <c r="K26" s="51">
        <v>5391.3</v>
      </c>
    </row>
    <row r="27" spans="1:11" ht="15" customHeight="1" thickTop="1" thickBot="1" x14ac:dyDescent="0.3">
      <c r="A27" s="224" t="e">
        <f>IF('0'!#REF!=1,"до змісту","to title")</f>
        <v>#REF!</v>
      </c>
      <c r="B27" s="92" t="str">
        <f>IF('0'!A1=1,"Черкаська","Cherkasy")</f>
        <v>Черкаська</v>
      </c>
      <c r="C27" s="34">
        <v>3222.3</v>
      </c>
      <c r="D27" s="34">
        <v>3596.4</v>
      </c>
      <c r="E27" s="35">
        <v>3451.7</v>
      </c>
      <c r="F27" s="35">
        <v>3611.3</v>
      </c>
      <c r="G27" s="35">
        <v>3607.5</v>
      </c>
      <c r="H27" s="51">
        <v>3636.6</v>
      </c>
      <c r="I27" s="51">
        <v>3610.9</v>
      </c>
      <c r="J27" s="51">
        <v>3225.9</v>
      </c>
      <c r="K27" s="51">
        <v>3795.9</v>
      </c>
    </row>
    <row r="28" spans="1:11" ht="15" customHeight="1" thickTop="1" thickBot="1" x14ac:dyDescent="0.3">
      <c r="A28" s="224" t="e">
        <f>IF('0'!#REF!=1,"до змісту","to title")</f>
        <v>#REF!</v>
      </c>
      <c r="B28" s="92" t="str">
        <f>IF('0'!A1=1,"Чернівецька","Chernivtsi")</f>
        <v>Чернівецька</v>
      </c>
      <c r="C28" s="34">
        <v>3055.3</v>
      </c>
      <c r="D28" s="34">
        <v>3283.8</v>
      </c>
      <c r="E28" s="35">
        <v>3306.3</v>
      </c>
      <c r="F28" s="35">
        <v>3452.7</v>
      </c>
      <c r="G28" s="35">
        <v>3437.9</v>
      </c>
      <c r="H28" s="51">
        <v>3339.9</v>
      </c>
      <c r="I28" s="51">
        <v>3368.1</v>
      </c>
      <c r="J28" s="51">
        <v>3460.5</v>
      </c>
      <c r="K28" s="51">
        <v>3590</v>
      </c>
    </row>
    <row r="29" spans="1:11" ht="15" customHeight="1" thickTop="1" thickBot="1" x14ac:dyDescent="0.3">
      <c r="A29" s="224" t="e">
        <f>IF('0'!#REF!=1,"до змісту","to title")</f>
        <v>#REF!</v>
      </c>
      <c r="B29" s="92" t="str">
        <f>IF('0'!A1=1,"Чернігівська","Chernihiv")</f>
        <v>Чернігівська</v>
      </c>
      <c r="C29" s="34">
        <v>3273.4</v>
      </c>
      <c r="D29" s="34">
        <v>3848</v>
      </c>
      <c r="E29" s="35">
        <v>3709</v>
      </c>
      <c r="F29" s="35">
        <v>3647.1</v>
      </c>
      <c r="G29" s="35">
        <v>3583</v>
      </c>
      <c r="H29" s="51">
        <v>3393.1</v>
      </c>
      <c r="I29" s="51">
        <v>3086.4</v>
      </c>
      <c r="J29" s="51">
        <v>3249.7</v>
      </c>
      <c r="K29" s="51">
        <v>3267</v>
      </c>
    </row>
    <row r="30" spans="1:11" ht="15" customHeight="1" thickTop="1" thickBot="1" x14ac:dyDescent="0.3">
      <c r="A30" s="242" t="e">
        <f>IF('0'!#REF!=1,"до змісту","to title")</f>
        <v>#REF!</v>
      </c>
      <c r="B30" s="93" t="str">
        <f>IF('0'!A1=1,"м. Севастополь","Sevastopоl")</f>
        <v>м. Севастополь</v>
      </c>
      <c r="C30" s="36" t="s">
        <v>0</v>
      </c>
      <c r="D30" s="36" t="s">
        <v>0</v>
      </c>
      <c r="E30" s="37">
        <v>85.3</v>
      </c>
      <c r="F30" s="37">
        <v>91.6</v>
      </c>
      <c r="G30" s="36" t="s">
        <v>0</v>
      </c>
      <c r="H30" s="36" t="s">
        <v>0</v>
      </c>
      <c r="I30" s="36" t="s">
        <v>0</v>
      </c>
      <c r="J30" s="36" t="s">
        <v>0</v>
      </c>
      <c r="K30" s="36" t="s">
        <v>0</v>
      </c>
    </row>
    <row r="31" spans="1:11" ht="15.6" thickTop="1" thickBot="1" x14ac:dyDescent="0.3">
      <c r="A31" s="277" t="str">
        <f>IF('0'!A1=1,"рослинництво","crop production")</f>
        <v>рослинництво</v>
      </c>
      <c r="B31" s="278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6.2" thickBot="1" x14ac:dyDescent="0.3">
      <c r="A32" s="223" t="str">
        <f>IF('0'!A1=1,"РЕГІОНИ","OBLAST")</f>
        <v>РЕГІОНИ</v>
      </c>
      <c r="B32" s="92" t="str">
        <f>IF('0'!A1=1,"Україна","Ukraine")</f>
        <v>Україна</v>
      </c>
      <c r="C32" s="43">
        <v>57741.4</v>
      </c>
      <c r="D32" s="43">
        <v>70298</v>
      </c>
      <c r="E32" s="49">
        <v>67103.199999999997</v>
      </c>
      <c r="F32" s="49">
        <v>72767.399999999994</v>
      </c>
      <c r="G32" s="43">
        <v>72178.399999999994</v>
      </c>
      <c r="H32" s="52">
        <v>68854.3</v>
      </c>
      <c r="I32" s="52">
        <v>71659.5</v>
      </c>
      <c r="J32" s="52">
        <v>70873.5</v>
      </c>
      <c r="K32" s="52">
        <v>73939.100000000006</v>
      </c>
    </row>
    <row r="33" spans="1:11" ht="16.8" thickTop="1" thickBot="1" x14ac:dyDescent="0.3">
      <c r="A33" s="224" t="e">
        <f>IF('0'!#REF!=1,"до змісту","to title")</f>
        <v>#REF!</v>
      </c>
      <c r="B33" s="92" t="str">
        <f>IF('0'!A1=1,"АР Крим","AR of Crimea ")</f>
        <v>АР Крим</v>
      </c>
      <c r="C33" s="34">
        <v>2010.6</v>
      </c>
      <c r="D33" s="34">
        <v>2309</v>
      </c>
      <c r="E33" s="35">
        <v>1666.2</v>
      </c>
      <c r="F33" s="35">
        <v>1876.6</v>
      </c>
      <c r="G33" s="34" t="s">
        <v>0</v>
      </c>
      <c r="H33" s="34" t="s">
        <v>0</v>
      </c>
      <c r="I33" s="34" t="s">
        <v>0</v>
      </c>
      <c r="J33" s="34" t="s">
        <v>0</v>
      </c>
      <c r="K33" s="34" t="s">
        <v>0</v>
      </c>
    </row>
    <row r="34" spans="1:11" ht="16.8" thickTop="1" thickBot="1" x14ac:dyDescent="0.3">
      <c r="A34" s="224" t="e">
        <f>IF('0'!#REF!=1,"до змісту","to title")</f>
        <v>#REF!</v>
      </c>
      <c r="B34" s="92" t="str">
        <f>IF('0'!A1=1,"Вінницька","Vinnytsya")</f>
        <v>Вінницька</v>
      </c>
      <c r="C34" s="34">
        <v>3398.6</v>
      </c>
      <c r="D34" s="34">
        <v>4196</v>
      </c>
      <c r="E34" s="35">
        <v>3972</v>
      </c>
      <c r="F34" s="35">
        <v>4506.5</v>
      </c>
      <c r="G34" s="35">
        <v>4955.8</v>
      </c>
      <c r="H34" s="51">
        <v>4526.3</v>
      </c>
      <c r="I34" s="51">
        <v>4845.8</v>
      </c>
      <c r="J34" s="51">
        <v>4863.8999999999996</v>
      </c>
      <c r="K34" s="51">
        <v>4960.8999999999996</v>
      </c>
    </row>
    <row r="35" spans="1:11" ht="16.8" thickTop="1" thickBot="1" x14ac:dyDescent="0.3">
      <c r="A35" s="224" t="e">
        <f>IF('0'!#REF!=1,"до змісту","to title")</f>
        <v>#REF!</v>
      </c>
      <c r="B35" s="92" t="str">
        <f>IF('0'!A1=1,"Волинська","Volyn")</f>
        <v>Волинська</v>
      </c>
      <c r="C35" s="34">
        <v>2098</v>
      </c>
      <c r="D35" s="34">
        <v>2374.5</v>
      </c>
      <c r="E35" s="35">
        <v>2510.1999999999998</v>
      </c>
      <c r="F35" s="35">
        <v>2475</v>
      </c>
      <c r="G35" s="35">
        <v>2516.6</v>
      </c>
      <c r="H35" s="51">
        <v>2438.3000000000002</v>
      </c>
      <c r="I35" s="51">
        <v>2422</v>
      </c>
      <c r="J35" s="51">
        <v>2485.8000000000002</v>
      </c>
      <c r="K35" s="51">
        <v>2473.4</v>
      </c>
    </row>
    <row r="36" spans="1:11" ht="16.8" thickTop="1" thickBot="1" x14ac:dyDescent="0.3">
      <c r="A36" s="224" t="e">
        <f>IF('0'!#REF!=1,"до змісту","to title")</f>
        <v>#REF!</v>
      </c>
      <c r="B36" s="92" t="str">
        <f>IF('0'!A1=1,"Дніпропетровська","Dnipropetrovsk")</f>
        <v>Дніпропетровська</v>
      </c>
      <c r="C36" s="34">
        <v>3660.8</v>
      </c>
      <c r="D36" s="34">
        <v>4332.8</v>
      </c>
      <c r="E36" s="35">
        <v>3478.4</v>
      </c>
      <c r="F36" s="35">
        <v>4385.3999999999996</v>
      </c>
      <c r="G36" s="35">
        <v>4341.5</v>
      </c>
      <c r="H36" s="51">
        <v>4570.8</v>
      </c>
      <c r="I36" s="51">
        <v>4670.5</v>
      </c>
      <c r="J36" s="51">
        <v>4566.3</v>
      </c>
      <c r="K36" s="51">
        <v>4713.2</v>
      </c>
    </row>
    <row r="37" spans="1:11" ht="16.8" thickTop="1" thickBot="1" x14ac:dyDescent="0.3">
      <c r="A37" s="224" t="e">
        <f>IF('0'!#REF!=1,"до змісту","to title")</f>
        <v>#REF!</v>
      </c>
      <c r="B37" s="92" t="str">
        <f>IF('0'!A1=1,"Донецька","Donetsk")</f>
        <v>Донецька</v>
      </c>
      <c r="C37" s="34">
        <v>3033.9</v>
      </c>
      <c r="D37" s="34">
        <v>3844.7</v>
      </c>
      <c r="E37" s="35">
        <v>3685.5</v>
      </c>
      <c r="F37" s="35">
        <v>3950.6</v>
      </c>
      <c r="G37" s="35">
        <v>4118.5</v>
      </c>
      <c r="H37" s="51">
        <v>2016</v>
      </c>
      <c r="I37" s="51">
        <v>2186.9</v>
      </c>
      <c r="J37" s="51">
        <v>2325.1999999999998</v>
      </c>
      <c r="K37" s="51">
        <v>2110.6999999999998</v>
      </c>
    </row>
    <row r="38" spans="1:11" ht="16.8" thickTop="1" thickBot="1" x14ac:dyDescent="0.3">
      <c r="A38" s="224" t="e">
        <f>IF('0'!#REF!=1,"до змісту","to title")</f>
        <v>#REF!</v>
      </c>
      <c r="B38" s="92" t="str">
        <f>IF('0'!A1=1,"Житомирська","Zhytomyr")</f>
        <v>Житомирська</v>
      </c>
      <c r="C38" s="34">
        <v>2028.7</v>
      </c>
      <c r="D38" s="34">
        <v>2197</v>
      </c>
      <c r="E38" s="35">
        <v>2305.1999999999998</v>
      </c>
      <c r="F38" s="35">
        <v>2300.1</v>
      </c>
      <c r="G38" s="35">
        <v>2414.8000000000002</v>
      </c>
      <c r="H38" s="51">
        <v>2320.6999999999998</v>
      </c>
      <c r="I38" s="51">
        <v>2691.5</v>
      </c>
      <c r="J38" s="51">
        <v>3145.4</v>
      </c>
      <c r="K38" s="51">
        <v>3505.8</v>
      </c>
    </row>
    <row r="39" spans="1:11" ht="16.8" thickTop="1" thickBot="1" x14ac:dyDescent="0.3">
      <c r="A39" s="224" t="e">
        <f>IF('0'!#REF!=1,"до змісту","to title")</f>
        <v>#REF!</v>
      </c>
      <c r="B39" s="92" t="str">
        <f>IF('0'!A1=1,"Закарпатська","Zakarpattya")</f>
        <v>Закарпатська</v>
      </c>
      <c r="C39" s="34">
        <v>1688.5</v>
      </c>
      <c r="D39" s="34">
        <v>1829.7</v>
      </c>
      <c r="E39" s="35">
        <v>1918.2</v>
      </c>
      <c r="F39" s="35">
        <v>1980.1</v>
      </c>
      <c r="G39" s="35">
        <v>2001.7</v>
      </c>
      <c r="H39" s="51">
        <v>1851.6</v>
      </c>
      <c r="I39" s="51">
        <v>1843</v>
      </c>
      <c r="J39" s="51">
        <v>1809.1</v>
      </c>
      <c r="K39" s="51">
        <v>1861.7</v>
      </c>
    </row>
    <row r="40" spans="1:11" ht="16.8" thickTop="1" thickBot="1" x14ac:dyDescent="0.3">
      <c r="A40" s="224" t="e">
        <f>IF('0'!#REF!=1,"до змісту","to title")</f>
        <v>#REF!</v>
      </c>
      <c r="B40" s="92" t="str">
        <f>IF('0'!A1=1,"Запорізька","Zaporizhya")</f>
        <v>Запорізька</v>
      </c>
      <c r="C40" s="34">
        <v>2022.8</v>
      </c>
      <c r="D40" s="34">
        <v>2436.5</v>
      </c>
      <c r="E40" s="35">
        <v>2333.5</v>
      </c>
      <c r="F40" s="35">
        <v>3371.8</v>
      </c>
      <c r="G40" s="35">
        <v>3113.3</v>
      </c>
      <c r="H40" s="51">
        <v>3485.6</v>
      </c>
      <c r="I40" s="51">
        <v>3228</v>
      </c>
      <c r="J40" s="51">
        <v>2996.6</v>
      </c>
      <c r="K40" s="51">
        <v>2567.9</v>
      </c>
    </row>
    <row r="41" spans="1:11" ht="16.8" thickTop="1" thickBot="1" x14ac:dyDescent="0.3">
      <c r="A41" s="224" t="e">
        <f>IF('0'!#REF!=1,"до змісту","to title")</f>
        <v>#REF!</v>
      </c>
      <c r="B41" s="92" t="str">
        <f>IF('0'!A1=1,"Івано-Франківська","Ivano-Frankivsk")</f>
        <v>Івано-Франківська</v>
      </c>
      <c r="C41" s="34">
        <v>1499.1</v>
      </c>
      <c r="D41" s="34">
        <v>1694.5</v>
      </c>
      <c r="E41" s="35">
        <v>1765.5</v>
      </c>
      <c r="F41" s="35">
        <v>1775.1</v>
      </c>
      <c r="G41" s="35">
        <v>1812.3</v>
      </c>
      <c r="H41" s="51">
        <v>1883.7</v>
      </c>
      <c r="I41" s="51">
        <v>1954.5</v>
      </c>
      <c r="J41" s="51">
        <v>1989.4</v>
      </c>
      <c r="K41" s="51">
        <v>2026.8</v>
      </c>
    </row>
    <row r="42" spans="1:11" ht="16.8" thickTop="1" thickBot="1" x14ac:dyDescent="0.3">
      <c r="A42" s="224" t="e">
        <f>IF('0'!#REF!=1,"до змісту","to title")</f>
        <v>#REF!</v>
      </c>
      <c r="B42" s="92" t="str">
        <f>IF('0'!A1=1,"Київська","Kyiv")</f>
        <v>Київська</v>
      </c>
      <c r="C42" s="34">
        <v>2853.9</v>
      </c>
      <c r="D42" s="34">
        <v>3344.4</v>
      </c>
      <c r="E42" s="35">
        <v>3519</v>
      </c>
      <c r="F42" s="35">
        <v>3369.3</v>
      </c>
      <c r="G42" s="35">
        <v>3659.2</v>
      </c>
      <c r="H42" s="51">
        <v>3263.3</v>
      </c>
      <c r="I42" s="51">
        <v>3831.4</v>
      </c>
      <c r="J42" s="51">
        <v>3637.3</v>
      </c>
      <c r="K42" s="51">
        <v>3969.7</v>
      </c>
    </row>
    <row r="43" spans="1:11" ht="16.8" thickTop="1" thickBot="1" x14ac:dyDescent="0.3">
      <c r="A43" s="224" t="e">
        <f>IF('0'!#REF!=1,"до змісту","to title")</f>
        <v>#REF!</v>
      </c>
      <c r="B43" s="92" t="str">
        <f>IF('0'!A1=1,"Кіровоградська","Kirovohrad")</f>
        <v>Кіровоградська</v>
      </c>
      <c r="C43" s="34">
        <v>2098.5</v>
      </c>
      <c r="D43" s="34">
        <v>2359.4</v>
      </c>
      <c r="E43" s="35">
        <v>2037.1</v>
      </c>
      <c r="F43" s="35">
        <v>2504.9</v>
      </c>
      <c r="G43" s="35">
        <v>2698.8</v>
      </c>
      <c r="H43" s="51">
        <v>2790.7</v>
      </c>
      <c r="I43" s="51">
        <v>3113.7</v>
      </c>
      <c r="J43" s="51">
        <v>2936.2</v>
      </c>
      <c r="K43" s="51">
        <v>3448.2</v>
      </c>
    </row>
    <row r="44" spans="1:11" ht="16.8" thickTop="1" thickBot="1" x14ac:dyDescent="0.3">
      <c r="A44" s="224" t="e">
        <f>IF('0'!#REF!=1,"до змісту","to title")</f>
        <v>#REF!</v>
      </c>
      <c r="B44" s="92" t="str">
        <f>IF('0'!A1=1,"Луганська","Luhansk")</f>
        <v>Луганська</v>
      </c>
      <c r="C44" s="34">
        <v>1319.8</v>
      </c>
      <c r="D44" s="34">
        <v>1671.4</v>
      </c>
      <c r="E44" s="35">
        <v>1724.2</v>
      </c>
      <c r="F44" s="35">
        <v>1809.3</v>
      </c>
      <c r="G44" s="35">
        <v>1245.5999999999999</v>
      </c>
      <c r="H44" s="51">
        <v>1141.9000000000001</v>
      </c>
      <c r="I44" s="51">
        <v>1288.0999999999999</v>
      </c>
      <c r="J44" s="51">
        <v>1256.8</v>
      </c>
      <c r="K44" s="51">
        <v>1449.5</v>
      </c>
    </row>
    <row r="45" spans="1:11" ht="16.8" thickTop="1" thickBot="1" x14ac:dyDescent="0.3">
      <c r="A45" s="224" t="e">
        <f>IF('0'!#REF!=1,"до змісту","to title")</f>
        <v>#REF!</v>
      </c>
      <c r="B45" s="92" t="str">
        <f>IF('0'!A1=1,"Львівська","Lviv")</f>
        <v>Львівська</v>
      </c>
      <c r="C45" s="34">
        <v>2768.1</v>
      </c>
      <c r="D45" s="34">
        <v>3519.4</v>
      </c>
      <c r="E45" s="35">
        <v>3512.1</v>
      </c>
      <c r="F45" s="35">
        <v>3281.8</v>
      </c>
      <c r="G45" s="35">
        <v>3479.8</v>
      </c>
      <c r="H45" s="51">
        <v>3405.6</v>
      </c>
      <c r="I45" s="51">
        <v>3465.8</v>
      </c>
      <c r="J45" s="51">
        <v>3559.4</v>
      </c>
      <c r="K45" s="51">
        <v>3591.4</v>
      </c>
    </row>
    <row r="46" spans="1:11" ht="16.8" thickTop="1" thickBot="1" x14ac:dyDescent="0.3">
      <c r="A46" s="224" t="e">
        <f>IF('0'!#REF!=1,"до змісту","to title")</f>
        <v>#REF!</v>
      </c>
      <c r="B46" s="92" t="str">
        <f>IF('0'!A1=1,"Миколаївська","Mykolayiv")</f>
        <v>Миколаївська</v>
      </c>
      <c r="C46" s="34">
        <v>2088.8000000000002</v>
      </c>
      <c r="D46" s="34">
        <v>2308</v>
      </c>
      <c r="E46" s="35">
        <v>1902.1</v>
      </c>
      <c r="F46" s="35">
        <v>2551</v>
      </c>
      <c r="G46" s="35">
        <v>2282.4</v>
      </c>
      <c r="H46" s="51">
        <v>2523.3000000000002</v>
      </c>
      <c r="I46" s="51">
        <v>2669.6</v>
      </c>
      <c r="J46" s="51">
        <v>2397.1</v>
      </c>
      <c r="K46" s="51">
        <v>2535.1</v>
      </c>
    </row>
    <row r="47" spans="1:11" ht="16.8" thickTop="1" thickBot="1" x14ac:dyDescent="0.3">
      <c r="A47" s="224" t="e">
        <f>IF('0'!#REF!=1,"до змісту","to title")</f>
        <v>#REF!</v>
      </c>
      <c r="B47" s="92" t="str">
        <f>IF('0'!A1=1,"Одеська","Odesa")</f>
        <v>Одеська</v>
      </c>
      <c r="C47" s="34">
        <v>2911.5</v>
      </c>
      <c r="D47" s="34">
        <v>3366.4</v>
      </c>
      <c r="E47" s="35">
        <v>2693.8</v>
      </c>
      <c r="F47" s="35">
        <v>3328.4</v>
      </c>
      <c r="G47" s="35">
        <v>3321</v>
      </c>
      <c r="H47" s="51">
        <v>3277.5</v>
      </c>
      <c r="I47" s="51">
        <v>3336.8</v>
      </c>
      <c r="J47" s="51">
        <v>3126.4</v>
      </c>
      <c r="K47" s="51">
        <v>3304.7</v>
      </c>
    </row>
    <row r="48" spans="1:11" ht="16.8" thickTop="1" thickBot="1" x14ac:dyDescent="0.3">
      <c r="A48" s="224" t="e">
        <f>IF('0'!#REF!=1,"до змісту","to title")</f>
        <v>#REF!</v>
      </c>
      <c r="B48" s="92" t="str">
        <f>IF('0'!A1=1,"Полтавська","Poltava")</f>
        <v>Полтавська</v>
      </c>
      <c r="C48" s="34">
        <v>2989.2</v>
      </c>
      <c r="D48" s="34">
        <v>3925.5</v>
      </c>
      <c r="E48" s="35">
        <v>3575.5</v>
      </c>
      <c r="F48" s="35">
        <v>3944.5</v>
      </c>
      <c r="G48" s="35">
        <v>4151.7</v>
      </c>
      <c r="H48" s="51">
        <v>4365.6000000000004</v>
      </c>
      <c r="I48" s="51">
        <v>4247.7</v>
      </c>
      <c r="J48" s="51">
        <v>3821.5</v>
      </c>
      <c r="K48" s="51">
        <v>4459.3999999999996</v>
      </c>
    </row>
    <row r="49" spans="1:11" ht="16.8" thickTop="1" thickBot="1" x14ac:dyDescent="0.3">
      <c r="A49" s="224" t="e">
        <f>IF('0'!#REF!=1,"до змісту","to title")</f>
        <v>#REF!</v>
      </c>
      <c r="B49" s="92" t="str">
        <f>IF('0'!A1=1,"Рівненська","Rivne")</f>
        <v>Рівненська</v>
      </c>
      <c r="C49" s="34">
        <v>2288.6</v>
      </c>
      <c r="D49" s="34">
        <v>2678.6</v>
      </c>
      <c r="E49" s="35">
        <v>2678.7</v>
      </c>
      <c r="F49" s="35">
        <v>2825.7</v>
      </c>
      <c r="G49" s="35">
        <v>2874.7</v>
      </c>
      <c r="H49" s="51">
        <v>2649.2</v>
      </c>
      <c r="I49" s="51">
        <v>2727.2</v>
      </c>
      <c r="J49" s="51">
        <v>2923</v>
      </c>
      <c r="K49" s="51">
        <v>2941.6</v>
      </c>
    </row>
    <row r="50" spans="1:11" ht="16.8" thickTop="1" thickBot="1" x14ac:dyDescent="0.3">
      <c r="A50" s="224" t="e">
        <f>IF('0'!#REF!=1,"до змісту","to title")</f>
        <v>#REF!</v>
      </c>
      <c r="B50" s="92" t="str">
        <f>IF('0'!A1=1,"Сумська","Sumy ")</f>
        <v>Сумська</v>
      </c>
      <c r="C50" s="34">
        <v>1624.4</v>
      </c>
      <c r="D50" s="34">
        <v>1921.7</v>
      </c>
      <c r="E50" s="35">
        <v>1906.2</v>
      </c>
      <c r="F50" s="35">
        <v>1954</v>
      </c>
      <c r="G50" s="35">
        <v>2242.1</v>
      </c>
      <c r="H50" s="51">
        <v>1979.8</v>
      </c>
      <c r="I50" s="51">
        <v>2042.4</v>
      </c>
      <c r="J50" s="51">
        <v>2073.1999999999998</v>
      </c>
      <c r="K50" s="51">
        <v>2052.1999999999998</v>
      </c>
    </row>
    <row r="51" spans="1:11" ht="16.8" thickTop="1" thickBot="1" x14ac:dyDescent="0.3">
      <c r="A51" s="224" t="e">
        <f>IF('0'!#REF!=1,"до змісту","to title")</f>
        <v>#REF!</v>
      </c>
      <c r="B51" s="92" t="str">
        <f>IF('0'!A1=1,"Тернопільська","Ternopil ")</f>
        <v>Тернопільська</v>
      </c>
      <c r="C51" s="34">
        <v>1808.1</v>
      </c>
      <c r="D51" s="34">
        <v>2466.1999999999998</v>
      </c>
      <c r="E51" s="35">
        <v>2579.9</v>
      </c>
      <c r="F51" s="35">
        <v>2538.6999999999998</v>
      </c>
      <c r="G51" s="35">
        <v>2654.8</v>
      </c>
      <c r="H51" s="51">
        <v>2376.3000000000002</v>
      </c>
      <c r="I51" s="51">
        <v>2482.6999999999998</v>
      </c>
      <c r="J51" s="51">
        <v>2571.6999999999998</v>
      </c>
      <c r="K51" s="51">
        <v>2614.6999999999998</v>
      </c>
    </row>
    <row r="52" spans="1:11" ht="16.8" thickTop="1" thickBot="1" x14ac:dyDescent="0.3">
      <c r="A52" s="224" t="e">
        <f>IF('0'!#REF!=1,"до змісту","to title")</f>
        <v>#REF!</v>
      </c>
      <c r="B52" s="92" t="str">
        <f>IF('0'!A1=1,"Харківська","Kharkiv")</f>
        <v>Харківська</v>
      </c>
      <c r="C52" s="34">
        <v>2505.5</v>
      </c>
      <c r="D52" s="34">
        <v>4102.8</v>
      </c>
      <c r="E52" s="35">
        <v>4038.4</v>
      </c>
      <c r="F52" s="35">
        <v>4614.1000000000004</v>
      </c>
      <c r="G52" s="35">
        <v>4678.3999999999996</v>
      </c>
      <c r="H52" s="51">
        <v>4826.1000000000004</v>
      </c>
      <c r="I52" s="51">
        <v>5022.8999999999996</v>
      </c>
      <c r="J52" s="51">
        <v>4717.5</v>
      </c>
      <c r="K52" s="51">
        <v>4823.3999999999996</v>
      </c>
    </row>
    <row r="53" spans="1:11" ht="16.8" thickTop="1" thickBot="1" x14ac:dyDescent="0.3">
      <c r="A53" s="224" t="e">
        <f>IF('0'!#REF!=1,"до змісту","to title")</f>
        <v>#REF!</v>
      </c>
      <c r="B53" s="92" t="str">
        <f>IF('0'!A1=1,"Херсонська","Kherson")</f>
        <v>Херсонська</v>
      </c>
      <c r="C53" s="34">
        <v>3078.2</v>
      </c>
      <c r="D53" s="34">
        <v>3698.7</v>
      </c>
      <c r="E53" s="35">
        <v>3557.9</v>
      </c>
      <c r="F53" s="35">
        <v>3758.1</v>
      </c>
      <c r="G53" s="35">
        <v>3827.9</v>
      </c>
      <c r="H53" s="51">
        <v>3807.6</v>
      </c>
      <c r="I53" s="51">
        <v>4051.9</v>
      </c>
      <c r="J53" s="51">
        <v>3958.8</v>
      </c>
      <c r="K53" s="51">
        <v>3989</v>
      </c>
    </row>
    <row r="54" spans="1:11" ht="16.8" thickTop="1" thickBot="1" x14ac:dyDescent="0.3">
      <c r="A54" s="224" t="e">
        <f>IF('0'!#REF!=1,"до змісту","to title")</f>
        <v>#REF!</v>
      </c>
      <c r="B54" s="92" t="str">
        <f>IF('0'!A1=1,"Хмельницька","Khmelnytskiy")</f>
        <v>Хмельницька</v>
      </c>
      <c r="C54" s="34">
        <v>2561.1999999999998</v>
      </c>
      <c r="D54" s="34">
        <v>3019.2</v>
      </c>
      <c r="E54" s="35">
        <v>3225.1</v>
      </c>
      <c r="F54" s="35">
        <v>2924.7</v>
      </c>
      <c r="G54" s="35">
        <v>3073.3</v>
      </c>
      <c r="H54" s="51">
        <v>2736</v>
      </c>
      <c r="I54" s="51">
        <v>3181.3</v>
      </c>
      <c r="J54" s="51">
        <v>3402.2</v>
      </c>
      <c r="K54" s="51">
        <v>3422.8</v>
      </c>
    </row>
    <row r="55" spans="1:11" ht="16.8" thickTop="1" thickBot="1" x14ac:dyDescent="0.3">
      <c r="A55" s="224" t="e">
        <f>IF('0'!#REF!=1,"до змісту","to title")</f>
        <v>#REF!</v>
      </c>
      <c r="B55" s="92" t="str">
        <f>IF('0'!A1=1,"Черкаська","Cherkasy")</f>
        <v>Черкаська</v>
      </c>
      <c r="C55" s="34">
        <v>1894.2</v>
      </c>
      <c r="D55" s="34">
        <v>2297.1999999999998</v>
      </c>
      <c r="E55" s="35">
        <v>2151.1</v>
      </c>
      <c r="F55" s="35">
        <v>2326.4</v>
      </c>
      <c r="G55" s="35">
        <v>2334.8000000000002</v>
      </c>
      <c r="H55" s="51">
        <v>2418.6</v>
      </c>
      <c r="I55" s="51">
        <v>2400.5</v>
      </c>
      <c r="J55" s="51">
        <v>2062.5</v>
      </c>
      <c r="K55" s="51">
        <v>2666.4</v>
      </c>
    </row>
    <row r="56" spans="1:11" ht="16.8" thickTop="1" thickBot="1" x14ac:dyDescent="0.3">
      <c r="A56" s="224" t="e">
        <f>IF('0'!#REF!=1,"до змісту","to title")</f>
        <v>#REF!</v>
      </c>
      <c r="B56" s="92" t="str">
        <f>IF('0'!A1=1,"Чернівецька","Chernivtsi")</f>
        <v>Чернівецька</v>
      </c>
      <c r="C56" s="34">
        <v>1689.9</v>
      </c>
      <c r="D56" s="34">
        <v>1946.6</v>
      </c>
      <c r="E56" s="35">
        <v>1962.7</v>
      </c>
      <c r="F56" s="35">
        <v>2078.6999999999998</v>
      </c>
      <c r="G56" s="35">
        <v>2099.9</v>
      </c>
      <c r="H56" s="51">
        <v>2026.1</v>
      </c>
      <c r="I56" s="51">
        <v>2060</v>
      </c>
      <c r="J56" s="51">
        <v>2157.4</v>
      </c>
      <c r="K56" s="51">
        <v>2312.6999999999998</v>
      </c>
    </row>
    <row r="57" spans="1:11" ht="16.8" thickTop="1" thickBot="1" x14ac:dyDescent="0.3">
      <c r="A57" s="224" t="e">
        <f>IF('0'!#REF!=1,"до змісту","to title")</f>
        <v>#REF!</v>
      </c>
      <c r="B57" s="92" t="str">
        <f>IF('0'!A1=1,"Чернігівська","Chernihiv")</f>
        <v>Чернігівська</v>
      </c>
      <c r="C57" s="34">
        <v>1820.5</v>
      </c>
      <c r="D57" s="34">
        <v>2457.8000000000002</v>
      </c>
      <c r="E57" s="35">
        <v>2348.6999999999998</v>
      </c>
      <c r="F57" s="35">
        <v>2280</v>
      </c>
      <c r="G57" s="35">
        <v>2279.5</v>
      </c>
      <c r="H57" s="51">
        <v>2173.6999999999998</v>
      </c>
      <c r="I57" s="51">
        <v>1895.3</v>
      </c>
      <c r="J57" s="51">
        <v>2090.8000000000002</v>
      </c>
      <c r="K57" s="51">
        <v>2137.9</v>
      </c>
    </row>
    <row r="58" spans="1:11" ht="16.8" thickTop="1" thickBot="1" x14ac:dyDescent="0.3">
      <c r="A58" s="242" t="e">
        <f>IF('0'!#REF!=1,"до змісту","to title")</f>
        <v>#REF!</v>
      </c>
      <c r="B58" s="93" t="str">
        <f>IF('0'!A1=1,"м. Севастополь","Sevastopоl")</f>
        <v>м. Севастополь</v>
      </c>
      <c r="C58" s="36" t="s">
        <v>0</v>
      </c>
      <c r="D58" s="36" t="s">
        <v>0</v>
      </c>
      <c r="E58" s="37">
        <v>56</v>
      </c>
      <c r="F58" s="37">
        <v>56.6</v>
      </c>
      <c r="G58" s="36" t="s">
        <v>0</v>
      </c>
      <c r="H58" s="36" t="s">
        <v>0</v>
      </c>
      <c r="I58" s="36" t="s">
        <v>0</v>
      </c>
      <c r="J58" s="36" t="s">
        <v>0</v>
      </c>
      <c r="K58" s="36" t="s">
        <v>0</v>
      </c>
    </row>
    <row r="59" spans="1:11" ht="15.6" thickTop="1" thickBot="1" x14ac:dyDescent="0.3">
      <c r="A59" s="277" t="str">
        <f>IF('0'!A1=1,"тваринниицтво","animal production")</f>
        <v>тваринниицтво</v>
      </c>
      <c r="B59" s="278"/>
    </row>
    <row r="60" spans="1:11" ht="16.2" thickBot="1" x14ac:dyDescent="0.3">
      <c r="A60" s="223" t="str">
        <f>IF('0'!A1=1,"РЕГІОНИ","OBLAST")</f>
        <v>РЕГІОНИ</v>
      </c>
      <c r="B60" s="92" t="str">
        <f>IF('0'!A1=1,"Україна","Ukraine")</f>
        <v>Україна</v>
      </c>
      <c r="C60" s="43">
        <v>43056.1</v>
      </c>
      <c r="D60" s="43">
        <v>42344.6</v>
      </c>
      <c r="E60" s="49">
        <v>43069.3</v>
      </c>
      <c r="F60" s="49">
        <v>43500.7</v>
      </c>
      <c r="G60" s="43">
        <v>40201.800000000003</v>
      </c>
      <c r="H60" s="52">
        <v>38694.400000000001</v>
      </c>
      <c r="I60" s="52">
        <v>37862</v>
      </c>
      <c r="J60" s="52">
        <v>37748.300000000003</v>
      </c>
      <c r="K60" s="52">
        <v>37162.5</v>
      </c>
    </row>
    <row r="61" spans="1:11" ht="16.8" thickTop="1" thickBot="1" x14ac:dyDescent="0.3">
      <c r="A61" s="224" t="e">
        <f>IF('0'!#REF!=1,"до змісту","to title")</f>
        <v>#REF!</v>
      </c>
      <c r="B61" s="92" t="str">
        <f>IF('0'!A1=1,"АР Крим","AR of Crimea ")</f>
        <v>АР Крим</v>
      </c>
      <c r="C61" s="34">
        <v>2052.8000000000002</v>
      </c>
      <c r="D61" s="34">
        <v>2062.6999999999998</v>
      </c>
      <c r="E61" s="35">
        <v>1902.9</v>
      </c>
      <c r="F61" s="35">
        <v>1873.6</v>
      </c>
      <c r="G61" s="34" t="s">
        <v>0</v>
      </c>
      <c r="H61" s="34" t="s">
        <v>0</v>
      </c>
      <c r="I61" s="34" t="s">
        <v>0</v>
      </c>
      <c r="J61" s="34" t="s">
        <v>0</v>
      </c>
      <c r="K61" s="34" t="s">
        <v>0</v>
      </c>
    </row>
    <row r="62" spans="1:11" ht="16.8" thickTop="1" thickBot="1" x14ac:dyDescent="0.3">
      <c r="A62" s="224" t="e">
        <f>IF('0'!#REF!=1,"до змісту","to title")</f>
        <v>#REF!</v>
      </c>
      <c r="B62" s="92" t="str">
        <f>IF('0'!A1=1,"Вінницька","Vinnytsya")</f>
        <v>Вінницька</v>
      </c>
      <c r="C62" s="34">
        <v>2751.4</v>
      </c>
      <c r="D62" s="34">
        <v>2726.1</v>
      </c>
      <c r="E62" s="35">
        <v>2755.6</v>
      </c>
      <c r="F62" s="35">
        <v>2745.3</v>
      </c>
      <c r="G62" s="35">
        <v>2568.9</v>
      </c>
      <c r="H62" s="51">
        <v>2754.8</v>
      </c>
      <c r="I62" s="51">
        <v>2678.7</v>
      </c>
      <c r="J62" s="51">
        <v>2604.3000000000002</v>
      </c>
      <c r="K62" s="51">
        <v>2475.9</v>
      </c>
    </row>
    <row r="63" spans="1:11" ht="16.8" thickTop="1" thickBot="1" x14ac:dyDescent="0.3">
      <c r="A63" s="224" t="e">
        <f>IF('0'!#REF!=1,"до змісту","to title")</f>
        <v>#REF!</v>
      </c>
      <c r="B63" s="92" t="str">
        <f>IF('0'!A1=1,"Волинська","Volyn")</f>
        <v>Волинська</v>
      </c>
      <c r="C63" s="34">
        <v>1765</v>
      </c>
      <c r="D63" s="34">
        <v>1749.1</v>
      </c>
      <c r="E63" s="35">
        <v>1789.1</v>
      </c>
      <c r="F63" s="35">
        <v>1846.6</v>
      </c>
      <c r="G63" s="35">
        <v>1822.7</v>
      </c>
      <c r="H63" s="51">
        <v>1621</v>
      </c>
      <c r="I63" s="51">
        <v>1564.3</v>
      </c>
      <c r="J63" s="51">
        <v>1533.3</v>
      </c>
      <c r="K63" s="51">
        <v>1447.8</v>
      </c>
    </row>
    <row r="64" spans="1:11" ht="16.8" thickTop="1" thickBot="1" x14ac:dyDescent="0.3">
      <c r="A64" s="224" t="e">
        <f>IF('0'!#REF!=1,"до змісту","to title")</f>
        <v>#REF!</v>
      </c>
      <c r="B64" s="92" t="str">
        <f>IF('0'!A1=1,"Дніпропетровська","Dnipropetrovsk")</f>
        <v>Дніпропетровська</v>
      </c>
      <c r="C64" s="34">
        <v>1449.9</v>
      </c>
      <c r="D64" s="34">
        <v>1462.6</v>
      </c>
      <c r="E64" s="35">
        <v>1412.6</v>
      </c>
      <c r="F64" s="35">
        <v>1430.5</v>
      </c>
      <c r="G64" s="35">
        <v>1476.7</v>
      </c>
      <c r="H64" s="51">
        <v>1460.1</v>
      </c>
      <c r="I64" s="51">
        <v>1367</v>
      </c>
      <c r="J64" s="51">
        <v>1334.1</v>
      </c>
      <c r="K64" s="51">
        <v>1298.2</v>
      </c>
    </row>
    <row r="65" spans="1:11" ht="16.8" thickTop="1" thickBot="1" x14ac:dyDescent="0.3">
      <c r="A65" s="224" t="e">
        <f>IF('0'!#REF!=1,"до змісту","to title")</f>
        <v>#REF!</v>
      </c>
      <c r="B65" s="92" t="str">
        <f>IF('0'!A1=1,"Донецька","Donetsk")</f>
        <v>Донецька</v>
      </c>
      <c r="C65" s="34">
        <v>1634.9</v>
      </c>
      <c r="D65" s="34">
        <v>1646</v>
      </c>
      <c r="E65" s="35">
        <v>1729.7</v>
      </c>
      <c r="F65" s="35">
        <v>1749.7</v>
      </c>
      <c r="G65" s="35">
        <v>1375.6</v>
      </c>
      <c r="H65" s="51">
        <v>1135</v>
      </c>
      <c r="I65" s="51">
        <v>951.8</v>
      </c>
      <c r="J65" s="51">
        <v>974.4</v>
      </c>
      <c r="K65" s="51">
        <v>945.1</v>
      </c>
    </row>
    <row r="66" spans="1:11" ht="16.8" thickTop="1" thickBot="1" x14ac:dyDescent="0.3">
      <c r="A66" s="224" t="e">
        <f>IF('0'!#REF!=1,"до змісту","to title")</f>
        <v>#REF!</v>
      </c>
      <c r="B66" s="92" t="str">
        <f>IF('0'!A1=1,"Житомирська","Zhytomyr")</f>
        <v>Житомирська</v>
      </c>
      <c r="C66" s="34">
        <v>2234.8000000000002</v>
      </c>
      <c r="D66" s="34">
        <v>2259.4</v>
      </c>
      <c r="E66" s="35">
        <v>2365.8000000000002</v>
      </c>
      <c r="F66" s="35">
        <v>2395.9</v>
      </c>
      <c r="G66" s="35">
        <v>2328.5</v>
      </c>
      <c r="H66" s="51">
        <v>2351.9</v>
      </c>
      <c r="I66" s="51">
        <v>2405.6</v>
      </c>
      <c r="J66" s="51">
        <v>2350</v>
      </c>
      <c r="K66" s="51">
        <v>2400.6999999999998</v>
      </c>
    </row>
    <row r="67" spans="1:11" ht="16.8" thickTop="1" thickBot="1" x14ac:dyDescent="0.3">
      <c r="A67" s="224" t="e">
        <f>IF('0'!#REF!=1,"до змісту","to title")</f>
        <v>#REF!</v>
      </c>
      <c r="B67" s="92" t="str">
        <f>IF('0'!A1=1,"Закарпатська","Zakarpattya")</f>
        <v>Закарпатська</v>
      </c>
      <c r="C67" s="34">
        <v>2005.3</v>
      </c>
      <c r="D67" s="34">
        <v>2010</v>
      </c>
      <c r="E67" s="35">
        <v>2055.9</v>
      </c>
      <c r="F67" s="35">
        <v>2107.6</v>
      </c>
      <c r="G67" s="35">
        <v>2034.9</v>
      </c>
      <c r="H67" s="51">
        <v>1931.9</v>
      </c>
      <c r="I67" s="51">
        <v>1766.6</v>
      </c>
      <c r="J67" s="51">
        <v>1879.8</v>
      </c>
      <c r="K67" s="51">
        <v>2064.5</v>
      </c>
    </row>
    <row r="68" spans="1:11" ht="16.8" thickTop="1" thickBot="1" x14ac:dyDescent="0.3">
      <c r="A68" s="224" t="e">
        <f>IF('0'!#REF!=1,"до змісту","to title")</f>
        <v>#REF!</v>
      </c>
      <c r="B68" s="92" t="str">
        <f>IF('0'!A1=1,"Запорізька","Zaporizhya")</f>
        <v>Запорізька</v>
      </c>
      <c r="C68" s="34">
        <v>1236.3</v>
      </c>
      <c r="D68" s="34">
        <v>1205.7</v>
      </c>
      <c r="E68" s="35">
        <v>1252.9000000000001</v>
      </c>
      <c r="F68" s="35">
        <v>1321.7</v>
      </c>
      <c r="G68" s="35">
        <v>1323.7</v>
      </c>
      <c r="H68" s="51">
        <v>1266.5999999999999</v>
      </c>
      <c r="I68" s="51">
        <v>1248.5999999999999</v>
      </c>
      <c r="J68" s="51">
        <v>1237.0999999999999</v>
      </c>
      <c r="K68" s="51">
        <v>1162.5</v>
      </c>
    </row>
    <row r="69" spans="1:11" ht="16.8" thickTop="1" thickBot="1" x14ac:dyDescent="0.3">
      <c r="A69" s="224" t="e">
        <f>IF('0'!#REF!=1,"до змісту","to title")</f>
        <v>#REF!</v>
      </c>
      <c r="B69" s="92" t="str">
        <f>IF('0'!A1=1,"Івано-Франківська","Ivano-Frankivsk")</f>
        <v>Івано-Франківська</v>
      </c>
      <c r="C69" s="34">
        <v>2114.9</v>
      </c>
      <c r="D69" s="34">
        <v>2035</v>
      </c>
      <c r="E69" s="35">
        <v>2072.3000000000002</v>
      </c>
      <c r="F69" s="35">
        <v>2087.8000000000002</v>
      </c>
      <c r="G69" s="35">
        <v>2108</v>
      </c>
      <c r="H69" s="51">
        <v>2054.6</v>
      </c>
      <c r="I69" s="51">
        <v>2033.8</v>
      </c>
      <c r="J69" s="51">
        <v>2048.4</v>
      </c>
      <c r="K69" s="51">
        <v>1999.7</v>
      </c>
    </row>
    <row r="70" spans="1:11" ht="16.8" thickTop="1" thickBot="1" x14ac:dyDescent="0.3">
      <c r="A70" s="224" t="e">
        <f>IF('0'!#REF!=1,"до змісту","to title")</f>
        <v>#REF!</v>
      </c>
      <c r="B70" s="92" t="str">
        <f>IF('0'!A1=1,"Київська","Kyiv")</f>
        <v>Київська</v>
      </c>
      <c r="C70" s="34">
        <v>1333.4</v>
      </c>
      <c r="D70" s="34">
        <v>1378</v>
      </c>
      <c r="E70" s="35">
        <v>1522.8</v>
      </c>
      <c r="F70" s="35">
        <v>1458.5</v>
      </c>
      <c r="G70" s="35">
        <v>1476.4</v>
      </c>
      <c r="H70" s="51">
        <v>1400.4</v>
      </c>
      <c r="I70" s="51">
        <v>1448.5</v>
      </c>
      <c r="J70" s="51">
        <v>1616.3</v>
      </c>
      <c r="K70" s="51">
        <v>1574</v>
      </c>
    </row>
    <row r="71" spans="1:11" ht="16.8" thickTop="1" thickBot="1" x14ac:dyDescent="0.3">
      <c r="A71" s="224" t="e">
        <f>IF('0'!#REF!=1,"до змісту","to title")</f>
        <v>#REF!</v>
      </c>
      <c r="B71" s="92" t="str">
        <f>IF('0'!A1=1,"Кіровоградська","Kirovohrad")</f>
        <v>Кіровоградська</v>
      </c>
      <c r="C71" s="34">
        <v>1566.4</v>
      </c>
      <c r="D71" s="34">
        <v>1489.9</v>
      </c>
      <c r="E71" s="35">
        <v>1526.8</v>
      </c>
      <c r="F71" s="35">
        <v>1471.4</v>
      </c>
      <c r="G71" s="35">
        <v>1484.9</v>
      </c>
      <c r="H71" s="51">
        <v>1481.9</v>
      </c>
      <c r="I71" s="51">
        <v>1489.6</v>
      </c>
      <c r="J71" s="51">
        <v>1497.2</v>
      </c>
      <c r="K71" s="51">
        <v>1508</v>
      </c>
    </row>
    <row r="72" spans="1:11" ht="16.8" thickTop="1" thickBot="1" x14ac:dyDescent="0.3">
      <c r="A72" s="224" t="e">
        <f>IF('0'!#REF!=1,"до змісту","to title")</f>
        <v>#REF!</v>
      </c>
      <c r="B72" s="92" t="str">
        <f>IF('0'!A1=1,"Луганська","Luhansk")</f>
        <v>Луганська</v>
      </c>
      <c r="C72" s="34">
        <v>1062.9000000000001</v>
      </c>
      <c r="D72" s="34">
        <v>1004.6</v>
      </c>
      <c r="E72" s="35">
        <v>1033.8</v>
      </c>
      <c r="F72" s="35">
        <v>1049.5999999999999</v>
      </c>
      <c r="G72" s="35">
        <v>943.6</v>
      </c>
      <c r="H72" s="51">
        <v>685.2</v>
      </c>
      <c r="I72" s="51">
        <v>561.5</v>
      </c>
      <c r="J72" s="51">
        <v>470.2</v>
      </c>
      <c r="K72" s="51">
        <v>558.79999999999995</v>
      </c>
    </row>
    <row r="73" spans="1:11" ht="16.8" thickTop="1" thickBot="1" x14ac:dyDescent="0.3">
      <c r="A73" s="224" t="e">
        <f>IF('0'!#REF!=1,"до змісту","to title")</f>
        <v>#REF!</v>
      </c>
      <c r="B73" s="92" t="str">
        <f>IF('0'!A1=1,"Львівська","Lviv")</f>
        <v>Львівська</v>
      </c>
      <c r="C73" s="34">
        <v>2740.5</v>
      </c>
      <c r="D73" s="34">
        <v>2633.4</v>
      </c>
      <c r="E73" s="35">
        <v>2615.1999999999998</v>
      </c>
      <c r="F73" s="35">
        <v>2632.6</v>
      </c>
      <c r="G73" s="35">
        <v>2615.3000000000002</v>
      </c>
      <c r="H73" s="51">
        <v>2574.3000000000002</v>
      </c>
      <c r="I73" s="51">
        <v>2469.1</v>
      </c>
      <c r="J73" s="51">
        <v>2443.6999999999998</v>
      </c>
      <c r="K73" s="51">
        <v>2395.6999999999998</v>
      </c>
    </row>
    <row r="74" spans="1:11" ht="16.8" thickTop="1" thickBot="1" x14ac:dyDescent="0.3">
      <c r="A74" s="224" t="e">
        <f>IF('0'!#REF!=1,"до змісту","to title")</f>
        <v>#REF!</v>
      </c>
      <c r="B74" s="92" t="str">
        <f>IF('0'!A1=1,"Миколаївська","Mykolayiv")</f>
        <v>Миколаївська</v>
      </c>
      <c r="C74" s="34">
        <v>1479.7</v>
      </c>
      <c r="D74" s="34">
        <v>1508.5</v>
      </c>
      <c r="E74" s="35">
        <v>1507.3</v>
      </c>
      <c r="F74" s="35">
        <v>1554.6</v>
      </c>
      <c r="G74" s="35">
        <v>1495.9</v>
      </c>
      <c r="H74" s="51">
        <v>1424.5</v>
      </c>
      <c r="I74" s="51">
        <v>1393</v>
      </c>
      <c r="J74" s="51">
        <v>1394.1</v>
      </c>
      <c r="K74" s="51">
        <v>1291.0999999999999</v>
      </c>
    </row>
    <row r="75" spans="1:11" ht="16.8" thickTop="1" thickBot="1" x14ac:dyDescent="0.3">
      <c r="A75" s="224" t="e">
        <f>IF('0'!#REF!=1,"до змісту","to title")</f>
        <v>#REF!</v>
      </c>
      <c r="B75" s="92" t="str">
        <f>IF('0'!A1=1,"Одеська","Odesa")</f>
        <v>Одеська</v>
      </c>
      <c r="C75" s="34">
        <v>1950.1</v>
      </c>
      <c r="D75" s="34">
        <v>1846.4</v>
      </c>
      <c r="E75" s="35">
        <v>1859.8</v>
      </c>
      <c r="F75" s="35">
        <v>1889.8</v>
      </c>
      <c r="G75" s="35">
        <v>1733.5</v>
      </c>
      <c r="H75" s="51">
        <v>1749.2</v>
      </c>
      <c r="I75" s="51">
        <v>1629.5</v>
      </c>
      <c r="J75" s="51">
        <v>1589.4</v>
      </c>
      <c r="K75" s="51">
        <v>1518.5</v>
      </c>
    </row>
    <row r="76" spans="1:11" ht="16.8" thickTop="1" thickBot="1" x14ac:dyDescent="0.3">
      <c r="A76" s="224" t="e">
        <f>IF('0'!#REF!=1,"до змісту","to title")</f>
        <v>#REF!</v>
      </c>
      <c r="B76" s="92" t="str">
        <f>IF('0'!A1=1,"Полтавська","Poltava")</f>
        <v>Полтавська</v>
      </c>
      <c r="C76" s="34">
        <v>1445.6</v>
      </c>
      <c r="D76" s="34">
        <v>1503.7</v>
      </c>
      <c r="E76" s="35">
        <v>1558.7</v>
      </c>
      <c r="F76" s="35">
        <v>1578.4</v>
      </c>
      <c r="G76" s="35">
        <v>1602.9</v>
      </c>
      <c r="H76" s="51">
        <v>1541.3</v>
      </c>
      <c r="I76" s="51">
        <v>1526.1</v>
      </c>
      <c r="J76" s="51">
        <v>1524.8</v>
      </c>
      <c r="K76" s="51">
        <v>1539.2</v>
      </c>
    </row>
    <row r="77" spans="1:11" ht="16.8" thickTop="1" thickBot="1" x14ac:dyDescent="0.3">
      <c r="A77" s="224" t="e">
        <f>IF('0'!#REF!=1,"до змісту","to title")</f>
        <v>#REF!</v>
      </c>
      <c r="B77" s="92" t="str">
        <f>IF('0'!A1=1,"Рівненська","Rivne")</f>
        <v>Рівненська</v>
      </c>
      <c r="C77" s="34">
        <v>1772.7</v>
      </c>
      <c r="D77" s="34">
        <v>1729.5</v>
      </c>
      <c r="E77" s="35">
        <v>1770.8</v>
      </c>
      <c r="F77" s="35">
        <v>1852.9</v>
      </c>
      <c r="G77" s="35">
        <v>1871.1</v>
      </c>
      <c r="H77" s="51">
        <v>1766</v>
      </c>
      <c r="I77" s="51">
        <v>1735.9</v>
      </c>
      <c r="J77" s="51">
        <v>1699</v>
      </c>
      <c r="K77" s="51">
        <v>1615.6</v>
      </c>
    </row>
    <row r="78" spans="1:11" ht="16.8" thickTop="1" thickBot="1" x14ac:dyDescent="0.3">
      <c r="A78" s="224" t="e">
        <f>IF('0'!#REF!=1,"до змісту","to title")</f>
        <v>#REF!</v>
      </c>
      <c r="B78" s="92" t="str">
        <f>IF('0'!A1=1,"Сумська","Sumy ")</f>
        <v>Сумська</v>
      </c>
      <c r="C78" s="34">
        <v>1342.4</v>
      </c>
      <c r="D78" s="34">
        <v>1308.3</v>
      </c>
      <c r="E78" s="35">
        <v>1324.3</v>
      </c>
      <c r="F78" s="35">
        <v>1330.1</v>
      </c>
      <c r="G78" s="35">
        <v>1310.5999999999999</v>
      </c>
      <c r="H78" s="51">
        <v>1271.4000000000001</v>
      </c>
      <c r="I78" s="51">
        <v>1301</v>
      </c>
      <c r="J78" s="51">
        <v>1270.9000000000001</v>
      </c>
      <c r="K78" s="51">
        <v>1316.2</v>
      </c>
    </row>
    <row r="79" spans="1:11" ht="16.8" thickTop="1" thickBot="1" x14ac:dyDescent="0.3">
      <c r="A79" s="224" t="e">
        <f>IF('0'!#REF!=1,"до змісту","to title")</f>
        <v>#REF!</v>
      </c>
      <c r="B79" s="92" t="str">
        <f>IF('0'!A1=1,"Тернопільська","Ternopil ")</f>
        <v>Тернопільська</v>
      </c>
      <c r="C79" s="34">
        <v>1635.7</v>
      </c>
      <c r="D79" s="34">
        <v>1566.4</v>
      </c>
      <c r="E79" s="35">
        <v>1654</v>
      </c>
      <c r="F79" s="35">
        <v>1730.9</v>
      </c>
      <c r="G79" s="35">
        <v>1700</v>
      </c>
      <c r="H79" s="51">
        <v>1639.3</v>
      </c>
      <c r="I79" s="51">
        <v>1597</v>
      </c>
      <c r="J79" s="51">
        <v>1545.1</v>
      </c>
      <c r="K79" s="51">
        <v>1520.1</v>
      </c>
    </row>
    <row r="80" spans="1:11" ht="16.8" thickTop="1" thickBot="1" x14ac:dyDescent="0.3">
      <c r="A80" s="224" t="e">
        <f>IF('0'!#REF!=1,"до змісту","to title")</f>
        <v>#REF!</v>
      </c>
      <c r="B80" s="92" t="str">
        <f>IF('0'!A1=1,"Харківська","Kharkiv")</f>
        <v>Харківська</v>
      </c>
      <c r="C80" s="34">
        <v>1854.1</v>
      </c>
      <c r="D80" s="34">
        <v>1874.3</v>
      </c>
      <c r="E80" s="35">
        <v>1835.3</v>
      </c>
      <c r="F80" s="35">
        <v>1898.2</v>
      </c>
      <c r="G80" s="35">
        <v>1719.6</v>
      </c>
      <c r="H80" s="51">
        <v>1743.4</v>
      </c>
      <c r="I80" s="51">
        <v>1760.2</v>
      </c>
      <c r="J80" s="51">
        <v>1729.5</v>
      </c>
      <c r="K80" s="51">
        <v>1727.8</v>
      </c>
    </row>
    <row r="81" spans="1:12" ht="16.8" thickTop="1" thickBot="1" x14ac:dyDescent="0.3">
      <c r="A81" s="224" t="e">
        <f>IF('0'!#REF!=1,"до змісту","to title")</f>
        <v>#REF!</v>
      </c>
      <c r="B81" s="92" t="str">
        <f>IF('0'!A1=1,"Херсонська","Kherson")</f>
        <v>Херсонська</v>
      </c>
      <c r="C81" s="34">
        <v>1435.3</v>
      </c>
      <c r="D81" s="34">
        <v>1444</v>
      </c>
      <c r="E81" s="35">
        <v>1509.6</v>
      </c>
      <c r="F81" s="35">
        <v>1462.7</v>
      </c>
      <c r="G81" s="35">
        <v>1416.5</v>
      </c>
      <c r="H81" s="51">
        <v>1281.0999999999999</v>
      </c>
      <c r="I81" s="51">
        <v>1397.6</v>
      </c>
      <c r="J81" s="51">
        <v>1349.5</v>
      </c>
      <c r="K81" s="51">
        <v>1298.7</v>
      </c>
    </row>
    <row r="82" spans="1:12" ht="16.8" thickTop="1" thickBot="1" x14ac:dyDescent="0.3">
      <c r="A82" s="224" t="e">
        <f>IF('0'!#REF!=1,"до змісту","to title")</f>
        <v>#REF!</v>
      </c>
      <c r="B82" s="92" t="str">
        <f>IF('0'!A1=1,"Хмельницька","Khmelnytskiy")</f>
        <v>Хмельницька</v>
      </c>
      <c r="C82" s="34">
        <v>2045.6</v>
      </c>
      <c r="D82" s="34">
        <v>1874.4</v>
      </c>
      <c r="E82" s="35">
        <v>1980.3</v>
      </c>
      <c r="F82" s="35">
        <v>1971.3</v>
      </c>
      <c r="G82" s="35">
        <v>1878.3</v>
      </c>
      <c r="H82" s="51">
        <v>1809.3</v>
      </c>
      <c r="I82" s="51">
        <v>1827</v>
      </c>
      <c r="J82" s="51">
        <v>2031.8</v>
      </c>
      <c r="K82" s="51">
        <v>1968.5</v>
      </c>
    </row>
    <row r="83" spans="1:12" ht="16.8" thickTop="1" thickBot="1" x14ac:dyDescent="0.3">
      <c r="A83" s="224" t="e">
        <f>IF('0'!#REF!=1,"до змісту","to title")</f>
        <v>#REF!</v>
      </c>
      <c r="B83" s="92" t="str">
        <f>IF('0'!A1=1,"Черкаська","Cherkasy")</f>
        <v>Черкаська</v>
      </c>
      <c r="C83" s="34">
        <v>1328.1</v>
      </c>
      <c r="D83" s="34">
        <v>1299.2</v>
      </c>
      <c r="E83" s="35">
        <v>1300.5999999999999</v>
      </c>
      <c r="F83" s="35">
        <v>1284.9000000000001</v>
      </c>
      <c r="G83" s="35">
        <v>1272.7</v>
      </c>
      <c r="H83" s="51">
        <v>1218</v>
      </c>
      <c r="I83" s="51">
        <v>1210.4000000000001</v>
      </c>
      <c r="J83" s="51">
        <v>1163.4000000000001</v>
      </c>
      <c r="K83" s="51">
        <v>1129.5</v>
      </c>
    </row>
    <row r="84" spans="1:12" ht="16.8" thickTop="1" thickBot="1" x14ac:dyDescent="0.3">
      <c r="A84" s="224" t="e">
        <f>IF('0'!#REF!=1,"до змісту","to title")</f>
        <v>#REF!</v>
      </c>
      <c r="B84" s="92" t="str">
        <f>IF('0'!A1=1,"Чернівецька","Chernivtsi")</f>
        <v>Чернівецька</v>
      </c>
      <c r="C84" s="34">
        <v>1365.4</v>
      </c>
      <c r="D84" s="34">
        <v>1337.2</v>
      </c>
      <c r="E84" s="35">
        <v>1343.6</v>
      </c>
      <c r="F84" s="35">
        <v>1374</v>
      </c>
      <c r="G84" s="35">
        <v>1338</v>
      </c>
      <c r="H84" s="51">
        <v>1313.8</v>
      </c>
      <c r="I84" s="51">
        <v>1308.0999999999999</v>
      </c>
      <c r="J84" s="51">
        <v>1303.0999999999999</v>
      </c>
      <c r="K84" s="51">
        <v>1277.3</v>
      </c>
    </row>
    <row r="85" spans="1:12" ht="16.8" thickTop="1" thickBot="1" x14ac:dyDescent="0.3">
      <c r="A85" s="224" t="e">
        <f>IF('0'!#REF!=1,"до змісту","to title")</f>
        <v>#REF!</v>
      </c>
      <c r="B85" s="92" t="str">
        <f>IF('0'!A1=1,"Чернігівська","Chernihiv")</f>
        <v>Чернігівська</v>
      </c>
      <c r="C85" s="34">
        <v>1452.9</v>
      </c>
      <c r="D85" s="34">
        <v>1390.2</v>
      </c>
      <c r="E85" s="35">
        <v>1360.3</v>
      </c>
      <c r="F85" s="35">
        <v>1367.1</v>
      </c>
      <c r="G85" s="35">
        <v>1303.5</v>
      </c>
      <c r="H85" s="51">
        <v>1219.4000000000001</v>
      </c>
      <c r="I85" s="51">
        <v>1191.0999999999999</v>
      </c>
      <c r="J85" s="51">
        <v>1158.9000000000001</v>
      </c>
      <c r="K85" s="51">
        <v>1129.0999999999999</v>
      </c>
    </row>
    <row r="86" spans="1:12" ht="16.8" thickTop="1" thickBot="1" x14ac:dyDescent="0.3">
      <c r="A86" s="242" t="e">
        <f>IF('0'!#REF!=1,"до змісту","to title")</f>
        <v>#REF!</v>
      </c>
      <c r="B86" s="93" t="str">
        <f>IF('0'!A1=1,"м. Севастополь","Sevastopоl")</f>
        <v>м. Севастополь</v>
      </c>
      <c r="C86" s="36" t="s">
        <v>0</v>
      </c>
      <c r="D86" s="36" t="s">
        <v>0</v>
      </c>
      <c r="E86" s="37">
        <v>29.3</v>
      </c>
      <c r="F86" s="37">
        <v>35</v>
      </c>
      <c r="G86" s="36" t="s">
        <v>0</v>
      </c>
      <c r="H86" s="36" t="s">
        <v>0</v>
      </c>
      <c r="I86" s="36" t="s">
        <v>0</v>
      </c>
      <c r="J86" s="36" t="s">
        <v>0</v>
      </c>
      <c r="K86" s="36" t="s">
        <v>0</v>
      </c>
    </row>
    <row r="87" spans="1:12" ht="14.4" thickTop="1" x14ac:dyDescent="0.25">
      <c r="A87" s="59"/>
      <c r="B87" s="59"/>
    </row>
    <row r="88" spans="1:12" x14ac:dyDescent="0.25">
      <c r="A88" s="59"/>
      <c r="B88" s="59"/>
    </row>
    <row r="89" spans="1:12" ht="28.5" customHeight="1" x14ac:dyDescent="0.3">
      <c r="A89" s="59"/>
      <c r="B89" s="203" t="str">
        <f>IF('0'!A1=1,"*Дані за 2014-2018 роки наведено без урахування тимчасово окупованої території Автономної Республіки Крим, м. Севастополя, а також без частини тимчасово окупованих територій у Донецькій та Луганській областях.","Data for 2014-2018 to exclude the temporarily occupied territories of the Autonomous Republic of Crimea, the city of Sevastopol,  the temporarily occupied territories in the Donetk and Luhansk regions.")</f>
        <v>*Дані за 2014-2018 роки наведено без урахування тимчасово окупованої території Автономної Республіки Крим, м. Севастополя, а також без частини тимчасово окупованих територій у Донецькій та Луганській областях.</v>
      </c>
      <c r="C89" s="208"/>
      <c r="D89" s="208"/>
      <c r="E89" s="208"/>
      <c r="F89" s="208"/>
      <c r="G89" s="208"/>
      <c r="H89" s="208"/>
      <c r="I89" s="208"/>
      <c r="J89" s="208"/>
      <c r="K89" s="208"/>
      <c r="L89" s="208"/>
    </row>
    <row r="90" spans="1:12" x14ac:dyDescent="0.25">
      <c r="A90" s="59"/>
      <c r="B90" s="97"/>
    </row>
    <row r="91" spans="1:12" x14ac:dyDescent="0.25">
      <c r="A91" s="59"/>
      <c r="B91" s="59"/>
    </row>
    <row r="92" spans="1:12" x14ac:dyDescent="0.25">
      <c r="A92" s="59"/>
      <c r="B92" s="59"/>
    </row>
  </sheetData>
  <mergeCells count="8">
    <mergeCell ref="B89:L89"/>
    <mergeCell ref="A32:A58"/>
    <mergeCell ref="A60:A86"/>
    <mergeCell ref="A3:B3"/>
    <mergeCell ref="A2:B2"/>
    <mergeCell ref="A31:B31"/>
    <mergeCell ref="A59:B59"/>
    <mergeCell ref="A4:A30"/>
  </mergeCells>
  <hyperlinks>
    <hyperlink ref="A1" location="'0'!A1" display="'0'!A1" xr:uid="{00000000-0004-0000-0C00-000000000000}"/>
  </hyperlinks>
  <pageMargins left="0.7" right="0.7" top="0.75" bottom="0.75" header="0.3" footer="0.3"/>
  <pageSetup paperSize="9" orientation="portrait" horizontalDpi="4294967294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S81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" sqref="M2"/>
    </sheetView>
  </sheetViews>
  <sheetFormatPr defaultColWidth="9.109375" defaultRowHeight="13.8" x14ac:dyDescent="0.25"/>
  <cols>
    <col min="1" max="1" width="8.6640625" style="1" customWidth="1"/>
    <col min="2" max="2" width="45.6640625" style="1" customWidth="1"/>
    <col min="3" max="11" width="11.6640625" style="1" customWidth="1"/>
    <col min="12" max="12" width="10.6640625" style="1" customWidth="1"/>
    <col min="13" max="13" width="10.77734375" style="1" customWidth="1"/>
    <col min="14" max="16384" width="9.109375" style="1"/>
  </cols>
  <sheetData>
    <row r="1" spans="1:19" ht="15" thickBot="1" x14ac:dyDescent="0.35">
      <c r="A1" s="80" t="str">
        <f>IF('0'!A1=1,"до змісту","to title")</f>
        <v>до змісту</v>
      </c>
      <c r="B1" s="105"/>
    </row>
    <row r="2" spans="1:19" ht="45.75" customHeight="1" thickBot="1" x14ac:dyDescent="0.3">
      <c r="A2" s="279" t="str">
        <f>IF('0'!A1=1,"Валова продукція сільського господарства за регіонами (у постійних цінах 2016 року, млн.грн.)","Gross agricultural output by oblasts (in 2016 prices, mln. UAH)")</f>
        <v>Валова продукція сільського господарства за регіонами (у постійних цінах 2016 року, млн.грн.)</v>
      </c>
      <c r="B2" s="280"/>
      <c r="C2" s="32">
        <v>2010</v>
      </c>
      <c r="D2" s="32">
        <v>2011</v>
      </c>
      <c r="E2" s="32">
        <v>2012</v>
      </c>
      <c r="F2" s="32">
        <v>2013</v>
      </c>
      <c r="G2" s="32">
        <v>2014</v>
      </c>
      <c r="H2" s="32">
        <v>2015</v>
      </c>
      <c r="I2" s="32">
        <v>2016</v>
      </c>
      <c r="J2" s="32">
        <v>2017</v>
      </c>
      <c r="K2" s="32">
        <v>2018</v>
      </c>
      <c r="L2" s="32">
        <v>2019</v>
      </c>
      <c r="M2" s="32">
        <v>2020</v>
      </c>
    </row>
    <row r="3" spans="1:19" ht="17.100000000000001" customHeight="1" x14ac:dyDescent="0.25">
      <c r="A3" s="257" t="str">
        <f>IF('0'!A1=1,"Валова продукція, всього","Gross output, total")</f>
        <v>Валова продукція, всього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9" ht="15.75" customHeight="1" thickBot="1" x14ac:dyDescent="0.3">
      <c r="A4" s="223" t="str">
        <f>IF('0'!A1=1,"РЕГІОНИ","OBLAST")</f>
        <v>РЕГІОНИ</v>
      </c>
      <c r="B4" s="91" t="str">
        <f>IF('0'!A1=1,"Україна","Ukraine")</f>
        <v>Україна</v>
      </c>
      <c r="C4" s="43">
        <v>467474.7</v>
      </c>
      <c r="D4" s="43">
        <v>561904.6</v>
      </c>
      <c r="E4" s="43">
        <v>539990.60000000009</v>
      </c>
      <c r="F4" s="43">
        <v>613429.39999999991</v>
      </c>
      <c r="G4" s="43">
        <v>626925.1</v>
      </c>
      <c r="H4" s="43">
        <v>596832.80000000005</v>
      </c>
      <c r="I4" s="43">
        <v>634433.1</v>
      </c>
      <c r="J4" s="43">
        <v>620475.6</v>
      </c>
      <c r="K4" s="43">
        <v>671294.00000000023</v>
      </c>
      <c r="L4" s="181">
        <v>680982.4</v>
      </c>
      <c r="M4" s="183">
        <v>612121.5</v>
      </c>
      <c r="N4" s="183"/>
      <c r="O4" s="47"/>
      <c r="Q4" s="111"/>
      <c r="R4" s="111"/>
      <c r="S4" s="111"/>
    </row>
    <row r="5" spans="1:19" ht="15.75" customHeight="1" thickTop="1" thickBot="1" x14ac:dyDescent="0.3">
      <c r="A5" s="224" t="e">
        <f>IF('0'!#REF!=1,"до змісту","to title")</f>
        <v>#REF!</v>
      </c>
      <c r="B5" s="92" t="str">
        <f>IF('0'!A1=1,"Вінницька","Vinnytsya")</f>
        <v>Вінницька</v>
      </c>
      <c r="C5" s="34">
        <v>31638.5</v>
      </c>
      <c r="D5" s="34">
        <v>37784</v>
      </c>
      <c r="E5" s="34">
        <v>36420.600000000006</v>
      </c>
      <c r="F5" s="34">
        <v>44770.5</v>
      </c>
      <c r="G5" s="34">
        <v>49739.600000000006</v>
      </c>
      <c r="H5" s="34">
        <v>45601.8</v>
      </c>
      <c r="I5" s="34">
        <v>53296.2</v>
      </c>
      <c r="J5" s="34">
        <v>51111.3</v>
      </c>
      <c r="K5" s="34">
        <v>56520.9</v>
      </c>
      <c r="L5" s="184">
        <v>57168.9</v>
      </c>
      <c r="M5" s="182">
        <v>48688.6</v>
      </c>
      <c r="N5" s="182"/>
      <c r="O5" s="47"/>
      <c r="Q5" s="112"/>
      <c r="R5" s="112"/>
      <c r="S5" s="113"/>
    </row>
    <row r="6" spans="1:19" ht="15.75" customHeight="1" thickTop="1" thickBot="1" x14ac:dyDescent="0.3">
      <c r="A6" s="224" t="e">
        <f>IF('0'!#REF!=1,"до змісту","to title")</f>
        <v>#REF!</v>
      </c>
      <c r="B6" s="92" t="str">
        <f>IF('0'!A1=1,"Волинська","Volyn")</f>
        <v>Волинська</v>
      </c>
      <c r="C6" s="34">
        <v>12188.099999999999</v>
      </c>
      <c r="D6" s="34">
        <v>13338.5</v>
      </c>
      <c r="E6" s="34">
        <v>14300.6</v>
      </c>
      <c r="F6" s="34">
        <v>14627.9</v>
      </c>
      <c r="G6" s="34">
        <v>15563.3</v>
      </c>
      <c r="H6" s="34">
        <v>14828.199999999999</v>
      </c>
      <c r="I6" s="34">
        <v>15093.5</v>
      </c>
      <c r="J6" s="34">
        <v>15834.599999999999</v>
      </c>
      <c r="K6" s="34">
        <v>16320.9</v>
      </c>
      <c r="L6" s="184">
        <v>16540.8</v>
      </c>
      <c r="M6" s="182">
        <v>16610.400000000001</v>
      </c>
      <c r="N6" s="182"/>
      <c r="O6" s="47"/>
      <c r="Q6" s="112"/>
      <c r="R6" s="112"/>
      <c r="S6" s="113"/>
    </row>
    <row r="7" spans="1:19" ht="15.75" customHeight="1" thickTop="1" thickBot="1" x14ac:dyDescent="0.3">
      <c r="A7" s="224" t="e">
        <f>IF('0'!#REF!=1,"до змісту","to title")</f>
        <v>#REF!</v>
      </c>
      <c r="B7" s="92" t="str">
        <f>IF('0'!A1=1,"Дніпропетровська","Dnipropetrovsk")</f>
        <v>Дніпропетровська</v>
      </c>
      <c r="C7" s="34">
        <v>30555.8</v>
      </c>
      <c r="D7" s="34">
        <v>35758.699999999997</v>
      </c>
      <c r="E7" s="34">
        <v>28556.400000000001</v>
      </c>
      <c r="F7" s="34">
        <v>37323.899999999994</v>
      </c>
      <c r="G7" s="34">
        <v>35153.1</v>
      </c>
      <c r="H7" s="34">
        <v>37319.399999999994</v>
      </c>
      <c r="I7" s="34">
        <v>37390.800000000003</v>
      </c>
      <c r="J7" s="34">
        <v>37617.100000000006</v>
      </c>
      <c r="K7" s="34">
        <v>38617.700000000004</v>
      </c>
      <c r="L7" s="184">
        <v>42467.9</v>
      </c>
      <c r="M7" s="182">
        <v>36393.300000000003</v>
      </c>
      <c r="N7" s="182"/>
      <c r="O7" s="47"/>
      <c r="Q7" s="112"/>
      <c r="R7" s="112"/>
      <c r="S7" s="113"/>
    </row>
    <row r="8" spans="1:19" ht="15.75" customHeight="1" thickTop="1" thickBot="1" x14ac:dyDescent="0.3">
      <c r="A8" s="224" t="e">
        <f>IF('0'!#REF!=1,"до змісту","to title")</f>
        <v>#REF!</v>
      </c>
      <c r="B8" s="92" t="str">
        <f>IF('0'!A1=1,"Донецька","Donetsk")</f>
        <v>Донецька</v>
      </c>
      <c r="C8" s="34">
        <v>23036.5</v>
      </c>
      <c r="D8" s="34">
        <v>27534.1</v>
      </c>
      <c r="E8" s="34">
        <v>26154.300000000003</v>
      </c>
      <c r="F8" s="34">
        <v>27587.399999999998</v>
      </c>
      <c r="G8" s="34">
        <v>25679.199999999997</v>
      </c>
      <c r="H8" s="34">
        <v>16644.2</v>
      </c>
      <c r="I8" s="34">
        <v>18006.099999999999</v>
      </c>
      <c r="J8" s="34">
        <v>18421.5</v>
      </c>
      <c r="K8" s="34">
        <v>16662</v>
      </c>
      <c r="L8" s="184">
        <v>20260.599999999999</v>
      </c>
      <c r="M8" s="182">
        <v>19400.5</v>
      </c>
      <c r="N8" s="182"/>
      <c r="O8" s="47"/>
      <c r="Q8" s="112"/>
      <c r="R8" s="112"/>
      <c r="S8" s="113"/>
    </row>
    <row r="9" spans="1:19" ht="15.75" customHeight="1" thickTop="1" thickBot="1" x14ac:dyDescent="0.3">
      <c r="A9" s="224" t="e">
        <f>IF('0'!#REF!=1,"до змісту","to title")</f>
        <v>#REF!</v>
      </c>
      <c r="B9" s="92" t="str">
        <f>IF('0'!A1=1,"Житомирська","Zhytomyr")</f>
        <v>Житомирська</v>
      </c>
      <c r="C9" s="34">
        <v>15521.5</v>
      </c>
      <c r="D9" s="34">
        <v>17637.5</v>
      </c>
      <c r="E9" s="34">
        <v>19439.900000000001</v>
      </c>
      <c r="F9" s="34">
        <v>20505.099999999999</v>
      </c>
      <c r="G9" s="34">
        <v>21570.1</v>
      </c>
      <c r="H9" s="34">
        <v>19646.5</v>
      </c>
      <c r="I9" s="34">
        <v>22902.6</v>
      </c>
      <c r="J9" s="34">
        <v>24256.3</v>
      </c>
      <c r="K9" s="34">
        <v>27114.199999999997</v>
      </c>
      <c r="L9" s="184">
        <v>27362.6</v>
      </c>
      <c r="M9" s="182">
        <v>26072.1</v>
      </c>
      <c r="N9" s="182"/>
      <c r="O9" s="47"/>
      <c r="Q9" s="112"/>
      <c r="R9" s="112"/>
      <c r="S9" s="113"/>
    </row>
    <row r="10" spans="1:19" ht="15.75" customHeight="1" thickTop="1" thickBot="1" x14ac:dyDescent="0.3">
      <c r="A10" s="224" t="e">
        <f>IF('0'!#REF!=1,"до змісту","to title")</f>
        <v>#REF!</v>
      </c>
      <c r="B10" s="92" t="str">
        <f>IF('0'!A1=1,"Закарпатська","Zakarpattya")</f>
        <v>Закарпатська</v>
      </c>
      <c r="C10" s="34">
        <v>7863.2</v>
      </c>
      <c r="D10" s="34">
        <v>8275.6</v>
      </c>
      <c r="E10" s="34">
        <v>8623.7999999999993</v>
      </c>
      <c r="F10" s="34">
        <v>8812.6</v>
      </c>
      <c r="G10" s="34">
        <v>8811.6</v>
      </c>
      <c r="H10" s="34">
        <v>8369</v>
      </c>
      <c r="I10" s="34">
        <v>8092.4</v>
      </c>
      <c r="J10" s="34">
        <v>8214.2999999999993</v>
      </c>
      <c r="K10" s="34">
        <v>8781.1</v>
      </c>
      <c r="L10" s="184">
        <v>8858.2000000000007</v>
      </c>
      <c r="M10" s="182">
        <v>8552.2999999999993</v>
      </c>
      <c r="N10" s="182"/>
      <c r="O10" s="47"/>
      <c r="Q10" s="112"/>
      <c r="R10" s="112"/>
      <c r="S10" s="113"/>
    </row>
    <row r="11" spans="1:19" ht="15.75" customHeight="1" thickTop="1" thickBot="1" x14ac:dyDescent="0.3">
      <c r="A11" s="224" t="e">
        <f>IF('0'!#REF!=1,"до змісту","to title")</f>
        <v>#REF!</v>
      </c>
      <c r="B11" s="92" t="str">
        <f>IF('0'!A1=1,"Запорізька","Zaporizhya")</f>
        <v>Запорізька</v>
      </c>
      <c r="C11" s="34">
        <v>19545.599999999999</v>
      </c>
      <c r="D11" s="34">
        <v>22307.8</v>
      </c>
      <c r="E11" s="34">
        <v>18127.599999999999</v>
      </c>
      <c r="F11" s="34">
        <v>24289.600000000002</v>
      </c>
      <c r="G11" s="34">
        <v>23484.699999999997</v>
      </c>
      <c r="H11" s="34">
        <v>25635.5</v>
      </c>
      <c r="I11" s="34">
        <v>25274.800000000003</v>
      </c>
      <c r="J11" s="34">
        <v>24466.3</v>
      </c>
      <c r="K11" s="34">
        <v>20952.099999999999</v>
      </c>
      <c r="L11" s="184">
        <v>27136.5</v>
      </c>
      <c r="M11" s="182">
        <v>23997.9</v>
      </c>
      <c r="N11" s="182"/>
      <c r="O11" s="47"/>
      <c r="Q11" s="112"/>
      <c r="R11" s="112"/>
      <c r="S11" s="113"/>
    </row>
    <row r="12" spans="1:19" ht="15.75" customHeight="1" thickTop="1" thickBot="1" x14ac:dyDescent="0.3">
      <c r="A12" s="224" t="e">
        <f>IF('0'!#REF!=1,"до змісту","to title")</f>
        <v>#REF!</v>
      </c>
      <c r="B12" s="92" t="str">
        <f>IF('0'!A1=1,"Івано-Франківська","Ivano-Frankivsk")</f>
        <v>Івано-Франківська</v>
      </c>
      <c r="C12" s="34">
        <v>10274.5</v>
      </c>
      <c r="D12" s="34">
        <v>11623.9</v>
      </c>
      <c r="E12" s="34">
        <v>12380.8</v>
      </c>
      <c r="F12" s="34">
        <v>12590.1</v>
      </c>
      <c r="G12" s="34">
        <v>13395.2</v>
      </c>
      <c r="H12" s="34">
        <v>12775.9</v>
      </c>
      <c r="I12" s="34">
        <v>12979</v>
      </c>
      <c r="J12" s="34">
        <v>13512.3</v>
      </c>
      <c r="K12" s="34">
        <v>13685.5</v>
      </c>
      <c r="L12" s="184">
        <v>13301.2</v>
      </c>
      <c r="M12" s="182">
        <v>13767.3</v>
      </c>
      <c r="N12" s="182"/>
      <c r="O12" s="47"/>
      <c r="Q12" s="112"/>
      <c r="R12" s="112"/>
      <c r="S12" s="113"/>
    </row>
    <row r="13" spans="1:19" ht="15.75" customHeight="1" thickTop="1" thickBot="1" x14ac:dyDescent="0.3">
      <c r="A13" s="224" t="e">
        <f>IF('0'!#REF!=1,"до змісту","to title")</f>
        <v>#REF!</v>
      </c>
      <c r="B13" s="92" t="str">
        <f>IF('0'!A1=1,"Київська","Kyiv")</f>
        <v>Київська</v>
      </c>
      <c r="C13" s="34">
        <v>27855.9</v>
      </c>
      <c r="D13" s="34">
        <v>32988.5</v>
      </c>
      <c r="E13" s="34">
        <v>35863.800000000003</v>
      </c>
      <c r="F13" s="34">
        <v>36219.9</v>
      </c>
      <c r="G13" s="34">
        <v>38354.799999999996</v>
      </c>
      <c r="H13" s="34">
        <v>34168.199999999997</v>
      </c>
      <c r="I13" s="34">
        <v>37476</v>
      </c>
      <c r="J13" s="34">
        <v>35902.100000000006</v>
      </c>
      <c r="K13" s="34">
        <v>44497.899999999994</v>
      </c>
      <c r="L13" s="184">
        <v>40802.300000000003</v>
      </c>
      <c r="M13" s="182">
        <v>34252.699999999997</v>
      </c>
      <c r="N13" s="182"/>
      <c r="O13" s="47"/>
      <c r="Q13" s="112"/>
      <c r="R13" s="112"/>
      <c r="S13" s="113"/>
    </row>
    <row r="14" spans="1:19" ht="15.75" customHeight="1" thickTop="1" thickBot="1" x14ac:dyDescent="0.3">
      <c r="A14" s="224" t="e">
        <f>IF('0'!#REF!=1,"до змісту","to title")</f>
        <v>#REF!</v>
      </c>
      <c r="B14" s="92" t="str">
        <f>IF('0'!A1=1,"Кіровоградська","Kirovohrad")</f>
        <v>Кіровоградська</v>
      </c>
      <c r="C14" s="34">
        <v>22824.100000000002</v>
      </c>
      <c r="D14" s="34">
        <v>28260.3</v>
      </c>
      <c r="E14" s="34">
        <v>24069.1</v>
      </c>
      <c r="F14" s="34">
        <v>30690.999999999996</v>
      </c>
      <c r="G14" s="34">
        <v>30165.4</v>
      </c>
      <c r="H14" s="34">
        <v>29433.4</v>
      </c>
      <c r="I14" s="34">
        <v>32165.199999999997</v>
      </c>
      <c r="J14" s="34">
        <v>27723.3</v>
      </c>
      <c r="K14" s="34">
        <v>33437</v>
      </c>
      <c r="L14" s="184">
        <v>35994.800000000003</v>
      </c>
      <c r="M14" s="182">
        <v>25381.1</v>
      </c>
      <c r="N14" s="182"/>
      <c r="O14" s="47"/>
      <c r="Q14" s="112"/>
      <c r="R14" s="112"/>
      <c r="S14" s="113"/>
    </row>
    <row r="15" spans="1:19" ht="15.75" customHeight="1" thickTop="1" thickBot="1" x14ac:dyDescent="0.3">
      <c r="A15" s="224" t="e">
        <f>IF('0'!#REF!=1,"до змісту","to title")</f>
        <v>#REF!</v>
      </c>
      <c r="B15" s="92" t="str">
        <f>IF('0'!A1=1,"Луганська","Luhansk")</f>
        <v>Луганська</v>
      </c>
      <c r="C15" s="34">
        <v>12690.4</v>
      </c>
      <c r="D15" s="34">
        <v>15877.7</v>
      </c>
      <c r="E15" s="34">
        <v>16116.1</v>
      </c>
      <c r="F15" s="34">
        <v>16629.600000000002</v>
      </c>
      <c r="G15" s="34">
        <v>13282.3</v>
      </c>
      <c r="H15" s="34">
        <v>10320.200000000001</v>
      </c>
      <c r="I15" s="34">
        <v>12298.6</v>
      </c>
      <c r="J15" s="34">
        <v>11572.8</v>
      </c>
      <c r="K15" s="34">
        <v>12627.5</v>
      </c>
      <c r="L15" s="184">
        <v>14448.2</v>
      </c>
      <c r="M15" s="182">
        <v>12802</v>
      </c>
      <c r="N15" s="182"/>
      <c r="O15" s="47"/>
      <c r="Q15" s="112"/>
      <c r="R15" s="112"/>
      <c r="S15" s="113"/>
    </row>
    <row r="16" spans="1:19" ht="15.75" customHeight="1" thickTop="1" thickBot="1" x14ac:dyDescent="0.3">
      <c r="A16" s="224" t="e">
        <f>IF('0'!#REF!=1,"до змісту","to title")</f>
        <v>#REF!</v>
      </c>
      <c r="B16" s="92" t="str">
        <f>IF('0'!A1=1,"Львівська","Lviv")</f>
        <v>Львівська</v>
      </c>
      <c r="C16" s="34">
        <v>16563.399999999998</v>
      </c>
      <c r="D16" s="34">
        <v>18854.5</v>
      </c>
      <c r="E16" s="34">
        <v>19685.5</v>
      </c>
      <c r="F16" s="34">
        <v>19763.2</v>
      </c>
      <c r="G16" s="34">
        <v>20868.8</v>
      </c>
      <c r="H16" s="34">
        <v>20237.400000000001</v>
      </c>
      <c r="I16" s="34">
        <v>20741</v>
      </c>
      <c r="J16" s="34">
        <v>22029.3</v>
      </c>
      <c r="K16" s="34">
        <v>22818.699999999997</v>
      </c>
      <c r="L16" s="184">
        <v>23004.400000000001</v>
      </c>
      <c r="M16" s="182">
        <v>24007.200000000001</v>
      </c>
      <c r="N16" s="182"/>
      <c r="O16" s="47"/>
      <c r="Q16" s="112"/>
      <c r="R16" s="112"/>
      <c r="S16" s="113"/>
    </row>
    <row r="17" spans="1:19" ht="15.75" customHeight="1" thickTop="1" thickBot="1" x14ac:dyDescent="0.3">
      <c r="A17" s="224" t="e">
        <f>IF('0'!#REF!=1,"до змісту","to title")</f>
        <v>#REF!</v>
      </c>
      <c r="B17" s="92" t="str">
        <f>IF('0'!A1=1,"Миколаївська","Mykolayiv")</f>
        <v>Миколаївська</v>
      </c>
      <c r="C17" s="34">
        <v>19424.599999999999</v>
      </c>
      <c r="D17" s="34">
        <v>21762.3</v>
      </c>
      <c r="E17" s="34">
        <v>18055</v>
      </c>
      <c r="F17" s="34">
        <v>24372.400000000001</v>
      </c>
      <c r="G17" s="34">
        <v>22759.699999999997</v>
      </c>
      <c r="H17" s="34">
        <v>23207.600000000002</v>
      </c>
      <c r="I17" s="34">
        <v>25152.9</v>
      </c>
      <c r="J17" s="34">
        <v>22887.899999999998</v>
      </c>
      <c r="K17" s="34">
        <v>24279.899999999998</v>
      </c>
      <c r="L17" s="184">
        <v>25976.400000000001</v>
      </c>
      <c r="M17" s="182">
        <v>19778</v>
      </c>
      <c r="N17" s="182"/>
      <c r="O17" s="47"/>
      <c r="Q17" s="112"/>
      <c r="R17" s="112"/>
      <c r="S17" s="113"/>
    </row>
    <row r="18" spans="1:19" ht="15.75" customHeight="1" thickTop="1" thickBot="1" x14ac:dyDescent="0.3">
      <c r="A18" s="224" t="e">
        <f>IF('0'!#REF!=1,"до змісту","to title")</f>
        <v>#REF!</v>
      </c>
      <c r="B18" s="92" t="str">
        <f>IF('0'!A1=1,"Одеська","Odesa")</f>
        <v>Одеська</v>
      </c>
      <c r="C18" s="34">
        <v>25225.899999999998</v>
      </c>
      <c r="D18" s="34">
        <v>26901.599999999999</v>
      </c>
      <c r="E18" s="34">
        <v>21645</v>
      </c>
      <c r="F18" s="34">
        <v>30448.499999999996</v>
      </c>
      <c r="G18" s="34">
        <v>29683.3</v>
      </c>
      <c r="H18" s="34">
        <v>28518.400000000001</v>
      </c>
      <c r="I18" s="34">
        <v>31792</v>
      </c>
      <c r="J18" s="34">
        <v>31634.400000000001</v>
      </c>
      <c r="K18" s="34">
        <v>31983.399999999998</v>
      </c>
      <c r="L18" s="184">
        <v>28278.5</v>
      </c>
      <c r="M18" s="182">
        <v>17240.3</v>
      </c>
      <c r="N18" s="182"/>
      <c r="O18" s="47"/>
      <c r="Q18" s="112"/>
      <c r="R18" s="112"/>
      <c r="S18" s="113"/>
    </row>
    <row r="19" spans="1:19" ht="15.75" customHeight="1" thickTop="1" thickBot="1" x14ac:dyDescent="0.3">
      <c r="A19" s="224" t="e">
        <f>IF('0'!#REF!=1,"до змісту","to title")</f>
        <v>#REF!</v>
      </c>
      <c r="B19" s="92" t="str">
        <f>IF('0'!A1=1,"Полтавська","Poltava")</f>
        <v>Полтавська</v>
      </c>
      <c r="C19" s="34">
        <v>28279.4</v>
      </c>
      <c r="D19" s="34">
        <v>38318.699999999997</v>
      </c>
      <c r="E19" s="34">
        <v>34478.699999999997</v>
      </c>
      <c r="F19" s="34">
        <v>41111.5</v>
      </c>
      <c r="G19" s="34">
        <v>39872.6</v>
      </c>
      <c r="H19" s="34">
        <v>42727.900000000009</v>
      </c>
      <c r="I19" s="34">
        <v>44090</v>
      </c>
      <c r="J19" s="34">
        <v>36721.300000000003</v>
      </c>
      <c r="K19" s="34">
        <v>45466.200000000004</v>
      </c>
      <c r="L19" s="184">
        <v>43514.8</v>
      </c>
      <c r="M19" s="182">
        <v>38625.1</v>
      </c>
      <c r="N19" s="182"/>
      <c r="O19" s="47"/>
      <c r="Q19" s="112"/>
      <c r="R19" s="112"/>
      <c r="S19" s="113"/>
    </row>
    <row r="20" spans="1:19" ht="15.75" customHeight="1" thickTop="1" thickBot="1" x14ac:dyDescent="0.3">
      <c r="A20" s="224" t="e">
        <f>IF('0'!#REF!=1,"до змісту","to title")</f>
        <v>#REF!</v>
      </c>
      <c r="B20" s="92" t="str">
        <f>IF('0'!A1=1,"Рівненська","Rivne")</f>
        <v>Рівненська</v>
      </c>
      <c r="C20" s="34">
        <v>12636.7</v>
      </c>
      <c r="D20" s="34">
        <v>13993.5</v>
      </c>
      <c r="E20" s="34">
        <v>14484.1</v>
      </c>
      <c r="F20" s="34">
        <v>15306.599999999999</v>
      </c>
      <c r="G20" s="34">
        <v>16116.9</v>
      </c>
      <c r="H20" s="34">
        <v>14937.099999999999</v>
      </c>
      <c r="I20" s="34">
        <v>15652</v>
      </c>
      <c r="J20" s="34">
        <v>16451.8</v>
      </c>
      <c r="K20" s="34">
        <v>16860.599999999999</v>
      </c>
      <c r="L20" s="184">
        <v>16752.7</v>
      </c>
      <c r="M20" s="182">
        <v>17260.2</v>
      </c>
      <c r="N20" s="182"/>
      <c r="O20" s="47"/>
      <c r="Q20" s="112"/>
      <c r="R20" s="112"/>
      <c r="S20" s="113"/>
    </row>
    <row r="21" spans="1:19" ht="15.75" customHeight="1" thickTop="1" thickBot="1" x14ac:dyDescent="0.3">
      <c r="A21" s="224" t="e">
        <f>IF('0'!#REF!=1,"до змісту","to title")</f>
        <v>#REF!</v>
      </c>
      <c r="B21" s="92" t="str">
        <f>IF('0'!A1=1,"Сумська","Sumy ")</f>
        <v>Сумська</v>
      </c>
      <c r="C21" s="34">
        <v>15329.999999999998</v>
      </c>
      <c r="D21" s="34">
        <v>20925.3</v>
      </c>
      <c r="E21" s="34">
        <v>21952.399999999998</v>
      </c>
      <c r="F21" s="34">
        <v>25037.399999999998</v>
      </c>
      <c r="G21" s="34">
        <v>27490.5</v>
      </c>
      <c r="H21" s="34">
        <v>26192</v>
      </c>
      <c r="I21" s="34">
        <v>27079.299999999996</v>
      </c>
      <c r="J21" s="34">
        <v>27107.7</v>
      </c>
      <c r="K21" s="34">
        <v>30168.2</v>
      </c>
      <c r="L21" s="184">
        <v>30175.599999999999</v>
      </c>
      <c r="M21" s="182">
        <v>31291.599999999999</v>
      </c>
      <c r="N21" s="182"/>
      <c r="O21" s="47"/>
      <c r="Q21" s="112"/>
      <c r="R21" s="112"/>
      <c r="S21" s="113"/>
    </row>
    <row r="22" spans="1:19" ht="15.75" customHeight="1" thickTop="1" thickBot="1" x14ac:dyDescent="0.3">
      <c r="A22" s="224" t="e">
        <f>IF('0'!#REF!=1,"до змісту","to title")</f>
        <v>#REF!</v>
      </c>
      <c r="B22" s="92" t="str">
        <f>IF('0'!A1=1,"Тернопільська","Ternopil ")</f>
        <v>Тернопільська</v>
      </c>
      <c r="C22" s="34">
        <v>14744.7</v>
      </c>
      <c r="D22" s="34">
        <v>18433.2</v>
      </c>
      <c r="E22" s="34">
        <v>20132.2</v>
      </c>
      <c r="F22" s="34">
        <v>20332.099999999999</v>
      </c>
      <c r="G22" s="34">
        <v>23178.9</v>
      </c>
      <c r="H22" s="34">
        <v>20556.199999999997</v>
      </c>
      <c r="I22" s="34">
        <v>21478.5</v>
      </c>
      <c r="J22" s="34">
        <v>23887.599999999999</v>
      </c>
      <c r="K22" s="34">
        <v>24800</v>
      </c>
      <c r="L22" s="184">
        <v>24251.8</v>
      </c>
      <c r="M22" s="182">
        <v>24254.799999999999</v>
      </c>
      <c r="N22" s="182"/>
      <c r="O22" s="47"/>
      <c r="Q22" s="112"/>
      <c r="R22" s="112"/>
      <c r="S22" s="113"/>
    </row>
    <row r="23" spans="1:19" ht="15.75" customHeight="1" thickTop="1" thickBot="1" x14ac:dyDescent="0.3">
      <c r="A23" s="224" t="e">
        <f>IF('0'!#REF!=1,"до змісту","to title")</f>
        <v>#REF!</v>
      </c>
      <c r="B23" s="92" t="str">
        <f>IF('0'!A1=1,"Харківська","Kharkiv")</f>
        <v>Харківська</v>
      </c>
      <c r="C23" s="34">
        <v>22538</v>
      </c>
      <c r="D23" s="34">
        <v>33374.699999999997</v>
      </c>
      <c r="E23" s="34">
        <v>30732.400000000001</v>
      </c>
      <c r="F23" s="34">
        <v>36767.1</v>
      </c>
      <c r="G23" s="34">
        <v>37940.699999999997</v>
      </c>
      <c r="H23" s="34">
        <v>36830.6</v>
      </c>
      <c r="I23" s="34">
        <v>39218.800000000003</v>
      </c>
      <c r="J23" s="34">
        <v>35373.199999999997</v>
      </c>
      <c r="K23" s="34">
        <v>37525.200000000004</v>
      </c>
      <c r="L23" s="184">
        <v>38462.800000000003</v>
      </c>
      <c r="M23" s="182">
        <v>37700.800000000003</v>
      </c>
      <c r="N23" s="182"/>
      <c r="O23" s="47"/>
      <c r="Q23" s="112"/>
      <c r="R23" s="112"/>
      <c r="S23" s="113"/>
    </row>
    <row r="24" spans="1:19" ht="15.75" customHeight="1" thickTop="1" thickBot="1" x14ac:dyDescent="0.3">
      <c r="A24" s="224" t="e">
        <f>IF('0'!#REF!=1,"до змісту","to title")</f>
        <v>#REF!</v>
      </c>
      <c r="B24" s="92" t="str">
        <f>IF('0'!A1=1,"Херсонська","Kherson")</f>
        <v>Херсонська</v>
      </c>
      <c r="C24" s="34">
        <v>19834.099999999999</v>
      </c>
      <c r="D24" s="34">
        <v>24241.200000000001</v>
      </c>
      <c r="E24" s="34">
        <v>20306</v>
      </c>
      <c r="F24" s="34">
        <v>23827.699999999997</v>
      </c>
      <c r="G24" s="34">
        <v>25065.199999999997</v>
      </c>
      <c r="H24" s="34">
        <v>26284.399999999998</v>
      </c>
      <c r="I24" s="34">
        <v>27227.4</v>
      </c>
      <c r="J24" s="34">
        <v>27146.9</v>
      </c>
      <c r="K24" s="34">
        <v>27289.5</v>
      </c>
      <c r="L24" s="184">
        <v>28559.200000000001</v>
      </c>
      <c r="M24" s="182">
        <v>27024.1</v>
      </c>
      <c r="N24" s="182"/>
      <c r="O24" s="47"/>
      <c r="Q24" s="112"/>
      <c r="R24" s="112"/>
      <c r="S24" s="113"/>
    </row>
    <row r="25" spans="1:19" ht="15.75" customHeight="1" thickTop="1" thickBot="1" x14ac:dyDescent="0.3">
      <c r="A25" s="224" t="e">
        <f>IF('0'!#REF!=1,"до змісту","to title")</f>
        <v>#REF!</v>
      </c>
      <c r="B25" s="92" t="str">
        <f>IF('0'!A1=1,"Хмельницька","Khmelnytskiy")</f>
        <v>Хмельницька</v>
      </c>
      <c r="C25" s="34">
        <v>21580.799999999999</v>
      </c>
      <c r="D25" s="34">
        <v>24889.199999999997</v>
      </c>
      <c r="E25" s="34">
        <v>28754.400000000001</v>
      </c>
      <c r="F25" s="34">
        <v>29584.6</v>
      </c>
      <c r="G25" s="34">
        <v>34171.1</v>
      </c>
      <c r="H25" s="34">
        <v>29792.699999999997</v>
      </c>
      <c r="I25" s="34">
        <v>32200.7</v>
      </c>
      <c r="J25" s="34">
        <v>36102.600000000006</v>
      </c>
      <c r="K25" s="34">
        <v>37021.799999999996</v>
      </c>
      <c r="L25" s="184">
        <v>35926.199999999997</v>
      </c>
      <c r="M25" s="182">
        <v>34979.199999999997</v>
      </c>
      <c r="N25" s="182"/>
      <c r="O25" s="47"/>
      <c r="Q25" s="112"/>
      <c r="R25" s="112"/>
      <c r="S25" s="113"/>
    </row>
    <row r="26" spans="1:19" ht="15.75" customHeight="1" thickTop="1" thickBot="1" x14ac:dyDescent="0.3">
      <c r="A26" s="224" t="e">
        <f>IF('0'!#REF!=1,"до змісту","to title")</f>
        <v>#REF!</v>
      </c>
      <c r="B26" s="92" t="str">
        <f>IF('0'!A1=1,"Черкаська","Cherkasy")</f>
        <v>Черкаська</v>
      </c>
      <c r="C26" s="34">
        <v>31300.9</v>
      </c>
      <c r="D26" s="34">
        <v>36755.699999999997</v>
      </c>
      <c r="E26" s="34">
        <v>35650.299999999996</v>
      </c>
      <c r="F26" s="34">
        <v>37852.5</v>
      </c>
      <c r="G26" s="34">
        <v>37280.100000000006</v>
      </c>
      <c r="H26" s="34">
        <v>37008.400000000001</v>
      </c>
      <c r="I26" s="34">
        <v>37892.5</v>
      </c>
      <c r="J26" s="34">
        <v>33570</v>
      </c>
      <c r="K26" s="34">
        <v>41226.300000000003</v>
      </c>
      <c r="L26" s="184">
        <v>40275.599999999999</v>
      </c>
      <c r="M26" s="182">
        <v>31698.3</v>
      </c>
      <c r="N26" s="182"/>
      <c r="O26" s="47"/>
      <c r="Q26" s="112"/>
      <c r="R26" s="112"/>
      <c r="S26" s="113"/>
    </row>
    <row r="27" spans="1:19" ht="15.75" customHeight="1" thickTop="1" thickBot="1" x14ac:dyDescent="0.3">
      <c r="A27" s="224" t="e">
        <f>IF('0'!#REF!=1,"до змісту","to title")</f>
        <v>#REF!</v>
      </c>
      <c r="B27" s="92" t="str">
        <f>IF('0'!A1=1,"Чернівецька","Chernivtsi")</f>
        <v>Чернівецька</v>
      </c>
      <c r="C27" s="34">
        <v>8834.2999999999993</v>
      </c>
      <c r="D27" s="34">
        <v>9774</v>
      </c>
      <c r="E27" s="34">
        <v>9891.4</v>
      </c>
      <c r="F27" s="34">
        <v>10206.6</v>
      </c>
      <c r="G27" s="34">
        <v>10644.8</v>
      </c>
      <c r="H27" s="34">
        <v>9684.9</v>
      </c>
      <c r="I27" s="34">
        <v>9674.4000000000015</v>
      </c>
      <c r="J27" s="34">
        <v>10197.799999999999</v>
      </c>
      <c r="K27" s="34">
        <v>10722.6</v>
      </c>
      <c r="L27" s="184">
        <v>10248.5</v>
      </c>
      <c r="M27" s="182">
        <v>10225.299999999999</v>
      </c>
      <c r="N27" s="182"/>
      <c r="O27" s="47"/>
      <c r="Q27" s="112"/>
      <c r="R27" s="112"/>
      <c r="S27" s="113"/>
    </row>
    <row r="28" spans="1:19" ht="15.75" customHeight="1" thickTop="1" x14ac:dyDescent="0.25">
      <c r="A28" s="255" t="e">
        <f>IF('0'!#REF!=1,"до змісту","to title")</f>
        <v>#REF!</v>
      </c>
      <c r="B28" s="146" t="str">
        <f>IF('0'!A1=1,"Чернігівська","Chernihiv")</f>
        <v>Чернігівська</v>
      </c>
      <c r="C28" s="147">
        <v>17187.800000000003</v>
      </c>
      <c r="D28" s="147">
        <v>22294.1</v>
      </c>
      <c r="E28" s="147">
        <v>24170.2</v>
      </c>
      <c r="F28" s="34">
        <v>24771.600000000002</v>
      </c>
      <c r="G28" s="34">
        <v>26653.199999999997</v>
      </c>
      <c r="H28" s="34">
        <v>26112.9</v>
      </c>
      <c r="I28" s="34">
        <v>27258.400000000001</v>
      </c>
      <c r="J28" s="34">
        <v>28733.199999999997</v>
      </c>
      <c r="K28" s="34">
        <v>31914.800000000003</v>
      </c>
      <c r="L28" s="184">
        <v>31213.9</v>
      </c>
      <c r="M28" s="182">
        <v>32118.400000000001</v>
      </c>
      <c r="N28" s="182"/>
      <c r="Q28" s="112"/>
      <c r="R28" s="112"/>
      <c r="S28" s="113"/>
    </row>
    <row r="29" spans="1:19" ht="17.100000000000001" customHeight="1" x14ac:dyDescent="0.25">
      <c r="A29" s="258" t="str">
        <f>IF('0'!A1=1,"рослинництво","crop production")</f>
        <v>рослинництво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7"/>
      <c r="O29" s="7"/>
      <c r="P29" s="7"/>
      <c r="Q29" s="7"/>
      <c r="R29" s="7"/>
    </row>
    <row r="30" spans="1:19" ht="16.2" thickBot="1" x14ac:dyDescent="0.3">
      <c r="A30" s="223" t="str">
        <f>IF('0'!A1=1,"РЕГІОНИ","OBLAST")</f>
        <v>РЕГІОНИ</v>
      </c>
      <c r="B30" s="91" t="str">
        <f>IF('0'!A1=1,"Україна","Ukraine")</f>
        <v>Україна</v>
      </c>
      <c r="C30" s="43">
        <v>329646.3</v>
      </c>
      <c r="D30" s="43">
        <v>424371.8</v>
      </c>
      <c r="E30" s="43">
        <v>395765.40000000008</v>
      </c>
      <c r="F30" s="43">
        <v>463558.49999999988</v>
      </c>
      <c r="G30" s="43">
        <v>477747.4</v>
      </c>
      <c r="H30" s="43">
        <v>453016.89999999991</v>
      </c>
      <c r="I30" s="43">
        <v>494461.9</v>
      </c>
      <c r="J30" s="43">
        <v>480157.00000000006</v>
      </c>
      <c r="K30" s="43">
        <v>529347.5</v>
      </c>
      <c r="L30" s="181">
        <v>538705.6</v>
      </c>
      <c r="M30" s="181">
        <v>473377</v>
      </c>
      <c r="N30" s="114"/>
      <c r="O30" s="111"/>
      <c r="P30" s="111"/>
      <c r="Q30" s="111"/>
      <c r="R30" s="7"/>
    </row>
    <row r="31" spans="1:19" ht="16.8" thickTop="1" thickBot="1" x14ac:dyDescent="0.3">
      <c r="A31" s="224" t="e">
        <f>IF('0'!#REF!=1,"до змісту","to title")</f>
        <v>#REF!</v>
      </c>
      <c r="B31" s="92" t="str">
        <f>IF('0'!A1=1,"Вінницька","Vinnytsya")</f>
        <v>Вінницька</v>
      </c>
      <c r="C31" s="34">
        <v>23958.5</v>
      </c>
      <c r="D31" s="34">
        <v>30147.5</v>
      </c>
      <c r="E31" s="34">
        <v>27969.9</v>
      </c>
      <c r="F31" s="34">
        <v>33775</v>
      </c>
      <c r="G31" s="34">
        <v>37112.9</v>
      </c>
      <c r="H31" s="34">
        <v>31120.400000000001</v>
      </c>
      <c r="I31" s="34">
        <v>38763</v>
      </c>
      <c r="J31" s="34">
        <v>36775.800000000003</v>
      </c>
      <c r="K31" s="34">
        <v>41738</v>
      </c>
      <c r="L31" s="184">
        <v>39426.9</v>
      </c>
      <c r="M31" s="184">
        <v>30841.8</v>
      </c>
      <c r="N31" s="114"/>
      <c r="O31" s="112"/>
      <c r="P31" s="112"/>
      <c r="Q31" s="113"/>
      <c r="R31" s="7"/>
    </row>
    <row r="32" spans="1:19" ht="16.8" thickTop="1" thickBot="1" x14ac:dyDescent="0.3">
      <c r="A32" s="224" t="e">
        <f>IF('0'!#REF!=1,"до змісту","to title")</f>
        <v>#REF!</v>
      </c>
      <c r="B32" s="92" t="str">
        <f>IF('0'!A1=1,"Волинська","Volyn")</f>
        <v>Волинська</v>
      </c>
      <c r="C32" s="34">
        <v>7015.2</v>
      </c>
      <c r="D32" s="34">
        <v>8175.4</v>
      </c>
      <c r="E32" s="34">
        <v>8860</v>
      </c>
      <c r="F32" s="34">
        <v>8891.2999999999993</v>
      </c>
      <c r="G32" s="34">
        <v>9642.7999999999993</v>
      </c>
      <c r="H32" s="34">
        <v>9249.7999999999993</v>
      </c>
      <c r="I32" s="34">
        <v>9540.1</v>
      </c>
      <c r="J32" s="34">
        <v>10356.799999999999</v>
      </c>
      <c r="K32" s="34">
        <v>11001.5</v>
      </c>
      <c r="L32" s="184">
        <v>11316.8</v>
      </c>
      <c r="M32" s="184">
        <v>11474.2</v>
      </c>
      <c r="N32" s="114"/>
      <c r="O32" s="112"/>
      <c r="P32" s="112"/>
      <c r="Q32" s="113"/>
      <c r="R32" s="7"/>
    </row>
    <row r="33" spans="1:18" ht="16.8" thickTop="1" thickBot="1" x14ac:dyDescent="0.3">
      <c r="A33" s="224" t="e">
        <f>IF('0'!#REF!=1,"до змісту","to title")</f>
        <v>#REF!</v>
      </c>
      <c r="B33" s="92" t="str">
        <f>IF('0'!A1=1,"Дніпропетровська","Dnipropetrovsk")</f>
        <v>Дніпропетровська</v>
      </c>
      <c r="C33" s="34">
        <v>21401.599999999999</v>
      </c>
      <c r="D33" s="34">
        <v>26102.5</v>
      </c>
      <c r="E33" s="34">
        <v>18674.8</v>
      </c>
      <c r="F33" s="34">
        <v>27756.699999999997</v>
      </c>
      <c r="G33" s="34">
        <v>25338</v>
      </c>
      <c r="H33" s="34">
        <v>27807.199999999997</v>
      </c>
      <c r="I33" s="34">
        <v>27895.800000000003</v>
      </c>
      <c r="J33" s="34">
        <v>27770.400000000001</v>
      </c>
      <c r="K33" s="34">
        <v>29140.300000000003</v>
      </c>
      <c r="L33" s="184">
        <v>32998.400000000001</v>
      </c>
      <c r="M33" s="184">
        <v>26883.3</v>
      </c>
      <c r="N33" s="114"/>
      <c r="O33" s="112"/>
      <c r="P33" s="112"/>
      <c r="Q33" s="113"/>
      <c r="R33" s="7"/>
    </row>
    <row r="34" spans="1:18" ht="16.8" thickTop="1" thickBot="1" x14ac:dyDescent="0.3">
      <c r="A34" s="224" t="e">
        <f>IF('0'!#REF!=1,"до змісту","to title")</f>
        <v>#REF!</v>
      </c>
      <c r="B34" s="92" t="str">
        <f>IF('0'!A1=1,"Донецька","Donetsk")</f>
        <v>Донецька</v>
      </c>
      <c r="C34" s="34">
        <v>15409.099999999999</v>
      </c>
      <c r="D34" s="34">
        <v>19381.5</v>
      </c>
      <c r="E34" s="34">
        <v>17626.2</v>
      </c>
      <c r="F34" s="34">
        <v>19354.699999999997</v>
      </c>
      <c r="G34" s="34">
        <v>19052.599999999999</v>
      </c>
      <c r="H34" s="34">
        <v>11702.5</v>
      </c>
      <c r="I34" s="34">
        <v>13248</v>
      </c>
      <c r="J34" s="34">
        <v>13674.400000000001</v>
      </c>
      <c r="K34" s="34">
        <v>11842.5</v>
      </c>
      <c r="L34" s="184">
        <v>15343</v>
      </c>
      <c r="M34" s="184">
        <v>14571.5</v>
      </c>
      <c r="N34" s="114"/>
      <c r="O34" s="112"/>
      <c r="P34" s="112"/>
      <c r="Q34" s="113"/>
      <c r="R34" s="7"/>
    </row>
    <row r="35" spans="1:18" ht="16.8" thickTop="1" thickBot="1" x14ac:dyDescent="0.3">
      <c r="A35" s="224" t="e">
        <f>IF('0'!#REF!=1,"до змісту","to title")</f>
        <v>#REF!</v>
      </c>
      <c r="B35" s="92" t="str">
        <f>IF('0'!A1=1,"Житомирська","Zhytomyr")</f>
        <v>Житомирська</v>
      </c>
      <c r="C35" s="34">
        <v>10019</v>
      </c>
      <c r="D35" s="34">
        <v>12227.7</v>
      </c>
      <c r="E35" s="34">
        <v>13739.3</v>
      </c>
      <c r="F35" s="34">
        <v>14768.5</v>
      </c>
      <c r="G35" s="34">
        <v>16034.699999999999</v>
      </c>
      <c r="H35" s="34">
        <v>14028.7</v>
      </c>
      <c r="I35" s="34">
        <v>17178.3</v>
      </c>
      <c r="J35" s="34">
        <v>18704.2</v>
      </c>
      <c r="K35" s="34">
        <v>21409.199999999997</v>
      </c>
      <c r="L35" s="184">
        <v>22020.799999999999</v>
      </c>
      <c r="M35" s="184">
        <v>20943.8</v>
      </c>
      <c r="N35" s="114"/>
      <c r="O35" s="112"/>
      <c r="P35" s="112"/>
      <c r="Q35" s="113"/>
      <c r="R35" s="7"/>
    </row>
    <row r="36" spans="1:18" ht="16.8" thickTop="1" thickBot="1" x14ac:dyDescent="0.3">
      <c r="A36" s="224" t="e">
        <f>IF('0'!#REF!=1,"до змісту","to title")</f>
        <v>#REF!</v>
      </c>
      <c r="B36" s="92" t="str">
        <f>IF('0'!A1=1,"Закарпатська","Zakarpattya")</f>
        <v>Закарпатська</v>
      </c>
      <c r="C36" s="34">
        <v>3875.5</v>
      </c>
      <c r="D36" s="34">
        <v>4286.2</v>
      </c>
      <c r="E36" s="34">
        <v>4534.7</v>
      </c>
      <c r="F36" s="34">
        <v>4623.5</v>
      </c>
      <c r="G36" s="34">
        <v>4773.5</v>
      </c>
      <c r="H36" s="34">
        <v>4551.3</v>
      </c>
      <c r="I36" s="34">
        <v>4613.8</v>
      </c>
      <c r="J36" s="34">
        <v>4527.2</v>
      </c>
      <c r="K36" s="34">
        <v>4768.8999999999996</v>
      </c>
      <c r="L36" s="184">
        <v>4480.8</v>
      </c>
      <c r="M36" s="184">
        <v>4533.7</v>
      </c>
      <c r="N36" s="114"/>
      <c r="O36" s="112"/>
      <c r="P36" s="112"/>
      <c r="Q36" s="113"/>
      <c r="R36" s="7"/>
    </row>
    <row r="37" spans="1:18" ht="16.8" thickTop="1" thickBot="1" x14ac:dyDescent="0.3">
      <c r="A37" s="224" t="e">
        <f>IF('0'!#REF!=1,"до змісту","to title")</f>
        <v>#REF!</v>
      </c>
      <c r="B37" s="92" t="str">
        <f>IF('0'!A1=1,"Запорізька","Zaporizhya")</f>
        <v>Запорізька</v>
      </c>
      <c r="C37" s="34">
        <v>15263.2</v>
      </c>
      <c r="D37" s="34">
        <v>18169.8</v>
      </c>
      <c r="E37" s="34">
        <v>13780.7</v>
      </c>
      <c r="F37" s="34">
        <v>19835.300000000003</v>
      </c>
      <c r="G37" s="34">
        <v>19026.8</v>
      </c>
      <c r="H37" s="34">
        <v>21396.400000000001</v>
      </c>
      <c r="I37" s="34">
        <v>21229.4</v>
      </c>
      <c r="J37" s="34">
        <v>20653.5</v>
      </c>
      <c r="K37" s="34">
        <v>17277.099999999999</v>
      </c>
      <c r="L37" s="184">
        <v>23737.7</v>
      </c>
      <c r="M37" s="184">
        <v>20843.400000000001</v>
      </c>
      <c r="N37" s="114"/>
      <c r="O37" s="112"/>
      <c r="P37" s="112"/>
      <c r="Q37" s="113"/>
      <c r="R37" s="7"/>
    </row>
    <row r="38" spans="1:18" ht="16.8" thickTop="1" thickBot="1" x14ac:dyDescent="0.3">
      <c r="A38" s="224" t="e">
        <f>IF('0'!#REF!=1,"до змісту","to title")</f>
        <v>#REF!</v>
      </c>
      <c r="B38" s="92" t="str">
        <f>IF('0'!A1=1,"Івано-Франківська","Ivano-Frankivsk")</f>
        <v>Івано-Франківська</v>
      </c>
      <c r="C38" s="34">
        <v>4775.1000000000004</v>
      </c>
      <c r="D38" s="34">
        <v>5919.6</v>
      </c>
      <c r="E38" s="34">
        <v>6444.4</v>
      </c>
      <c r="F38" s="34">
        <v>6682.6</v>
      </c>
      <c r="G38" s="34">
        <v>7358.5</v>
      </c>
      <c r="H38" s="34">
        <v>6912.2999999999993</v>
      </c>
      <c r="I38" s="34">
        <v>7483.7</v>
      </c>
      <c r="J38" s="34">
        <v>8070.7</v>
      </c>
      <c r="K38" s="34">
        <v>8153.7</v>
      </c>
      <c r="L38" s="184">
        <v>7679.4</v>
      </c>
      <c r="M38" s="184">
        <v>8130.5</v>
      </c>
      <c r="N38" s="114"/>
      <c r="O38" s="112"/>
      <c r="P38" s="112"/>
      <c r="Q38" s="113"/>
      <c r="R38" s="7"/>
    </row>
    <row r="39" spans="1:18" ht="16.8" thickTop="1" thickBot="1" x14ac:dyDescent="0.3">
      <c r="A39" s="224" t="e">
        <f>IF('0'!#REF!=1,"до змісту","to title")</f>
        <v>#REF!</v>
      </c>
      <c r="B39" s="92" t="str">
        <f>IF('0'!A1=1,"Київська","Kyiv")</f>
        <v>Київська</v>
      </c>
      <c r="C39" s="34">
        <v>17572.400000000001</v>
      </c>
      <c r="D39" s="34">
        <v>22014</v>
      </c>
      <c r="E39" s="34">
        <v>23881.600000000002</v>
      </c>
      <c r="F39" s="34">
        <v>24032.400000000001</v>
      </c>
      <c r="G39" s="34">
        <v>26235.199999999997</v>
      </c>
      <c r="H39" s="34">
        <v>22482</v>
      </c>
      <c r="I39" s="34">
        <v>26424.9</v>
      </c>
      <c r="J39" s="34">
        <v>23635.9</v>
      </c>
      <c r="K39" s="34">
        <v>30524.799999999999</v>
      </c>
      <c r="L39" s="184">
        <v>28678.400000000001</v>
      </c>
      <c r="M39" s="184">
        <v>22371.4</v>
      </c>
      <c r="N39" s="114"/>
      <c r="O39" s="112"/>
      <c r="P39" s="112"/>
      <c r="Q39" s="113"/>
      <c r="R39" s="7"/>
    </row>
    <row r="40" spans="1:18" ht="16.8" thickTop="1" thickBot="1" x14ac:dyDescent="0.3">
      <c r="A40" s="224" t="e">
        <f>IF('0'!#REF!=1,"до змісту","to title")</f>
        <v>#REF!</v>
      </c>
      <c r="B40" s="92" t="str">
        <f>IF('0'!A1=1,"Кіровоградська","Kirovohrad")</f>
        <v>Кіровоградська</v>
      </c>
      <c r="C40" s="34">
        <v>18940.800000000003</v>
      </c>
      <c r="D40" s="34">
        <v>24533</v>
      </c>
      <c r="E40" s="34">
        <v>20066</v>
      </c>
      <c r="F40" s="34">
        <v>26885.199999999997</v>
      </c>
      <c r="G40" s="34">
        <v>26339.7</v>
      </c>
      <c r="H40" s="34">
        <v>25600.7</v>
      </c>
      <c r="I40" s="34">
        <v>28357.599999999999</v>
      </c>
      <c r="J40" s="34">
        <v>23942</v>
      </c>
      <c r="K40" s="34">
        <v>29632.300000000003</v>
      </c>
      <c r="L40" s="184">
        <v>32165.1</v>
      </c>
      <c r="M40" s="184">
        <v>21698.400000000001</v>
      </c>
      <c r="N40" s="114"/>
      <c r="O40" s="112"/>
      <c r="P40" s="112"/>
      <c r="Q40" s="113"/>
      <c r="R40" s="7"/>
    </row>
    <row r="41" spans="1:18" ht="16.8" thickTop="1" thickBot="1" x14ac:dyDescent="0.3">
      <c r="A41" s="224" t="e">
        <f>IF('0'!#REF!=1,"до змісту","to title")</f>
        <v>#REF!</v>
      </c>
      <c r="B41" s="92" t="str">
        <f>IF('0'!A1=1,"Луганська","Luhansk")</f>
        <v>Луганська</v>
      </c>
      <c r="C41" s="34">
        <v>8803.2999999999993</v>
      </c>
      <c r="D41" s="34">
        <v>12152</v>
      </c>
      <c r="E41" s="34">
        <v>12371.2</v>
      </c>
      <c r="F41" s="34">
        <v>12897.300000000001</v>
      </c>
      <c r="G41" s="34">
        <v>10392</v>
      </c>
      <c r="H41" s="34">
        <v>8595.1</v>
      </c>
      <c r="I41" s="34">
        <v>10884.5</v>
      </c>
      <c r="J41" s="34">
        <v>10394.5</v>
      </c>
      <c r="K41" s="34">
        <v>11304.699999999999</v>
      </c>
      <c r="L41" s="184">
        <v>13252.7</v>
      </c>
      <c r="M41" s="184">
        <v>11621.8</v>
      </c>
      <c r="N41" s="114"/>
      <c r="O41" s="112"/>
      <c r="P41" s="112"/>
      <c r="Q41" s="113"/>
      <c r="R41" s="7"/>
    </row>
    <row r="42" spans="1:18" ht="16.8" thickTop="1" thickBot="1" x14ac:dyDescent="0.3">
      <c r="A42" s="224" t="e">
        <f>IF('0'!#REF!=1,"до змісту","to title")</f>
        <v>#REF!</v>
      </c>
      <c r="B42" s="92" t="str">
        <f>IF('0'!A1=1,"Львівська","Lviv")</f>
        <v>Львівська</v>
      </c>
      <c r="C42" s="34">
        <v>9347.5999999999985</v>
      </c>
      <c r="D42" s="34">
        <v>11885.2</v>
      </c>
      <c r="E42" s="34">
        <v>12610.9</v>
      </c>
      <c r="F42" s="34">
        <v>12434.9</v>
      </c>
      <c r="G42" s="34">
        <v>13702.099999999999</v>
      </c>
      <c r="H42" s="34">
        <v>13198.5</v>
      </c>
      <c r="I42" s="34">
        <v>13860.9</v>
      </c>
      <c r="J42" s="34">
        <v>14926.9</v>
      </c>
      <c r="K42" s="34">
        <v>15522.3</v>
      </c>
      <c r="L42" s="184">
        <v>15967.9</v>
      </c>
      <c r="M42" s="184">
        <v>16938</v>
      </c>
      <c r="N42" s="114"/>
      <c r="O42" s="112"/>
      <c r="P42" s="112"/>
      <c r="Q42" s="113"/>
      <c r="R42" s="7"/>
    </row>
    <row r="43" spans="1:18" ht="16.8" thickTop="1" thickBot="1" x14ac:dyDescent="0.3">
      <c r="A43" s="224" t="e">
        <f>IF('0'!#REF!=1,"до змісту","to title")</f>
        <v>#REF!</v>
      </c>
      <c r="B43" s="92" t="str">
        <f>IF('0'!A1=1,"Миколаївська","Mykolayiv")</f>
        <v>Миколаївська</v>
      </c>
      <c r="C43" s="34">
        <v>15651.5</v>
      </c>
      <c r="D43" s="34">
        <v>17951.3</v>
      </c>
      <c r="E43" s="34">
        <v>14241.2</v>
      </c>
      <c r="F43" s="34">
        <v>20786</v>
      </c>
      <c r="G43" s="34">
        <v>19095.3</v>
      </c>
      <c r="H43" s="34">
        <v>19922.400000000001</v>
      </c>
      <c r="I43" s="34">
        <v>21975.9</v>
      </c>
      <c r="J43" s="34">
        <v>19724.699999999997</v>
      </c>
      <c r="K43" s="34">
        <v>21301.1</v>
      </c>
      <c r="L43" s="184">
        <v>23024</v>
      </c>
      <c r="M43" s="184">
        <v>17081.3</v>
      </c>
      <c r="N43" s="114"/>
      <c r="O43" s="112"/>
      <c r="P43" s="112"/>
      <c r="Q43" s="113"/>
      <c r="R43" s="7"/>
    </row>
    <row r="44" spans="1:18" ht="16.8" thickTop="1" thickBot="1" x14ac:dyDescent="0.3">
      <c r="A44" s="224" t="e">
        <f>IF('0'!#REF!=1,"до змісту","to title")</f>
        <v>#REF!</v>
      </c>
      <c r="B44" s="92" t="str">
        <f>IF('0'!A1=1,"Одеська","Odesa")</f>
        <v>Одеська</v>
      </c>
      <c r="C44" s="34">
        <v>20543.3</v>
      </c>
      <c r="D44" s="34">
        <v>22660</v>
      </c>
      <c r="E44" s="34">
        <v>17342.099999999999</v>
      </c>
      <c r="F44" s="34">
        <v>26133.199999999997</v>
      </c>
      <c r="G44" s="34">
        <v>25670.5</v>
      </c>
      <c r="H44" s="34">
        <v>24472.400000000001</v>
      </c>
      <c r="I44" s="34">
        <v>28107.1</v>
      </c>
      <c r="J44" s="34">
        <v>28050.7</v>
      </c>
      <c r="K44" s="34">
        <v>28604.1</v>
      </c>
      <c r="L44" s="184">
        <v>25229.7</v>
      </c>
      <c r="M44" s="184">
        <v>14296.2</v>
      </c>
      <c r="N44" s="114"/>
      <c r="O44" s="112"/>
      <c r="P44" s="112"/>
      <c r="Q44" s="113"/>
      <c r="R44" s="7"/>
    </row>
    <row r="45" spans="1:18" ht="16.8" thickTop="1" thickBot="1" x14ac:dyDescent="0.3">
      <c r="A45" s="224" t="e">
        <f>IF('0'!#REF!=1,"до змісту","to title")</f>
        <v>#REF!</v>
      </c>
      <c r="B45" s="92" t="str">
        <f>IF('0'!A1=1,"Полтавська","Poltava")</f>
        <v>Полтавська</v>
      </c>
      <c r="C45" s="34">
        <v>22533.3</v>
      </c>
      <c r="D45" s="34">
        <v>32482.2</v>
      </c>
      <c r="E45" s="34">
        <v>27770.6</v>
      </c>
      <c r="F45" s="34">
        <v>33855.800000000003</v>
      </c>
      <c r="G45" s="34">
        <v>32454.5</v>
      </c>
      <c r="H45" s="34">
        <v>35486.100000000006</v>
      </c>
      <c r="I45" s="34">
        <v>36737.300000000003</v>
      </c>
      <c r="J45" s="34">
        <v>29538</v>
      </c>
      <c r="K45" s="34">
        <v>38562.300000000003</v>
      </c>
      <c r="L45" s="184">
        <v>36671.800000000003</v>
      </c>
      <c r="M45" s="184">
        <v>32193.3</v>
      </c>
      <c r="N45" s="114"/>
      <c r="O45" s="112"/>
      <c r="P45" s="112"/>
      <c r="Q45" s="113"/>
      <c r="R45" s="7"/>
    </row>
    <row r="46" spans="1:18" ht="16.8" thickTop="1" thickBot="1" x14ac:dyDescent="0.3">
      <c r="A46" s="224" t="e">
        <f>IF('0'!#REF!=1,"до змісту","to title")</f>
        <v>#REF!</v>
      </c>
      <c r="B46" s="92" t="str">
        <f>IF('0'!A1=1,"Рівненська","Rivne")</f>
        <v>Рівненська</v>
      </c>
      <c r="C46" s="34">
        <v>8251.7000000000007</v>
      </c>
      <c r="D46" s="34">
        <v>9687.2000000000007</v>
      </c>
      <c r="E46" s="34">
        <v>10041.5</v>
      </c>
      <c r="F46" s="34">
        <v>10624.099999999999</v>
      </c>
      <c r="G46" s="34">
        <v>11405.6</v>
      </c>
      <c r="H46" s="34">
        <v>10430.599999999999</v>
      </c>
      <c r="I46" s="34">
        <v>11167.8</v>
      </c>
      <c r="J46" s="34">
        <v>11957.5</v>
      </c>
      <c r="K46" s="34">
        <v>12474.1</v>
      </c>
      <c r="L46" s="184">
        <v>12572.9</v>
      </c>
      <c r="M46" s="184">
        <v>13245.1</v>
      </c>
      <c r="N46" s="114"/>
      <c r="O46" s="112"/>
      <c r="P46" s="112"/>
      <c r="Q46" s="113"/>
      <c r="R46" s="7"/>
    </row>
    <row r="47" spans="1:18" ht="16.8" thickTop="1" thickBot="1" x14ac:dyDescent="0.3">
      <c r="A47" s="224" t="e">
        <f>IF('0'!#REF!=1,"до змісту","to title")</f>
        <v>#REF!</v>
      </c>
      <c r="B47" s="92" t="str">
        <f>IF('0'!A1=1,"Сумська","Sumy ")</f>
        <v>Сумська</v>
      </c>
      <c r="C47" s="34">
        <v>11319.099999999999</v>
      </c>
      <c r="D47" s="34">
        <v>17050.5</v>
      </c>
      <c r="E47" s="34">
        <v>17884.099999999999</v>
      </c>
      <c r="F47" s="34">
        <v>20902.099999999999</v>
      </c>
      <c r="G47" s="34">
        <v>23384.400000000001</v>
      </c>
      <c r="H47" s="34">
        <v>22143.8</v>
      </c>
      <c r="I47" s="34">
        <v>23040.699999999997</v>
      </c>
      <c r="J47" s="34">
        <v>23155.9</v>
      </c>
      <c r="K47" s="34">
        <v>26135</v>
      </c>
      <c r="L47" s="184">
        <v>26215.599999999999</v>
      </c>
      <c r="M47" s="184">
        <v>27375</v>
      </c>
      <c r="N47" s="114"/>
      <c r="O47" s="112"/>
      <c r="P47" s="112"/>
      <c r="Q47" s="113"/>
      <c r="R47" s="7"/>
    </row>
    <row r="48" spans="1:18" ht="16.8" thickTop="1" thickBot="1" x14ac:dyDescent="0.3">
      <c r="A48" s="224" t="e">
        <f>IF('0'!#REF!=1,"до змісту","to title")</f>
        <v>#REF!</v>
      </c>
      <c r="B48" s="92" t="str">
        <f>IF('0'!A1=1,"Тернопільська","Ternopil ")</f>
        <v>Тернопільська</v>
      </c>
      <c r="C48" s="34">
        <v>10847.900000000001</v>
      </c>
      <c r="D48" s="34">
        <v>14698</v>
      </c>
      <c r="E48" s="34">
        <v>16097.5</v>
      </c>
      <c r="F48" s="34">
        <v>15901.3</v>
      </c>
      <c r="G48" s="34">
        <v>18659.3</v>
      </c>
      <c r="H48" s="34">
        <v>15968.3</v>
      </c>
      <c r="I48" s="34">
        <v>16999.8</v>
      </c>
      <c r="J48" s="34">
        <v>19527.099999999999</v>
      </c>
      <c r="K48" s="34">
        <v>20378</v>
      </c>
      <c r="L48" s="184">
        <v>19733.5</v>
      </c>
      <c r="M48" s="184">
        <v>19619.8</v>
      </c>
      <c r="N48" s="114"/>
      <c r="O48" s="112"/>
      <c r="P48" s="112"/>
      <c r="Q48" s="113"/>
      <c r="R48" s="7"/>
    </row>
    <row r="49" spans="1:19" ht="16.8" thickTop="1" thickBot="1" x14ac:dyDescent="0.3">
      <c r="A49" s="224" t="e">
        <f>IF('0'!#REF!=1,"до змісту","to title")</f>
        <v>#REF!</v>
      </c>
      <c r="B49" s="92" t="str">
        <f>IF('0'!A1=1,"Харківська","Kharkiv")</f>
        <v>Харківська</v>
      </c>
      <c r="C49" s="34">
        <v>15866.900000000001</v>
      </c>
      <c r="D49" s="34">
        <v>26855.8</v>
      </c>
      <c r="E49" s="34">
        <v>24327.4</v>
      </c>
      <c r="F49" s="34">
        <v>29761.3</v>
      </c>
      <c r="G49" s="34">
        <v>31368.799999999999</v>
      </c>
      <c r="H49" s="34">
        <v>30451.5</v>
      </c>
      <c r="I49" s="34">
        <v>32955.9</v>
      </c>
      <c r="J49" s="34">
        <v>29573.200000000001</v>
      </c>
      <c r="K49" s="34">
        <v>31615.4</v>
      </c>
      <c r="L49" s="184">
        <v>32339.4</v>
      </c>
      <c r="M49" s="184">
        <v>32017.3</v>
      </c>
      <c r="N49" s="114"/>
      <c r="O49" s="112"/>
      <c r="P49" s="112"/>
      <c r="Q49" s="113"/>
      <c r="R49" s="7"/>
    </row>
    <row r="50" spans="1:19" ht="16.8" thickTop="1" thickBot="1" x14ac:dyDescent="0.3">
      <c r="A50" s="224" t="e">
        <f>IF('0'!#REF!=1,"до змісту","to title")</f>
        <v>#REF!</v>
      </c>
      <c r="B50" s="92" t="str">
        <f>IF('0'!A1=1,"Херсонська","Kherson")</f>
        <v>Херсонська</v>
      </c>
      <c r="C50" s="34">
        <v>16101.3</v>
      </c>
      <c r="D50" s="34">
        <v>20466.3</v>
      </c>
      <c r="E50" s="34">
        <v>16221.2</v>
      </c>
      <c r="F50" s="34">
        <v>19053.099999999999</v>
      </c>
      <c r="G50" s="34">
        <v>19730.8</v>
      </c>
      <c r="H50" s="34">
        <v>21552.1</v>
      </c>
      <c r="I50" s="34">
        <v>22915.7</v>
      </c>
      <c r="J50" s="34">
        <v>22947.800000000003</v>
      </c>
      <c r="K50" s="34">
        <v>23122.400000000001</v>
      </c>
      <c r="L50" s="184">
        <v>24748.6</v>
      </c>
      <c r="M50" s="184">
        <v>23454.799999999999</v>
      </c>
      <c r="N50" s="114"/>
      <c r="O50" s="112"/>
      <c r="P50" s="112"/>
      <c r="Q50" s="113"/>
      <c r="R50" s="7"/>
    </row>
    <row r="51" spans="1:19" ht="16.8" thickTop="1" thickBot="1" x14ac:dyDescent="0.3">
      <c r="A51" s="224" t="e">
        <f>IF('0'!#REF!=1,"до змісту","to title")</f>
        <v>#REF!</v>
      </c>
      <c r="B51" s="92" t="str">
        <f>IF('0'!A1=1,"Хмельницька","Khmelnytskiy")</f>
        <v>Хмельницька</v>
      </c>
      <c r="C51" s="34">
        <v>16029.5</v>
      </c>
      <c r="D51" s="34">
        <v>19381.099999999999</v>
      </c>
      <c r="E51" s="34">
        <v>22374.300000000003</v>
      </c>
      <c r="F51" s="34">
        <v>22422.1</v>
      </c>
      <c r="G51" s="34">
        <v>26901.399999999998</v>
      </c>
      <c r="H51" s="34">
        <v>22820.6</v>
      </c>
      <c r="I51" s="34">
        <v>25932.5</v>
      </c>
      <c r="J51" s="34">
        <v>29199.9</v>
      </c>
      <c r="K51" s="34">
        <v>30396.6</v>
      </c>
      <c r="L51" s="184">
        <v>29299.7</v>
      </c>
      <c r="M51" s="184">
        <v>28617.5</v>
      </c>
      <c r="N51" s="114"/>
      <c r="O51" s="112"/>
      <c r="P51" s="112"/>
      <c r="Q51" s="113"/>
      <c r="R51" s="7"/>
    </row>
    <row r="52" spans="1:19" ht="16.8" thickTop="1" thickBot="1" x14ac:dyDescent="0.3">
      <c r="A52" s="224" t="e">
        <f>IF('0'!#REF!=1,"до змісту","to title")</f>
        <v>#REF!</v>
      </c>
      <c r="B52" s="92" t="str">
        <f>IF('0'!A1=1,"Черкаська","Cherkasy")</f>
        <v>Черкаська</v>
      </c>
      <c r="C52" s="34">
        <v>18191.5</v>
      </c>
      <c r="D52" s="34">
        <v>23929.3</v>
      </c>
      <c r="E52" s="34">
        <v>22830.699999999997</v>
      </c>
      <c r="F52" s="34">
        <v>25151.9</v>
      </c>
      <c r="G52" s="34">
        <v>24445.9</v>
      </c>
      <c r="H52" s="34">
        <v>24662.300000000003</v>
      </c>
      <c r="I52" s="34">
        <v>25481.199999999997</v>
      </c>
      <c r="J52" s="34">
        <v>21242.799999999999</v>
      </c>
      <c r="K52" s="34">
        <v>28828.6</v>
      </c>
      <c r="L52" s="184">
        <v>27280.799999999999</v>
      </c>
      <c r="M52" s="184">
        <v>18883.7</v>
      </c>
      <c r="N52" s="114"/>
      <c r="O52" s="112"/>
      <c r="P52" s="112"/>
      <c r="Q52" s="113"/>
      <c r="R52" s="7"/>
    </row>
    <row r="53" spans="1:19" ht="16.8" thickTop="1" thickBot="1" x14ac:dyDescent="0.3">
      <c r="A53" s="224" t="e">
        <f>IF('0'!#REF!=1,"до змісту","to title")</f>
        <v>#REF!</v>
      </c>
      <c r="B53" s="92" t="str">
        <f>IF('0'!A1=1,"Чернівецька","Chernivtsi")</f>
        <v>Чернівецька</v>
      </c>
      <c r="C53" s="34">
        <v>5426.3</v>
      </c>
      <c r="D53" s="34">
        <v>6366.7</v>
      </c>
      <c r="E53" s="34">
        <v>6398.4</v>
      </c>
      <c r="F53" s="34">
        <v>6797.8</v>
      </c>
      <c r="G53" s="34">
        <v>7328.4</v>
      </c>
      <c r="H53" s="34">
        <v>6438.5</v>
      </c>
      <c r="I53" s="34">
        <v>6489.6</v>
      </c>
      <c r="J53" s="34">
        <v>7082.4</v>
      </c>
      <c r="K53" s="34">
        <v>7631.7000000000007</v>
      </c>
      <c r="L53" s="184">
        <v>7176.3</v>
      </c>
      <c r="M53" s="184">
        <v>7221.1</v>
      </c>
      <c r="N53" s="114"/>
      <c r="O53" s="112"/>
      <c r="P53" s="112"/>
      <c r="Q53" s="113"/>
      <c r="R53" s="7"/>
    </row>
    <row r="54" spans="1:19" ht="16.2" thickTop="1" x14ac:dyDescent="0.25">
      <c r="A54" s="255" t="e">
        <f>IF('0'!#REF!=1,"до змісту","to title")</f>
        <v>#REF!</v>
      </c>
      <c r="B54" s="146" t="str">
        <f>IF('0'!A1=1,"Чернігівська","Chernihiv")</f>
        <v>Чернігівська</v>
      </c>
      <c r="C54" s="147">
        <v>12502.7</v>
      </c>
      <c r="D54" s="147">
        <v>17849</v>
      </c>
      <c r="E54" s="34">
        <v>19676.7</v>
      </c>
      <c r="F54" s="147">
        <v>20232.400000000001</v>
      </c>
      <c r="G54" s="34">
        <v>22293.699999999997</v>
      </c>
      <c r="H54" s="34">
        <v>22023.4</v>
      </c>
      <c r="I54" s="34">
        <v>23178.400000000001</v>
      </c>
      <c r="J54" s="34">
        <v>24724.699999999997</v>
      </c>
      <c r="K54" s="34">
        <v>27982.9</v>
      </c>
      <c r="L54" s="184">
        <v>27345.4</v>
      </c>
      <c r="M54" s="184">
        <v>28520.1</v>
      </c>
      <c r="N54" s="114"/>
      <c r="O54" s="112"/>
      <c r="P54" s="112"/>
      <c r="Q54" s="113"/>
      <c r="R54" s="7"/>
    </row>
    <row r="55" spans="1:19" ht="17.100000000000001" customHeight="1" x14ac:dyDescent="0.25">
      <c r="A55" s="258" t="str">
        <f>IF('0'!A1=1,"тваринництво","animal production")</f>
        <v>тваринництво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</row>
    <row r="56" spans="1:19" ht="16.2" thickBot="1" x14ac:dyDescent="0.3">
      <c r="A56" s="223" t="str">
        <f>IF('0'!A1=1,"РЕГІОНИ","OBLAST")</f>
        <v>РЕГІОНИ</v>
      </c>
      <c r="B56" s="91" t="str">
        <f>IF('0'!A1=1,"Україна","Ukraine")</f>
        <v>Україна</v>
      </c>
      <c r="C56" s="43">
        <v>137828.40000000005</v>
      </c>
      <c r="D56" s="43">
        <v>137532.79999999999</v>
      </c>
      <c r="E56" s="43">
        <v>144225.20000000001</v>
      </c>
      <c r="F56" s="43">
        <v>149870.90000000002</v>
      </c>
      <c r="G56" s="43">
        <v>149177.70000000001</v>
      </c>
      <c r="H56" s="43">
        <v>143815.9</v>
      </c>
      <c r="I56" s="43">
        <v>139971.19999999998</v>
      </c>
      <c r="J56" s="43">
        <v>140318.6</v>
      </c>
      <c r="K56" s="43">
        <v>141946.49999999997</v>
      </c>
      <c r="L56" s="43">
        <v>142276.79999999999</v>
      </c>
      <c r="M56" s="43">
        <v>138744.5</v>
      </c>
      <c r="N56" s="47"/>
      <c r="P56" s="111"/>
      <c r="Q56" s="111"/>
      <c r="R56" s="111"/>
      <c r="S56" s="7"/>
    </row>
    <row r="57" spans="1:19" ht="16.8" thickTop="1" thickBot="1" x14ac:dyDescent="0.3">
      <c r="A57" s="224" t="e">
        <f>IF('0'!#REF!=1,"до змісту","to title")</f>
        <v>#REF!</v>
      </c>
      <c r="B57" s="92" t="str">
        <f>IF('0'!A1=1,"Вінницька","Vinnytsya")</f>
        <v>Вінницька</v>
      </c>
      <c r="C57" s="34">
        <v>7680</v>
      </c>
      <c r="D57" s="34">
        <v>7636.5</v>
      </c>
      <c r="E57" s="34">
        <v>8450.7000000000007</v>
      </c>
      <c r="F57" s="34">
        <v>10995.5</v>
      </c>
      <c r="G57" s="34">
        <v>12626.7</v>
      </c>
      <c r="H57" s="34">
        <v>14481.400000000001</v>
      </c>
      <c r="I57" s="34">
        <v>14533.2</v>
      </c>
      <c r="J57" s="34">
        <v>14335.5</v>
      </c>
      <c r="K57" s="34">
        <v>14782.9</v>
      </c>
      <c r="L57" s="34">
        <v>17742</v>
      </c>
      <c r="M57" s="34">
        <v>17846.8</v>
      </c>
      <c r="N57" s="47"/>
      <c r="P57" s="112"/>
      <c r="Q57" s="112"/>
      <c r="R57" s="113"/>
      <c r="S57" s="7"/>
    </row>
    <row r="58" spans="1:19" ht="16.8" thickTop="1" thickBot="1" x14ac:dyDescent="0.3">
      <c r="A58" s="224" t="e">
        <f>IF('0'!#REF!=1,"до змісту","to title")</f>
        <v>#REF!</v>
      </c>
      <c r="B58" s="92" t="str">
        <f>IF('0'!A1=1,"Волинська","Volyn")</f>
        <v>Волинська</v>
      </c>
      <c r="C58" s="34">
        <v>5172.8999999999996</v>
      </c>
      <c r="D58" s="34">
        <v>5163.1000000000004</v>
      </c>
      <c r="E58" s="34">
        <v>5440.6</v>
      </c>
      <c r="F58" s="34">
        <v>5736.6</v>
      </c>
      <c r="G58" s="34">
        <v>5920.5</v>
      </c>
      <c r="H58" s="34">
        <v>5578.4</v>
      </c>
      <c r="I58" s="34">
        <v>5553.4</v>
      </c>
      <c r="J58" s="34">
        <v>5477.8</v>
      </c>
      <c r="K58" s="34">
        <v>5319.4</v>
      </c>
      <c r="L58" s="34">
        <v>5224</v>
      </c>
      <c r="M58" s="34">
        <v>5136.2</v>
      </c>
      <c r="N58" s="47"/>
      <c r="P58" s="112"/>
      <c r="Q58" s="112"/>
      <c r="R58" s="113"/>
      <c r="S58" s="7"/>
    </row>
    <row r="59" spans="1:19" ht="16.8" thickTop="1" thickBot="1" x14ac:dyDescent="0.3">
      <c r="A59" s="224" t="e">
        <f>IF('0'!#REF!=1,"до змісту","to title")</f>
        <v>#REF!</v>
      </c>
      <c r="B59" s="92" t="str">
        <f>IF('0'!A1=1,"Дніпропетровська","Dnipropetrovsk")</f>
        <v>Дніпропетровська</v>
      </c>
      <c r="C59" s="34">
        <v>9154.2000000000007</v>
      </c>
      <c r="D59" s="34">
        <v>9656.2000000000007</v>
      </c>
      <c r="E59" s="34">
        <v>9881.6</v>
      </c>
      <c r="F59" s="34">
        <v>9567.2000000000007</v>
      </c>
      <c r="G59" s="34">
        <v>9815.1</v>
      </c>
      <c r="H59" s="34">
        <v>9512.2000000000007</v>
      </c>
      <c r="I59" s="34">
        <v>9495</v>
      </c>
      <c r="J59" s="34">
        <v>9846.7000000000007</v>
      </c>
      <c r="K59" s="34">
        <v>9477.4000000000015</v>
      </c>
      <c r="L59" s="34">
        <v>9469.5</v>
      </c>
      <c r="M59" s="34">
        <v>9510</v>
      </c>
      <c r="N59" s="47"/>
      <c r="P59" s="112"/>
      <c r="Q59" s="112"/>
      <c r="R59" s="113"/>
      <c r="S59" s="7"/>
    </row>
    <row r="60" spans="1:19" ht="16.8" thickTop="1" thickBot="1" x14ac:dyDescent="0.3">
      <c r="A60" s="224" t="e">
        <f>IF('0'!#REF!=1,"до змісту","to title")</f>
        <v>#REF!</v>
      </c>
      <c r="B60" s="92" t="str">
        <f>IF('0'!A1=1,"Донецька","Donetsk")</f>
        <v>Донецька</v>
      </c>
      <c r="C60" s="34">
        <v>7627.4</v>
      </c>
      <c r="D60" s="34">
        <v>8152.6</v>
      </c>
      <c r="E60" s="34">
        <v>8528.1</v>
      </c>
      <c r="F60" s="34">
        <v>8232.7000000000007</v>
      </c>
      <c r="G60" s="34">
        <v>6626.6</v>
      </c>
      <c r="H60" s="34">
        <v>4941.7</v>
      </c>
      <c r="I60" s="34">
        <v>4758.1000000000004</v>
      </c>
      <c r="J60" s="34">
        <v>4747.1000000000004</v>
      </c>
      <c r="K60" s="34">
        <v>4819.5</v>
      </c>
      <c r="L60" s="34">
        <v>4917.6000000000004</v>
      </c>
      <c r="M60" s="34">
        <v>4829</v>
      </c>
      <c r="N60" s="47"/>
      <c r="P60" s="112"/>
      <c r="Q60" s="112"/>
      <c r="R60" s="113"/>
      <c r="S60" s="7"/>
    </row>
    <row r="61" spans="1:19" ht="16.8" thickTop="1" thickBot="1" x14ac:dyDescent="0.3">
      <c r="A61" s="224" t="e">
        <f>IF('0'!#REF!=1,"до змісту","to title")</f>
        <v>#REF!</v>
      </c>
      <c r="B61" s="92" t="str">
        <f>IF('0'!A1=1,"Житомирська","Zhytomyr")</f>
        <v>Житомирська</v>
      </c>
      <c r="C61" s="34">
        <v>5502.5</v>
      </c>
      <c r="D61" s="34">
        <v>5409.7999999999993</v>
      </c>
      <c r="E61" s="34">
        <v>5700.6</v>
      </c>
      <c r="F61" s="34">
        <v>5736.6</v>
      </c>
      <c r="G61" s="34">
        <v>5535.4000000000005</v>
      </c>
      <c r="H61" s="34">
        <v>5617.8</v>
      </c>
      <c r="I61" s="34">
        <v>5724.3</v>
      </c>
      <c r="J61" s="34">
        <v>5552.0999999999995</v>
      </c>
      <c r="K61" s="34">
        <v>5705</v>
      </c>
      <c r="L61" s="34">
        <v>5341.8</v>
      </c>
      <c r="M61" s="34">
        <v>5128.3</v>
      </c>
      <c r="N61" s="47"/>
      <c r="P61" s="112"/>
      <c r="Q61" s="112"/>
      <c r="R61" s="113"/>
      <c r="S61" s="7"/>
    </row>
    <row r="62" spans="1:19" ht="16.8" thickTop="1" thickBot="1" x14ac:dyDescent="0.3">
      <c r="A62" s="224" t="e">
        <f>IF('0'!#REF!=1,"до змісту","to title")</f>
        <v>#REF!</v>
      </c>
      <c r="B62" s="92" t="str">
        <f>IF('0'!A1=1,"Закарпатська","Zakarpattya")</f>
        <v>Закарпатська</v>
      </c>
      <c r="C62" s="34">
        <v>3987.7</v>
      </c>
      <c r="D62" s="34">
        <v>3989.4</v>
      </c>
      <c r="E62" s="34">
        <v>4089.1</v>
      </c>
      <c r="F62" s="34">
        <v>4189.1000000000004</v>
      </c>
      <c r="G62" s="34">
        <v>4038.1</v>
      </c>
      <c r="H62" s="34">
        <v>3817.7000000000003</v>
      </c>
      <c r="I62" s="34">
        <v>3478.6</v>
      </c>
      <c r="J62" s="34">
        <v>3687.1</v>
      </c>
      <c r="K62" s="34">
        <v>4012.2000000000003</v>
      </c>
      <c r="L62" s="34">
        <v>4377.3999999999996</v>
      </c>
      <c r="M62" s="34">
        <v>4018.6</v>
      </c>
      <c r="N62" s="47"/>
      <c r="P62" s="112"/>
      <c r="Q62" s="112"/>
      <c r="R62" s="113"/>
      <c r="S62" s="7"/>
    </row>
    <row r="63" spans="1:19" ht="16.8" thickTop="1" thickBot="1" x14ac:dyDescent="0.3">
      <c r="A63" s="224" t="e">
        <f>IF('0'!#REF!=1,"до змісту","to title")</f>
        <v>#REF!</v>
      </c>
      <c r="B63" s="92" t="str">
        <f>IF('0'!A1=1,"Запорізька","Zaporizhya")</f>
        <v>Запорізька</v>
      </c>
      <c r="C63" s="34">
        <v>4282.3999999999996</v>
      </c>
      <c r="D63" s="34">
        <v>4138</v>
      </c>
      <c r="E63" s="34">
        <v>4346.8999999999996</v>
      </c>
      <c r="F63" s="34">
        <v>4454.3</v>
      </c>
      <c r="G63" s="34">
        <v>4457.8999999999996</v>
      </c>
      <c r="H63" s="34">
        <v>4239.1000000000004</v>
      </c>
      <c r="I63" s="34">
        <v>4045.3999999999996</v>
      </c>
      <c r="J63" s="34">
        <v>3812.8</v>
      </c>
      <c r="K63" s="34">
        <v>3675</v>
      </c>
      <c r="L63" s="34">
        <v>3398.8</v>
      </c>
      <c r="M63" s="34">
        <v>3154.5</v>
      </c>
      <c r="N63" s="47"/>
      <c r="P63" s="112"/>
      <c r="Q63" s="112"/>
      <c r="R63" s="113"/>
      <c r="S63" s="7"/>
    </row>
    <row r="64" spans="1:19" ht="16.8" thickTop="1" thickBot="1" x14ac:dyDescent="0.3">
      <c r="A64" s="224" t="e">
        <f>IF('0'!#REF!=1,"до змісту","to title")</f>
        <v>#REF!</v>
      </c>
      <c r="B64" s="92" t="str">
        <f>IF('0'!A1=1,"Івано-Франківська","Ivano-Frankivsk")</f>
        <v>Івано-Франківська</v>
      </c>
      <c r="C64" s="34">
        <v>5499.4</v>
      </c>
      <c r="D64" s="34">
        <v>5704.2999999999993</v>
      </c>
      <c r="E64" s="34">
        <v>5936.4</v>
      </c>
      <c r="F64" s="34">
        <v>5907.5</v>
      </c>
      <c r="G64" s="34">
        <v>6036.7</v>
      </c>
      <c r="H64" s="34">
        <v>5863.6</v>
      </c>
      <c r="I64" s="34">
        <v>5495.3</v>
      </c>
      <c r="J64" s="34">
        <v>5441.6</v>
      </c>
      <c r="K64" s="34">
        <v>5531.8</v>
      </c>
      <c r="L64" s="34">
        <v>5621.8</v>
      </c>
      <c r="M64" s="34">
        <v>5636.8</v>
      </c>
      <c r="N64" s="47"/>
      <c r="P64" s="112"/>
      <c r="Q64" s="112"/>
      <c r="R64" s="113"/>
      <c r="S64" s="7"/>
    </row>
    <row r="65" spans="1:19" ht="16.8" thickTop="1" thickBot="1" x14ac:dyDescent="0.3">
      <c r="A65" s="224" t="e">
        <f>IF('0'!#REF!=1,"до змісту","to title")</f>
        <v>#REF!</v>
      </c>
      <c r="B65" s="92" t="str">
        <f>IF('0'!A1=1,"Київська","Kyiv")</f>
        <v>Київська</v>
      </c>
      <c r="C65" s="34">
        <v>10283.5</v>
      </c>
      <c r="D65" s="34">
        <v>10974.5</v>
      </c>
      <c r="E65" s="34">
        <v>11982.2</v>
      </c>
      <c r="F65" s="34">
        <v>12187.5</v>
      </c>
      <c r="G65" s="34">
        <v>12119.6</v>
      </c>
      <c r="H65" s="34">
        <v>11686.2</v>
      </c>
      <c r="I65" s="34">
        <v>11051.099999999999</v>
      </c>
      <c r="J65" s="34">
        <v>12266.2</v>
      </c>
      <c r="K65" s="34">
        <v>13973.099999999999</v>
      </c>
      <c r="L65" s="34">
        <v>12123.9</v>
      </c>
      <c r="M65" s="34">
        <v>11881.3</v>
      </c>
      <c r="N65" s="47"/>
      <c r="P65" s="112"/>
      <c r="Q65" s="112"/>
      <c r="R65" s="113"/>
      <c r="S65" s="7"/>
    </row>
    <row r="66" spans="1:19" ht="16.8" thickTop="1" thickBot="1" x14ac:dyDescent="0.3">
      <c r="A66" s="224" t="e">
        <f>IF('0'!#REF!=1,"до змісту","to title")</f>
        <v>#REF!</v>
      </c>
      <c r="B66" s="92" t="str">
        <f>IF('0'!A1=1,"Кіровоградська","Kirovohrad")</f>
        <v>Кіровоградська</v>
      </c>
      <c r="C66" s="34">
        <v>3883.3</v>
      </c>
      <c r="D66" s="34">
        <v>3727.3</v>
      </c>
      <c r="E66" s="34">
        <v>4003.1000000000004</v>
      </c>
      <c r="F66" s="34">
        <v>3805.8</v>
      </c>
      <c r="G66" s="34">
        <v>3825.7</v>
      </c>
      <c r="H66" s="34">
        <v>3832.7</v>
      </c>
      <c r="I66" s="34">
        <v>3807.6</v>
      </c>
      <c r="J66" s="34">
        <v>3781.3</v>
      </c>
      <c r="K66" s="34">
        <v>3804.7</v>
      </c>
      <c r="L66" s="34">
        <v>3829.7</v>
      </c>
      <c r="M66" s="34">
        <v>3682.7</v>
      </c>
      <c r="N66" s="47"/>
      <c r="P66" s="112"/>
      <c r="Q66" s="112"/>
      <c r="R66" s="113"/>
      <c r="S66" s="7"/>
    </row>
    <row r="67" spans="1:19" ht="16.8" thickTop="1" thickBot="1" x14ac:dyDescent="0.3">
      <c r="A67" s="224" t="e">
        <f>IF('0'!#REF!=1,"до змісту","to title")</f>
        <v>#REF!</v>
      </c>
      <c r="B67" s="92" t="str">
        <f>IF('0'!A1=1,"Луганська","Luhansk")</f>
        <v>Луганська</v>
      </c>
      <c r="C67" s="34">
        <v>3887.1</v>
      </c>
      <c r="D67" s="34">
        <v>3725.7</v>
      </c>
      <c r="E67" s="34">
        <v>3744.9</v>
      </c>
      <c r="F67" s="34">
        <v>3732.3</v>
      </c>
      <c r="G67" s="34">
        <v>2890.3</v>
      </c>
      <c r="H67" s="34">
        <v>1725.1000000000001</v>
      </c>
      <c r="I67" s="34">
        <v>1414.1</v>
      </c>
      <c r="J67" s="34">
        <v>1178.3000000000002</v>
      </c>
      <c r="K67" s="34">
        <v>1322.8000000000002</v>
      </c>
      <c r="L67" s="34">
        <v>1195.5</v>
      </c>
      <c r="M67" s="34">
        <v>1180.2</v>
      </c>
      <c r="N67" s="47"/>
      <c r="P67" s="112"/>
      <c r="Q67" s="112"/>
      <c r="R67" s="113"/>
      <c r="S67" s="7"/>
    </row>
    <row r="68" spans="1:19" ht="16.8" thickTop="1" thickBot="1" x14ac:dyDescent="0.3">
      <c r="A68" s="224" t="e">
        <f>IF('0'!#REF!=1,"до змісту","to title")</f>
        <v>#REF!</v>
      </c>
      <c r="B68" s="92" t="str">
        <f>IF('0'!A1=1,"Львівська","Lviv")</f>
        <v>Львівська</v>
      </c>
      <c r="C68" s="34">
        <v>7215.7999999999993</v>
      </c>
      <c r="D68" s="34">
        <v>6969.3</v>
      </c>
      <c r="E68" s="34">
        <v>7074.5999999999995</v>
      </c>
      <c r="F68" s="34">
        <v>7328.3</v>
      </c>
      <c r="G68" s="34">
        <v>7166.7000000000007</v>
      </c>
      <c r="H68" s="34">
        <v>7038.9</v>
      </c>
      <c r="I68" s="34">
        <v>6880.1</v>
      </c>
      <c r="J68" s="34">
        <v>7102.4</v>
      </c>
      <c r="K68" s="34">
        <v>7296.4</v>
      </c>
      <c r="L68" s="34">
        <v>7036.5</v>
      </c>
      <c r="M68" s="34">
        <v>7069.2</v>
      </c>
      <c r="N68" s="47"/>
      <c r="P68" s="112"/>
      <c r="Q68" s="112"/>
      <c r="R68" s="113"/>
      <c r="S68" s="7"/>
    </row>
    <row r="69" spans="1:19" ht="16.8" thickTop="1" thickBot="1" x14ac:dyDescent="0.3">
      <c r="A69" s="224" t="e">
        <f>IF('0'!#REF!=1,"до змісту","to title")</f>
        <v>#REF!</v>
      </c>
      <c r="B69" s="92" t="str">
        <f>IF('0'!A1=1,"Миколаївська","Mykolayiv")</f>
        <v>Миколаївська</v>
      </c>
      <c r="C69" s="34">
        <v>3773.1000000000004</v>
      </c>
      <c r="D69" s="34">
        <v>3811</v>
      </c>
      <c r="E69" s="34">
        <v>3813.8</v>
      </c>
      <c r="F69" s="34">
        <v>3586.3999999999996</v>
      </c>
      <c r="G69" s="34">
        <v>3664.3999999999996</v>
      </c>
      <c r="H69" s="34">
        <v>3285.2</v>
      </c>
      <c r="I69" s="34">
        <v>3177</v>
      </c>
      <c r="J69" s="34">
        <v>3163.2000000000003</v>
      </c>
      <c r="K69" s="34">
        <v>2978.8</v>
      </c>
      <c r="L69" s="34">
        <v>2952.4</v>
      </c>
      <c r="M69" s="34">
        <v>2696.7</v>
      </c>
      <c r="N69" s="47"/>
      <c r="P69" s="112"/>
      <c r="Q69" s="112"/>
      <c r="R69" s="113"/>
      <c r="S69" s="7"/>
    </row>
    <row r="70" spans="1:19" ht="16.8" thickTop="1" thickBot="1" x14ac:dyDescent="0.3">
      <c r="A70" s="224" t="e">
        <f>IF('0'!#REF!=1,"до змісту","to title")</f>
        <v>#REF!</v>
      </c>
      <c r="B70" s="92" t="str">
        <f>IF('0'!A1=1,"Одеська","Odesa")</f>
        <v>Одеська</v>
      </c>
      <c r="C70" s="34">
        <v>4682.5999999999995</v>
      </c>
      <c r="D70" s="34">
        <v>4241.6000000000004</v>
      </c>
      <c r="E70" s="34">
        <v>4302.9000000000005</v>
      </c>
      <c r="F70" s="34">
        <v>4315.3</v>
      </c>
      <c r="G70" s="34">
        <v>4012.8</v>
      </c>
      <c r="H70" s="34">
        <v>4046</v>
      </c>
      <c r="I70" s="34">
        <v>3684.9</v>
      </c>
      <c r="J70" s="34">
        <v>3583.7</v>
      </c>
      <c r="K70" s="34">
        <v>3379.3</v>
      </c>
      <c r="L70" s="34">
        <v>3048.8</v>
      </c>
      <c r="M70" s="34">
        <v>2944.1</v>
      </c>
      <c r="N70" s="47"/>
      <c r="P70" s="112"/>
      <c r="Q70" s="112"/>
      <c r="R70" s="113"/>
      <c r="S70" s="7"/>
    </row>
    <row r="71" spans="1:19" ht="16.8" thickTop="1" thickBot="1" x14ac:dyDescent="0.3">
      <c r="A71" s="224" t="e">
        <f>IF('0'!#REF!=1,"до змісту","to title")</f>
        <v>#REF!</v>
      </c>
      <c r="B71" s="92" t="str">
        <f>IF('0'!A1=1,"Полтавська","Poltava")</f>
        <v>Полтавська</v>
      </c>
      <c r="C71" s="34">
        <v>5746.1</v>
      </c>
      <c r="D71" s="34">
        <v>5836.5</v>
      </c>
      <c r="E71" s="34">
        <v>6708.1</v>
      </c>
      <c r="F71" s="34">
        <v>7255.7000000000007</v>
      </c>
      <c r="G71" s="34">
        <v>7418.1</v>
      </c>
      <c r="H71" s="34">
        <v>7241.8</v>
      </c>
      <c r="I71" s="34">
        <v>7352.7000000000007</v>
      </c>
      <c r="J71" s="34">
        <v>7183.3</v>
      </c>
      <c r="K71" s="34">
        <v>6903.9</v>
      </c>
      <c r="L71" s="34">
        <v>6843</v>
      </c>
      <c r="M71" s="34">
        <v>6431.8</v>
      </c>
      <c r="N71" s="47"/>
      <c r="P71" s="112"/>
      <c r="Q71" s="112"/>
      <c r="R71" s="113"/>
      <c r="S71" s="7"/>
    </row>
    <row r="72" spans="1:19" ht="16.8" thickTop="1" thickBot="1" x14ac:dyDescent="0.3">
      <c r="A72" s="224" t="e">
        <f>IF('0'!#REF!=1,"до змісту","to title")</f>
        <v>#REF!</v>
      </c>
      <c r="B72" s="92" t="str">
        <f>IF('0'!A1=1,"Рівненська","Rivne")</f>
        <v>Рівненська</v>
      </c>
      <c r="C72" s="34">
        <v>4385</v>
      </c>
      <c r="D72" s="34">
        <v>4306.3</v>
      </c>
      <c r="E72" s="34">
        <v>4442.6000000000004</v>
      </c>
      <c r="F72" s="34">
        <v>4682.5</v>
      </c>
      <c r="G72" s="34">
        <v>4711.2999999999993</v>
      </c>
      <c r="H72" s="34">
        <v>4506.5</v>
      </c>
      <c r="I72" s="34">
        <v>4484.2</v>
      </c>
      <c r="J72" s="34">
        <v>4494.3</v>
      </c>
      <c r="K72" s="34">
        <v>4386.5</v>
      </c>
      <c r="L72" s="34">
        <v>4179.8</v>
      </c>
      <c r="M72" s="34">
        <v>4015.1</v>
      </c>
      <c r="N72" s="47"/>
      <c r="P72" s="112"/>
      <c r="Q72" s="112"/>
      <c r="R72" s="113"/>
      <c r="S72" s="7"/>
    </row>
    <row r="73" spans="1:19" ht="16.8" thickTop="1" thickBot="1" x14ac:dyDescent="0.3">
      <c r="A73" s="224" t="e">
        <f>IF('0'!#REF!=1,"до змісту","to title")</f>
        <v>#REF!</v>
      </c>
      <c r="B73" s="92" t="str">
        <f>IF('0'!A1=1,"Сумська","Sumy ")</f>
        <v>Сумська</v>
      </c>
      <c r="C73" s="34">
        <v>4010.8999999999996</v>
      </c>
      <c r="D73" s="34">
        <v>3874.8</v>
      </c>
      <c r="E73" s="34">
        <v>4068.3</v>
      </c>
      <c r="F73" s="34">
        <v>4135.3</v>
      </c>
      <c r="G73" s="34">
        <v>4106.1000000000004</v>
      </c>
      <c r="H73" s="34">
        <v>4048.2</v>
      </c>
      <c r="I73" s="34">
        <v>4038.6</v>
      </c>
      <c r="J73" s="34">
        <v>3951.8</v>
      </c>
      <c r="K73" s="34">
        <v>4033.2</v>
      </c>
      <c r="L73" s="34">
        <v>3960</v>
      </c>
      <c r="M73" s="34">
        <v>3916.6</v>
      </c>
      <c r="N73" s="47"/>
      <c r="P73" s="112"/>
      <c r="Q73" s="112"/>
      <c r="R73" s="113"/>
      <c r="S73" s="7"/>
    </row>
    <row r="74" spans="1:19" ht="16.8" thickTop="1" thickBot="1" x14ac:dyDescent="0.3">
      <c r="A74" s="224" t="e">
        <f>IF('0'!#REF!=1,"до змісту","to title")</f>
        <v>#REF!</v>
      </c>
      <c r="B74" s="92" t="str">
        <f>IF('0'!A1=1,"Тернопільська","Ternopil ")</f>
        <v>Тернопільська</v>
      </c>
      <c r="C74" s="34">
        <v>3896.8</v>
      </c>
      <c r="D74" s="34">
        <v>3735.2</v>
      </c>
      <c r="E74" s="34">
        <v>4034.7000000000003</v>
      </c>
      <c r="F74" s="34">
        <v>4430.8</v>
      </c>
      <c r="G74" s="34">
        <v>4519.6000000000004</v>
      </c>
      <c r="H74" s="34">
        <v>4587.8999999999996</v>
      </c>
      <c r="I74" s="34">
        <v>4478.7</v>
      </c>
      <c r="J74" s="34">
        <v>4360.5</v>
      </c>
      <c r="K74" s="34">
        <v>4422</v>
      </c>
      <c r="L74" s="34">
        <v>4518.3</v>
      </c>
      <c r="M74" s="34">
        <v>4635</v>
      </c>
      <c r="N74" s="47"/>
      <c r="P74" s="112"/>
      <c r="Q74" s="112"/>
      <c r="R74" s="113"/>
      <c r="S74" s="7"/>
    </row>
    <row r="75" spans="1:19" ht="16.8" thickTop="1" thickBot="1" x14ac:dyDescent="0.3">
      <c r="A75" s="224" t="e">
        <f>IF('0'!#REF!=1,"до змісту","to title")</f>
        <v>#REF!</v>
      </c>
      <c r="B75" s="92" t="str">
        <f>IF('0'!A1=1,"Харківська","Kharkiv")</f>
        <v>Харківська</v>
      </c>
      <c r="C75" s="34">
        <v>6671.1</v>
      </c>
      <c r="D75" s="34">
        <v>6518.9</v>
      </c>
      <c r="E75" s="34">
        <v>6405</v>
      </c>
      <c r="F75" s="34">
        <v>7005.8</v>
      </c>
      <c r="G75" s="34">
        <v>6571.9</v>
      </c>
      <c r="H75" s="34">
        <v>6379.1</v>
      </c>
      <c r="I75" s="34">
        <v>6262.9</v>
      </c>
      <c r="J75" s="34">
        <v>5800</v>
      </c>
      <c r="K75" s="34">
        <v>5909.8</v>
      </c>
      <c r="L75" s="34">
        <v>6123.4</v>
      </c>
      <c r="M75" s="34">
        <v>5683.5</v>
      </c>
      <c r="N75" s="47"/>
      <c r="P75" s="112"/>
      <c r="Q75" s="112"/>
      <c r="R75" s="113"/>
      <c r="S75" s="7"/>
    </row>
    <row r="76" spans="1:19" ht="16.8" thickTop="1" thickBot="1" x14ac:dyDescent="0.3">
      <c r="A76" s="224" t="e">
        <f>IF('0'!#REF!=1,"до змісту","to title")</f>
        <v>#REF!</v>
      </c>
      <c r="B76" s="92" t="str">
        <f>IF('0'!A1=1,"Херсонська","Kherson")</f>
        <v>Херсонська</v>
      </c>
      <c r="C76" s="34">
        <v>3732.8</v>
      </c>
      <c r="D76" s="34">
        <v>3774.9</v>
      </c>
      <c r="E76" s="34">
        <v>4084.8</v>
      </c>
      <c r="F76" s="34">
        <v>4774.6000000000004</v>
      </c>
      <c r="G76" s="34">
        <v>5334.4</v>
      </c>
      <c r="H76" s="34">
        <v>4732.2999999999993</v>
      </c>
      <c r="I76" s="34">
        <v>4311.7</v>
      </c>
      <c r="J76" s="34">
        <v>4199.1000000000004</v>
      </c>
      <c r="K76" s="34">
        <v>4167.1000000000004</v>
      </c>
      <c r="L76" s="34">
        <v>3810.6</v>
      </c>
      <c r="M76" s="34">
        <v>3569.3</v>
      </c>
      <c r="N76" s="47"/>
      <c r="P76" s="112"/>
      <c r="Q76" s="112"/>
      <c r="R76" s="113"/>
      <c r="S76" s="7"/>
    </row>
    <row r="77" spans="1:19" ht="16.8" thickTop="1" thickBot="1" x14ac:dyDescent="0.3">
      <c r="A77" s="224" t="e">
        <f>IF('0'!#REF!=1,"до змісту","to title")</f>
        <v>#REF!</v>
      </c>
      <c r="B77" s="92" t="str">
        <f>IF('0'!A1=1,"Хмельницька","Khmelnytskiy")</f>
        <v>Хмельницька</v>
      </c>
      <c r="C77" s="34">
        <v>5551.3</v>
      </c>
      <c r="D77" s="34">
        <v>5508.1</v>
      </c>
      <c r="E77" s="34">
        <v>6380.1</v>
      </c>
      <c r="F77" s="34">
        <v>7162.5</v>
      </c>
      <c r="G77" s="34">
        <v>7269.7</v>
      </c>
      <c r="H77" s="34">
        <v>6972.1</v>
      </c>
      <c r="I77" s="34">
        <v>6268.2000000000007</v>
      </c>
      <c r="J77" s="34">
        <v>6902.7000000000007</v>
      </c>
      <c r="K77" s="34">
        <v>6625.2</v>
      </c>
      <c r="L77" s="34">
        <v>6626.5</v>
      </c>
      <c r="M77" s="34">
        <v>6361.7</v>
      </c>
      <c r="N77" s="47"/>
      <c r="P77" s="112"/>
      <c r="Q77" s="112"/>
      <c r="R77" s="113"/>
      <c r="S77" s="7"/>
    </row>
    <row r="78" spans="1:19" ht="16.8" thickTop="1" thickBot="1" x14ac:dyDescent="0.3">
      <c r="A78" s="224" t="e">
        <f>IF('0'!#REF!=1,"до змісту","to title")</f>
        <v>#REF!</v>
      </c>
      <c r="B78" s="92" t="str">
        <f>IF('0'!A1=1,"Черкаська","Cherkasy")</f>
        <v>Черкаська</v>
      </c>
      <c r="C78" s="34">
        <v>13109.400000000001</v>
      </c>
      <c r="D78" s="34">
        <v>12826.400000000001</v>
      </c>
      <c r="E78" s="34">
        <v>12819.599999999999</v>
      </c>
      <c r="F78" s="34">
        <v>12700.599999999999</v>
      </c>
      <c r="G78" s="34">
        <v>12834.2</v>
      </c>
      <c r="H78" s="34">
        <v>12346.099999999999</v>
      </c>
      <c r="I78" s="34">
        <v>12411.3</v>
      </c>
      <c r="J78" s="34">
        <v>12327.2</v>
      </c>
      <c r="K78" s="34">
        <v>12397.7</v>
      </c>
      <c r="L78" s="34">
        <v>12994.8</v>
      </c>
      <c r="M78" s="34">
        <v>12814.6</v>
      </c>
      <c r="N78" s="47"/>
      <c r="P78" s="112"/>
      <c r="Q78" s="112"/>
      <c r="R78" s="113"/>
      <c r="S78" s="7"/>
    </row>
    <row r="79" spans="1:19" ht="16.8" thickTop="1" thickBot="1" x14ac:dyDescent="0.3">
      <c r="A79" s="224" t="e">
        <f>IF('0'!#REF!=1,"до змісту","to title")</f>
        <v>#REF!</v>
      </c>
      <c r="B79" s="92" t="str">
        <f>IF('0'!A1=1,"Чернівецька","Chernivtsi")</f>
        <v>Чернівецька</v>
      </c>
      <c r="C79" s="34">
        <v>3408</v>
      </c>
      <c r="D79" s="34">
        <v>3407.3</v>
      </c>
      <c r="E79" s="34">
        <v>3493</v>
      </c>
      <c r="F79" s="34">
        <v>3408.7999999999997</v>
      </c>
      <c r="G79" s="34">
        <v>3316.4</v>
      </c>
      <c r="H79" s="34">
        <v>3246.4</v>
      </c>
      <c r="I79" s="34">
        <v>3184.8</v>
      </c>
      <c r="J79" s="34">
        <v>3115.3999999999996</v>
      </c>
      <c r="K79" s="34">
        <v>3090.9</v>
      </c>
      <c r="L79" s="34">
        <v>3072.2</v>
      </c>
      <c r="M79" s="34">
        <v>3004.2</v>
      </c>
      <c r="N79" s="47"/>
      <c r="P79" s="112"/>
      <c r="Q79" s="112"/>
      <c r="R79" s="113"/>
      <c r="S79" s="7"/>
    </row>
    <row r="80" spans="1:19" ht="16.8" thickTop="1" thickBot="1" x14ac:dyDescent="0.3">
      <c r="A80" s="224" t="e">
        <f>IF('0'!#REF!=1,"до змісту","to title")</f>
        <v>#REF!</v>
      </c>
      <c r="B80" s="93" t="str">
        <f>IF('0'!A1=1,"Чернігівська","Chernihiv")</f>
        <v>Чернігівська</v>
      </c>
      <c r="C80" s="36">
        <v>4685.1000000000004</v>
      </c>
      <c r="D80" s="36">
        <v>4445.1000000000004</v>
      </c>
      <c r="E80" s="36">
        <v>4493.5</v>
      </c>
      <c r="F80" s="34">
        <v>4539.2</v>
      </c>
      <c r="G80" s="34">
        <v>4359.5</v>
      </c>
      <c r="H80" s="34">
        <v>4089.5</v>
      </c>
      <c r="I80" s="34">
        <v>4080</v>
      </c>
      <c r="J80" s="36">
        <v>4008.5</v>
      </c>
      <c r="K80" s="34">
        <v>3931.9</v>
      </c>
      <c r="L80" s="34">
        <v>3868.5</v>
      </c>
      <c r="M80" s="34">
        <v>3598.3</v>
      </c>
      <c r="N80" s="47"/>
      <c r="P80" s="112"/>
      <c r="Q80" s="112"/>
      <c r="R80" s="113"/>
      <c r="S80" s="7"/>
    </row>
    <row r="81" spans="1:19" ht="14.4" thickTop="1" x14ac:dyDescent="0.25">
      <c r="A81" s="59"/>
      <c r="B81" s="59"/>
      <c r="F81" s="148"/>
      <c r="G81" s="148"/>
      <c r="H81" s="148"/>
      <c r="I81" s="148"/>
      <c r="K81" s="148"/>
      <c r="P81" s="7"/>
      <c r="Q81" s="7"/>
      <c r="R81" s="7"/>
      <c r="S81" s="7"/>
    </row>
  </sheetData>
  <mergeCells count="7">
    <mergeCell ref="A56:A80"/>
    <mergeCell ref="A2:B2"/>
    <mergeCell ref="A4:A28"/>
    <mergeCell ref="A30:A54"/>
    <mergeCell ref="A3:M3"/>
    <mergeCell ref="A29:M29"/>
    <mergeCell ref="A55:M55"/>
  </mergeCells>
  <hyperlinks>
    <hyperlink ref="A1" location="'0'!A1" display="'0'!A1" xr:uid="{00000000-0004-0000-0D00-000000000000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M8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" sqref="M2"/>
    </sheetView>
  </sheetViews>
  <sheetFormatPr defaultColWidth="9.109375" defaultRowHeight="13.8" x14ac:dyDescent="0.25"/>
  <cols>
    <col min="1" max="1" width="8.6640625" style="1" customWidth="1"/>
    <col min="2" max="2" width="45.6640625" style="1" customWidth="1"/>
    <col min="3" max="11" width="11.6640625" style="1" customWidth="1"/>
    <col min="12" max="12" width="10.6640625" style="1" customWidth="1"/>
    <col min="13" max="13" width="10.77734375" style="1" customWidth="1"/>
    <col min="14" max="18" width="10.6640625" style="1" customWidth="1"/>
    <col min="19" max="16384" width="9.109375" style="1"/>
  </cols>
  <sheetData>
    <row r="1" spans="1:13" ht="15" thickBot="1" x14ac:dyDescent="0.35">
      <c r="A1" s="80" t="str">
        <f>IF('0'!A1=1,"до змісту","to title")</f>
        <v>до змісту</v>
      </c>
      <c r="B1" s="95"/>
    </row>
    <row r="2" spans="1:13" ht="51" customHeight="1" thickBot="1" x14ac:dyDescent="0.3">
      <c r="A2" s="279" t="str">
        <f>IF('0'!A1=1,"Валова продукція сільськогосподарських підприємств за регіонами (у постійних цінах 2016 року, млн.грн.)","Gross output in agricultural enterprises by oblasts (in 2016 prices, mln.UAH)")</f>
        <v>Валова продукція сільськогосподарських підприємств за регіонами (у постійних цінах 2016 року, млн.грн.)</v>
      </c>
      <c r="B2" s="280"/>
      <c r="C2" s="32">
        <v>2010</v>
      </c>
      <c r="D2" s="32">
        <v>2011</v>
      </c>
      <c r="E2" s="32">
        <v>2012</v>
      </c>
      <c r="F2" s="32">
        <v>2013</v>
      </c>
      <c r="G2" s="32">
        <v>2014</v>
      </c>
      <c r="H2" s="32">
        <v>2015</v>
      </c>
      <c r="I2" s="32">
        <v>2016</v>
      </c>
      <c r="J2" s="32">
        <v>2017</v>
      </c>
      <c r="K2" s="32">
        <v>2018</v>
      </c>
      <c r="L2" s="32">
        <v>2019</v>
      </c>
      <c r="M2" s="32">
        <v>2020</v>
      </c>
    </row>
    <row r="3" spans="1:13" ht="17.100000000000001" customHeight="1" thickBot="1" x14ac:dyDescent="0.3">
      <c r="A3" s="285" t="str">
        <f>IF('0'!A1=1,"Валова продукція, всього","Gross output, total")</f>
        <v>Валова продукція, всього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15" customHeight="1" thickTop="1" thickBot="1" x14ac:dyDescent="0.3">
      <c r="A4" s="223" t="str">
        <f>IF('0'!A1=1,"РЕГІОНИ","OBLAST")</f>
        <v>РЕГІОНИ</v>
      </c>
      <c r="B4" s="91" t="str">
        <f>IF('0'!A1=1,"Україна","Ukraine")</f>
        <v>Україна</v>
      </c>
      <c r="C4" s="43">
        <v>256806.00000000006</v>
      </c>
      <c r="D4" s="149">
        <v>329373.39999999997</v>
      </c>
      <c r="E4" s="43">
        <v>309819.8</v>
      </c>
      <c r="F4" s="43">
        <v>373437.8</v>
      </c>
      <c r="G4" s="43">
        <v>387744.09999999986</v>
      </c>
      <c r="H4" s="43">
        <v>367738.79999999993</v>
      </c>
      <c r="I4" s="43">
        <v>403244.7</v>
      </c>
      <c r="J4" s="43">
        <v>391015.80000000005</v>
      </c>
      <c r="K4" s="43">
        <v>437998.60000000009</v>
      </c>
      <c r="L4" s="181">
        <v>449806.3</v>
      </c>
      <c r="M4" s="183">
        <v>395717.7</v>
      </c>
    </row>
    <row r="5" spans="1:13" ht="15" customHeight="1" thickTop="1" thickBot="1" x14ac:dyDescent="0.3">
      <c r="A5" s="224" t="e">
        <f>IF('0'!#REF!=1,"до змісту","to title")</f>
        <v>#REF!</v>
      </c>
      <c r="B5" s="92" t="str">
        <f>IF('0'!A1=1,"Вінницька","Vinnytsya")</f>
        <v>Вінницька</v>
      </c>
      <c r="C5" s="34">
        <v>18519.100000000002</v>
      </c>
      <c r="D5" s="34">
        <v>23140.1</v>
      </c>
      <c r="E5" s="34">
        <v>22053.599999999999</v>
      </c>
      <c r="F5" s="34">
        <v>29456.3</v>
      </c>
      <c r="G5" s="34">
        <v>33765.800000000003</v>
      </c>
      <c r="H5" s="34">
        <v>29924.6</v>
      </c>
      <c r="I5" s="34">
        <v>37428.300000000003</v>
      </c>
      <c r="J5" s="34">
        <v>35211</v>
      </c>
      <c r="K5" s="34">
        <v>40876.300000000003</v>
      </c>
      <c r="L5" s="184">
        <v>42411.8</v>
      </c>
      <c r="M5" s="182">
        <v>35169.1</v>
      </c>
    </row>
    <row r="6" spans="1:13" ht="15" customHeight="1" thickTop="1" thickBot="1" x14ac:dyDescent="0.3">
      <c r="A6" s="224" t="e">
        <f>IF('0'!#REF!=1,"до змісту","to title")</f>
        <v>#REF!</v>
      </c>
      <c r="B6" s="92" t="str">
        <f>IF('0'!A1=1,"Волинська","Volyn")</f>
        <v>Волинська</v>
      </c>
      <c r="C6" s="34">
        <v>3851.2</v>
      </c>
      <c r="D6" s="34">
        <v>4548.3999999999996</v>
      </c>
      <c r="E6" s="34">
        <v>5148</v>
      </c>
      <c r="F6" s="34">
        <v>5496.4</v>
      </c>
      <c r="G6" s="34">
        <v>6499.5</v>
      </c>
      <c r="H6" s="34">
        <v>6348.5</v>
      </c>
      <c r="I6" s="34">
        <v>6849.8</v>
      </c>
      <c r="J6" s="34">
        <v>7608.5</v>
      </c>
      <c r="K6" s="34">
        <v>8411.9</v>
      </c>
      <c r="L6" s="184">
        <v>8664.2999999999993</v>
      </c>
      <c r="M6" s="182">
        <v>8919.2999999999993</v>
      </c>
    </row>
    <row r="7" spans="1:13" ht="15" customHeight="1" thickTop="1" thickBot="1" x14ac:dyDescent="0.3">
      <c r="A7" s="224" t="e">
        <f>IF('0'!#REF!=1,"до змісту","to title")</f>
        <v>#REF!</v>
      </c>
      <c r="B7" s="92" t="str">
        <f>IF('0'!A1=1,"Дніпропетровська","Dnipropetrovsk")</f>
        <v>Дніпропетровська</v>
      </c>
      <c r="C7" s="34">
        <v>19471.599999999999</v>
      </c>
      <c r="D7" s="34">
        <v>23281.1</v>
      </c>
      <c r="E7" s="34">
        <v>17718.2</v>
      </c>
      <c r="F7" s="34">
        <v>24903.4</v>
      </c>
      <c r="G7" s="34">
        <v>22551.9</v>
      </c>
      <c r="H7" s="34">
        <v>24389.899999999998</v>
      </c>
      <c r="I7" s="34">
        <v>24420.7</v>
      </c>
      <c r="J7" s="34">
        <v>24899.100000000002</v>
      </c>
      <c r="K7" s="34">
        <v>25729.800000000003</v>
      </c>
      <c r="L7" s="184">
        <v>29353.199999999997</v>
      </c>
      <c r="M7" s="182">
        <v>25797.3</v>
      </c>
    </row>
    <row r="8" spans="1:13" ht="15" customHeight="1" thickTop="1" thickBot="1" x14ac:dyDescent="0.3">
      <c r="A8" s="224" t="e">
        <f>IF('0'!#REF!=1,"до змісту","to title")</f>
        <v>#REF!</v>
      </c>
      <c r="B8" s="92" t="str">
        <f>IF('0'!A1=1,"Донецька","Donetsk")</f>
        <v>Донецька</v>
      </c>
      <c r="C8" s="34">
        <v>12718.5</v>
      </c>
      <c r="D8" s="34">
        <v>15465.400000000001</v>
      </c>
      <c r="E8" s="34">
        <v>14028.6</v>
      </c>
      <c r="F8" s="34">
        <v>15015.9</v>
      </c>
      <c r="G8" s="34">
        <v>13535.599999999999</v>
      </c>
      <c r="H8" s="34">
        <v>9852.2000000000007</v>
      </c>
      <c r="I8" s="34">
        <v>11302.300000000001</v>
      </c>
      <c r="J8" s="34">
        <v>11349.900000000001</v>
      </c>
      <c r="K8" s="34">
        <v>10035.700000000001</v>
      </c>
      <c r="L8" s="184">
        <v>13142.7</v>
      </c>
      <c r="M8" s="182">
        <v>12583.8</v>
      </c>
    </row>
    <row r="9" spans="1:13" ht="15" customHeight="1" thickTop="1" thickBot="1" x14ac:dyDescent="0.3">
      <c r="A9" s="224" t="e">
        <f>IF('0'!#REF!=1,"до змісту","to title")</f>
        <v>#REF!</v>
      </c>
      <c r="B9" s="92" t="str">
        <f>IF('0'!A1=1,"Житомирська","Zhytomyr")</f>
        <v>Житомирська</v>
      </c>
      <c r="C9" s="34">
        <v>6366.0999999999995</v>
      </c>
      <c r="D9" s="34">
        <v>8338.2000000000007</v>
      </c>
      <c r="E9" s="34">
        <v>9757.4</v>
      </c>
      <c r="F9" s="34">
        <v>10925.9</v>
      </c>
      <c r="G9" s="34">
        <v>11971.4</v>
      </c>
      <c r="H9" s="34">
        <v>10056</v>
      </c>
      <c r="I9" s="34">
        <v>12611.1</v>
      </c>
      <c r="J9" s="34">
        <v>13121.800000000001</v>
      </c>
      <c r="K9" s="34">
        <v>15248.5</v>
      </c>
      <c r="L9" s="184">
        <v>15807.300000000001</v>
      </c>
      <c r="M9" s="182">
        <v>14326.2</v>
      </c>
    </row>
    <row r="10" spans="1:13" ht="15" customHeight="1" thickTop="1" thickBot="1" x14ac:dyDescent="0.3">
      <c r="A10" s="224" t="e">
        <f>IF('0'!#REF!=1,"до змісту","to title")</f>
        <v>#REF!</v>
      </c>
      <c r="B10" s="92" t="str">
        <f>IF('0'!A1=1,"Закарпатська","Zakarpattya")</f>
        <v>Закарпатська</v>
      </c>
      <c r="C10" s="34">
        <v>354</v>
      </c>
      <c r="D10" s="34">
        <v>515.20000000000005</v>
      </c>
      <c r="E10" s="34">
        <v>585.4</v>
      </c>
      <c r="F10" s="34">
        <v>561.5</v>
      </c>
      <c r="G10" s="34">
        <v>687.69999999999993</v>
      </c>
      <c r="H10" s="34">
        <v>802.6</v>
      </c>
      <c r="I10" s="34">
        <v>915</v>
      </c>
      <c r="J10" s="34">
        <v>861.6</v>
      </c>
      <c r="K10" s="34">
        <v>983</v>
      </c>
      <c r="L10" s="184">
        <v>838.9</v>
      </c>
      <c r="M10" s="182">
        <v>976</v>
      </c>
    </row>
    <row r="11" spans="1:13" ht="15" customHeight="1" thickTop="1" thickBot="1" x14ac:dyDescent="0.3">
      <c r="A11" s="224" t="e">
        <f>IF('0'!#REF!=1,"до змісту","to title")</f>
        <v>#REF!</v>
      </c>
      <c r="B11" s="92" t="str">
        <f>IF('0'!A1=1,"Запорізька","Zaporizhya")</f>
        <v>Запорізька</v>
      </c>
      <c r="C11" s="34">
        <v>12536.3</v>
      </c>
      <c r="D11" s="34">
        <v>14510.3</v>
      </c>
      <c r="E11" s="34">
        <v>10133.200000000001</v>
      </c>
      <c r="F11" s="34">
        <v>13973.2</v>
      </c>
      <c r="G11" s="34">
        <v>13754.1</v>
      </c>
      <c r="H11" s="34">
        <v>15276.2</v>
      </c>
      <c r="I11" s="34">
        <v>15625.900000000001</v>
      </c>
      <c r="J11" s="34">
        <v>15384.5</v>
      </c>
      <c r="K11" s="34">
        <v>12897.8</v>
      </c>
      <c r="L11" s="184">
        <v>18017.5</v>
      </c>
      <c r="M11" s="182">
        <v>15666</v>
      </c>
    </row>
    <row r="12" spans="1:13" ht="15" customHeight="1" thickTop="1" thickBot="1" x14ac:dyDescent="0.3">
      <c r="A12" s="224" t="e">
        <f>IF('0'!#REF!=1,"до змісту","to title")</f>
        <v>#REF!</v>
      </c>
      <c r="B12" s="92" t="str">
        <f>IF('0'!A1=1,"Івано-Франківська","Ivano-Frankivsk")</f>
        <v>Івано-Франківська</v>
      </c>
      <c r="C12" s="34">
        <v>2460.8000000000002</v>
      </c>
      <c r="D12" s="34">
        <v>3744.8999999999996</v>
      </c>
      <c r="E12" s="34">
        <v>4314.3</v>
      </c>
      <c r="F12" s="34">
        <v>4570</v>
      </c>
      <c r="G12" s="34">
        <v>5351.4</v>
      </c>
      <c r="H12" s="34">
        <v>4565.8</v>
      </c>
      <c r="I12" s="34">
        <v>4789</v>
      </c>
      <c r="J12" s="34">
        <v>5311.1</v>
      </c>
      <c r="K12" s="34">
        <v>5489.5</v>
      </c>
      <c r="L12" s="184">
        <v>5148.5</v>
      </c>
      <c r="M12" s="182">
        <v>5730.5</v>
      </c>
    </row>
    <row r="13" spans="1:13" ht="15" customHeight="1" thickTop="1" thickBot="1" x14ac:dyDescent="0.3">
      <c r="A13" s="224" t="e">
        <f>IF('0'!#REF!=1,"до змісту","to title")</f>
        <v>#REF!</v>
      </c>
      <c r="B13" s="92" t="str">
        <f>IF('0'!A1=1,"Київська","Kyiv")</f>
        <v>Київська</v>
      </c>
      <c r="C13" s="34">
        <v>19301.199999999997</v>
      </c>
      <c r="D13" s="34">
        <v>23490.9</v>
      </c>
      <c r="E13" s="34">
        <v>25693.5</v>
      </c>
      <c r="F13" s="34">
        <v>26594.2</v>
      </c>
      <c r="G13" s="34">
        <v>28161.8</v>
      </c>
      <c r="H13" s="34">
        <v>24825.5</v>
      </c>
      <c r="I13" s="34">
        <v>27016.300000000003</v>
      </c>
      <c r="J13" s="34">
        <v>25300.6</v>
      </c>
      <c r="K13" s="34">
        <v>33547.199999999997</v>
      </c>
      <c r="L13" s="184">
        <v>30478.6</v>
      </c>
      <c r="M13" s="182">
        <v>24059.7</v>
      </c>
    </row>
    <row r="14" spans="1:13" ht="15" customHeight="1" thickTop="1" thickBot="1" x14ac:dyDescent="0.3">
      <c r="A14" s="224" t="e">
        <f>IF('0'!#REF!=1,"до змісту","to title")</f>
        <v>#REF!</v>
      </c>
      <c r="B14" s="92" t="str">
        <f>IF('0'!A1=1,"Кіровоградська","Kirovohrad")</f>
        <v>Кіровоградська</v>
      </c>
      <c r="C14" s="34">
        <v>14316.1</v>
      </c>
      <c r="D14" s="34">
        <v>19434</v>
      </c>
      <c r="E14" s="34">
        <v>15795.800000000001</v>
      </c>
      <c r="F14" s="34">
        <v>21585</v>
      </c>
      <c r="G14" s="34">
        <v>20499.7</v>
      </c>
      <c r="H14" s="34">
        <v>19538</v>
      </c>
      <c r="I14" s="34">
        <v>21517.8</v>
      </c>
      <c r="J14" s="34">
        <v>17355.2</v>
      </c>
      <c r="K14" s="34">
        <v>21890.7</v>
      </c>
      <c r="L14" s="184">
        <v>24234.400000000001</v>
      </c>
      <c r="M14" s="182">
        <v>15763.4</v>
      </c>
    </row>
    <row r="15" spans="1:13" ht="15" customHeight="1" thickTop="1" thickBot="1" x14ac:dyDescent="0.3">
      <c r="A15" s="224" t="e">
        <f>IF('0'!#REF!=1,"до змісту","to title")</f>
        <v>#REF!</v>
      </c>
      <c r="B15" s="92" t="str">
        <f>IF('0'!A1=1,"Луганська","Luhansk")</f>
        <v>Луганська</v>
      </c>
      <c r="C15" s="34">
        <v>7393.3</v>
      </c>
      <c r="D15" s="34">
        <v>10093</v>
      </c>
      <c r="E15" s="34">
        <v>10118.799999999999</v>
      </c>
      <c r="F15" s="34">
        <v>10465</v>
      </c>
      <c r="G15" s="34">
        <v>8645.3000000000011</v>
      </c>
      <c r="H15" s="34">
        <v>6497.8</v>
      </c>
      <c r="I15" s="34">
        <v>8524.7999999999993</v>
      </c>
      <c r="J15" s="34">
        <v>8044</v>
      </c>
      <c r="K15" s="34">
        <v>8505.6999999999989</v>
      </c>
      <c r="L15" s="184">
        <v>9879.7000000000007</v>
      </c>
      <c r="M15" s="182">
        <v>8644.4</v>
      </c>
    </row>
    <row r="16" spans="1:13" ht="15" customHeight="1" thickTop="1" thickBot="1" x14ac:dyDescent="0.3">
      <c r="A16" s="224" t="e">
        <f>IF('0'!#REF!=1,"до змісту","to title")</f>
        <v>#REF!</v>
      </c>
      <c r="B16" s="92" t="str">
        <f>IF('0'!A1=1,"Львівська","Lviv")</f>
        <v>Львівська</v>
      </c>
      <c r="C16" s="34">
        <v>5095.6000000000004</v>
      </c>
      <c r="D16" s="34">
        <v>6183.7</v>
      </c>
      <c r="E16" s="34">
        <v>7182.4</v>
      </c>
      <c r="F16" s="34">
        <v>7844.4</v>
      </c>
      <c r="G16" s="34">
        <v>8694.7999999999993</v>
      </c>
      <c r="H16" s="34">
        <v>8269.2000000000007</v>
      </c>
      <c r="I16" s="34">
        <v>8967.9</v>
      </c>
      <c r="J16" s="34">
        <v>10200.5</v>
      </c>
      <c r="K16" s="34">
        <v>11103</v>
      </c>
      <c r="L16" s="184">
        <v>11063.3</v>
      </c>
      <c r="M16" s="182">
        <v>11872</v>
      </c>
    </row>
    <row r="17" spans="1:13" ht="15" customHeight="1" thickTop="1" thickBot="1" x14ac:dyDescent="0.3">
      <c r="A17" s="224" t="e">
        <f>IF('0'!#REF!=1,"до змісту","to title")</f>
        <v>#REF!</v>
      </c>
      <c r="B17" s="92" t="str">
        <f>IF('0'!A1=1,"Миколаївська","Mykolayiv")</f>
        <v>Миколаївська</v>
      </c>
      <c r="C17" s="34">
        <v>10991.7</v>
      </c>
      <c r="D17" s="34">
        <v>12779.7</v>
      </c>
      <c r="E17" s="34">
        <v>9980.1999999999989</v>
      </c>
      <c r="F17" s="34">
        <v>14787.800000000001</v>
      </c>
      <c r="G17" s="34">
        <v>13925.300000000001</v>
      </c>
      <c r="H17" s="34">
        <v>13967.3</v>
      </c>
      <c r="I17" s="34">
        <v>15676.8</v>
      </c>
      <c r="J17" s="34">
        <v>14045.199999999999</v>
      </c>
      <c r="K17" s="34">
        <v>15336.9</v>
      </c>
      <c r="L17" s="184">
        <v>16798.5</v>
      </c>
      <c r="M17" s="182">
        <v>12134.4</v>
      </c>
    </row>
    <row r="18" spans="1:13" ht="15" customHeight="1" thickTop="1" thickBot="1" x14ac:dyDescent="0.3">
      <c r="A18" s="224" t="e">
        <f>IF('0'!#REF!=1,"до змісту","to title")</f>
        <v>#REF!</v>
      </c>
      <c r="B18" s="92" t="str">
        <f>IF('0'!A1=1,"Одеська","Odesa")</f>
        <v>Одеська</v>
      </c>
      <c r="C18" s="34">
        <v>13705.199999999999</v>
      </c>
      <c r="D18" s="34">
        <v>14536.199999999999</v>
      </c>
      <c r="E18" s="34">
        <v>10726.9</v>
      </c>
      <c r="F18" s="34">
        <v>18294.099999999999</v>
      </c>
      <c r="G18" s="34">
        <v>17854.800000000003</v>
      </c>
      <c r="H18" s="34">
        <v>16750.900000000001</v>
      </c>
      <c r="I18" s="34">
        <v>20325.2</v>
      </c>
      <c r="J18" s="34">
        <v>20784.2</v>
      </c>
      <c r="K18" s="34">
        <v>20850.099999999999</v>
      </c>
      <c r="L18" s="184">
        <v>17125.599999999999</v>
      </c>
      <c r="M18" s="182">
        <v>8715</v>
      </c>
    </row>
    <row r="19" spans="1:13" ht="15" customHeight="1" thickTop="1" thickBot="1" x14ac:dyDescent="0.3">
      <c r="A19" s="224" t="e">
        <f>IF('0'!#REF!=1,"до змісту","to title")</f>
        <v>#REF!</v>
      </c>
      <c r="B19" s="92" t="str">
        <f>IF('0'!A1=1,"Полтавська","Poltava")</f>
        <v>Полтавська</v>
      </c>
      <c r="C19" s="34">
        <v>18649.8</v>
      </c>
      <c r="D19" s="34">
        <v>26780.799999999999</v>
      </c>
      <c r="E19" s="34">
        <v>23303</v>
      </c>
      <c r="F19" s="34">
        <v>29309.8</v>
      </c>
      <c r="G19" s="34">
        <v>27387.599999999999</v>
      </c>
      <c r="H19" s="34">
        <v>30039.9</v>
      </c>
      <c r="I19" s="34">
        <v>31781.599999999999</v>
      </c>
      <c r="J19" s="34">
        <v>25083.599999999999</v>
      </c>
      <c r="K19" s="34">
        <v>32719.899999999998</v>
      </c>
      <c r="L19" s="184">
        <v>30797</v>
      </c>
      <c r="M19" s="182">
        <v>26650.799999999999</v>
      </c>
    </row>
    <row r="20" spans="1:13" ht="15" customHeight="1" thickTop="1" thickBot="1" x14ac:dyDescent="0.3">
      <c r="A20" s="224" t="e">
        <f>IF('0'!#REF!=1,"до змісту","to title")</f>
        <v>#REF!</v>
      </c>
      <c r="B20" s="92" t="str">
        <f>IF('0'!A1=1,"Рівненська","Rivne")</f>
        <v>Рівненська</v>
      </c>
      <c r="C20" s="34">
        <v>3945.7</v>
      </c>
      <c r="D20" s="34">
        <v>4639.8999999999996</v>
      </c>
      <c r="E20" s="34">
        <v>5069.2000000000007</v>
      </c>
      <c r="F20" s="34">
        <v>5471.4</v>
      </c>
      <c r="G20" s="34">
        <v>6241.1</v>
      </c>
      <c r="H20" s="34">
        <v>5741.4</v>
      </c>
      <c r="I20" s="34">
        <v>6457.3</v>
      </c>
      <c r="J20" s="34">
        <v>6925.4</v>
      </c>
      <c r="K20" s="34">
        <v>7552.3</v>
      </c>
      <c r="L20" s="184">
        <v>7653.3</v>
      </c>
      <c r="M20" s="182">
        <v>8264.6</v>
      </c>
    </row>
    <row r="21" spans="1:13" ht="15" customHeight="1" thickTop="1" thickBot="1" x14ac:dyDescent="0.3">
      <c r="A21" s="224" t="e">
        <f>IF('0'!#REF!=1,"до змісту","to title")</f>
        <v>#REF!</v>
      </c>
      <c r="B21" s="92" t="str">
        <f>IF('0'!A1=1,"Сумська","Sumy ")</f>
        <v>Сумська</v>
      </c>
      <c r="C21" s="34">
        <v>8741.1999999999989</v>
      </c>
      <c r="D21" s="34">
        <v>14090.9</v>
      </c>
      <c r="E21" s="34">
        <v>15107.3</v>
      </c>
      <c r="F21" s="34">
        <v>18233</v>
      </c>
      <c r="G21" s="34">
        <v>20130.8</v>
      </c>
      <c r="H21" s="34">
        <v>19497.599999999999</v>
      </c>
      <c r="I21" s="34">
        <v>20220.699999999997</v>
      </c>
      <c r="J21" s="34">
        <v>20232.100000000002</v>
      </c>
      <c r="K21" s="34">
        <v>23340.799999999999</v>
      </c>
      <c r="L21" s="184">
        <v>23516.1</v>
      </c>
      <c r="M21" s="182">
        <v>24759.200000000001</v>
      </c>
    </row>
    <row r="22" spans="1:13" ht="15" customHeight="1" thickTop="1" thickBot="1" x14ac:dyDescent="0.3">
      <c r="A22" s="224" t="e">
        <f>IF('0'!#REF!=1,"до змісту","to title")</f>
        <v>#REF!</v>
      </c>
      <c r="B22" s="92" t="str">
        <f>IF('0'!A1=1,"Тернопільська","Ternopil ")</f>
        <v>Тернопільська</v>
      </c>
      <c r="C22" s="34">
        <v>7290.8</v>
      </c>
      <c r="D22" s="34">
        <v>9804.4</v>
      </c>
      <c r="E22" s="34">
        <v>11078.5</v>
      </c>
      <c r="F22" s="34">
        <v>11223.1</v>
      </c>
      <c r="G22" s="34">
        <v>14022.1</v>
      </c>
      <c r="H22" s="34">
        <v>12042.5</v>
      </c>
      <c r="I22" s="34">
        <v>12885.1</v>
      </c>
      <c r="J22" s="34">
        <v>15329.5</v>
      </c>
      <c r="K22" s="34">
        <v>16231.5</v>
      </c>
      <c r="L22" s="184">
        <v>15725.2</v>
      </c>
      <c r="M22" s="182">
        <v>16031</v>
      </c>
    </row>
    <row r="23" spans="1:13" ht="15" customHeight="1" thickTop="1" thickBot="1" x14ac:dyDescent="0.3">
      <c r="A23" s="224" t="e">
        <f>IF('0'!#REF!=1,"до змісту","to title")</f>
        <v>#REF!</v>
      </c>
      <c r="B23" s="92" t="str">
        <f>IF('0'!A1=1,"Харківська","Kharkiv")</f>
        <v>Харківська</v>
      </c>
      <c r="C23" s="34">
        <v>12856.1</v>
      </c>
      <c r="D23" s="34">
        <v>20415.3</v>
      </c>
      <c r="E23" s="34">
        <v>17782.8</v>
      </c>
      <c r="F23" s="34">
        <v>22636.5</v>
      </c>
      <c r="G23" s="34">
        <v>24117.3</v>
      </c>
      <c r="H23" s="34">
        <v>22598.1</v>
      </c>
      <c r="I23" s="34">
        <v>24646.7</v>
      </c>
      <c r="J23" s="34">
        <v>21429.300000000003</v>
      </c>
      <c r="K23" s="34">
        <v>23428</v>
      </c>
      <c r="L23" s="184">
        <v>25195</v>
      </c>
      <c r="M23" s="182">
        <v>25766.7</v>
      </c>
    </row>
    <row r="24" spans="1:13" ht="15" customHeight="1" thickTop="1" thickBot="1" x14ac:dyDescent="0.3">
      <c r="A24" s="224" t="e">
        <f>IF('0'!#REF!=1,"до змісту","to title")</f>
        <v>#REF!</v>
      </c>
      <c r="B24" s="92" t="str">
        <f>IF('0'!A1=1,"Херсонська","Kherson")</f>
        <v>Херсонська</v>
      </c>
      <c r="C24" s="34">
        <v>10132.599999999999</v>
      </c>
      <c r="D24" s="34">
        <v>13291.699999999999</v>
      </c>
      <c r="E24" s="34">
        <v>9192.7999999999993</v>
      </c>
      <c r="F24" s="34">
        <v>12602.5</v>
      </c>
      <c r="G24" s="34">
        <v>13770.099999999999</v>
      </c>
      <c r="H24" s="34">
        <v>15500.300000000001</v>
      </c>
      <c r="I24" s="34">
        <v>15706.5</v>
      </c>
      <c r="J24" s="34">
        <v>15921.1</v>
      </c>
      <c r="K24" s="34">
        <v>16111</v>
      </c>
      <c r="L24" s="184">
        <v>17389.099999999999</v>
      </c>
      <c r="M24" s="182">
        <v>15498.5</v>
      </c>
    </row>
    <row r="25" spans="1:13" ht="15" customHeight="1" thickTop="1" thickBot="1" x14ac:dyDescent="0.3">
      <c r="A25" s="224" t="e">
        <f>IF('0'!#REF!=1,"до змісту","to title")</f>
        <v>#REF!</v>
      </c>
      <c r="B25" s="92" t="str">
        <f>IF('0'!A1=1,"Хмельницька","Khmelnytskiy")</f>
        <v>Хмельницька</v>
      </c>
      <c r="C25" s="34">
        <v>11710.1</v>
      </c>
      <c r="D25" s="34">
        <v>14535.7</v>
      </c>
      <c r="E25" s="34">
        <v>17790.900000000001</v>
      </c>
      <c r="F25" s="34">
        <v>19404</v>
      </c>
      <c r="G25" s="34">
        <v>24046.1</v>
      </c>
      <c r="H25" s="34">
        <v>20425.599999999999</v>
      </c>
      <c r="I25" s="34">
        <v>21969.300000000003</v>
      </c>
      <c r="J25" s="34">
        <v>25042.2</v>
      </c>
      <c r="K25" s="34">
        <v>26126.2</v>
      </c>
      <c r="L25" s="184">
        <v>25784.799999999999</v>
      </c>
      <c r="M25" s="182">
        <v>24685.599999999999</v>
      </c>
    </row>
    <row r="26" spans="1:13" ht="15" customHeight="1" thickTop="1" thickBot="1" x14ac:dyDescent="0.3">
      <c r="A26" s="224" t="e">
        <f>IF('0'!#REF!=1,"до змісту","to title")</f>
        <v>#REF!</v>
      </c>
      <c r="B26" s="92" t="str">
        <f>IF('0'!A1=1,"Черкаська","Cherkasy")</f>
        <v>Черкаська</v>
      </c>
      <c r="C26" s="34">
        <v>24088.5</v>
      </c>
      <c r="D26" s="34">
        <v>28834.1</v>
      </c>
      <c r="E26" s="34">
        <v>28008.899999999998</v>
      </c>
      <c r="F26" s="34">
        <v>29945.7</v>
      </c>
      <c r="G26" s="34">
        <v>29325.3</v>
      </c>
      <c r="H26" s="34">
        <v>28999.1</v>
      </c>
      <c r="I26" s="34">
        <v>29973.899999999998</v>
      </c>
      <c r="J26" s="34">
        <v>26412.1</v>
      </c>
      <c r="K26" s="34">
        <v>32905.699999999997</v>
      </c>
      <c r="L26" s="184">
        <v>32673.5</v>
      </c>
      <c r="M26" s="182">
        <v>24511.9</v>
      </c>
    </row>
    <row r="27" spans="1:13" ht="15" customHeight="1" thickTop="1" thickBot="1" x14ac:dyDescent="0.3">
      <c r="A27" s="224" t="e">
        <f>IF('0'!#REF!=1,"до змісту","to title")</f>
        <v>#REF!</v>
      </c>
      <c r="B27" s="92" t="str">
        <f>IF('0'!A1=1,"Чернівецька","Chernivtsi")</f>
        <v>Чернівецька</v>
      </c>
      <c r="C27" s="34">
        <v>2307.4</v>
      </c>
      <c r="D27" s="34">
        <v>2815.5</v>
      </c>
      <c r="E27" s="34">
        <v>2853.3</v>
      </c>
      <c r="F27" s="34">
        <v>2908.9</v>
      </c>
      <c r="G27" s="34">
        <v>3467.2999999999997</v>
      </c>
      <c r="H27" s="34">
        <v>2590.4</v>
      </c>
      <c r="I27" s="34">
        <v>2518</v>
      </c>
      <c r="J27" s="34">
        <v>2908.3999999999996</v>
      </c>
      <c r="K27" s="34">
        <v>3188.9</v>
      </c>
      <c r="L27" s="184">
        <v>2731.8999999999996</v>
      </c>
      <c r="M27" s="182">
        <v>2776.6</v>
      </c>
    </row>
    <row r="28" spans="1:13" ht="15" customHeight="1" thickTop="1" x14ac:dyDescent="0.25">
      <c r="A28" s="255" t="e">
        <f>IF('0'!#REF!=1,"до змісту","to title")</f>
        <v>#REF!</v>
      </c>
      <c r="B28" s="92" t="str">
        <f>IF('0'!A1=1,"Чернігівська","Chernihiv")</f>
        <v>Чернігівська</v>
      </c>
      <c r="C28" s="34">
        <v>10003.1</v>
      </c>
      <c r="D28" s="34">
        <v>14104</v>
      </c>
      <c r="E28" s="34">
        <v>16396.8</v>
      </c>
      <c r="F28" s="34">
        <v>17229.8</v>
      </c>
      <c r="G28" s="34">
        <v>19337.3</v>
      </c>
      <c r="H28" s="34">
        <v>19239.400000000001</v>
      </c>
      <c r="I28" s="34">
        <v>21114.7</v>
      </c>
      <c r="J28" s="34">
        <v>22254.899999999998</v>
      </c>
      <c r="K28" s="34">
        <v>25488.2</v>
      </c>
      <c r="L28" s="184">
        <v>25376.1</v>
      </c>
      <c r="M28" s="182">
        <v>26415.7</v>
      </c>
    </row>
    <row r="29" spans="1:13" ht="17.100000000000001" customHeight="1" x14ac:dyDescent="0.25">
      <c r="A29" s="282" t="str">
        <f>IF('0'!A1=1,"рослинництво","crop production")</f>
        <v>рослинництво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</row>
    <row r="30" spans="1:13" ht="16.5" customHeight="1" x14ac:dyDescent="0.25">
      <c r="A30" s="281" t="str">
        <f>IF('0'!A1=1,"РЕГІОНИ","OBLAST")</f>
        <v>РЕГІОНИ</v>
      </c>
      <c r="B30" s="91" t="str">
        <f>IF('0'!A1=1,"Україна","Ukraine")</f>
        <v>Україна</v>
      </c>
      <c r="C30" s="43">
        <v>200914.59999999995</v>
      </c>
      <c r="D30" s="43">
        <v>270987.39999999997</v>
      </c>
      <c r="E30" s="43">
        <v>246705.80000000002</v>
      </c>
      <c r="F30" s="43">
        <v>304891.90000000002</v>
      </c>
      <c r="G30" s="43">
        <v>316895.09999999998</v>
      </c>
      <c r="H30" s="43">
        <v>299369.3</v>
      </c>
      <c r="I30" s="43">
        <v>336588.1</v>
      </c>
      <c r="J30" s="43">
        <v>323724.5</v>
      </c>
      <c r="K30" s="43">
        <v>367688.10000000003</v>
      </c>
      <c r="L30" s="181">
        <v>376789.7</v>
      </c>
      <c r="M30" s="183">
        <v>323198.2</v>
      </c>
    </row>
    <row r="31" spans="1:13" ht="17.25" customHeight="1" x14ac:dyDescent="0.25">
      <c r="A31" s="281"/>
      <c r="B31" s="92" t="str">
        <f>IF('0'!A1=1,"Вінницька","Vinnytsya")</f>
        <v>Вінницька</v>
      </c>
      <c r="C31" s="34">
        <v>16395.400000000001</v>
      </c>
      <c r="D31" s="34">
        <v>20937.099999999999</v>
      </c>
      <c r="E31" s="34">
        <v>19091</v>
      </c>
      <c r="F31" s="34">
        <v>23813.5</v>
      </c>
      <c r="G31" s="34">
        <v>26102.400000000001</v>
      </c>
      <c r="H31" s="34">
        <v>20831</v>
      </c>
      <c r="I31" s="34">
        <v>28052.7</v>
      </c>
      <c r="J31" s="34">
        <v>25893.200000000001</v>
      </c>
      <c r="K31" s="34">
        <v>30833</v>
      </c>
      <c r="L31" s="184">
        <v>29100.7</v>
      </c>
      <c r="M31" s="182">
        <v>21521.9</v>
      </c>
    </row>
    <row r="32" spans="1:13" ht="17.25" customHeight="1" x14ac:dyDescent="0.25">
      <c r="A32" s="281"/>
      <c r="B32" s="92" t="str">
        <f>IF('0'!A1=1,"Волинська","Volyn")</f>
        <v>Волинська</v>
      </c>
      <c r="C32" s="34">
        <v>2132.1999999999998</v>
      </c>
      <c r="D32" s="34">
        <v>2766.6</v>
      </c>
      <c r="E32" s="34">
        <v>3155.3</v>
      </c>
      <c r="F32" s="34">
        <v>3320.3</v>
      </c>
      <c r="G32" s="34">
        <v>4080.1</v>
      </c>
      <c r="H32" s="34">
        <v>3865</v>
      </c>
      <c r="I32" s="34">
        <v>4265.3</v>
      </c>
      <c r="J32" s="34">
        <v>5023.5</v>
      </c>
      <c r="K32" s="34">
        <v>5808.8</v>
      </c>
      <c r="L32" s="184">
        <v>5987.3</v>
      </c>
      <c r="M32" s="182">
        <v>6172.6</v>
      </c>
    </row>
    <row r="33" spans="1:13" ht="17.25" customHeight="1" x14ac:dyDescent="0.25">
      <c r="A33" s="284"/>
      <c r="B33" s="92" t="str">
        <f>IF('0'!A1=1,"Дніпропетровська","Dnipropetrovsk")</f>
        <v>Дніпропетровська</v>
      </c>
      <c r="C33" s="147">
        <v>13187.8</v>
      </c>
      <c r="D33" s="147">
        <v>16490.3</v>
      </c>
      <c r="E33" s="34">
        <v>10646.1</v>
      </c>
      <c r="F33" s="34">
        <v>18132.3</v>
      </c>
      <c r="G33" s="34">
        <v>15646.2</v>
      </c>
      <c r="H33" s="34">
        <v>17743.099999999999</v>
      </c>
      <c r="I33" s="34">
        <v>17598.7</v>
      </c>
      <c r="J33" s="34">
        <v>17661.400000000001</v>
      </c>
      <c r="K33" s="34">
        <v>18784.7</v>
      </c>
      <c r="L33" s="184">
        <v>22358.1</v>
      </c>
      <c r="M33" s="182">
        <v>18585.5</v>
      </c>
    </row>
    <row r="34" spans="1:13" ht="17.25" customHeight="1" x14ac:dyDescent="0.25">
      <c r="A34" s="284"/>
      <c r="B34" s="92" t="str">
        <f>IF('0'!A1=1,"Донецька","Donetsk")</f>
        <v>Донецька</v>
      </c>
      <c r="C34" s="147">
        <v>8449.7999999999993</v>
      </c>
      <c r="D34" s="147">
        <v>10658.6</v>
      </c>
      <c r="E34" s="34">
        <v>9050.1</v>
      </c>
      <c r="F34" s="34">
        <v>10348.4</v>
      </c>
      <c r="G34" s="34">
        <v>9687.9</v>
      </c>
      <c r="H34" s="34">
        <v>7224.5</v>
      </c>
      <c r="I34" s="34">
        <v>8468.7000000000007</v>
      </c>
      <c r="J34" s="34">
        <v>8568.6</v>
      </c>
      <c r="K34" s="34">
        <v>7140.9</v>
      </c>
      <c r="L34" s="184">
        <v>10014</v>
      </c>
      <c r="M34" s="182">
        <v>9418.7999999999993</v>
      </c>
    </row>
    <row r="35" spans="1:13" ht="17.25" customHeight="1" x14ac:dyDescent="0.25">
      <c r="A35" s="281"/>
      <c r="B35" s="92" t="str">
        <f>IF('0'!A1=1,"Житомирська","Zhytomyr")</f>
        <v>Житомирська</v>
      </c>
      <c r="C35" s="34">
        <v>5466.7</v>
      </c>
      <c r="D35" s="34">
        <v>7506.3</v>
      </c>
      <c r="E35" s="34">
        <v>8835.1</v>
      </c>
      <c r="F35" s="34">
        <v>10001.299999999999</v>
      </c>
      <c r="G35" s="34">
        <v>11084.8</v>
      </c>
      <c r="H35" s="34">
        <v>9169.4</v>
      </c>
      <c r="I35" s="34">
        <v>11667.9</v>
      </c>
      <c r="J35" s="34">
        <v>12208.6</v>
      </c>
      <c r="K35" s="34">
        <v>14259.3</v>
      </c>
      <c r="L35" s="184">
        <v>14805.6</v>
      </c>
      <c r="M35" s="182">
        <v>13237.6</v>
      </c>
    </row>
    <row r="36" spans="1:13" ht="17.25" customHeight="1" x14ac:dyDescent="0.25">
      <c r="A36" s="281"/>
      <c r="B36" s="92" t="str">
        <f>IF('0'!A1=1,"Закарпатська","Zakarpattya")</f>
        <v>Закарпатська</v>
      </c>
      <c r="C36" s="34">
        <v>233.5</v>
      </c>
      <c r="D36" s="34">
        <v>385.7</v>
      </c>
      <c r="E36" s="34">
        <v>443.9</v>
      </c>
      <c r="F36" s="34">
        <v>413</v>
      </c>
      <c r="G36" s="34">
        <v>546.29999999999995</v>
      </c>
      <c r="H36" s="34">
        <v>678.7</v>
      </c>
      <c r="I36" s="34">
        <v>799.3</v>
      </c>
      <c r="J36" s="34">
        <v>761</v>
      </c>
      <c r="K36" s="34">
        <v>910.7</v>
      </c>
      <c r="L36" s="184">
        <v>753.8</v>
      </c>
      <c r="M36" s="182">
        <v>892.3</v>
      </c>
    </row>
    <row r="37" spans="1:13" ht="17.25" customHeight="1" x14ac:dyDescent="0.25">
      <c r="A37" s="281"/>
      <c r="B37" s="92" t="str">
        <f>IF('0'!A1=1,"Запорізька","Zaporizhya")</f>
        <v>Запорізька</v>
      </c>
      <c r="C37" s="34">
        <v>10665.5</v>
      </c>
      <c r="D37" s="34">
        <v>12694</v>
      </c>
      <c r="E37" s="34">
        <v>8246</v>
      </c>
      <c r="F37" s="34">
        <v>12067.2</v>
      </c>
      <c r="G37" s="34">
        <v>11859.1</v>
      </c>
      <c r="H37" s="34">
        <v>13468.1</v>
      </c>
      <c r="I37" s="34">
        <v>13973.2</v>
      </c>
      <c r="J37" s="34">
        <v>13945.1</v>
      </c>
      <c r="K37" s="34">
        <v>11467.8</v>
      </c>
      <c r="L37" s="184">
        <v>16674.8</v>
      </c>
      <c r="M37" s="182">
        <v>14442.6</v>
      </c>
    </row>
    <row r="38" spans="1:13" ht="17.25" customHeight="1" x14ac:dyDescent="0.25">
      <c r="A38" s="281"/>
      <c r="B38" s="92" t="str">
        <f>IF('0'!A1=1,"Івано-Франківська","Ivano-Frankivsk")</f>
        <v>Івано-Франківська</v>
      </c>
      <c r="C38" s="34">
        <v>1145.0999999999999</v>
      </c>
      <c r="D38" s="34">
        <v>1995.3</v>
      </c>
      <c r="E38" s="34">
        <v>2393</v>
      </c>
      <c r="F38" s="34">
        <v>2691</v>
      </c>
      <c r="G38" s="34">
        <v>3368.4</v>
      </c>
      <c r="H38" s="34">
        <v>2661.6</v>
      </c>
      <c r="I38" s="34">
        <v>3176.7</v>
      </c>
      <c r="J38" s="34">
        <v>3758.7</v>
      </c>
      <c r="K38" s="34">
        <v>3754.5</v>
      </c>
      <c r="L38" s="184">
        <v>3262.8</v>
      </c>
      <c r="M38" s="182">
        <v>3745.4</v>
      </c>
    </row>
    <row r="39" spans="1:13" ht="17.25" customHeight="1" x14ac:dyDescent="0.25">
      <c r="A39" s="281"/>
      <c r="B39" s="92" t="str">
        <f>IF('0'!A1=1,"Київська","Kyiv")</f>
        <v>Київська</v>
      </c>
      <c r="C39" s="34">
        <v>11727.3</v>
      </c>
      <c r="D39" s="34">
        <v>15288.9</v>
      </c>
      <c r="E39" s="34">
        <v>16779.900000000001</v>
      </c>
      <c r="F39" s="34">
        <v>17344.5</v>
      </c>
      <c r="G39" s="34">
        <v>18991.3</v>
      </c>
      <c r="H39" s="34">
        <v>15972.6</v>
      </c>
      <c r="I39" s="34">
        <v>18868.400000000001</v>
      </c>
      <c r="J39" s="34">
        <v>16304.7</v>
      </c>
      <c r="K39" s="34">
        <v>22742.3</v>
      </c>
      <c r="L39" s="184">
        <v>21490</v>
      </c>
      <c r="M39" s="182">
        <v>15547.8</v>
      </c>
    </row>
    <row r="40" spans="1:13" ht="17.25" customHeight="1" x14ac:dyDescent="0.25">
      <c r="A40" s="281"/>
      <c r="B40" s="92" t="str">
        <f>IF('0'!A1=1,"Кіровоградська","Kirovohrad")</f>
        <v>Кіровоградська</v>
      </c>
      <c r="C40" s="34">
        <v>13619.2</v>
      </c>
      <c r="D40" s="34">
        <v>18690.099999999999</v>
      </c>
      <c r="E40" s="34">
        <v>14897.1</v>
      </c>
      <c r="F40" s="34">
        <v>20719.3</v>
      </c>
      <c r="G40" s="34">
        <v>19648.5</v>
      </c>
      <c r="H40" s="34">
        <v>18673.7</v>
      </c>
      <c r="I40" s="34">
        <v>20673.2</v>
      </c>
      <c r="J40" s="34">
        <v>16567.3</v>
      </c>
      <c r="K40" s="34">
        <v>21082.7</v>
      </c>
      <c r="L40" s="184">
        <v>23296.9</v>
      </c>
      <c r="M40" s="182">
        <v>14835.2</v>
      </c>
    </row>
    <row r="41" spans="1:13" ht="17.25" customHeight="1" x14ac:dyDescent="0.25">
      <c r="A41" s="281"/>
      <c r="B41" s="92" t="str">
        <f>IF('0'!A1=1,"Луганська","Luhansk")</f>
        <v>Луганська</v>
      </c>
      <c r="C41" s="34">
        <v>5739.8</v>
      </c>
      <c r="D41" s="34">
        <v>8425.4</v>
      </c>
      <c r="E41" s="34">
        <v>8491.4</v>
      </c>
      <c r="F41" s="34">
        <v>8874.7000000000007</v>
      </c>
      <c r="G41" s="34">
        <v>7673.6</v>
      </c>
      <c r="H41" s="34">
        <v>6132.1</v>
      </c>
      <c r="I41" s="34">
        <v>8202.5</v>
      </c>
      <c r="J41" s="34">
        <v>7774.4</v>
      </c>
      <c r="K41" s="34">
        <v>8263.7999999999993</v>
      </c>
      <c r="L41" s="184">
        <v>9651.2000000000007</v>
      </c>
      <c r="M41" s="182">
        <v>8440</v>
      </c>
    </row>
    <row r="42" spans="1:13" ht="17.25" customHeight="1" x14ac:dyDescent="0.25">
      <c r="A42" s="281"/>
      <c r="B42" s="92" t="str">
        <f>IF('0'!A1=1,"Львівська","Lviv")</f>
        <v>Львівська</v>
      </c>
      <c r="C42" s="34">
        <v>3318.7</v>
      </c>
      <c r="D42" s="34">
        <v>4360.3999999999996</v>
      </c>
      <c r="E42" s="34">
        <v>5205.2</v>
      </c>
      <c r="F42" s="34">
        <v>5647.9</v>
      </c>
      <c r="G42" s="34">
        <v>6608.4</v>
      </c>
      <c r="H42" s="34">
        <v>6232.5</v>
      </c>
      <c r="I42" s="34">
        <v>6859.4</v>
      </c>
      <c r="J42" s="34">
        <v>7800</v>
      </c>
      <c r="K42" s="34">
        <v>8405.4</v>
      </c>
      <c r="L42" s="184">
        <v>8480.6</v>
      </c>
      <c r="M42" s="182">
        <v>9115.4</v>
      </c>
    </row>
    <row r="43" spans="1:13" ht="17.25" customHeight="1" x14ac:dyDescent="0.25">
      <c r="A43" s="281"/>
      <c r="B43" s="92" t="str">
        <f>IF('0'!A1=1,"Миколаївська","Mykolayiv")</f>
        <v>Миколаївська</v>
      </c>
      <c r="C43" s="34">
        <v>10139</v>
      </c>
      <c r="D43" s="34">
        <v>11919.6</v>
      </c>
      <c r="E43" s="34">
        <v>9155.9</v>
      </c>
      <c r="F43" s="34">
        <v>14212.6</v>
      </c>
      <c r="G43" s="34">
        <v>13170.6</v>
      </c>
      <c r="H43" s="34">
        <v>13431.5</v>
      </c>
      <c r="I43" s="34">
        <v>15170.3</v>
      </c>
      <c r="J43" s="34">
        <v>13564.8</v>
      </c>
      <c r="K43" s="34">
        <v>14832.6</v>
      </c>
      <c r="L43" s="184">
        <v>16236.1</v>
      </c>
      <c r="M43" s="182">
        <v>11690</v>
      </c>
    </row>
    <row r="44" spans="1:13" ht="17.25" customHeight="1" x14ac:dyDescent="0.25">
      <c r="A44" s="281"/>
      <c r="B44" s="92" t="str">
        <f>IF('0'!A1=1,"Одеська","Odesa")</f>
        <v>Одеська</v>
      </c>
      <c r="C44" s="34">
        <v>12884.3</v>
      </c>
      <c r="D44" s="34">
        <v>13899.9</v>
      </c>
      <c r="E44" s="34">
        <v>10123.299999999999</v>
      </c>
      <c r="F44" s="34">
        <v>17641.099999999999</v>
      </c>
      <c r="G44" s="34">
        <v>17197.400000000001</v>
      </c>
      <c r="H44" s="34">
        <v>16094.5</v>
      </c>
      <c r="I44" s="34">
        <v>19756.3</v>
      </c>
      <c r="J44" s="34">
        <v>20230.900000000001</v>
      </c>
      <c r="K44" s="34">
        <v>20357.599999999999</v>
      </c>
      <c r="L44" s="184">
        <v>16669.5</v>
      </c>
      <c r="M44" s="182">
        <v>8269.1</v>
      </c>
    </row>
    <row r="45" spans="1:13" ht="17.25" customHeight="1" x14ac:dyDescent="0.25">
      <c r="A45" s="281"/>
      <c r="B45" s="92" t="str">
        <f>IF('0'!A1=1,"Полтавська","Poltava")</f>
        <v>Полтавська</v>
      </c>
      <c r="C45" s="34">
        <v>15696.8</v>
      </c>
      <c r="D45" s="34">
        <v>23788</v>
      </c>
      <c r="E45" s="34">
        <v>19590.599999999999</v>
      </c>
      <c r="F45" s="34">
        <v>25065.5</v>
      </c>
      <c r="G45" s="34">
        <v>23051</v>
      </c>
      <c r="H45" s="34">
        <v>25742.9</v>
      </c>
      <c r="I45" s="34">
        <v>27335.5</v>
      </c>
      <c r="J45" s="34">
        <v>20839.5</v>
      </c>
      <c r="K45" s="34">
        <v>28729.1</v>
      </c>
      <c r="L45" s="184">
        <v>26834.7</v>
      </c>
      <c r="M45" s="182">
        <v>22962.799999999999</v>
      </c>
    </row>
    <row r="46" spans="1:13" ht="17.25" customHeight="1" x14ac:dyDescent="0.25">
      <c r="A46" s="281"/>
      <c r="B46" s="92" t="str">
        <f>IF('0'!A1=1,"Рівненська","Rivne")</f>
        <v>Рівненська</v>
      </c>
      <c r="C46" s="34">
        <v>3087</v>
      </c>
      <c r="D46" s="34">
        <v>3731</v>
      </c>
      <c r="E46" s="34">
        <v>4103.6000000000004</v>
      </c>
      <c r="F46" s="34">
        <v>4420.2</v>
      </c>
      <c r="G46" s="34">
        <v>5189.5</v>
      </c>
      <c r="H46" s="34">
        <v>4689.3999999999996</v>
      </c>
      <c r="I46" s="34">
        <v>5348.1</v>
      </c>
      <c r="J46" s="34">
        <v>5716.7</v>
      </c>
      <c r="K46" s="34">
        <v>6278.8</v>
      </c>
      <c r="L46" s="184">
        <v>6424</v>
      </c>
      <c r="M46" s="182">
        <v>7063.9</v>
      </c>
    </row>
    <row r="47" spans="1:13" ht="17.25" customHeight="1" x14ac:dyDescent="0.25">
      <c r="A47" s="281"/>
      <c r="B47" s="92" t="str">
        <f>IF('0'!A1=1,"Сумська","Sumy ")</f>
        <v>Сумська</v>
      </c>
      <c r="C47" s="34">
        <v>7491.4</v>
      </c>
      <c r="D47" s="34">
        <v>12820.9</v>
      </c>
      <c r="E47" s="34">
        <v>13679</v>
      </c>
      <c r="F47" s="34">
        <v>16725.7</v>
      </c>
      <c r="G47" s="34">
        <v>18601.3</v>
      </c>
      <c r="H47" s="34">
        <v>17951.8</v>
      </c>
      <c r="I47" s="34">
        <v>18732.099999999999</v>
      </c>
      <c r="J47" s="34">
        <v>18765.2</v>
      </c>
      <c r="K47" s="34">
        <v>21872.5</v>
      </c>
      <c r="L47" s="184">
        <v>22070</v>
      </c>
      <c r="M47" s="182">
        <v>23336</v>
      </c>
    </row>
    <row r="48" spans="1:13" ht="17.25" customHeight="1" x14ac:dyDescent="0.25">
      <c r="A48" s="281"/>
      <c r="B48" s="92" t="str">
        <f>IF('0'!A1=1,"Тернопільська","Ternopil ")</f>
        <v>Тернопільська</v>
      </c>
      <c r="C48" s="34">
        <v>6624.3</v>
      </c>
      <c r="D48" s="34">
        <v>9083.1</v>
      </c>
      <c r="E48" s="34">
        <v>10222.6</v>
      </c>
      <c r="F48" s="34">
        <v>10131.6</v>
      </c>
      <c r="G48" s="34">
        <v>12753.9</v>
      </c>
      <c r="H48" s="34">
        <v>10611</v>
      </c>
      <c r="I48" s="34">
        <v>11457.5</v>
      </c>
      <c r="J48" s="34">
        <v>13890.6</v>
      </c>
      <c r="K48" s="34">
        <v>14677.6</v>
      </c>
      <c r="L48" s="184">
        <v>14067</v>
      </c>
      <c r="M48" s="182">
        <v>14280.8</v>
      </c>
    </row>
    <row r="49" spans="1:13" ht="17.25" customHeight="1" x14ac:dyDescent="0.25">
      <c r="A49" s="281"/>
      <c r="B49" s="92" t="str">
        <f>IF('0'!A1=1,"Харківська","Kharkiv")</f>
        <v>Харківська</v>
      </c>
      <c r="C49" s="34">
        <v>9989.1</v>
      </c>
      <c r="D49" s="34">
        <v>17614.8</v>
      </c>
      <c r="E49" s="34">
        <v>15034.4</v>
      </c>
      <c r="F49" s="34">
        <v>19387.099999999999</v>
      </c>
      <c r="G49" s="34">
        <v>20936.099999999999</v>
      </c>
      <c r="H49" s="34">
        <v>19655</v>
      </c>
      <c r="I49" s="34">
        <v>21834.799999999999</v>
      </c>
      <c r="J49" s="34">
        <v>19021.900000000001</v>
      </c>
      <c r="K49" s="34">
        <v>20907.7</v>
      </c>
      <c r="L49" s="184">
        <v>22356.1</v>
      </c>
      <c r="M49" s="182">
        <v>22994.799999999999</v>
      </c>
    </row>
    <row r="50" spans="1:13" ht="17.25" customHeight="1" x14ac:dyDescent="0.25">
      <c r="A50" s="281"/>
      <c r="B50" s="92" t="str">
        <f>IF('0'!A1=1,"Херсонська","Kherson")</f>
        <v>Херсонська</v>
      </c>
      <c r="C50" s="34">
        <v>9237.2999999999993</v>
      </c>
      <c r="D50" s="34">
        <v>12342.3</v>
      </c>
      <c r="E50" s="34">
        <v>8081</v>
      </c>
      <c r="F50" s="34">
        <v>10640.6</v>
      </c>
      <c r="G50" s="34">
        <v>11131.9</v>
      </c>
      <c r="H50" s="34">
        <v>13189.2</v>
      </c>
      <c r="I50" s="34">
        <v>14068</v>
      </c>
      <c r="J50" s="34">
        <v>14298.1</v>
      </c>
      <c r="K50" s="34">
        <v>14417.4</v>
      </c>
      <c r="L50" s="184">
        <v>16000.1</v>
      </c>
      <c r="M50" s="182">
        <v>14214</v>
      </c>
    </row>
    <row r="51" spans="1:13" ht="17.25" customHeight="1" x14ac:dyDescent="0.25">
      <c r="A51" s="281"/>
      <c r="B51" s="92" t="str">
        <f>IF('0'!A1=1,"Хмельницька","Khmelnytskiy")</f>
        <v>Хмельницька</v>
      </c>
      <c r="C51" s="34">
        <v>10202.4</v>
      </c>
      <c r="D51" s="34">
        <v>12648.5</v>
      </c>
      <c r="E51" s="34">
        <v>15212.7</v>
      </c>
      <c r="F51" s="34">
        <v>16024.6</v>
      </c>
      <c r="G51" s="34">
        <v>20339.099999999999</v>
      </c>
      <c r="H51" s="34">
        <v>16916.8</v>
      </c>
      <c r="I51" s="34">
        <v>19161.900000000001</v>
      </c>
      <c r="J51" s="34">
        <v>21981.8</v>
      </c>
      <c r="K51" s="34">
        <v>23211.7</v>
      </c>
      <c r="L51" s="184">
        <v>22817.8</v>
      </c>
      <c r="M51" s="182">
        <v>21943.200000000001</v>
      </c>
    </row>
    <row r="52" spans="1:13" ht="17.25" customHeight="1" x14ac:dyDescent="0.25">
      <c r="A52" s="281"/>
      <c r="B52" s="92" t="str">
        <f>IF('0'!A1=1,"Черкаська","Cherkasy")</f>
        <v>Черкаська</v>
      </c>
      <c r="C52" s="34">
        <v>13664.3</v>
      </c>
      <c r="D52" s="34">
        <v>18580</v>
      </c>
      <c r="E52" s="34">
        <v>17774.599999999999</v>
      </c>
      <c r="F52" s="34">
        <v>19782.900000000001</v>
      </c>
      <c r="G52" s="34">
        <v>19019.8</v>
      </c>
      <c r="H52" s="34">
        <v>19068.2</v>
      </c>
      <c r="I52" s="34">
        <v>19954.099999999999</v>
      </c>
      <c r="J52" s="34">
        <v>16407.5</v>
      </c>
      <c r="K52" s="34">
        <v>22722.1</v>
      </c>
      <c r="L52" s="184">
        <v>21880</v>
      </c>
      <c r="M52" s="182">
        <v>13852.4</v>
      </c>
    </row>
    <row r="53" spans="1:13" ht="17.25" customHeight="1" x14ac:dyDescent="0.25">
      <c r="A53" s="281"/>
      <c r="B53" s="92" t="str">
        <f>IF('0'!A1=1,"Чернівецька","Chernivtsi")</f>
        <v>Чернівецька</v>
      </c>
      <c r="C53" s="34">
        <v>1561</v>
      </c>
      <c r="D53" s="34">
        <v>1982.7</v>
      </c>
      <c r="E53" s="34">
        <v>1946.1</v>
      </c>
      <c r="F53" s="34">
        <v>2142.3000000000002</v>
      </c>
      <c r="G53" s="34">
        <v>2714.7</v>
      </c>
      <c r="H53" s="34">
        <v>1872</v>
      </c>
      <c r="I53" s="34">
        <v>1848</v>
      </c>
      <c r="J53" s="34">
        <v>2286.6999999999998</v>
      </c>
      <c r="K53" s="34">
        <v>2530.9</v>
      </c>
      <c r="L53" s="184">
        <v>2039.6</v>
      </c>
      <c r="M53" s="182">
        <v>2081.1</v>
      </c>
    </row>
    <row r="54" spans="1:13" ht="17.25" customHeight="1" x14ac:dyDescent="0.25">
      <c r="A54" s="281"/>
      <c r="B54" s="92" t="str">
        <f>IF('0'!A1=1,"Чернігівська","Chernihiv")</f>
        <v>Чернігівська</v>
      </c>
      <c r="C54" s="34">
        <v>8256.7000000000007</v>
      </c>
      <c r="D54" s="34">
        <v>12377.9</v>
      </c>
      <c r="E54" s="34">
        <v>14547.9</v>
      </c>
      <c r="F54" s="34">
        <v>15344.3</v>
      </c>
      <c r="G54" s="34">
        <v>17492.8</v>
      </c>
      <c r="H54" s="34">
        <v>17494.7</v>
      </c>
      <c r="I54" s="34">
        <v>19315.5</v>
      </c>
      <c r="J54" s="34">
        <v>20454.3</v>
      </c>
      <c r="K54" s="34">
        <v>23696.2</v>
      </c>
      <c r="L54" s="184">
        <v>23519</v>
      </c>
      <c r="M54" s="182">
        <v>24555</v>
      </c>
    </row>
    <row r="55" spans="1:13" ht="17.100000000000001" customHeight="1" x14ac:dyDescent="0.25">
      <c r="A55" s="282" t="str">
        <f>IF('0'!A1=1,"тваринництво","animal production")</f>
        <v>тваринництво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</row>
    <row r="56" spans="1:13" ht="16.5" customHeight="1" x14ac:dyDescent="0.25">
      <c r="A56" s="281" t="str">
        <f>IF('0'!A1=1,"РЕГІОНИ","OBLAST")</f>
        <v>РЕГІОНИ</v>
      </c>
      <c r="B56" s="91" t="str">
        <f>IF('0'!A1=1,"Україна","Ukraine")</f>
        <v>Україна</v>
      </c>
      <c r="C56" s="43">
        <v>55891.400000000009</v>
      </c>
      <c r="D56" s="43">
        <v>58386.000000000007</v>
      </c>
      <c r="E56" s="43">
        <v>63114.000000000007</v>
      </c>
      <c r="F56" s="43">
        <v>68545.900000000009</v>
      </c>
      <c r="G56" s="43">
        <v>70848.999999999985</v>
      </c>
      <c r="H56" s="43">
        <v>68369.5</v>
      </c>
      <c r="I56" s="43">
        <v>66656.599999999991</v>
      </c>
      <c r="J56" s="43">
        <v>67291.3</v>
      </c>
      <c r="K56" s="43">
        <v>70310.500000000015</v>
      </c>
      <c r="L56" s="181">
        <v>73016.60000000002</v>
      </c>
      <c r="M56" s="183">
        <v>72519.5</v>
      </c>
    </row>
    <row r="57" spans="1:13" ht="17.25" customHeight="1" x14ac:dyDescent="0.25">
      <c r="A57" s="281"/>
      <c r="B57" s="92" t="str">
        <f>IF('0'!A1=1,"Вінницька","Vinnytsya")</f>
        <v>Вінницька</v>
      </c>
      <c r="C57" s="34">
        <v>2123.6999999999998</v>
      </c>
      <c r="D57" s="34">
        <v>2203</v>
      </c>
      <c r="E57" s="34">
        <v>2962.6</v>
      </c>
      <c r="F57" s="34">
        <v>5642.8</v>
      </c>
      <c r="G57" s="34">
        <v>7663.4</v>
      </c>
      <c r="H57" s="34">
        <v>9093.6</v>
      </c>
      <c r="I57" s="34">
        <v>9375.6</v>
      </c>
      <c r="J57" s="34">
        <v>9317.7999999999993</v>
      </c>
      <c r="K57" s="34">
        <v>10043.299999999999</v>
      </c>
      <c r="L57" s="184">
        <v>13311.1</v>
      </c>
      <c r="M57" s="182">
        <v>13647.2</v>
      </c>
    </row>
    <row r="58" spans="1:13" ht="17.25" customHeight="1" x14ac:dyDescent="0.25">
      <c r="A58" s="281"/>
      <c r="B58" s="92" t="str">
        <f>IF('0'!A1=1,"Волинська","Volyn")</f>
        <v>Волинська</v>
      </c>
      <c r="C58" s="34">
        <v>1719</v>
      </c>
      <c r="D58" s="34">
        <v>1781.8</v>
      </c>
      <c r="E58" s="34">
        <v>1992.7</v>
      </c>
      <c r="F58" s="34">
        <v>2176.1</v>
      </c>
      <c r="G58" s="34">
        <v>2419.4</v>
      </c>
      <c r="H58" s="34">
        <v>2483.5</v>
      </c>
      <c r="I58" s="34">
        <v>2584.5</v>
      </c>
      <c r="J58" s="34">
        <v>2585</v>
      </c>
      <c r="K58" s="34">
        <v>2603.1</v>
      </c>
      <c r="L58" s="184">
        <v>2677</v>
      </c>
      <c r="M58" s="182">
        <v>2746.7</v>
      </c>
    </row>
    <row r="59" spans="1:13" ht="17.25" customHeight="1" x14ac:dyDescent="0.25">
      <c r="A59" s="281"/>
      <c r="B59" s="92" t="str">
        <f>IF('0'!A1=1,"Дніпропетровська","Dnipropetrovsk")</f>
        <v>Дніпропетровська</v>
      </c>
      <c r="C59" s="34">
        <v>6283.8</v>
      </c>
      <c r="D59" s="34">
        <v>6790.8</v>
      </c>
      <c r="E59" s="34">
        <v>7072.1</v>
      </c>
      <c r="F59" s="34">
        <v>6771.1</v>
      </c>
      <c r="G59" s="34">
        <v>6905.7</v>
      </c>
      <c r="H59" s="34">
        <v>6646.8</v>
      </c>
      <c r="I59" s="34">
        <v>6822</v>
      </c>
      <c r="J59" s="34">
        <v>7237.7</v>
      </c>
      <c r="K59" s="34">
        <v>6945.1</v>
      </c>
      <c r="L59" s="184">
        <v>6995.1</v>
      </c>
      <c r="M59" s="182">
        <v>7211.8</v>
      </c>
    </row>
    <row r="60" spans="1:13" ht="17.25" customHeight="1" x14ac:dyDescent="0.25">
      <c r="A60" s="281"/>
      <c r="B60" s="92" t="str">
        <f>IF('0'!A1=1,"Донецька","Donetsk")</f>
        <v>Донецька</v>
      </c>
      <c r="C60" s="34">
        <v>4268.7</v>
      </c>
      <c r="D60" s="34">
        <v>4806.8</v>
      </c>
      <c r="E60" s="34">
        <v>4978.5</v>
      </c>
      <c r="F60" s="34">
        <v>4667.5</v>
      </c>
      <c r="G60" s="34">
        <v>3847.7</v>
      </c>
      <c r="H60" s="34">
        <v>2627.7</v>
      </c>
      <c r="I60" s="34">
        <v>2833.6</v>
      </c>
      <c r="J60" s="34">
        <v>2781.3</v>
      </c>
      <c r="K60" s="34">
        <v>2894.8</v>
      </c>
      <c r="L60" s="184">
        <v>3128.7</v>
      </c>
      <c r="M60" s="182">
        <v>3165</v>
      </c>
    </row>
    <row r="61" spans="1:13" ht="17.25" customHeight="1" x14ac:dyDescent="0.25">
      <c r="A61" s="281"/>
      <c r="B61" s="92" t="str">
        <f>IF('0'!A1=1,"Житомирська","Zhytomyr")</f>
        <v>Житомирська</v>
      </c>
      <c r="C61" s="34">
        <v>899.4</v>
      </c>
      <c r="D61" s="34">
        <v>831.9</v>
      </c>
      <c r="E61" s="34">
        <v>922.3</v>
      </c>
      <c r="F61" s="34">
        <v>924.6</v>
      </c>
      <c r="G61" s="34">
        <v>886.6</v>
      </c>
      <c r="H61" s="34">
        <v>886.6</v>
      </c>
      <c r="I61" s="34">
        <v>943.2</v>
      </c>
      <c r="J61" s="34">
        <v>913.2</v>
      </c>
      <c r="K61" s="34">
        <v>989.2</v>
      </c>
      <c r="L61" s="184">
        <v>1001.7</v>
      </c>
      <c r="M61" s="182">
        <v>1088.5999999999999</v>
      </c>
    </row>
    <row r="62" spans="1:13" ht="17.25" customHeight="1" x14ac:dyDescent="0.25">
      <c r="A62" s="281"/>
      <c r="B62" s="92" t="str">
        <f>IF('0'!A1=1,"Закарпатська","Zakarpattya")</f>
        <v>Закарпатська</v>
      </c>
      <c r="C62" s="34">
        <v>120.5</v>
      </c>
      <c r="D62" s="34">
        <v>129.5</v>
      </c>
      <c r="E62" s="34">
        <v>141.5</v>
      </c>
      <c r="F62" s="34">
        <v>148.5</v>
      </c>
      <c r="G62" s="34">
        <v>141.4</v>
      </c>
      <c r="H62" s="34">
        <v>123.9</v>
      </c>
      <c r="I62" s="34">
        <v>115.7</v>
      </c>
      <c r="J62" s="34">
        <v>100.6</v>
      </c>
      <c r="K62" s="34">
        <v>72.3</v>
      </c>
      <c r="L62" s="184">
        <v>85.1</v>
      </c>
      <c r="M62" s="182">
        <v>83.7</v>
      </c>
    </row>
    <row r="63" spans="1:13" ht="17.25" customHeight="1" x14ac:dyDescent="0.25">
      <c r="A63" s="281"/>
      <c r="B63" s="92" t="str">
        <f>IF('0'!A1=1,"Запорізька","Zaporizhya")</f>
        <v>Запорізька</v>
      </c>
      <c r="C63" s="34">
        <v>1870.8</v>
      </c>
      <c r="D63" s="34">
        <v>1816.3</v>
      </c>
      <c r="E63" s="34">
        <v>1887.2</v>
      </c>
      <c r="F63" s="34">
        <v>1906</v>
      </c>
      <c r="G63" s="34">
        <v>1895</v>
      </c>
      <c r="H63" s="34">
        <v>1808.1</v>
      </c>
      <c r="I63" s="34">
        <v>1652.7</v>
      </c>
      <c r="J63" s="34">
        <v>1439.4</v>
      </c>
      <c r="K63" s="34">
        <v>1430</v>
      </c>
      <c r="L63" s="184">
        <v>1342.7</v>
      </c>
      <c r="M63" s="182">
        <v>1223.4000000000001</v>
      </c>
    </row>
    <row r="64" spans="1:13" ht="17.25" customHeight="1" x14ac:dyDescent="0.25">
      <c r="A64" s="281"/>
      <c r="B64" s="92" t="str">
        <f>IF('0'!A1=1,"Івано-Франківська","Ivano-Frankivsk")</f>
        <v>Івано-Франківська</v>
      </c>
      <c r="C64" s="34">
        <v>1315.7</v>
      </c>
      <c r="D64" s="34">
        <v>1749.6</v>
      </c>
      <c r="E64" s="34">
        <v>1921.3</v>
      </c>
      <c r="F64" s="34">
        <v>1879</v>
      </c>
      <c r="G64" s="34">
        <v>1983</v>
      </c>
      <c r="H64" s="34">
        <v>1904.2</v>
      </c>
      <c r="I64" s="34">
        <v>1612.3</v>
      </c>
      <c r="J64" s="34">
        <v>1552.4</v>
      </c>
      <c r="K64" s="34">
        <v>1735</v>
      </c>
      <c r="L64" s="184">
        <v>1885.7</v>
      </c>
      <c r="M64" s="182">
        <v>1985.1</v>
      </c>
    </row>
    <row r="65" spans="1:13" ht="17.25" customHeight="1" x14ac:dyDescent="0.25">
      <c r="A65" s="281"/>
      <c r="B65" s="92" t="str">
        <f>IF('0'!A1=1,"Київська","Kyiv")</f>
        <v>Київська</v>
      </c>
      <c r="C65" s="34">
        <v>7573.9</v>
      </c>
      <c r="D65" s="34">
        <v>8202</v>
      </c>
      <c r="E65" s="34">
        <v>8913.6</v>
      </c>
      <c r="F65" s="34">
        <v>9249.7000000000007</v>
      </c>
      <c r="G65" s="34">
        <v>9170.5</v>
      </c>
      <c r="H65" s="34">
        <v>8852.9</v>
      </c>
      <c r="I65" s="34">
        <v>8147.9</v>
      </c>
      <c r="J65" s="34">
        <v>8995.9</v>
      </c>
      <c r="K65" s="34">
        <v>10804.9</v>
      </c>
      <c r="L65" s="184">
        <v>8988.6</v>
      </c>
      <c r="M65" s="182">
        <v>8511.9</v>
      </c>
    </row>
    <row r="66" spans="1:13" ht="17.25" customHeight="1" x14ac:dyDescent="0.25">
      <c r="A66" s="281"/>
      <c r="B66" s="92" t="str">
        <f>IF('0'!A1=1,"Кіровоградська","Kirovohrad")</f>
        <v>Кіровоградська</v>
      </c>
      <c r="C66" s="34">
        <v>696.9</v>
      </c>
      <c r="D66" s="34">
        <v>743.9</v>
      </c>
      <c r="E66" s="34">
        <v>898.7</v>
      </c>
      <c r="F66" s="34">
        <v>865.7</v>
      </c>
      <c r="G66" s="34">
        <v>851.2</v>
      </c>
      <c r="H66" s="34">
        <v>864.3</v>
      </c>
      <c r="I66" s="34">
        <v>844.6</v>
      </c>
      <c r="J66" s="34">
        <v>787.9</v>
      </c>
      <c r="K66" s="34">
        <v>808</v>
      </c>
      <c r="L66" s="184">
        <v>937.5</v>
      </c>
      <c r="M66" s="182">
        <v>928.2</v>
      </c>
    </row>
    <row r="67" spans="1:13" ht="17.25" customHeight="1" x14ac:dyDescent="0.25">
      <c r="A67" s="281"/>
      <c r="B67" s="92" t="str">
        <f>IF('0'!A1=1,"Луганська","Luhansk")</f>
        <v>Луганська</v>
      </c>
      <c r="C67" s="34">
        <v>1653.5</v>
      </c>
      <c r="D67" s="34">
        <v>1667.6</v>
      </c>
      <c r="E67" s="34">
        <v>1627.4</v>
      </c>
      <c r="F67" s="34">
        <v>1590.3</v>
      </c>
      <c r="G67" s="34">
        <v>971.7</v>
      </c>
      <c r="H67" s="34">
        <v>365.7</v>
      </c>
      <c r="I67" s="34">
        <v>322.3</v>
      </c>
      <c r="J67" s="34">
        <v>269.60000000000002</v>
      </c>
      <c r="K67" s="34">
        <v>241.9</v>
      </c>
      <c r="L67" s="184">
        <v>228.5</v>
      </c>
      <c r="M67" s="182">
        <v>204.4</v>
      </c>
    </row>
    <row r="68" spans="1:13" ht="17.25" customHeight="1" x14ac:dyDescent="0.25">
      <c r="A68" s="281"/>
      <c r="B68" s="92" t="str">
        <f>IF('0'!A1=1,"Львівська","Lviv")</f>
        <v>Львівська</v>
      </c>
      <c r="C68" s="34">
        <v>1776.9</v>
      </c>
      <c r="D68" s="34">
        <v>1823.3</v>
      </c>
      <c r="E68" s="34">
        <v>1977.2</v>
      </c>
      <c r="F68" s="34">
        <v>2196.5</v>
      </c>
      <c r="G68" s="34">
        <v>2086.4</v>
      </c>
      <c r="H68" s="34">
        <v>2036.7</v>
      </c>
      <c r="I68" s="34">
        <v>2108.5</v>
      </c>
      <c r="J68" s="34">
        <v>2400.5</v>
      </c>
      <c r="K68" s="34">
        <v>2697.6</v>
      </c>
      <c r="L68" s="184">
        <v>2582.6999999999998</v>
      </c>
      <c r="M68" s="182">
        <v>2756.6</v>
      </c>
    </row>
    <row r="69" spans="1:13" ht="17.25" customHeight="1" x14ac:dyDescent="0.25">
      <c r="A69" s="281"/>
      <c r="B69" s="92" t="str">
        <f>IF('0'!A1=1,"Миколаївська","Mykolayiv")</f>
        <v>Миколаївська</v>
      </c>
      <c r="C69" s="34">
        <v>852.7</v>
      </c>
      <c r="D69" s="34">
        <v>860.1</v>
      </c>
      <c r="E69" s="34">
        <v>824.3</v>
      </c>
      <c r="F69" s="34">
        <v>575.20000000000005</v>
      </c>
      <c r="G69" s="34">
        <v>754.7</v>
      </c>
      <c r="H69" s="34">
        <v>535.79999999999995</v>
      </c>
      <c r="I69" s="34">
        <v>506.5</v>
      </c>
      <c r="J69" s="34">
        <v>480.4</v>
      </c>
      <c r="K69" s="34">
        <v>504.3</v>
      </c>
      <c r="L69" s="184">
        <v>562.4</v>
      </c>
      <c r="M69" s="182">
        <v>444.4</v>
      </c>
    </row>
    <row r="70" spans="1:13" ht="17.25" customHeight="1" x14ac:dyDescent="0.25">
      <c r="A70" s="281"/>
      <c r="B70" s="92" t="str">
        <f>IF('0'!A1=1,"Одеська","Odesa")</f>
        <v>Одеська</v>
      </c>
      <c r="C70" s="34">
        <v>820.9</v>
      </c>
      <c r="D70" s="34">
        <v>636.29999999999995</v>
      </c>
      <c r="E70" s="34">
        <v>603.6</v>
      </c>
      <c r="F70" s="34">
        <v>653</v>
      </c>
      <c r="G70" s="34">
        <v>657.4</v>
      </c>
      <c r="H70" s="34">
        <v>656.4</v>
      </c>
      <c r="I70" s="34">
        <v>568.9</v>
      </c>
      <c r="J70" s="34">
        <v>553.29999999999995</v>
      </c>
      <c r="K70" s="34">
        <v>492.5</v>
      </c>
      <c r="L70" s="184">
        <v>456.1</v>
      </c>
      <c r="M70" s="182">
        <v>445.9</v>
      </c>
    </row>
    <row r="71" spans="1:13" ht="17.25" customHeight="1" x14ac:dyDescent="0.25">
      <c r="A71" s="281"/>
      <c r="B71" s="92" t="str">
        <f>IF('0'!A1=1,"Полтавська","Poltava")</f>
        <v>Полтавська</v>
      </c>
      <c r="C71" s="34">
        <v>2953</v>
      </c>
      <c r="D71" s="34">
        <v>2992.8</v>
      </c>
      <c r="E71" s="34">
        <v>3712.4</v>
      </c>
      <c r="F71" s="34">
        <v>4244.3</v>
      </c>
      <c r="G71" s="34">
        <v>4336.6000000000004</v>
      </c>
      <c r="H71" s="34">
        <v>4297</v>
      </c>
      <c r="I71" s="34">
        <v>4446.1000000000004</v>
      </c>
      <c r="J71" s="34">
        <v>4244.1000000000004</v>
      </c>
      <c r="K71" s="34">
        <v>3990.8</v>
      </c>
      <c r="L71" s="184">
        <v>3962.3</v>
      </c>
      <c r="M71" s="182">
        <v>3688</v>
      </c>
    </row>
    <row r="72" spans="1:13" ht="17.25" customHeight="1" x14ac:dyDescent="0.25">
      <c r="A72" s="281"/>
      <c r="B72" s="92" t="str">
        <f>IF('0'!A1=1,"Рівненська","Rivne")</f>
        <v>Рівненська</v>
      </c>
      <c r="C72" s="34">
        <v>858.7</v>
      </c>
      <c r="D72" s="34">
        <v>908.9</v>
      </c>
      <c r="E72" s="34">
        <v>965.6</v>
      </c>
      <c r="F72" s="34">
        <v>1051.2</v>
      </c>
      <c r="G72" s="34">
        <v>1051.5999999999999</v>
      </c>
      <c r="H72" s="34">
        <v>1052</v>
      </c>
      <c r="I72" s="34">
        <v>1109.2</v>
      </c>
      <c r="J72" s="34">
        <v>1208.7</v>
      </c>
      <c r="K72" s="34">
        <v>1273.5</v>
      </c>
      <c r="L72" s="184">
        <v>1229.3</v>
      </c>
      <c r="M72" s="182">
        <v>1200.7</v>
      </c>
    </row>
    <row r="73" spans="1:13" ht="17.25" customHeight="1" x14ac:dyDescent="0.25">
      <c r="A73" s="281"/>
      <c r="B73" s="92" t="str">
        <f>IF('0'!A1=1,"Сумська","Sumy ")</f>
        <v>Сумська</v>
      </c>
      <c r="C73" s="34">
        <v>1249.8</v>
      </c>
      <c r="D73" s="34">
        <v>1270</v>
      </c>
      <c r="E73" s="34">
        <v>1428.3</v>
      </c>
      <c r="F73" s="34">
        <v>1507.3</v>
      </c>
      <c r="G73" s="34">
        <v>1529.5</v>
      </c>
      <c r="H73" s="34">
        <v>1545.8</v>
      </c>
      <c r="I73" s="34">
        <v>1488.6</v>
      </c>
      <c r="J73" s="34">
        <v>1466.9</v>
      </c>
      <c r="K73" s="34">
        <v>1468.3</v>
      </c>
      <c r="L73" s="184">
        <v>1446.1</v>
      </c>
      <c r="M73" s="182">
        <v>1423.2</v>
      </c>
    </row>
    <row r="74" spans="1:13" ht="17.25" customHeight="1" x14ac:dyDescent="0.25">
      <c r="A74" s="281"/>
      <c r="B74" s="92" t="str">
        <f>IF('0'!A1=1,"Тернопільська","Ternopil ")</f>
        <v>Тернопільська</v>
      </c>
      <c r="C74" s="34">
        <v>666.5</v>
      </c>
      <c r="D74" s="34">
        <v>721.3</v>
      </c>
      <c r="E74" s="34">
        <v>855.9</v>
      </c>
      <c r="F74" s="34">
        <v>1091.5</v>
      </c>
      <c r="G74" s="34">
        <v>1268.2</v>
      </c>
      <c r="H74" s="34">
        <v>1431.5</v>
      </c>
      <c r="I74" s="34">
        <v>1427.6</v>
      </c>
      <c r="J74" s="34">
        <v>1438.9</v>
      </c>
      <c r="K74" s="34">
        <v>1553.9</v>
      </c>
      <c r="L74" s="184">
        <v>1658.2</v>
      </c>
      <c r="M74" s="182">
        <v>1750.2</v>
      </c>
    </row>
    <row r="75" spans="1:13" ht="17.25" customHeight="1" x14ac:dyDescent="0.25">
      <c r="A75" s="281"/>
      <c r="B75" s="92" t="str">
        <f>IF('0'!A1=1,"Харківська","Kharkiv")</f>
        <v>Харківська</v>
      </c>
      <c r="C75" s="34">
        <v>2867</v>
      </c>
      <c r="D75" s="34">
        <v>2800.5</v>
      </c>
      <c r="E75" s="34">
        <v>2748.4</v>
      </c>
      <c r="F75" s="34">
        <v>3249.4</v>
      </c>
      <c r="G75" s="34">
        <v>3181.2</v>
      </c>
      <c r="H75" s="34">
        <v>2943.1</v>
      </c>
      <c r="I75" s="34">
        <v>2811.9</v>
      </c>
      <c r="J75" s="34">
        <v>2407.4</v>
      </c>
      <c r="K75" s="34">
        <v>2520.3000000000002</v>
      </c>
      <c r="L75" s="184">
        <v>2838.9</v>
      </c>
      <c r="M75" s="182">
        <v>2771.9</v>
      </c>
    </row>
    <row r="76" spans="1:13" ht="17.25" customHeight="1" x14ac:dyDescent="0.25">
      <c r="A76" s="281"/>
      <c r="B76" s="92" t="str">
        <f>IF('0'!A1=1,"Херсонська","Kherson")</f>
        <v>Херсонська</v>
      </c>
      <c r="C76" s="34">
        <v>895.3</v>
      </c>
      <c r="D76" s="34">
        <v>949.4</v>
      </c>
      <c r="E76" s="34">
        <v>1111.8</v>
      </c>
      <c r="F76" s="34">
        <v>1961.9</v>
      </c>
      <c r="G76" s="34">
        <v>2638.2</v>
      </c>
      <c r="H76" s="34">
        <v>2311.1</v>
      </c>
      <c r="I76" s="34">
        <v>1638.5</v>
      </c>
      <c r="J76" s="34">
        <v>1623</v>
      </c>
      <c r="K76" s="34">
        <v>1693.6</v>
      </c>
      <c r="L76" s="184">
        <v>1389</v>
      </c>
      <c r="M76" s="182">
        <v>1284.5</v>
      </c>
    </row>
    <row r="77" spans="1:13" ht="17.25" customHeight="1" x14ac:dyDescent="0.25">
      <c r="A77" s="281"/>
      <c r="B77" s="92" t="str">
        <f>IF('0'!A1=1,"Хмельницька","Khmelnytskiy")</f>
        <v>Хмельницька</v>
      </c>
      <c r="C77" s="34">
        <v>1507.7</v>
      </c>
      <c r="D77" s="34">
        <v>1887.2</v>
      </c>
      <c r="E77" s="34">
        <v>2578.1999999999998</v>
      </c>
      <c r="F77" s="34">
        <v>3379.4</v>
      </c>
      <c r="G77" s="34">
        <v>3707</v>
      </c>
      <c r="H77" s="34">
        <v>3508.8</v>
      </c>
      <c r="I77" s="34">
        <v>2807.4</v>
      </c>
      <c r="J77" s="34">
        <v>3060.4</v>
      </c>
      <c r="K77" s="34">
        <v>2914.5</v>
      </c>
      <c r="L77" s="184">
        <v>2967</v>
      </c>
      <c r="M77" s="182">
        <v>2742.4</v>
      </c>
    </row>
    <row r="78" spans="1:13" ht="17.25" customHeight="1" x14ac:dyDescent="0.25">
      <c r="A78" s="281"/>
      <c r="B78" s="92" t="str">
        <f>IF('0'!A1=1,"Черкаська","Cherkasy")</f>
        <v>Черкаська</v>
      </c>
      <c r="C78" s="34">
        <v>10424.200000000001</v>
      </c>
      <c r="D78" s="34">
        <v>10254.1</v>
      </c>
      <c r="E78" s="34">
        <v>10234.299999999999</v>
      </c>
      <c r="F78" s="34">
        <v>10162.799999999999</v>
      </c>
      <c r="G78" s="34">
        <v>10305.5</v>
      </c>
      <c r="H78" s="34">
        <v>9930.9</v>
      </c>
      <c r="I78" s="34">
        <v>10019.799999999999</v>
      </c>
      <c r="J78" s="34">
        <v>10004.6</v>
      </c>
      <c r="K78" s="34">
        <v>10183.6</v>
      </c>
      <c r="L78" s="184">
        <v>10793.5</v>
      </c>
      <c r="M78" s="182">
        <v>10659.5</v>
      </c>
    </row>
    <row r="79" spans="1:13" ht="17.25" customHeight="1" x14ac:dyDescent="0.25">
      <c r="A79" s="281"/>
      <c r="B79" s="92" t="str">
        <f>IF('0'!A1=1,"Чернівецька","Chernivtsi")</f>
        <v>Чернівецька</v>
      </c>
      <c r="C79" s="34">
        <v>746.4</v>
      </c>
      <c r="D79" s="34">
        <v>832.8</v>
      </c>
      <c r="E79" s="34">
        <v>907.2</v>
      </c>
      <c r="F79" s="34">
        <v>766.6</v>
      </c>
      <c r="G79" s="34">
        <v>752.6</v>
      </c>
      <c r="H79" s="34">
        <v>718.4</v>
      </c>
      <c r="I79" s="34">
        <v>670</v>
      </c>
      <c r="J79" s="34">
        <v>621.70000000000005</v>
      </c>
      <c r="K79" s="34">
        <v>658</v>
      </c>
      <c r="L79" s="184">
        <v>692.3</v>
      </c>
      <c r="M79" s="182">
        <v>695.5</v>
      </c>
    </row>
    <row r="80" spans="1:13" ht="17.25" customHeight="1" thickBot="1" x14ac:dyDescent="0.3">
      <c r="A80" s="223"/>
      <c r="B80" s="93" t="str">
        <f>IF('0'!A1=1,"Чернігівська","Chernihiv")</f>
        <v>Чернігівська</v>
      </c>
      <c r="C80" s="36">
        <v>1746.4</v>
      </c>
      <c r="D80" s="36">
        <v>1726.1</v>
      </c>
      <c r="E80" s="34">
        <v>1848.9</v>
      </c>
      <c r="F80" s="36">
        <v>1885.5</v>
      </c>
      <c r="G80" s="36">
        <v>1844.5</v>
      </c>
      <c r="H80" s="34">
        <v>1744.7</v>
      </c>
      <c r="I80" s="36">
        <v>1799.2</v>
      </c>
      <c r="J80" s="36">
        <v>1800.6</v>
      </c>
      <c r="K80" s="36">
        <v>1792</v>
      </c>
      <c r="L80" s="184">
        <v>1857.1</v>
      </c>
      <c r="M80" s="182">
        <v>1860.7</v>
      </c>
    </row>
    <row r="81" spans="1:12" ht="14.4" thickTop="1" x14ac:dyDescent="0.25">
      <c r="A81" s="59"/>
      <c r="B81" s="59"/>
      <c r="E81" s="148"/>
      <c r="H81" s="148"/>
    </row>
    <row r="82" spans="1:12" ht="14.4" x14ac:dyDescent="0.3">
      <c r="A82" s="59"/>
      <c r="B82" s="203"/>
      <c r="C82" s="208"/>
      <c r="D82" s="208"/>
      <c r="E82" s="208"/>
      <c r="F82" s="208"/>
      <c r="G82" s="208"/>
      <c r="H82" s="208"/>
      <c r="I82" s="208"/>
      <c r="J82" s="208"/>
      <c r="K82" s="208"/>
      <c r="L82" s="208"/>
    </row>
    <row r="83" spans="1:12" x14ac:dyDescent="0.25">
      <c r="A83" s="59"/>
      <c r="B83" s="97"/>
    </row>
    <row r="84" spans="1:12" x14ac:dyDescent="0.25">
      <c r="A84" s="59"/>
      <c r="B84" s="59"/>
    </row>
  </sheetData>
  <mergeCells count="8">
    <mergeCell ref="A56:A80"/>
    <mergeCell ref="B82:L82"/>
    <mergeCell ref="A2:B2"/>
    <mergeCell ref="A4:A28"/>
    <mergeCell ref="A30:A54"/>
    <mergeCell ref="A3:M3"/>
    <mergeCell ref="A29:M29"/>
    <mergeCell ref="A55:M55"/>
  </mergeCells>
  <hyperlinks>
    <hyperlink ref="A1" location="'0'!A1" display="'0'!A1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M86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" sqref="M2"/>
    </sheetView>
  </sheetViews>
  <sheetFormatPr defaultColWidth="9.109375" defaultRowHeight="13.8" x14ac:dyDescent="0.25"/>
  <cols>
    <col min="1" max="1" width="8.6640625" style="1" customWidth="1"/>
    <col min="2" max="2" width="45.6640625" style="1" customWidth="1"/>
    <col min="3" max="12" width="11.6640625" style="1" customWidth="1"/>
    <col min="13" max="13" width="10.77734375" style="1" customWidth="1"/>
    <col min="14" max="18" width="11.6640625" style="1" customWidth="1"/>
    <col min="19" max="16384" width="9.109375" style="1"/>
  </cols>
  <sheetData>
    <row r="1" spans="1:13" ht="15" thickBot="1" x14ac:dyDescent="0.35">
      <c r="A1" s="80" t="str">
        <f>IF('0'!A1=1,"до змісту","to title")</f>
        <v>до змісту</v>
      </c>
      <c r="B1" s="59"/>
    </row>
    <row r="2" spans="1:13" ht="42" customHeight="1" thickBot="1" x14ac:dyDescent="0.3">
      <c r="A2" s="279" t="str">
        <f>IF('0'!A1=1,"Валова продукція господарств населення за регіонами (у постійних цінах 2016 року, млн.грн.)","Gross output in householdes by oblasts (in prices 2016, mln.UAH)")</f>
        <v>Валова продукція господарств населення за регіонами (у постійних цінах 2016 року, млн.грн.)</v>
      </c>
      <c r="B2" s="280"/>
      <c r="C2" s="32">
        <v>2010</v>
      </c>
      <c r="D2" s="32">
        <v>2011</v>
      </c>
      <c r="E2" s="32">
        <v>2012</v>
      </c>
      <c r="F2" s="32">
        <v>2013</v>
      </c>
      <c r="G2" s="32">
        <v>2014</v>
      </c>
      <c r="H2" s="32">
        <v>2015</v>
      </c>
      <c r="I2" s="32">
        <v>2016</v>
      </c>
      <c r="J2" s="32">
        <v>2017</v>
      </c>
      <c r="K2" s="32">
        <v>2018</v>
      </c>
      <c r="L2" s="32">
        <v>2019</v>
      </c>
      <c r="M2" s="32">
        <v>2020</v>
      </c>
    </row>
    <row r="3" spans="1:13" ht="16.5" customHeight="1" thickBot="1" x14ac:dyDescent="0.3">
      <c r="A3" s="285" t="str">
        <f>IF('0'!A1=1,"Валова продукція, всього","Gross output, total")</f>
        <v>Валова продукція, всього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3" ht="15" customHeight="1" thickTop="1" thickBot="1" x14ac:dyDescent="0.3">
      <c r="A4" s="223" t="str">
        <f>IF('0'!A1=1,"РЕГІОНИ","OBLAST")</f>
        <v>РЕГІОНИ</v>
      </c>
      <c r="B4" s="150" t="str">
        <f>IF('0'!A1=1,"Україна","Ukraine")</f>
        <v>Україна</v>
      </c>
      <c r="C4" s="43">
        <v>210668.69999999998</v>
      </c>
      <c r="D4" s="149">
        <v>232531.20000000001</v>
      </c>
      <c r="E4" s="43">
        <v>230170.80000000005</v>
      </c>
      <c r="F4" s="43">
        <v>239991.60000000003</v>
      </c>
      <c r="G4" s="43">
        <v>239180.99999999997</v>
      </c>
      <c r="H4" s="43">
        <v>229094.00000000003</v>
      </c>
      <c r="I4" s="43">
        <v>231188.40000000002</v>
      </c>
      <c r="J4" s="43">
        <v>229459.8</v>
      </c>
      <c r="K4" s="43">
        <v>233295.4</v>
      </c>
      <c r="L4" s="181">
        <v>231176.1</v>
      </c>
      <c r="M4" s="181">
        <v>216403.8</v>
      </c>
    </row>
    <row r="5" spans="1:13" ht="15" customHeight="1" thickTop="1" thickBot="1" x14ac:dyDescent="0.3">
      <c r="A5" s="224" t="e">
        <f>IF('0'!#REF!=1,"до змісту","to title")</f>
        <v>#REF!</v>
      </c>
      <c r="B5" s="92" t="str">
        <f>IF('0'!A1=1,"Вінницька","Vinnytsya")</f>
        <v>Вінницька</v>
      </c>
      <c r="C5" s="34">
        <v>13119.400000000001</v>
      </c>
      <c r="D5" s="34">
        <v>14643.9</v>
      </c>
      <c r="E5" s="34">
        <v>14367</v>
      </c>
      <c r="F5" s="34">
        <v>15314.2</v>
      </c>
      <c r="G5" s="34">
        <v>15973.8</v>
      </c>
      <c r="H5" s="34">
        <v>15677.2</v>
      </c>
      <c r="I5" s="34">
        <v>15867.9</v>
      </c>
      <c r="J5" s="34">
        <v>15900.3</v>
      </c>
      <c r="K5" s="34">
        <v>15644.6</v>
      </c>
      <c r="L5" s="184">
        <v>14757.1</v>
      </c>
      <c r="M5" s="184">
        <v>13519.5</v>
      </c>
    </row>
    <row r="6" spans="1:13" ht="15" customHeight="1" thickTop="1" thickBot="1" x14ac:dyDescent="0.3">
      <c r="A6" s="224" t="e">
        <f>IF('0'!#REF!=1,"до змісту","to title")</f>
        <v>#REF!</v>
      </c>
      <c r="B6" s="92" t="str">
        <f>IF('0'!A1=1,"Волинська","Volyn")</f>
        <v>Волинська</v>
      </c>
      <c r="C6" s="34">
        <v>8336.9</v>
      </c>
      <c r="D6" s="34">
        <v>8790.1</v>
      </c>
      <c r="E6" s="34">
        <v>9152.6</v>
      </c>
      <c r="F6" s="34">
        <v>9131.5</v>
      </c>
      <c r="G6" s="34">
        <v>9063.7999999999993</v>
      </c>
      <c r="H6" s="34">
        <v>8479.7000000000007</v>
      </c>
      <c r="I6" s="34">
        <v>8243.7000000000007</v>
      </c>
      <c r="J6" s="34">
        <v>8226.1</v>
      </c>
      <c r="K6" s="34">
        <v>7909</v>
      </c>
      <c r="L6" s="184">
        <v>7876.5</v>
      </c>
      <c r="M6" s="184">
        <v>7691.1</v>
      </c>
    </row>
    <row r="7" spans="1:13" ht="15" customHeight="1" thickTop="1" thickBot="1" x14ac:dyDescent="0.3">
      <c r="A7" s="224" t="e">
        <f>IF('0'!#REF!=1,"до змісту","to title")</f>
        <v>#REF!</v>
      </c>
      <c r="B7" s="92" t="str">
        <f>IF('0'!A1=1,"Дніпропетровська","Dnipropetrovsk")</f>
        <v>Дніпропетровська</v>
      </c>
      <c r="C7" s="34">
        <v>11084.199999999999</v>
      </c>
      <c r="D7" s="34">
        <v>12477.6</v>
      </c>
      <c r="E7" s="34">
        <v>10838.2</v>
      </c>
      <c r="F7" s="34">
        <v>12420.5</v>
      </c>
      <c r="G7" s="34">
        <v>12601.199999999999</v>
      </c>
      <c r="H7" s="34">
        <v>12929.5</v>
      </c>
      <c r="I7" s="34">
        <v>12970.1</v>
      </c>
      <c r="J7" s="34">
        <v>12718</v>
      </c>
      <c r="K7" s="34">
        <v>12887.900000000001</v>
      </c>
      <c r="L7" s="184">
        <v>13114.7</v>
      </c>
      <c r="M7" s="184">
        <v>10596</v>
      </c>
    </row>
    <row r="8" spans="1:13" ht="15" customHeight="1" thickTop="1" thickBot="1" x14ac:dyDescent="0.3">
      <c r="A8" s="224" t="e">
        <f>IF('0'!#REF!=1,"до змісту","to title")</f>
        <v>#REF!</v>
      </c>
      <c r="B8" s="92" t="str">
        <f>IF('0'!A1=1,"Донецька","Donetsk")</f>
        <v>Донецька</v>
      </c>
      <c r="C8" s="34">
        <v>10318</v>
      </c>
      <c r="D8" s="34">
        <v>12068.7</v>
      </c>
      <c r="E8" s="34">
        <v>12125.7</v>
      </c>
      <c r="F8" s="34">
        <v>12571.5</v>
      </c>
      <c r="G8" s="34">
        <v>12143.6</v>
      </c>
      <c r="H8" s="34">
        <v>6792</v>
      </c>
      <c r="I8" s="34">
        <v>6703.8</v>
      </c>
      <c r="J8" s="34">
        <v>7071.6</v>
      </c>
      <c r="K8" s="34">
        <v>6626.3</v>
      </c>
      <c r="L8" s="184">
        <v>7117.9</v>
      </c>
      <c r="M8" s="184">
        <v>6816.7</v>
      </c>
    </row>
    <row r="9" spans="1:13" ht="15" customHeight="1" thickTop="1" thickBot="1" x14ac:dyDescent="0.3">
      <c r="A9" s="224" t="e">
        <f>IF('0'!#REF!=1,"до змісту","to title")</f>
        <v>#REF!</v>
      </c>
      <c r="B9" s="92" t="str">
        <f>IF('0'!A1=1,"Житомирська","Zhytomyr")</f>
        <v>Житомирська</v>
      </c>
      <c r="C9" s="34">
        <v>9155.4000000000015</v>
      </c>
      <c r="D9" s="34">
        <v>9299.2999999999993</v>
      </c>
      <c r="E9" s="34">
        <v>9682.5</v>
      </c>
      <c r="F9" s="34">
        <v>9579.2000000000007</v>
      </c>
      <c r="G9" s="34">
        <v>9598.7000000000007</v>
      </c>
      <c r="H9" s="34">
        <v>9590.5</v>
      </c>
      <c r="I9" s="34">
        <v>10291.5</v>
      </c>
      <c r="J9" s="34">
        <v>11134.5</v>
      </c>
      <c r="K9" s="34">
        <v>11865.7</v>
      </c>
      <c r="L9" s="184">
        <v>11555.3</v>
      </c>
      <c r="M9" s="184">
        <v>11745.9</v>
      </c>
    </row>
    <row r="10" spans="1:13" ht="15" customHeight="1" thickTop="1" thickBot="1" x14ac:dyDescent="0.3">
      <c r="A10" s="224" t="e">
        <f>IF('0'!#REF!=1,"до змісту","to title")</f>
        <v>#REF!</v>
      </c>
      <c r="B10" s="92" t="str">
        <f>IF('0'!A1=1,"Закарпатська","Zakarpattya")</f>
        <v>Закарпатська</v>
      </c>
      <c r="C10" s="34">
        <v>7509.2</v>
      </c>
      <c r="D10" s="34">
        <v>7760.4</v>
      </c>
      <c r="E10" s="34">
        <v>8038.4</v>
      </c>
      <c r="F10" s="34">
        <v>8251.1</v>
      </c>
      <c r="G10" s="34">
        <v>8123.9</v>
      </c>
      <c r="H10" s="34">
        <v>7566.4</v>
      </c>
      <c r="I10" s="34">
        <v>7177.4</v>
      </c>
      <c r="J10" s="34">
        <v>7352.7</v>
      </c>
      <c r="K10" s="34">
        <v>7798.1</v>
      </c>
      <c r="L10" s="184">
        <v>8019.3</v>
      </c>
      <c r="M10" s="184">
        <v>7576.3</v>
      </c>
    </row>
    <row r="11" spans="1:13" ht="15" customHeight="1" thickTop="1" thickBot="1" x14ac:dyDescent="0.3">
      <c r="A11" s="224" t="e">
        <f>IF('0'!#REF!=1,"до змісту","to title")</f>
        <v>#REF!</v>
      </c>
      <c r="B11" s="92" t="str">
        <f>IF('0'!A1=1,"Запорізька","Zaporizhya")</f>
        <v>Запорізька</v>
      </c>
      <c r="C11" s="34">
        <v>7009.2999999999993</v>
      </c>
      <c r="D11" s="34">
        <v>7797.5</v>
      </c>
      <c r="E11" s="34">
        <v>7994.4</v>
      </c>
      <c r="F11" s="34">
        <v>10316.400000000001</v>
      </c>
      <c r="G11" s="34">
        <v>9730.6</v>
      </c>
      <c r="H11" s="34">
        <v>10359.299999999999</v>
      </c>
      <c r="I11" s="34">
        <v>9648.9</v>
      </c>
      <c r="J11" s="34">
        <v>9081.7999999999993</v>
      </c>
      <c r="K11" s="34">
        <v>8054.3</v>
      </c>
      <c r="L11" s="184">
        <v>9119</v>
      </c>
      <c r="M11" s="184">
        <v>8331.9</v>
      </c>
    </row>
    <row r="12" spans="1:13" ht="15" customHeight="1" thickTop="1" thickBot="1" x14ac:dyDescent="0.3">
      <c r="A12" s="224" t="e">
        <f>IF('0'!#REF!=1,"до змісту","to title")</f>
        <v>#REF!</v>
      </c>
      <c r="B12" s="92" t="str">
        <f>IF('0'!A1=1,"Івано-Франківська","Ivano-Frankivsk")</f>
        <v>Івано-Франківська</v>
      </c>
      <c r="C12" s="34">
        <v>7813.7</v>
      </c>
      <c r="D12" s="34">
        <v>7879</v>
      </c>
      <c r="E12" s="34">
        <v>8066.5</v>
      </c>
      <c r="F12" s="34">
        <v>8020.1</v>
      </c>
      <c r="G12" s="34">
        <v>8043.7999999999993</v>
      </c>
      <c r="H12" s="34">
        <v>8210.1</v>
      </c>
      <c r="I12" s="34">
        <v>8190</v>
      </c>
      <c r="J12" s="34">
        <v>8201.2000000000007</v>
      </c>
      <c r="K12" s="34">
        <v>8196</v>
      </c>
      <c r="L12" s="184">
        <v>8152.7</v>
      </c>
      <c r="M12" s="184">
        <v>8036.8</v>
      </c>
    </row>
    <row r="13" spans="1:13" ht="15" customHeight="1" thickTop="1" thickBot="1" x14ac:dyDescent="0.3">
      <c r="A13" s="224" t="e">
        <f>IF('0'!#REF!=1,"до змісту","to title")</f>
        <v>#REF!</v>
      </c>
      <c r="B13" s="92" t="str">
        <f>IF('0'!A1=1,"Київська","Kyiv")</f>
        <v>Київська</v>
      </c>
      <c r="C13" s="34">
        <v>8554.7000000000007</v>
      </c>
      <c r="D13" s="34">
        <v>9497.6</v>
      </c>
      <c r="E13" s="34">
        <v>10170.299999999999</v>
      </c>
      <c r="F13" s="34">
        <v>9625.7000000000007</v>
      </c>
      <c r="G13" s="34">
        <v>10193</v>
      </c>
      <c r="H13" s="34">
        <v>9342.7000000000007</v>
      </c>
      <c r="I13" s="34">
        <v>10459.700000000001</v>
      </c>
      <c r="J13" s="34">
        <v>10601.5</v>
      </c>
      <c r="K13" s="34">
        <v>10950.7</v>
      </c>
      <c r="L13" s="184">
        <v>10323.700000000001</v>
      </c>
      <c r="M13" s="184">
        <v>10193</v>
      </c>
    </row>
    <row r="14" spans="1:13" ht="15" customHeight="1" thickTop="1" thickBot="1" x14ac:dyDescent="0.3">
      <c r="A14" s="224" t="e">
        <f>IF('0'!#REF!=1,"до змісту","to title")</f>
        <v>#REF!</v>
      </c>
      <c r="B14" s="92" t="str">
        <f>IF('0'!A1=1,"Кіровоградська","Kirovohrad")</f>
        <v>Кіровоградська</v>
      </c>
      <c r="C14" s="34">
        <v>8508</v>
      </c>
      <c r="D14" s="34">
        <v>8826.2999999999993</v>
      </c>
      <c r="E14" s="34">
        <v>8273.2999999999993</v>
      </c>
      <c r="F14" s="34">
        <v>9106</v>
      </c>
      <c r="G14" s="34">
        <v>9665.7000000000007</v>
      </c>
      <c r="H14" s="34">
        <v>9895.4</v>
      </c>
      <c r="I14" s="34">
        <v>10647.4</v>
      </c>
      <c r="J14" s="34">
        <v>10368.1</v>
      </c>
      <c r="K14" s="34">
        <v>11546.3</v>
      </c>
      <c r="L14" s="184">
        <v>11760.4</v>
      </c>
      <c r="M14" s="184">
        <v>9617.7000000000007</v>
      </c>
    </row>
    <row r="15" spans="1:13" ht="15" customHeight="1" thickTop="1" thickBot="1" x14ac:dyDescent="0.3">
      <c r="A15" s="224" t="e">
        <f>IF('0'!#REF!=1,"до змісту","to title")</f>
        <v>#REF!</v>
      </c>
      <c r="B15" s="92" t="str">
        <f>IF('0'!A1=1,"Луганська","Luhansk")</f>
        <v>Луганська</v>
      </c>
      <c r="C15" s="34">
        <v>5297.1</v>
      </c>
      <c r="D15" s="34">
        <v>5784.7</v>
      </c>
      <c r="E15" s="34">
        <v>5997.3</v>
      </c>
      <c r="F15" s="34">
        <v>6164.6</v>
      </c>
      <c r="G15" s="34">
        <v>4637</v>
      </c>
      <c r="H15" s="34">
        <v>3822.4</v>
      </c>
      <c r="I15" s="34">
        <v>3773.8</v>
      </c>
      <c r="J15" s="34">
        <v>3528.8</v>
      </c>
      <c r="K15" s="34">
        <v>4121.8</v>
      </c>
      <c r="L15" s="184">
        <v>4568.5</v>
      </c>
      <c r="M15" s="184">
        <v>4157.6000000000004</v>
      </c>
    </row>
    <row r="16" spans="1:13" ht="15" customHeight="1" thickTop="1" thickBot="1" x14ac:dyDescent="0.3">
      <c r="A16" s="224" t="e">
        <f>IF('0'!#REF!=1,"до змісту","to title")</f>
        <v>#REF!</v>
      </c>
      <c r="B16" s="92" t="str">
        <f>IF('0'!A1=1,"Львівська","Lviv")</f>
        <v>Львівська</v>
      </c>
      <c r="C16" s="34">
        <v>11467.8</v>
      </c>
      <c r="D16" s="34">
        <v>12670.8</v>
      </c>
      <c r="E16" s="34">
        <v>12503.099999999999</v>
      </c>
      <c r="F16" s="34">
        <v>11918.8</v>
      </c>
      <c r="G16" s="34">
        <v>12174</v>
      </c>
      <c r="H16" s="34">
        <v>11968.2</v>
      </c>
      <c r="I16" s="34">
        <v>11773.1</v>
      </c>
      <c r="J16" s="34">
        <v>11828.8</v>
      </c>
      <c r="K16" s="34">
        <v>11715.7</v>
      </c>
      <c r="L16" s="184">
        <v>11941.1</v>
      </c>
      <c r="M16" s="184">
        <v>12135.2</v>
      </c>
    </row>
    <row r="17" spans="1:13" ht="15" customHeight="1" thickTop="1" thickBot="1" x14ac:dyDescent="0.3">
      <c r="A17" s="224" t="e">
        <f>IF('0'!#REF!=1,"до змісту","to title")</f>
        <v>#REF!</v>
      </c>
      <c r="B17" s="92" t="str">
        <f>IF('0'!A1=1,"Миколаївська","Mykolayiv")</f>
        <v>Миколаївська</v>
      </c>
      <c r="C17" s="34">
        <v>8432.9</v>
      </c>
      <c r="D17" s="34">
        <v>8982.6</v>
      </c>
      <c r="E17" s="34">
        <v>8074.8</v>
      </c>
      <c r="F17" s="34">
        <v>9584.5999999999985</v>
      </c>
      <c r="G17" s="34">
        <v>8834.4</v>
      </c>
      <c r="H17" s="34">
        <v>9240.2999999999993</v>
      </c>
      <c r="I17" s="34">
        <v>9476.1</v>
      </c>
      <c r="J17" s="34">
        <v>8842.7000000000007</v>
      </c>
      <c r="K17" s="34">
        <v>8943</v>
      </c>
      <c r="L17" s="184">
        <v>9177.9</v>
      </c>
      <c r="M17" s="184">
        <v>7643.6</v>
      </c>
    </row>
    <row r="18" spans="1:13" ht="15" customHeight="1" thickTop="1" thickBot="1" x14ac:dyDescent="0.3">
      <c r="A18" s="224" t="e">
        <f>IF('0'!#REF!=1,"до змісту","to title")</f>
        <v>#REF!</v>
      </c>
      <c r="B18" s="92" t="str">
        <f>IF('0'!A1=1,"Одеська","Odesa")</f>
        <v>Одеська</v>
      </c>
      <c r="C18" s="34">
        <v>11520.7</v>
      </c>
      <c r="D18" s="34">
        <v>12365.400000000001</v>
      </c>
      <c r="E18" s="34">
        <v>10918.1</v>
      </c>
      <c r="F18" s="34">
        <v>12154.400000000001</v>
      </c>
      <c r="G18" s="34">
        <v>11828.5</v>
      </c>
      <c r="H18" s="34">
        <v>11767.5</v>
      </c>
      <c r="I18" s="34">
        <v>11466.8</v>
      </c>
      <c r="J18" s="34">
        <v>10850.2</v>
      </c>
      <c r="K18" s="34">
        <v>11133.3</v>
      </c>
      <c r="L18" s="184">
        <v>11152.9</v>
      </c>
      <c r="M18" s="184">
        <v>8525.2999999999993</v>
      </c>
    </row>
    <row r="19" spans="1:13" ht="15" customHeight="1" thickTop="1" thickBot="1" x14ac:dyDescent="0.3">
      <c r="A19" s="224" t="e">
        <f>IF('0'!#REF!=1,"до змісту","to title")</f>
        <v>#REF!</v>
      </c>
      <c r="B19" s="92" t="str">
        <f>IF('0'!A1=1,"Полтавська","Poltava")</f>
        <v>Полтавська</v>
      </c>
      <c r="C19" s="34">
        <v>9629.6</v>
      </c>
      <c r="D19" s="34">
        <v>11537.900000000001</v>
      </c>
      <c r="E19" s="34">
        <v>11175.7</v>
      </c>
      <c r="F19" s="34">
        <v>11801.699999999999</v>
      </c>
      <c r="G19" s="34">
        <v>12485</v>
      </c>
      <c r="H19" s="34">
        <v>12688</v>
      </c>
      <c r="I19" s="34">
        <v>12308.4</v>
      </c>
      <c r="J19" s="34">
        <v>11637.7</v>
      </c>
      <c r="K19" s="34">
        <v>12746.300000000001</v>
      </c>
      <c r="L19" s="184">
        <v>12717.8</v>
      </c>
      <c r="M19" s="184">
        <v>11974.3</v>
      </c>
    </row>
    <row r="20" spans="1:13" ht="15" customHeight="1" thickTop="1" thickBot="1" x14ac:dyDescent="0.3">
      <c r="A20" s="224" t="e">
        <f>IF('0'!#REF!=1,"до змісту","to title")</f>
        <v>#REF!</v>
      </c>
      <c r="B20" s="92" t="str">
        <f>IF('0'!A1=1,"Рівненська","Rivne")</f>
        <v>Рівненська</v>
      </c>
      <c r="C20" s="34">
        <v>8691</v>
      </c>
      <c r="D20" s="34">
        <v>9353.6</v>
      </c>
      <c r="E20" s="34">
        <v>9414.9</v>
      </c>
      <c r="F20" s="34">
        <v>9835.2000000000007</v>
      </c>
      <c r="G20" s="34">
        <v>9875.7999999999993</v>
      </c>
      <c r="H20" s="34">
        <v>9195.7000000000007</v>
      </c>
      <c r="I20" s="34">
        <v>9194.7000000000007</v>
      </c>
      <c r="J20" s="34">
        <v>9526.4</v>
      </c>
      <c r="K20" s="34">
        <v>9308.2999999999993</v>
      </c>
      <c r="L20" s="184">
        <v>9099.4</v>
      </c>
      <c r="M20" s="184">
        <v>8995.6</v>
      </c>
    </row>
    <row r="21" spans="1:13" ht="15" customHeight="1" thickTop="1" thickBot="1" x14ac:dyDescent="0.3">
      <c r="A21" s="224" t="e">
        <f>IF('0'!#REF!=1,"до змісту","to title")</f>
        <v>#REF!</v>
      </c>
      <c r="B21" s="92" t="str">
        <f>IF('0'!A1=1,"Сумська","Sumy ")</f>
        <v>Сумська</v>
      </c>
      <c r="C21" s="34">
        <v>6588.7999999999993</v>
      </c>
      <c r="D21" s="34">
        <v>6834.4000000000005</v>
      </c>
      <c r="E21" s="34">
        <v>6845.1</v>
      </c>
      <c r="F21" s="34">
        <v>6804.4</v>
      </c>
      <c r="G21" s="34">
        <v>7359.7000000000007</v>
      </c>
      <c r="H21" s="34">
        <v>6694.4</v>
      </c>
      <c r="I21" s="34">
        <v>6858.6</v>
      </c>
      <c r="J21" s="34">
        <v>6875.6</v>
      </c>
      <c r="K21" s="34">
        <v>6827.4</v>
      </c>
      <c r="L21" s="184">
        <v>6659.5</v>
      </c>
      <c r="M21" s="184">
        <v>6532.4</v>
      </c>
    </row>
    <row r="22" spans="1:13" ht="15" customHeight="1" thickTop="1" thickBot="1" x14ac:dyDescent="0.3">
      <c r="A22" s="224" t="e">
        <f>IF('0'!#REF!=1,"до змісту","to title")</f>
        <v>#REF!</v>
      </c>
      <c r="B22" s="92" t="str">
        <f>IF('0'!A1=1,"Тернопільська","Ternopil ")</f>
        <v>Тернопільська</v>
      </c>
      <c r="C22" s="34">
        <v>7453.9000000000005</v>
      </c>
      <c r="D22" s="34">
        <v>8628.7999999999993</v>
      </c>
      <c r="E22" s="34">
        <v>9053.7000000000007</v>
      </c>
      <c r="F22" s="34">
        <v>9109</v>
      </c>
      <c r="G22" s="34">
        <v>9156.7999999999993</v>
      </c>
      <c r="H22" s="34">
        <v>8513.7000000000007</v>
      </c>
      <c r="I22" s="34">
        <v>8593.4</v>
      </c>
      <c r="J22" s="34">
        <v>8558.1</v>
      </c>
      <c r="K22" s="34">
        <v>8568.5</v>
      </c>
      <c r="L22" s="184">
        <v>8526.6</v>
      </c>
      <c r="M22" s="184">
        <v>8223.7999999999993</v>
      </c>
    </row>
    <row r="23" spans="1:13" ht="15" customHeight="1" thickTop="1" thickBot="1" x14ac:dyDescent="0.3">
      <c r="A23" s="224" t="e">
        <f>IF('0'!#REF!=1,"до змісту","to title")</f>
        <v>#REF!</v>
      </c>
      <c r="B23" s="92" t="str">
        <f>IF('0'!A1=1,"Харківська","Kharkiv")</f>
        <v>Харківська</v>
      </c>
      <c r="C23" s="34">
        <v>9681.9</v>
      </c>
      <c r="D23" s="34">
        <v>12959.4</v>
      </c>
      <c r="E23" s="34">
        <v>12949.6</v>
      </c>
      <c r="F23" s="34">
        <v>14130.6</v>
      </c>
      <c r="G23" s="34">
        <v>13823.400000000001</v>
      </c>
      <c r="H23" s="34">
        <v>14232.5</v>
      </c>
      <c r="I23" s="34">
        <v>14572.1</v>
      </c>
      <c r="J23" s="34">
        <v>13943.9</v>
      </c>
      <c r="K23" s="34">
        <v>14097.2</v>
      </c>
      <c r="L23" s="184">
        <v>13267.8</v>
      </c>
      <c r="M23" s="184">
        <v>11934.1</v>
      </c>
    </row>
    <row r="24" spans="1:13" ht="15" customHeight="1" thickTop="1" thickBot="1" x14ac:dyDescent="0.3">
      <c r="A24" s="224" t="e">
        <f>IF('0'!#REF!=1,"до змісту","to title")</f>
        <v>#REF!</v>
      </c>
      <c r="B24" s="92" t="str">
        <f>IF('0'!A1=1,"Херсонська","Kherson")</f>
        <v>Херсонська</v>
      </c>
      <c r="C24" s="34">
        <v>9701.5</v>
      </c>
      <c r="D24" s="34">
        <v>10949.5</v>
      </c>
      <c r="E24" s="34">
        <v>11113.2</v>
      </c>
      <c r="F24" s="34">
        <v>11225.2</v>
      </c>
      <c r="G24" s="34">
        <v>11295.099999999999</v>
      </c>
      <c r="H24" s="34">
        <v>10784.099999999999</v>
      </c>
      <c r="I24" s="34">
        <v>11520.900000000001</v>
      </c>
      <c r="J24" s="34">
        <v>11225.800000000001</v>
      </c>
      <c r="K24" s="34">
        <v>11178.5</v>
      </c>
      <c r="L24" s="184">
        <v>11170.1</v>
      </c>
      <c r="M24" s="184">
        <v>11525.6</v>
      </c>
    </row>
    <row r="25" spans="1:13" ht="15" customHeight="1" thickTop="1" thickBot="1" x14ac:dyDescent="0.3">
      <c r="A25" s="224" t="e">
        <f>IF('0'!#REF!=1,"до змісту","to title")</f>
        <v>#REF!</v>
      </c>
      <c r="B25" s="92" t="str">
        <f>IF('0'!A1=1,"Хмельницька","Khmelnytskiy")</f>
        <v>Хмельницька</v>
      </c>
      <c r="C25" s="34">
        <v>9870.7000000000007</v>
      </c>
      <c r="D25" s="34">
        <v>10353.5</v>
      </c>
      <c r="E25" s="34">
        <v>10963.5</v>
      </c>
      <c r="F25" s="34">
        <v>10180.6</v>
      </c>
      <c r="G25" s="34">
        <v>10125</v>
      </c>
      <c r="H25" s="34">
        <v>9367.1</v>
      </c>
      <c r="I25" s="34">
        <v>10231.400000000001</v>
      </c>
      <c r="J25" s="34">
        <v>11060.400000000001</v>
      </c>
      <c r="K25" s="34">
        <v>10895.599999999999</v>
      </c>
      <c r="L25" s="184">
        <v>10141.4</v>
      </c>
      <c r="M25" s="184">
        <v>10293.6</v>
      </c>
    </row>
    <row r="26" spans="1:13" ht="15" customHeight="1" thickTop="1" thickBot="1" x14ac:dyDescent="0.3">
      <c r="A26" s="224" t="e">
        <f>IF('0'!#REF!=1,"до змісту","to title")</f>
        <v>#REF!</v>
      </c>
      <c r="B26" s="92" t="str">
        <f>IF('0'!A1=1,"Черкаська","Cherkasy")</f>
        <v>Черкаська</v>
      </c>
      <c r="C26" s="34">
        <v>7212.4</v>
      </c>
      <c r="D26" s="34">
        <v>7921.6</v>
      </c>
      <c r="E26" s="34">
        <v>7641.4000000000005</v>
      </c>
      <c r="F26" s="34">
        <v>7906.8</v>
      </c>
      <c r="G26" s="34">
        <v>7954.8</v>
      </c>
      <c r="H26" s="34">
        <v>8009.3</v>
      </c>
      <c r="I26" s="34">
        <v>7918.6</v>
      </c>
      <c r="J26" s="34">
        <v>7157.9</v>
      </c>
      <c r="K26" s="34">
        <v>8320.6</v>
      </c>
      <c r="L26" s="184">
        <v>7602.1</v>
      </c>
      <c r="M26" s="184">
        <v>7186.4</v>
      </c>
    </row>
    <row r="27" spans="1:13" ht="15" customHeight="1" thickTop="1" thickBot="1" x14ac:dyDescent="0.3">
      <c r="A27" s="224" t="e">
        <f>IF('0'!#REF!=1,"до змісту","to title")</f>
        <v>#REF!</v>
      </c>
      <c r="B27" s="92" t="str">
        <f>IF('0'!A1=1,"Чернівецька","Chernivtsi")</f>
        <v>Чернівецька</v>
      </c>
      <c r="C27" s="34">
        <v>6526.9</v>
      </c>
      <c r="D27" s="34">
        <v>6958.5</v>
      </c>
      <c r="E27" s="34">
        <v>7038.1</v>
      </c>
      <c r="F27" s="34">
        <v>7297.7</v>
      </c>
      <c r="G27" s="34">
        <v>7177.5</v>
      </c>
      <c r="H27" s="34">
        <v>7094.5</v>
      </c>
      <c r="I27" s="34">
        <v>7156.4000000000005</v>
      </c>
      <c r="J27" s="34">
        <v>7289.4</v>
      </c>
      <c r="K27" s="34">
        <v>7533.7000000000007</v>
      </c>
      <c r="L27" s="184">
        <v>7516.6</v>
      </c>
      <c r="M27" s="184">
        <v>7448.7</v>
      </c>
    </row>
    <row r="28" spans="1:13" ht="15" customHeight="1" thickTop="1" x14ac:dyDescent="0.25">
      <c r="A28" s="255" t="e">
        <f>IF('0'!#REF!=1,"до змісту","to title")</f>
        <v>#REF!</v>
      </c>
      <c r="B28" s="92" t="str">
        <f>IF('0'!A1=1,"Чернігівська","Chernihiv")</f>
        <v>Чернігівська</v>
      </c>
      <c r="C28" s="34">
        <v>7184.7</v>
      </c>
      <c r="D28" s="34">
        <v>8190.1</v>
      </c>
      <c r="E28" s="34">
        <v>7773.4</v>
      </c>
      <c r="F28" s="34">
        <v>7541.8</v>
      </c>
      <c r="G28" s="34">
        <v>7315.9</v>
      </c>
      <c r="H28" s="34">
        <v>6873.5</v>
      </c>
      <c r="I28" s="34">
        <v>6143.7000000000007</v>
      </c>
      <c r="J28" s="34">
        <v>6478.2999999999993</v>
      </c>
      <c r="K28" s="34">
        <v>6426.6</v>
      </c>
      <c r="L28" s="184">
        <v>5837.8</v>
      </c>
      <c r="M28" s="184">
        <v>5702.7</v>
      </c>
    </row>
    <row r="29" spans="1:13" ht="15" thickBot="1" x14ac:dyDescent="0.3">
      <c r="A29" s="282" t="str">
        <f>IF('0'!A1=1,"рослинництво","crop production")</f>
        <v>рослинництво</v>
      </c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</row>
    <row r="30" spans="1:13" ht="16.8" thickTop="1" thickBot="1" x14ac:dyDescent="0.3">
      <c r="A30" s="223" t="str">
        <f>IF('0'!A1=1,"РЕГІОНИ","OBLAST")</f>
        <v>РЕГІОНИ</v>
      </c>
      <c r="B30" s="91" t="str">
        <f>IF('0'!A1=1,"Україна","Ukraine")</f>
        <v>Україна</v>
      </c>
      <c r="C30" s="43">
        <v>128731.7</v>
      </c>
      <c r="D30" s="149">
        <v>153384.40000000002</v>
      </c>
      <c r="E30" s="43">
        <v>149059.59999999998</v>
      </c>
      <c r="F30" s="43">
        <v>158666.6</v>
      </c>
      <c r="G30" s="43">
        <v>160852.29999999999</v>
      </c>
      <c r="H30" s="43">
        <v>153647.6</v>
      </c>
      <c r="I30" s="43">
        <v>157873.80000000002</v>
      </c>
      <c r="J30" s="43">
        <v>156432.5</v>
      </c>
      <c r="K30" s="43">
        <v>161659.4</v>
      </c>
      <c r="L30" s="181">
        <v>161915.9</v>
      </c>
      <c r="M30" s="183">
        <v>150178.79999999999</v>
      </c>
    </row>
    <row r="31" spans="1:13" ht="16.8" thickTop="1" thickBot="1" x14ac:dyDescent="0.3">
      <c r="A31" s="224" t="e">
        <f>IF('0'!#REF!=1,"до змісту","to title")</f>
        <v>#REF!</v>
      </c>
      <c r="B31" s="92" t="str">
        <f>IF('0'!A1=1,"Вінницька","Vinnytsya")</f>
        <v>Вінницька</v>
      </c>
      <c r="C31" s="34">
        <v>7563.1</v>
      </c>
      <c r="D31" s="34">
        <v>9210.4</v>
      </c>
      <c r="E31" s="34">
        <v>8878.9</v>
      </c>
      <c r="F31" s="34">
        <v>9961.5</v>
      </c>
      <c r="G31" s="34">
        <v>11010.5</v>
      </c>
      <c r="H31" s="34">
        <v>10289.4</v>
      </c>
      <c r="I31" s="34">
        <v>10710.3</v>
      </c>
      <c r="J31" s="34">
        <v>10882.6</v>
      </c>
      <c r="K31" s="34">
        <v>10905</v>
      </c>
      <c r="L31" s="184">
        <v>10326.200000000001</v>
      </c>
      <c r="M31" s="182">
        <v>9319.9</v>
      </c>
    </row>
    <row r="32" spans="1:13" ht="16.8" thickTop="1" thickBot="1" x14ac:dyDescent="0.3">
      <c r="A32" s="224" t="e">
        <f>IF('0'!#REF!=1,"до змісту","to title")</f>
        <v>#REF!</v>
      </c>
      <c r="B32" s="92" t="str">
        <f>IF('0'!A1=1,"Волинська","Volyn")</f>
        <v>Волинська</v>
      </c>
      <c r="C32" s="34">
        <v>4883</v>
      </c>
      <c r="D32" s="34">
        <v>5408.8</v>
      </c>
      <c r="E32" s="34">
        <v>5704.7</v>
      </c>
      <c r="F32" s="34">
        <v>5571</v>
      </c>
      <c r="G32" s="34">
        <v>5562.7</v>
      </c>
      <c r="H32" s="34">
        <v>5384.8</v>
      </c>
      <c r="I32" s="34">
        <v>5274.8</v>
      </c>
      <c r="J32" s="34">
        <v>5333.3</v>
      </c>
      <c r="K32" s="34">
        <v>5192.7</v>
      </c>
      <c r="L32" s="184">
        <v>5329.5</v>
      </c>
      <c r="M32" s="182">
        <v>5301.6</v>
      </c>
    </row>
    <row r="33" spans="1:13" ht="16.8" thickTop="1" thickBot="1" x14ac:dyDescent="0.3">
      <c r="A33" s="224" t="e">
        <f>IF('0'!#REF!=1,"до змісту","to title")</f>
        <v>#REF!</v>
      </c>
      <c r="B33" s="92" t="str">
        <f>IF('0'!A1=1,"Дніпропетровська","Dnipropetrovsk")</f>
        <v>Дніпропетровська</v>
      </c>
      <c r="C33" s="34">
        <v>8213.7999999999993</v>
      </c>
      <c r="D33" s="34">
        <v>9612.2000000000007</v>
      </c>
      <c r="E33" s="34">
        <v>8028.7</v>
      </c>
      <c r="F33" s="34">
        <v>9624.4</v>
      </c>
      <c r="G33" s="34">
        <v>9691.7999999999993</v>
      </c>
      <c r="H33" s="34">
        <v>10064.1</v>
      </c>
      <c r="I33" s="34">
        <v>10297.1</v>
      </c>
      <c r="J33" s="34">
        <v>10109</v>
      </c>
      <c r="K33" s="34">
        <v>10355.6</v>
      </c>
      <c r="L33" s="184">
        <v>10640.3</v>
      </c>
      <c r="M33" s="182">
        <v>8297.7999999999993</v>
      </c>
    </row>
    <row r="34" spans="1:13" ht="16.8" thickTop="1" thickBot="1" x14ac:dyDescent="0.3">
      <c r="A34" s="224" t="e">
        <f>IF('0'!#REF!=1,"до змісту","to title")</f>
        <v>#REF!</v>
      </c>
      <c r="B34" s="92" t="str">
        <f>IF('0'!A1=1,"Донецька","Donetsk")</f>
        <v>Донецька</v>
      </c>
      <c r="C34" s="34">
        <v>6959.3</v>
      </c>
      <c r="D34" s="34">
        <v>8722.9</v>
      </c>
      <c r="E34" s="34">
        <v>8576.1</v>
      </c>
      <c r="F34" s="34">
        <v>9006.2999999999993</v>
      </c>
      <c r="G34" s="34">
        <v>9364.7000000000007</v>
      </c>
      <c r="H34" s="34">
        <v>4478</v>
      </c>
      <c r="I34" s="34">
        <v>4779.3</v>
      </c>
      <c r="J34" s="34">
        <v>5105.8</v>
      </c>
      <c r="K34" s="34">
        <v>4701.6000000000004</v>
      </c>
      <c r="L34" s="184">
        <v>5329</v>
      </c>
      <c r="M34" s="182">
        <v>5152.7</v>
      </c>
    </row>
    <row r="35" spans="1:13" ht="16.8" thickTop="1" thickBot="1" x14ac:dyDescent="0.3">
      <c r="A35" s="224" t="e">
        <f>IF('0'!#REF!=1,"до змісту","to title")</f>
        <v>#REF!</v>
      </c>
      <c r="B35" s="92" t="str">
        <f>IF('0'!A1=1,"Житомирська","Zhytomyr")</f>
        <v>Житомирська</v>
      </c>
      <c r="C35" s="34">
        <v>4552.3</v>
      </c>
      <c r="D35" s="34">
        <v>4721.3999999999996</v>
      </c>
      <c r="E35" s="34">
        <v>4904.2</v>
      </c>
      <c r="F35" s="34">
        <v>4767.2</v>
      </c>
      <c r="G35" s="34">
        <v>4949.8999999999996</v>
      </c>
      <c r="H35" s="34">
        <v>4859.3</v>
      </c>
      <c r="I35" s="34">
        <v>5510.4</v>
      </c>
      <c r="J35" s="34">
        <v>6495.6</v>
      </c>
      <c r="K35" s="34">
        <v>7149.9</v>
      </c>
      <c r="L35" s="184">
        <v>7215.2</v>
      </c>
      <c r="M35" s="182">
        <v>7706.2</v>
      </c>
    </row>
    <row r="36" spans="1:13" ht="16.8" thickTop="1" thickBot="1" x14ac:dyDescent="0.3">
      <c r="A36" s="224" t="e">
        <f>IF('0'!#REF!=1,"до змісту","to title")</f>
        <v>#REF!</v>
      </c>
      <c r="B36" s="92" t="str">
        <f>IF('0'!A1=1,"Закарпатська","Zakarpattya")</f>
        <v>Закарпатська</v>
      </c>
      <c r="C36" s="34">
        <v>3642</v>
      </c>
      <c r="D36" s="34">
        <v>3900.5</v>
      </c>
      <c r="E36" s="34">
        <v>4090.8</v>
      </c>
      <c r="F36" s="34">
        <v>4210.5</v>
      </c>
      <c r="G36" s="34">
        <v>4227.2</v>
      </c>
      <c r="H36" s="34">
        <v>3872.6</v>
      </c>
      <c r="I36" s="34">
        <v>3814.5</v>
      </c>
      <c r="J36" s="34">
        <v>3766.2</v>
      </c>
      <c r="K36" s="34">
        <v>3858.2</v>
      </c>
      <c r="L36" s="184">
        <v>3727</v>
      </c>
      <c r="M36" s="182">
        <v>3641.4</v>
      </c>
    </row>
    <row r="37" spans="1:13" ht="16.8" thickTop="1" thickBot="1" x14ac:dyDescent="0.3">
      <c r="A37" s="224" t="e">
        <f>IF('0'!#REF!=1,"до змісту","to title")</f>
        <v>#REF!</v>
      </c>
      <c r="B37" s="92" t="str">
        <f>IF('0'!A1=1,"Запорізька","Zaporizhya")</f>
        <v>Запорізька</v>
      </c>
      <c r="C37" s="34">
        <v>4597.7</v>
      </c>
      <c r="D37" s="34">
        <v>5475.8</v>
      </c>
      <c r="E37" s="34">
        <v>5534.7</v>
      </c>
      <c r="F37" s="34">
        <v>7768.1</v>
      </c>
      <c r="G37" s="34">
        <v>7167.7</v>
      </c>
      <c r="H37" s="34">
        <v>7928.3</v>
      </c>
      <c r="I37" s="34">
        <v>7256.2</v>
      </c>
      <c r="J37" s="34">
        <v>6708.4</v>
      </c>
      <c r="K37" s="34">
        <v>5809.3</v>
      </c>
      <c r="L37" s="184">
        <v>7062.9</v>
      </c>
      <c r="M37" s="182">
        <v>6400.8</v>
      </c>
    </row>
    <row r="38" spans="1:13" ht="16.8" thickTop="1" thickBot="1" x14ac:dyDescent="0.3">
      <c r="A38" s="224" t="e">
        <f>IF('0'!#REF!=1,"до змісту","to title")</f>
        <v>#REF!</v>
      </c>
      <c r="B38" s="92" t="str">
        <f>IF('0'!A1=1,"Івано-Франківська","Ivano-Frankivsk")</f>
        <v>Івано-Франківська</v>
      </c>
      <c r="C38" s="34">
        <v>3630</v>
      </c>
      <c r="D38" s="34">
        <v>3924.3</v>
      </c>
      <c r="E38" s="34">
        <v>4051.4</v>
      </c>
      <c r="F38" s="34">
        <v>3991.6</v>
      </c>
      <c r="G38" s="34">
        <v>3990.1</v>
      </c>
      <c r="H38" s="34">
        <v>4250.7</v>
      </c>
      <c r="I38" s="34">
        <v>4307</v>
      </c>
      <c r="J38" s="34">
        <v>4312</v>
      </c>
      <c r="K38" s="34">
        <v>4399.2</v>
      </c>
      <c r="L38" s="184">
        <v>4416.6000000000004</v>
      </c>
      <c r="M38" s="182">
        <v>4385.1000000000004</v>
      </c>
    </row>
    <row r="39" spans="1:13" ht="16.8" thickTop="1" thickBot="1" x14ac:dyDescent="0.3">
      <c r="A39" s="224" t="e">
        <f>IF('0'!#REF!=1,"до змісту","to title")</f>
        <v>#REF!</v>
      </c>
      <c r="B39" s="92" t="str">
        <f>IF('0'!A1=1,"Київська","Kyiv")</f>
        <v>Київська</v>
      </c>
      <c r="C39" s="34">
        <v>5845.1</v>
      </c>
      <c r="D39" s="34">
        <v>6725.1</v>
      </c>
      <c r="E39" s="34">
        <v>7101.7</v>
      </c>
      <c r="F39" s="34">
        <v>6687.9</v>
      </c>
      <c r="G39" s="34">
        <v>7243.9</v>
      </c>
      <c r="H39" s="34">
        <v>6509.4</v>
      </c>
      <c r="I39" s="34">
        <v>7556.5</v>
      </c>
      <c r="J39" s="34">
        <v>7331.2</v>
      </c>
      <c r="K39" s="34">
        <v>7782.5</v>
      </c>
      <c r="L39" s="184">
        <v>7188.4</v>
      </c>
      <c r="M39" s="182">
        <v>6823.6</v>
      </c>
    </row>
    <row r="40" spans="1:13" ht="16.8" thickTop="1" thickBot="1" x14ac:dyDescent="0.3">
      <c r="A40" s="224" t="e">
        <f>IF('0'!#REF!=1,"до змісту","to title")</f>
        <v>#REF!</v>
      </c>
      <c r="B40" s="92" t="str">
        <f>IF('0'!A1=1,"Кіровоградська","Kirovohrad")</f>
        <v>Кіровоградська</v>
      </c>
      <c r="C40" s="34">
        <v>5321.6</v>
      </c>
      <c r="D40" s="34">
        <v>5842.9</v>
      </c>
      <c r="E40" s="34">
        <v>5168.8999999999996</v>
      </c>
      <c r="F40" s="34">
        <v>6165.9</v>
      </c>
      <c r="G40" s="34">
        <v>6691.2</v>
      </c>
      <c r="H40" s="34">
        <v>6927</v>
      </c>
      <c r="I40" s="34">
        <v>7684.4</v>
      </c>
      <c r="J40" s="34">
        <v>7374.7</v>
      </c>
      <c r="K40" s="34">
        <v>8549.6</v>
      </c>
      <c r="L40" s="184">
        <v>8868.2000000000007</v>
      </c>
      <c r="M40" s="182">
        <v>6863.2</v>
      </c>
    </row>
    <row r="41" spans="1:13" ht="16.8" thickTop="1" thickBot="1" x14ac:dyDescent="0.3">
      <c r="A41" s="224" t="e">
        <f>IF('0'!#REF!=1,"до змісту","to title")</f>
        <v>#REF!</v>
      </c>
      <c r="B41" s="92" t="str">
        <f>IF('0'!A1=1,"Луганська","Luhansk")</f>
        <v>Луганська</v>
      </c>
      <c r="C41" s="34">
        <v>3063.5</v>
      </c>
      <c r="D41" s="34">
        <v>3726.6</v>
      </c>
      <c r="E41" s="34">
        <v>3879.8</v>
      </c>
      <c r="F41" s="34">
        <v>4022.6</v>
      </c>
      <c r="G41" s="34">
        <v>2718.4</v>
      </c>
      <c r="H41" s="34">
        <v>2463</v>
      </c>
      <c r="I41" s="34">
        <v>2682</v>
      </c>
      <c r="J41" s="34">
        <v>2620.1</v>
      </c>
      <c r="K41" s="34">
        <v>3040.9</v>
      </c>
      <c r="L41" s="184">
        <v>3601.5</v>
      </c>
      <c r="M41" s="182">
        <v>3181.8</v>
      </c>
    </row>
    <row r="42" spans="1:13" ht="16.8" thickTop="1" thickBot="1" x14ac:dyDescent="0.3">
      <c r="A42" s="224" t="e">
        <f>IF('0'!#REF!=1,"до змісту","to title")</f>
        <v>#REF!</v>
      </c>
      <c r="B42" s="92" t="str">
        <f>IF('0'!A1=1,"Львівська","Lviv")</f>
        <v>Львівська</v>
      </c>
      <c r="C42" s="34">
        <v>6028.9</v>
      </c>
      <c r="D42" s="34">
        <v>7524.8</v>
      </c>
      <c r="E42" s="34">
        <v>7405.7</v>
      </c>
      <c r="F42" s="34">
        <v>6787</v>
      </c>
      <c r="G42" s="34">
        <v>7093.7</v>
      </c>
      <c r="H42" s="34">
        <v>6966</v>
      </c>
      <c r="I42" s="34">
        <v>7001.5</v>
      </c>
      <c r="J42" s="34">
        <v>7126.9</v>
      </c>
      <c r="K42" s="34">
        <v>7116.9</v>
      </c>
      <c r="L42" s="184">
        <v>7487.3</v>
      </c>
      <c r="M42" s="182">
        <v>7822.6</v>
      </c>
    </row>
    <row r="43" spans="1:13" ht="16.8" thickTop="1" thickBot="1" x14ac:dyDescent="0.3">
      <c r="A43" s="224" t="e">
        <f>IF('0'!#REF!=1,"до змісту","to title")</f>
        <v>#REF!</v>
      </c>
      <c r="B43" s="92" t="str">
        <f>IF('0'!A1=1,"Миколаївська","Mykolayiv")</f>
        <v>Миколаївська</v>
      </c>
      <c r="C43" s="34">
        <v>5512.5</v>
      </c>
      <c r="D43" s="34">
        <v>6031.7</v>
      </c>
      <c r="E43" s="34">
        <v>5085.3</v>
      </c>
      <c r="F43" s="34">
        <v>6573.4</v>
      </c>
      <c r="G43" s="34">
        <v>5924.7</v>
      </c>
      <c r="H43" s="34">
        <v>6490.9</v>
      </c>
      <c r="I43" s="34">
        <v>6805.6</v>
      </c>
      <c r="J43" s="34">
        <v>6159.9</v>
      </c>
      <c r="K43" s="34">
        <v>6468.5</v>
      </c>
      <c r="L43" s="184">
        <v>6787.9</v>
      </c>
      <c r="M43" s="182">
        <v>5391.3</v>
      </c>
    </row>
    <row r="44" spans="1:13" ht="16.8" thickTop="1" thickBot="1" x14ac:dyDescent="0.3">
      <c r="A44" s="224" t="e">
        <f>IF('0'!#REF!=1,"до змісту","to title")</f>
        <v>#REF!</v>
      </c>
      <c r="B44" s="92" t="str">
        <f>IF('0'!A1=1,"Одеська","Odesa")</f>
        <v>Одеська</v>
      </c>
      <c r="C44" s="34">
        <v>7659</v>
      </c>
      <c r="D44" s="34">
        <v>8760.1</v>
      </c>
      <c r="E44" s="34">
        <v>7218.8</v>
      </c>
      <c r="F44" s="34">
        <v>8492.1</v>
      </c>
      <c r="G44" s="34">
        <v>8473.1</v>
      </c>
      <c r="H44" s="34">
        <v>8377.9</v>
      </c>
      <c r="I44" s="34">
        <v>8350.7999999999993</v>
      </c>
      <c r="J44" s="34">
        <v>7819.8</v>
      </c>
      <c r="K44" s="34">
        <v>8246.5</v>
      </c>
      <c r="L44" s="184">
        <v>8560.2000000000007</v>
      </c>
      <c r="M44" s="182">
        <v>6027.1</v>
      </c>
    </row>
    <row r="45" spans="1:13" ht="16.8" thickTop="1" thickBot="1" x14ac:dyDescent="0.3">
      <c r="A45" s="224" t="e">
        <f>IF('0'!#REF!=1,"до змісту","to title")</f>
        <v>#REF!</v>
      </c>
      <c r="B45" s="92" t="str">
        <f>IF('0'!A1=1,"Полтавська","Poltava")</f>
        <v>Полтавська</v>
      </c>
      <c r="C45" s="34">
        <v>6836.5</v>
      </c>
      <c r="D45" s="34">
        <v>8694.2000000000007</v>
      </c>
      <c r="E45" s="34">
        <v>8180</v>
      </c>
      <c r="F45" s="34">
        <v>8790.2999999999993</v>
      </c>
      <c r="G45" s="34">
        <v>9403.5</v>
      </c>
      <c r="H45" s="34">
        <v>9743.2000000000007</v>
      </c>
      <c r="I45" s="34">
        <v>9401.7999999999993</v>
      </c>
      <c r="J45" s="34">
        <v>8698.5</v>
      </c>
      <c r="K45" s="34">
        <v>9833.2000000000007</v>
      </c>
      <c r="L45" s="184">
        <v>9837.1</v>
      </c>
      <c r="M45" s="182">
        <v>9230.5</v>
      </c>
    </row>
    <row r="46" spans="1:13" ht="16.8" thickTop="1" thickBot="1" x14ac:dyDescent="0.3">
      <c r="A46" s="224" t="e">
        <f>IF('0'!#REF!=1,"до змісту","to title")</f>
        <v>#REF!</v>
      </c>
      <c r="B46" s="92" t="str">
        <f>IF('0'!A1=1,"Рівненська","Rivne")</f>
        <v>Рівненська</v>
      </c>
      <c r="C46" s="34">
        <v>5164.7</v>
      </c>
      <c r="D46" s="34">
        <v>5956.2</v>
      </c>
      <c r="E46" s="34">
        <v>5937.9</v>
      </c>
      <c r="F46" s="34">
        <v>6203.9</v>
      </c>
      <c r="G46" s="34">
        <v>6216.1</v>
      </c>
      <c r="H46" s="34">
        <v>5741.2</v>
      </c>
      <c r="I46" s="34">
        <v>5819.7</v>
      </c>
      <c r="J46" s="34">
        <v>6240.8</v>
      </c>
      <c r="K46" s="34">
        <v>6195.3</v>
      </c>
      <c r="L46" s="184">
        <v>6148.9</v>
      </c>
      <c r="M46" s="182">
        <v>6181.2</v>
      </c>
    </row>
    <row r="47" spans="1:13" ht="16.8" thickTop="1" thickBot="1" x14ac:dyDescent="0.3">
      <c r="A47" s="224" t="e">
        <f>IF('0'!#REF!=1,"до змісту","to title")</f>
        <v>#REF!</v>
      </c>
      <c r="B47" s="92" t="str">
        <f>IF('0'!A1=1,"Сумська","Sumy ")</f>
        <v>Сумська</v>
      </c>
      <c r="C47" s="34">
        <v>3827.7</v>
      </c>
      <c r="D47" s="34">
        <v>4229.6000000000004</v>
      </c>
      <c r="E47" s="34">
        <v>4205.1000000000004</v>
      </c>
      <c r="F47" s="34">
        <v>4176.3999999999996</v>
      </c>
      <c r="G47" s="34">
        <v>4783.1000000000004</v>
      </c>
      <c r="H47" s="34">
        <v>4192</v>
      </c>
      <c r="I47" s="34">
        <v>4308.6000000000004</v>
      </c>
      <c r="J47" s="34">
        <v>4390.7</v>
      </c>
      <c r="K47" s="34">
        <v>4262.5</v>
      </c>
      <c r="L47" s="184">
        <v>4145.6000000000004</v>
      </c>
      <c r="M47" s="182">
        <v>4039</v>
      </c>
    </row>
    <row r="48" spans="1:13" ht="16.8" thickTop="1" thickBot="1" x14ac:dyDescent="0.3">
      <c r="A48" s="224" t="e">
        <f>IF('0'!#REF!=1,"до змісту","to title")</f>
        <v>#REF!</v>
      </c>
      <c r="B48" s="92" t="str">
        <f>IF('0'!A1=1,"Тернопільська","Ternopil ")</f>
        <v>Тернопільська</v>
      </c>
      <c r="C48" s="34">
        <v>4223.6000000000004</v>
      </c>
      <c r="D48" s="34">
        <v>5614.9</v>
      </c>
      <c r="E48" s="34">
        <v>5874.9</v>
      </c>
      <c r="F48" s="34">
        <v>5769.7</v>
      </c>
      <c r="G48" s="34">
        <v>5905.4</v>
      </c>
      <c r="H48" s="34">
        <v>5357.3</v>
      </c>
      <c r="I48" s="34">
        <v>5542.3</v>
      </c>
      <c r="J48" s="34">
        <v>5636.5</v>
      </c>
      <c r="K48" s="34">
        <v>5700.4</v>
      </c>
      <c r="L48" s="184">
        <v>5666.5</v>
      </c>
      <c r="M48" s="182">
        <v>5339</v>
      </c>
    </row>
    <row r="49" spans="1:13" ht="16.8" thickTop="1" thickBot="1" x14ac:dyDescent="0.3">
      <c r="A49" s="224" t="e">
        <f>IF('0'!#REF!=1,"до змісту","to title")</f>
        <v>#REF!</v>
      </c>
      <c r="B49" s="92" t="str">
        <f>IF('0'!A1=1,"Харківська","Kharkiv")</f>
        <v>Харківська</v>
      </c>
      <c r="C49" s="34">
        <v>5877.8</v>
      </c>
      <c r="D49" s="34">
        <v>9241</v>
      </c>
      <c r="E49" s="34">
        <v>9293</v>
      </c>
      <c r="F49" s="34">
        <v>10374.200000000001</v>
      </c>
      <c r="G49" s="34">
        <v>10432.700000000001</v>
      </c>
      <c r="H49" s="34">
        <v>10796.5</v>
      </c>
      <c r="I49" s="34">
        <v>11121.1</v>
      </c>
      <c r="J49" s="34">
        <v>10551.3</v>
      </c>
      <c r="K49" s="34">
        <v>10707.7</v>
      </c>
      <c r="L49" s="184">
        <v>9983.2999999999993</v>
      </c>
      <c r="M49" s="182">
        <v>9022.5</v>
      </c>
    </row>
    <row r="50" spans="1:13" ht="16.8" thickTop="1" thickBot="1" x14ac:dyDescent="0.3">
      <c r="A50" s="224" t="e">
        <f>IF('0'!#REF!=1,"до змісту","to title")</f>
        <v>#REF!</v>
      </c>
      <c r="B50" s="92" t="str">
        <f>IF('0'!A1=1,"Херсонська","Kherson")</f>
        <v>Херсонська</v>
      </c>
      <c r="C50" s="34">
        <v>6864</v>
      </c>
      <c r="D50" s="34">
        <v>8124</v>
      </c>
      <c r="E50" s="34">
        <v>8140.2</v>
      </c>
      <c r="F50" s="34">
        <v>8412.5</v>
      </c>
      <c r="G50" s="34">
        <v>8598.9</v>
      </c>
      <c r="H50" s="34">
        <v>8362.9</v>
      </c>
      <c r="I50" s="34">
        <v>8847.7000000000007</v>
      </c>
      <c r="J50" s="34">
        <v>8649.7000000000007</v>
      </c>
      <c r="K50" s="34">
        <v>8705</v>
      </c>
      <c r="L50" s="184">
        <v>8748.5</v>
      </c>
      <c r="M50" s="182">
        <v>9240.7999999999993</v>
      </c>
    </row>
    <row r="51" spans="1:13" ht="16.8" thickTop="1" thickBot="1" x14ac:dyDescent="0.3">
      <c r="A51" s="224" t="e">
        <f>IF('0'!#REF!=1,"до змісту","to title")</f>
        <v>#REF!</v>
      </c>
      <c r="B51" s="92" t="str">
        <f>IF('0'!A1=1,"Хмельницька","Khmelnytskiy")</f>
        <v>Хмельницька</v>
      </c>
      <c r="C51" s="34">
        <v>5827.1</v>
      </c>
      <c r="D51" s="34">
        <v>6732.6</v>
      </c>
      <c r="E51" s="34">
        <v>7161.6</v>
      </c>
      <c r="F51" s="34">
        <v>6397.5</v>
      </c>
      <c r="G51" s="34">
        <v>6562.3</v>
      </c>
      <c r="H51" s="34">
        <v>5903.8</v>
      </c>
      <c r="I51" s="34">
        <v>6770.6</v>
      </c>
      <c r="J51" s="34">
        <v>7218.1</v>
      </c>
      <c r="K51" s="34">
        <v>7184.9</v>
      </c>
      <c r="L51" s="184">
        <v>6481.9</v>
      </c>
      <c r="M51" s="182">
        <v>6674.3</v>
      </c>
    </row>
    <row r="52" spans="1:13" ht="16.8" thickTop="1" thickBot="1" x14ac:dyDescent="0.3">
      <c r="A52" s="224" t="e">
        <f>IF('0'!#REF!=1,"до змісту","to title")</f>
        <v>#REF!</v>
      </c>
      <c r="B52" s="92" t="str">
        <f>IF('0'!A1=1,"Черкаська","Cherkasy")</f>
        <v>Черкаська</v>
      </c>
      <c r="C52" s="34">
        <v>4527.2</v>
      </c>
      <c r="D52" s="34">
        <v>5349.3</v>
      </c>
      <c r="E52" s="34">
        <v>5056.1000000000004</v>
      </c>
      <c r="F52" s="34">
        <v>5369</v>
      </c>
      <c r="G52" s="34">
        <v>5426.1</v>
      </c>
      <c r="H52" s="34">
        <v>5594.1</v>
      </c>
      <c r="I52" s="34">
        <v>5527.1</v>
      </c>
      <c r="J52" s="34">
        <v>4835.3</v>
      </c>
      <c r="K52" s="34">
        <v>6106.5</v>
      </c>
      <c r="L52" s="184">
        <v>5400.8</v>
      </c>
      <c r="M52" s="182">
        <v>5031.3</v>
      </c>
    </row>
    <row r="53" spans="1:13" ht="16.8" thickTop="1" thickBot="1" x14ac:dyDescent="0.3">
      <c r="A53" s="224" t="e">
        <f>IF('0'!#REF!=1,"до змісту","to title")</f>
        <v>#REF!</v>
      </c>
      <c r="B53" s="92" t="str">
        <f>IF('0'!A1=1,"Чернівецька","Chernivtsi")</f>
        <v>Чернівецька</v>
      </c>
      <c r="C53" s="34">
        <v>3865.3</v>
      </c>
      <c r="D53" s="34">
        <v>4384</v>
      </c>
      <c r="E53" s="34">
        <v>4452.3</v>
      </c>
      <c r="F53" s="34">
        <v>4655.5</v>
      </c>
      <c r="G53" s="34">
        <v>4613.7</v>
      </c>
      <c r="H53" s="34">
        <v>4566.5</v>
      </c>
      <c r="I53" s="34">
        <v>4641.6000000000004</v>
      </c>
      <c r="J53" s="34">
        <v>4795.7</v>
      </c>
      <c r="K53" s="34">
        <v>5100.8</v>
      </c>
      <c r="L53" s="184">
        <v>5136.7</v>
      </c>
      <c r="M53" s="182">
        <v>5140</v>
      </c>
    </row>
    <row r="54" spans="1:13" ht="16.2" thickTop="1" x14ac:dyDescent="0.25">
      <c r="A54" s="255" t="e">
        <f>IF('0'!#REF!=1,"до змісту","to title")</f>
        <v>#REF!</v>
      </c>
      <c r="B54" s="92" t="str">
        <f>IF('0'!A1=1,"Чернігівська","Chernihiv")</f>
        <v>Чернігівська</v>
      </c>
      <c r="C54" s="34">
        <v>4246</v>
      </c>
      <c r="D54" s="34">
        <v>5471.1</v>
      </c>
      <c r="E54" s="34">
        <v>5128.8</v>
      </c>
      <c r="F54" s="34">
        <v>4888.1000000000004</v>
      </c>
      <c r="G54" s="34">
        <v>4800.8999999999996</v>
      </c>
      <c r="H54" s="34">
        <v>4528.7</v>
      </c>
      <c r="I54" s="34">
        <v>3862.9</v>
      </c>
      <c r="J54" s="34">
        <v>4270.3999999999996</v>
      </c>
      <c r="K54" s="34">
        <v>4286.7</v>
      </c>
      <c r="L54" s="184">
        <v>3826.4</v>
      </c>
      <c r="M54" s="182">
        <v>3965.1</v>
      </c>
    </row>
    <row r="55" spans="1:13" ht="15" thickBot="1" x14ac:dyDescent="0.3">
      <c r="A55" s="282" t="str">
        <f>IF('0'!A1=1,"тваринниицтво","animal production")</f>
        <v>тваринниицтво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</row>
    <row r="56" spans="1:13" ht="16.8" thickTop="1" thickBot="1" x14ac:dyDescent="0.3">
      <c r="A56" s="223" t="str">
        <f>IF('0'!A1=1,"РЕГІОНИ","OBLAST")</f>
        <v>РЕГІОНИ</v>
      </c>
      <c r="B56" s="91" t="str">
        <f>IF('0'!A1=1,"Україна","Ukraine")</f>
        <v>Україна</v>
      </c>
      <c r="C56" s="43">
        <v>81937.000000000015</v>
      </c>
      <c r="D56" s="149">
        <v>79146.8</v>
      </c>
      <c r="E56" s="43">
        <v>81111.200000000012</v>
      </c>
      <c r="F56" s="43">
        <v>81325</v>
      </c>
      <c r="G56" s="43">
        <v>78328.7</v>
      </c>
      <c r="H56" s="43">
        <v>75446.399999999994</v>
      </c>
      <c r="I56" s="43">
        <v>73314.600000000006</v>
      </c>
      <c r="J56" s="43">
        <v>73027.299999999988</v>
      </c>
      <c r="K56" s="43">
        <v>71636</v>
      </c>
      <c r="L56" s="181">
        <v>69260.2</v>
      </c>
      <c r="M56" s="181">
        <v>66225</v>
      </c>
    </row>
    <row r="57" spans="1:13" ht="16.8" thickTop="1" thickBot="1" x14ac:dyDescent="0.3">
      <c r="A57" s="224" t="e">
        <f>IF('0'!#REF!=1,"до змісту","to title")</f>
        <v>#REF!</v>
      </c>
      <c r="B57" s="92" t="str">
        <f>IF('0'!A1=1,"Вінницька","Vinnytsya")</f>
        <v>Вінницька</v>
      </c>
      <c r="C57" s="34">
        <v>5556.3</v>
      </c>
      <c r="D57" s="34">
        <v>5433.5</v>
      </c>
      <c r="E57" s="34">
        <v>5488.1</v>
      </c>
      <c r="F57" s="34">
        <v>5352.7</v>
      </c>
      <c r="G57" s="34">
        <v>4963.3</v>
      </c>
      <c r="H57" s="34">
        <v>5387.8</v>
      </c>
      <c r="I57" s="34">
        <v>5157.6000000000004</v>
      </c>
      <c r="J57" s="34">
        <v>5017.7</v>
      </c>
      <c r="K57" s="34">
        <v>4739.6000000000004</v>
      </c>
      <c r="L57" s="184">
        <v>4430.8999999999996</v>
      </c>
      <c r="M57" s="184">
        <v>4199.6000000000004</v>
      </c>
    </row>
    <row r="58" spans="1:13" ht="16.8" thickTop="1" thickBot="1" x14ac:dyDescent="0.3">
      <c r="A58" s="224" t="e">
        <f>IF('0'!#REF!=1,"до змісту","to title")</f>
        <v>#REF!</v>
      </c>
      <c r="B58" s="92" t="str">
        <f>IF('0'!A1=1,"Волинська","Volyn")</f>
        <v>Волинська</v>
      </c>
      <c r="C58" s="34">
        <v>3453.9</v>
      </c>
      <c r="D58" s="34">
        <v>3381.3</v>
      </c>
      <c r="E58" s="34">
        <v>3447.9</v>
      </c>
      <c r="F58" s="34">
        <v>3560.5</v>
      </c>
      <c r="G58" s="34">
        <v>3501.1</v>
      </c>
      <c r="H58" s="34">
        <v>3094.9</v>
      </c>
      <c r="I58" s="34">
        <v>2968.9</v>
      </c>
      <c r="J58" s="34">
        <v>2892.8</v>
      </c>
      <c r="K58" s="34">
        <v>2716.3</v>
      </c>
      <c r="L58" s="184">
        <v>2547</v>
      </c>
      <c r="M58" s="184">
        <v>2389.5</v>
      </c>
    </row>
    <row r="59" spans="1:13" ht="16.8" thickTop="1" thickBot="1" x14ac:dyDescent="0.3">
      <c r="A59" s="224" t="e">
        <f>IF('0'!#REF!=1,"до змісту","to title")</f>
        <v>#REF!</v>
      </c>
      <c r="B59" s="92" t="str">
        <f>IF('0'!A1=1,"Дніпропетровська","Dnipropetrovsk")</f>
        <v>Дніпропетровська</v>
      </c>
      <c r="C59" s="34">
        <v>2870.4</v>
      </c>
      <c r="D59" s="34">
        <v>2865.4</v>
      </c>
      <c r="E59" s="34">
        <v>2809.5</v>
      </c>
      <c r="F59" s="34">
        <v>2796.1</v>
      </c>
      <c r="G59" s="34">
        <v>2909.4</v>
      </c>
      <c r="H59" s="34">
        <v>2865.4</v>
      </c>
      <c r="I59" s="34">
        <v>2673</v>
      </c>
      <c r="J59" s="34">
        <v>2609</v>
      </c>
      <c r="K59" s="34">
        <v>2532.3000000000002</v>
      </c>
      <c r="L59" s="184">
        <v>2474.4</v>
      </c>
      <c r="M59" s="184">
        <v>2298.1999999999998</v>
      </c>
    </row>
    <row r="60" spans="1:13" ht="16.8" thickTop="1" thickBot="1" x14ac:dyDescent="0.3">
      <c r="A60" s="224" t="e">
        <f>IF('0'!#REF!=1,"до змісту","to title")</f>
        <v>#REF!</v>
      </c>
      <c r="B60" s="92" t="str">
        <f>IF('0'!A1=1,"Донецька","Donetsk")</f>
        <v>Донецька</v>
      </c>
      <c r="C60" s="34">
        <v>3358.7</v>
      </c>
      <c r="D60" s="34">
        <v>3345.8</v>
      </c>
      <c r="E60" s="34">
        <v>3549.6</v>
      </c>
      <c r="F60" s="34">
        <v>3565.2</v>
      </c>
      <c r="G60" s="34">
        <v>2778.9</v>
      </c>
      <c r="H60" s="34">
        <v>2314</v>
      </c>
      <c r="I60" s="34">
        <v>1924.5</v>
      </c>
      <c r="J60" s="34">
        <v>1965.8</v>
      </c>
      <c r="K60" s="34">
        <v>1924.7</v>
      </c>
      <c r="L60" s="184">
        <v>1788.9</v>
      </c>
      <c r="M60" s="184">
        <v>1664</v>
      </c>
    </row>
    <row r="61" spans="1:13" ht="16.8" thickTop="1" thickBot="1" x14ac:dyDescent="0.3">
      <c r="A61" s="224" t="e">
        <f>IF('0'!#REF!=1,"до змісту","to title")</f>
        <v>#REF!</v>
      </c>
      <c r="B61" s="92" t="str">
        <f>IF('0'!A1=1,"Житомирська","Zhytomyr")</f>
        <v>Житомирська</v>
      </c>
      <c r="C61" s="34">
        <v>4603.1000000000004</v>
      </c>
      <c r="D61" s="34">
        <v>4577.8999999999996</v>
      </c>
      <c r="E61" s="34">
        <v>4778.3</v>
      </c>
      <c r="F61" s="34">
        <v>4812</v>
      </c>
      <c r="G61" s="34">
        <v>4648.8</v>
      </c>
      <c r="H61" s="34">
        <v>4731.2</v>
      </c>
      <c r="I61" s="34">
        <v>4781.1000000000004</v>
      </c>
      <c r="J61" s="34">
        <v>4638.8999999999996</v>
      </c>
      <c r="K61" s="34">
        <v>4715.8</v>
      </c>
      <c r="L61" s="184">
        <v>4340.1000000000004</v>
      </c>
      <c r="M61" s="184">
        <v>4039.7</v>
      </c>
    </row>
    <row r="62" spans="1:13" ht="16.8" thickTop="1" thickBot="1" x14ac:dyDescent="0.3">
      <c r="A62" s="224" t="e">
        <f>IF('0'!#REF!=1,"до змісту","to title")</f>
        <v>#REF!</v>
      </c>
      <c r="B62" s="92" t="str">
        <f>IF('0'!A1=1,"Закарпатська","Zakarpattya")</f>
        <v>Закарпатська</v>
      </c>
      <c r="C62" s="34">
        <v>3867.2</v>
      </c>
      <c r="D62" s="34">
        <v>3859.9</v>
      </c>
      <c r="E62" s="34">
        <v>3947.6</v>
      </c>
      <c r="F62" s="34">
        <v>4040.6</v>
      </c>
      <c r="G62" s="34">
        <v>3896.7</v>
      </c>
      <c r="H62" s="34">
        <v>3693.8</v>
      </c>
      <c r="I62" s="34">
        <v>3362.9</v>
      </c>
      <c r="J62" s="34">
        <v>3586.5</v>
      </c>
      <c r="K62" s="34">
        <v>3939.9</v>
      </c>
      <c r="L62" s="184">
        <v>4292.3</v>
      </c>
      <c r="M62" s="184">
        <v>3934.9</v>
      </c>
    </row>
    <row r="63" spans="1:13" ht="16.8" thickTop="1" thickBot="1" x14ac:dyDescent="0.3">
      <c r="A63" s="224" t="e">
        <f>IF('0'!#REF!=1,"до змісту","to title")</f>
        <v>#REF!</v>
      </c>
      <c r="B63" s="92" t="str">
        <f>IF('0'!A1=1,"Запорізька","Zaporizhya")</f>
        <v>Запорізька</v>
      </c>
      <c r="C63" s="34">
        <v>2411.6</v>
      </c>
      <c r="D63" s="34">
        <v>2321.6999999999998</v>
      </c>
      <c r="E63" s="34">
        <v>2459.6999999999998</v>
      </c>
      <c r="F63" s="34">
        <v>2548.3000000000002</v>
      </c>
      <c r="G63" s="34">
        <v>2562.9</v>
      </c>
      <c r="H63" s="34">
        <v>2431</v>
      </c>
      <c r="I63" s="34">
        <v>2392.6999999999998</v>
      </c>
      <c r="J63" s="34">
        <v>2373.4</v>
      </c>
      <c r="K63" s="34">
        <v>2245</v>
      </c>
      <c r="L63" s="184">
        <v>2056.1</v>
      </c>
      <c r="M63" s="184">
        <v>1931.1</v>
      </c>
    </row>
    <row r="64" spans="1:13" ht="16.8" thickTop="1" thickBot="1" x14ac:dyDescent="0.3">
      <c r="A64" s="224" t="e">
        <f>IF('0'!#REF!=1,"до змісту","to title")</f>
        <v>#REF!</v>
      </c>
      <c r="B64" s="92" t="str">
        <f>IF('0'!A1=1,"Івано-Франківська","Ivano-Frankivsk")</f>
        <v>Івано-Франківська</v>
      </c>
      <c r="C64" s="34">
        <v>4183.7</v>
      </c>
      <c r="D64" s="34">
        <v>3954.7</v>
      </c>
      <c r="E64" s="34">
        <v>4015.1</v>
      </c>
      <c r="F64" s="34">
        <v>4028.5</v>
      </c>
      <c r="G64" s="34">
        <v>4053.7</v>
      </c>
      <c r="H64" s="34">
        <v>3959.4</v>
      </c>
      <c r="I64" s="34">
        <v>3883</v>
      </c>
      <c r="J64" s="34">
        <v>3889.2</v>
      </c>
      <c r="K64" s="34">
        <v>3796.8</v>
      </c>
      <c r="L64" s="184">
        <v>3736.1</v>
      </c>
      <c r="M64" s="184">
        <v>3651.7</v>
      </c>
    </row>
    <row r="65" spans="1:13" ht="16.8" thickTop="1" thickBot="1" x14ac:dyDescent="0.3">
      <c r="A65" s="224" t="e">
        <f>IF('0'!#REF!=1,"до змісту","to title")</f>
        <v>#REF!</v>
      </c>
      <c r="B65" s="92" t="str">
        <f>IF('0'!A1=1,"Київська","Kyiv")</f>
        <v>Київська</v>
      </c>
      <c r="C65" s="34">
        <v>2709.6</v>
      </c>
      <c r="D65" s="34">
        <v>2772.5</v>
      </c>
      <c r="E65" s="34">
        <v>3068.6</v>
      </c>
      <c r="F65" s="34">
        <v>2937.8</v>
      </c>
      <c r="G65" s="34">
        <v>2949.1</v>
      </c>
      <c r="H65" s="34">
        <v>2833.3</v>
      </c>
      <c r="I65" s="34">
        <v>2903.2</v>
      </c>
      <c r="J65" s="34">
        <v>3270.3</v>
      </c>
      <c r="K65" s="34">
        <v>3168.2</v>
      </c>
      <c r="L65" s="184">
        <v>3135.3</v>
      </c>
      <c r="M65" s="184">
        <v>3369.4</v>
      </c>
    </row>
    <row r="66" spans="1:13" ht="16.8" thickTop="1" thickBot="1" x14ac:dyDescent="0.3">
      <c r="A66" s="224" t="e">
        <f>IF('0'!#REF!=1,"до змісту","to title")</f>
        <v>#REF!</v>
      </c>
      <c r="B66" s="92" t="str">
        <f>IF('0'!A1=1,"Кіровоградська","Kirovohrad")</f>
        <v>Кіровоградська</v>
      </c>
      <c r="C66" s="34">
        <v>3186.4</v>
      </c>
      <c r="D66" s="34">
        <v>2983.4</v>
      </c>
      <c r="E66" s="34">
        <v>3104.4</v>
      </c>
      <c r="F66" s="34">
        <v>2940.1</v>
      </c>
      <c r="G66" s="34">
        <v>2974.5</v>
      </c>
      <c r="H66" s="34">
        <v>2968.4</v>
      </c>
      <c r="I66" s="34">
        <v>2963</v>
      </c>
      <c r="J66" s="34">
        <v>2993.4</v>
      </c>
      <c r="K66" s="34">
        <v>2996.7</v>
      </c>
      <c r="L66" s="184">
        <v>2892.2</v>
      </c>
      <c r="M66" s="184">
        <v>2754.5</v>
      </c>
    </row>
    <row r="67" spans="1:13" ht="16.8" thickTop="1" thickBot="1" x14ac:dyDescent="0.3">
      <c r="A67" s="224" t="e">
        <f>IF('0'!#REF!=1,"до змісту","to title")</f>
        <v>#REF!</v>
      </c>
      <c r="B67" s="92" t="str">
        <f>IF('0'!A1=1,"Луганська","Luhansk")</f>
        <v>Луганська</v>
      </c>
      <c r="C67" s="34">
        <v>2233.6</v>
      </c>
      <c r="D67" s="34">
        <v>2058.1</v>
      </c>
      <c r="E67" s="34">
        <v>2117.5</v>
      </c>
      <c r="F67" s="34">
        <v>2142</v>
      </c>
      <c r="G67" s="34">
        <v>1918.6</v>
      </c>
      <c r="H67" s="34">
        <v>1359.4</v>
      </c>
      <c r="I67" s="34">
        <v>1091.8</v>
      </c>
      <c r="J67" s="34">
        <v>908.7</v>
      </c>
      <c r="K67" s="34">
        <v>1080.9000000000001</v>
      </c>
      <c r="L67" s="184">
        <v>967</v>
      </c>
      <c r="M67" s="184">
        <v>975.8</v>
      </c>
    </row>
    <row r="68" spans="1:13" ht="16.8" thickTop="1" thickBot="1" x14ac:dyDescent="0.3">
      <c r="A68" s="224" t="e">
        <f>IF('0'!#REF!=1,"до змісту","to title")</f>
        <v>#REF!</v>
      </c>
      <c r="B68" s="92" t="str">
        <f>IF('0'!A1=1,"Львівська","Lviv")</f>
        <v>Львівська</v>
      </c>
      <c r="C68" s="34">
        <v>5438.9</v>
      </c>
      <c r="D68" s="34">
        <v>5146</v>
      </c>
      <c r="E68" s="34">
        <v>5097.3999999999996</v>
      </c>
      <c r="F68" s="34">
        <v>5131.8</v>
      </c>
      <c r="G68" s="34">
        <v>5080.3</v>
      </c>
      <c r="H68" s="34">
        <v>5002.2</v>
      </c>
      <c r="I68" s="34">
        <v>4771.6000000000004</v>
      </c>
      <c r="J68" s="34">
        <v>4701.8999999999996</v>
      </c>
      <c r="K68" s="34">
        <v>4598.8</v>
      </c>
      <c r="L68" s="184">
        <v>4453.8</v>
      </c>
      <c r="M68" s="184">
        <v>4312.6000000000004</v>
      </c>
    </row>
    <row r="69" spans="1:13" ht="16.8" thickTop="1" thickBot="1" x14ac:dyDescent="0.3">
      <c r="A69" s="224" t="e">
        <f>IF('0'!#REF!=1,"до змісту","to title")</f>
        <v>#REF!</v>
      </c>
      <c r="B69" s="92" t="str">
        <f>IF('0'!A1=1,"Миколаївська","Mykolayiv")</f>
        <v>Миколаївська</v>
      </c>
      <c r="C69" s="34">
        <v>2920.4</v>
      </c>
      <c r="D69" s="34">
        <v>2950.9</v>
      </c>
      <c r="E69" s="34">
        <v>2989.5</v>
      </c>
      <c r="F69" s="34">
        <v>3011.2</v>
      </c>
      <c r="G69" s="34">
        <v>2909.7</v>
      </c>
      <c r="H69" s="34">
        <v>2749.4</v>
      </c>
      <c r="I69" s="34">
        <v>2670.5</v>
      </c>
      <c r="J69" s="34">
        <v>2682.8</v>
      </c>
      <c r="K69" s="34">
        <v>2474.5</v>
      </c>
      <c r="L69" s="184">
        <v>2390</v>
      </c>
      <c r="M69" s="184">
        <v>2252.3000000000002</v>
      </c>
    </row>
    <row r="70" spans="1:13" ht="16.8" thickTop="1" thickBot="1" x14ac:dyDescent="0.3">
      <c r="A70" s="224" t="e">
        <f>IF('0'!#REF!=1,"до змісту","to title")</f>
        <v>#REF!</v>
      </c>
      <c r="B70" s="92" t="str">
        <f>IF('0'!A1=1,"Одеська","Odesa")</f>
        <v>Одеська</v>
      </c>
      <c r="C70" s="34">
        <v>3861.7</v>
      </c>
      <c r="D70" s="34">
        <v>3605.3</v>
      </c>
      <c r="E70" s="34">
        <v>3699.3</v>
      </c>
      <c r="F70" s="34">
        <v>3662.3</v>
      </c>
      <c r="G70" s="34">
        <v>3355.4</v>
      </c>
      <c r="H70" s="34">
        <v>3389.6</v>
      </c>
      <c r="I70" s="34">
        <v>3116</v>
      </c>
      <c r="J70" s="34">
        <v>3030.4</v>
      </c>
      <c r="K70" s="34">
        <v>2886.8</v>
      </c>
      <c r="L70" s="184">
        <v>2592.6999999999998</v>
      </c>
      <c r="M70" s="184">
        <v>2498.1999999999998</v>
      </c>
    </row>
    <row r="71" spans="1:13" ht="16.8" thickTop="1" thickBot="1" x14ac:dyDescent="0.3">
      <c r="A71" s="224" t="e">
        <f>IF('0'!#REF!=1,"до змісту","to title")</f>
        <v>#REF!</v>
      </c>
      <c r="B71" s="92" t="str">
        <f>IF('0'!A1=1,"Полтавська","Poltava")</f>
        <v>Полтавська</v>
      </c>
      <c r="C71" s="34">
        <v>2793.1</v>
      </c>
      <c r="D71" s="34">
        <v>2843.7</v>
      </c>
      <c r="E71" s="34">
        <v>2995.7</v>
      </c>
      <c r="F71" s="34">
        <v>3011.4</v>
      </c>
      <c r="G71" s="34">
        <v>3081.5</v>
      </c>
      <c r="H71" s="34">
        <v>2944.8</v>
      </c>
      <c r="I71" s="34">
        <v>2906.6</v>
      </c>
      <c r="J71" s="34">
        <v>2939.2</v>
      </c>
      <c r="K71" s="34">
        <v>2913.1</v>
      </c>
      <c r="L71" s="184">
        <v>2880.7</v>
      </c>
      <c r="M71" s="184">
        <v>2743.8</v>
      </c>
    </row>
    <row r="72" spans="1:13" ht="16.8" thickTop="1" thickBot="1" x14ac:dyDescent="0.3">
      <c r="A72" s="224" t="e">
        <f>IF('0'!#REF!=1,"до змісту","to title")</f>
        <v>#REF!</v>
      </c>
      <c r="B72" s="92" t="str">
        <f>IF('0'!A1=1,"Рівненська","Rivne")</f>
        <v>Рівненська</v>
      </c>
      <c r="C72" s="34">
        <v>3526.3</v>
      </c>
      <c r="D72" s="34">
        <v>3397.4</v>
      </c>
      <c r="E72" s="34">
        <v>3477</v>
      </c>
      <c r="F72" s="34">
        <v>3631.3</v>
      </c>
      <c r="G72" s="34">
        <v>3659.7</v>
      </c>
      <c r="H72" s="34">
        <v>3454.5</v>
      </c>
      <c r="I72" s="34">
        <v>3375</v>
      </c>
      <c r="J72" s="34">
        <v>3285.6</v>
      </c>
      <c r="K72" s="34">
        <v>3113</v>
      </c>
      <c r="L72" s="184">
        <v>2950.5</v>
      </c>
      <c r="M72" s="184">
        <v>2814.4</v>
      </c>
    </row>
    <row r="73" spans="1:13" ht="16.8" thickTop="1" thickBot="1" x14ac:dyDescent="0.3">
      <c r="A73" s="224" t="e">
        <f>IF('0'!#REF!=1,"до змісту","to title")</f>
        <v>#REF!</v>
      </c>
      <c r="B73" s="92" t="str">
        <f>IF('0'!A1=1,"Сумська","Sumy ")</f>
        <v>Сумська</v>
      </c>
      <c r="C73" s="34">
        <v>2761.1</v>
      </c>
      <c r="D73" s="34">
        <v>2604.8000000000002</v>
      </c>
      <c r="E73" s="34">
        <v>2640</v>
      </c>
      <c r="F73" s="34">
        <v>2628</v>
      </c>
      <c r="G73" s="34">
        <v>2576.6</v>
      </c>
      <c r="H73" s="34">
        <v>2502.4</v>
      </c>
      <c r="I73" s="34">
        <v>2550</v>
      </c>
      <c r="J73" s="34">
        <v>2484.9</v>
      </c>
      <c r="K73" s="34">
        <v>2564.9</v>
      </c>
      <c r="L73" s="184">
        <v>2513.9</v>
      </c>
      <c r="M73" s="184">
        <v>2493.4</v>
      </c>
    </row>
    <row r="74" spans="1:13" ht="16.8" thickTop="1" thickBot="1" x14ac:dyDescent="0.3">
      <c r="A74" s="224" t="e">
        <f>IF('0'!#REF!=1,"до змісту","to title")</f>
        <v>#REF!</v>
      </c>
      <c r="B74" s="92" t="str">
        <f>IF('0'!A1=1,"Тернопільська","Ternopil ")</f>
        <v>Тернопільська</v>
      </c>
      <c r="C74" s="34">
        <v>3230.3</v>
      </c>
      <c r="D74" s="34">
        <v>3013.9</v>
      </c>
      <c r="E74" s="34">
        <v>3178.8</v>
      </c>
      <c r="F74" s="34">
        <v>3339.3</v>
      </c>
      <c r="G74" s="34">
        <v>3251.4</v>
      </c>
      <c r="H74" s="34">
        <v>3156.4</v>
      </c>
      <c r="I74" s="34">
        <v>3051.1</v>
      </c>
      <c r="J74" s="34">
        <v>2921.6</v>
      </c>
      <c r="K74" s="34">
        <v>2868.1</v>
      </c>
      <c r="L74" s="184">
        <v>2860.1</v>
      </c>
      <c r="M74" s="184">
        <v>2884.8</v>
      </c>
    </row>
    <row r="75" spans="1:13" ht="16.8" thickTop="1" thickBot="1" x14ac:dyDescent="0.3">
      <c r="A75" s="224" t="e">
        <f>IF('0'!#REF!=1,"до змісту","to title")</f>
        <v>#REF!</v>
      </c>
      <c r="B75" s="92" t="str">
        <f>IF('0'!A1=1,"Харківська","Kharkiv")</f>
        <v>Харківська</v>
      </c>
      <c r="C75" s="34">
        <v>3804.1</v>
      </c>
      <c r="D75" s="34">
        <v>3718.4</v>
      </c>
      <c r="E75" s="34">
        <v>3656.6</v>
      </c>
      <c r="F75" s="34">
        <v>3756.4</v>
      </c>
      <c r="G75" s="34">
        <v>3390.7</v>
      </c>
      <c r="H75" s="34">
        <v>3436</v>
      </c>
      <c r="I75" s="34">
        <v>3451</v>
      </c>
      <c r="J75" s="34">
        <v>3392.6</v>
      </c>
      <c r="K75" s="34">
        <v>3389.5</v>
      </c>
      <c r="L75" s="184">
        <v>3284.5</v>
      </c>
      <c r="M75" s="184">
        <v>2911.6</v>
      </c>
    </row>
    <row r="76" spans="1:13" ht="16.8" thickTop="1" thickBot="1" x14ac:dyDescent="0.3">
      <c r="A76" s="224" t="e">
        <f>IF('0'!#REF!=1,"до змісту","to title")</f>
        <v>#REF!</v>
      </c>
      <c r="B76" s="92" t="str">
        <f>IF('0'!A1=1,"Херсонська","Kherson")</f>
        <v>Херсонська</v>
      </c>
      <c r="C76" s="34">
        <v>2837.5</v>
      </c>
      <c r="D76" s="34">
        <v>2825.5</v>
      </c>
      <c r="E76" s="34">
        <v>2973</v>
      </c>
      <c r="F76" s="34">
        <v>2812.7</v>
      </c>
      <c r="G76" s="34">
        <v>2696.2</v>
      </c>
      <c r="H76" s="34">
        <v>2421.1999999999998</v>
      </c>
      <c r="I76" s="34">
        <v>2673.2</v>
      </c>
      <c r="J76" s="34">
        <v>2576.1</v>
      </c>
      <c r="K76" s="34">
        <v>2473.5</v>
      </c>
      <c r="L76" s="184">
        <v>2421.6</v>
      </c>
      <c r="M76" s="184">
        <v>2284.8000000000002</v>
      </c>
    </row>
    <row r="77" spans="1:13" ht="16.8" thickTop="1" thickBot="1" x14ac:dyDescent="0.3">
      <c r="A77" s="224" t="e">
        <f>IF('0'!#REF!=1,"до змісту","to title")</f>
        <v>#REF!</v>
      </c>
      <c r="B77" s="92" t="str">
        <f>IF('0'!A1=1,"Хмельницька","Khmelnytskiy")</f>
        <v>Хмельницька</v>
      </c>
      <c r="C77" s="34">
        <v>4043.6</v>
      </c>
      <c r="D77" s="34">
        <v>3620.9</v>
      </c>
      <c r="E77" s="34">
        <v>3801.9</v>
      </c>
      <c r="F77" s="34">
        <v>3783.1</v>
      </c>
      <c r="G77" s="34">
        <v>3562.7</v>
      </c>
      <c r="H77" s="34">
        <v>3463.3</v>
      </c>
      <c r="I77" s="34">
        <v>3460.8</v>
      </c>
      <c r="J77" s="34">
        <v>3842.3</v>
      </c>
      <c r="K77" s="34">
        <v>3710.7</v>
      </c>
      <c r="L77" s="184">
        <v>3659.5</v>
      </c>
      <c r="M77" s="184">
        <v>3619.3</v>
      </c>
    </row>
    <row r="78" spans="1:13" ht="16.8" thickTop="1" thickBot="1" x14ac:dyDescent="0.3">
      <c r="A78" s="224" t="e">
        <f>IF('0'!#REF!=1,"до змісту","to title")</f>
        <v>#REF!</v>
      </c>
      <c r="B78" s="92" t="str">
        <f>IF('0'!A1=1,"Черкаська","Cherkasy")</f>
        <v>Черкаська</v>
      </c>
      <c r="C78" s="34">
        <v>2685.2</v>
      </c>
      <c r="D78" s="34">
        <v>2572.3000000000002</v>
      </c>
      <c r="E78" s="34">
        <v>2585.3000000000002</v>
      </c>
      <c r="F78" s="34">
        <v>2537.8000000000002</v>
      </c>
      <c r="G78" s="34">
        <v>2528.6999999999998</v>
      </c>
      <c r="H78" s="34">
        <v>2415.1999999999998</v>
      </c>
      <c r="I78" s="34">
        <v>2391.5</v>
      </c>
      <c r="J78" s="34">
        <v>2322.6</v>
      </c>
      <c r="K78" s="34">
        <v>2214.1</v>
      </c>
      <c r="L78" s="184">
        <v>2201.3000000000002</v>
      </c>
      <c r="M78" s="184">
        <v>2155.1</v>
      </c>
    </row>
    <row r="79" spans="1:13" ht="16.8" thickTop="1" thickBot="1" x14ac:dyDescent="0.3">
      <c r="A79" s="224" t="e">
        <f>IF('0'!#REF!=1,"до змісту","to title")</f>
        <v>#REF!</v>
      </c>
      <c r="B79" s="92" t="str">
        <f>IF('0'!A1=1,"Чернівецька","Chernivtsi")</f>
        <v>Чернівецька</v>
      </c>
      <c r="C79" s="34">
        <v>2661.6</v>
      </c>
      <c r="D79" s="34">
        <v>2574.5</v>
      </c>
      <c r="E79" s="34">
        <v>2585.8000000000002</v>
      </c>
      <c r="F79" s="34">
        <v>2642.2</v>
      </c>
      <c r="G79" s="34">
        <v>2563.8000000000002</v>
      </c>
      <c r="H79" s="34">
        <v>2528</v>
      </c>
      <c r="I79" s="34">
        <v>2514.8000000000002</v>
      </c>
      <c r="J79" s="34">
        <v>2493.6999999999998</v>
      </c>
      <c r="K79" s="34">
        <v>2432.9</v>
      </c>
      <c r="L79" s="184">
        <v>2379.9</v>
      </c>
      <c r="M79" s="184">
        <v>2308.6999999999998</v>
      </c>
    </row>
    <row r="80" spans="1:13" ht="16.8" thickTop="1" thickBot="1" x14ac:dyDescent="0.3">
      <c r="A80" s="224" t="e">
        <f>IF('0'!#REF!=1,"до змісту","to title")</f>
        <v>#REF!</v>
      </c>
      <c r="B80" s="92" t="str">
        <f>IF('0'!A1=1,"Чернігівська","Chernihiv")</f>
        <v>Чернігівська</v>
      </c>
      <c r="C80" s="34">
        <v>2938.7</v>
      </c>
      <c r="D80" s="36">
        <v>2719</v>
      </c>
      <c r="E80" s="36">
        <v>2644.6</v>
      </c>
      <c r="F80" s="36">
        <v>2653.7</v>
      </c>
      <c r="G80" s="36">
        <v>2515</v>
      </c>
      <c r="H80" s="36">
        <v>2344.8000000000002</v>
      </c>
      <c r="I80" s="36">
        <v>2280.8000000000002</v>
      </c>
      <c r="J80" s="36">
        <v>2207.9</v>
      </c>
      <c r="K80" s="36">
        <v>2139.9</v>
      </c>
      <c r="L80" s="36">
        <v>2011.4</v>
      </c>
      <c r="M80" s="36">
        <v>1737.6</v>
      </c>
    </row>
    <row r="81" spans="1:12" ht="14.4" thickTop="1" x14ac:dyDescent="0.25">
      <c r="A81" s="59"/>
      <c r="B81" s="79"/>
      <c r="C81" s="148"/>
      <c r="E81" s="148"/>
      <c r="F81" s="148"/>
      <c r="K81" s="148"/>
    </row>
    <row r="82" spans="1:12" x14ac:dyDescent="0.25">
      <c r="A82" s="59"/>
      <c r="B82" s="59"/>
    </row>
    <row r="83" spans="1:12" ht="28.5" customHeight="1" x14ac:dyDescent="0.3">
      <c r="A83" s="59"/>
      <c r="B83" s="203"/>
      <c r="C83" s="208"/>
      <c r="D83" s="208"/>
      <c r="E83" s="208"/>
      <c r="F83" s="208"/>
      <c r="G83" s="208"/>
      <c r="H83" s="208"/>
      <c r="I83" s="208"/>
      <c r="J83" s="208"/>
      <c r="K83" s="208"/>
      <c r="L83" s="208"/>
    </row>
    <row r="84" spans="1:12" x14ac:dyDescent="0.25">
      <c r="A84" s="59"/>
      <c r="B84" s="97"/>
    </row>
    <row r="85" spans="1:12" x14ac:dyDescent="0.25">
      <c r="A85" s="59"/>
      <c r="B85" s="59"/>
    </row>
    <row r="86" spans="1:12" x14ac:dyDescent="0.25">
      <c r="A86" s="59"/>
      <c r="B86" s="59"/>
    </row>
  </sheetData>
  <mergeCells count="8">
    <mergeCell ref="A56:A80"/>
    <mergeCell ref="B83:L83"/>
    <mergeCell ref="A2:B2"/>
    <mergeCell ref="A4:A28"/>
    <mergeCell ref="A30:A54"/>
    <mergeCell ref="A3:M3"/>
    <mergeCell ref="A29:M29"/>
    <mergeCell ref="A55:M55"/>
  </mergeCells>
  <hyperlinks>
    <hyperlink ref="A1" location="'0'!A1" display="'0'!A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6"/>
  <sheetViews>
    <sheetView showGridLines="0" zoomScale="90" zoomScaleNormal="90" workbookViewId="0">
      <pane xSplit="2" ySplit="2" topLeftCell="V3" activePane="bottomRight" state="frozen"/>
      <selection pane="topRight" activeCell="C1" sqref="C1"/>
      <selection pane="bottomLeft" activeCell="A3" sqref="A3"/>
      <selection pane="bottomRight" activeCell="A3" sqref="A3:B3"/>
    </sheetView>
  </sheetViews>
  <sheetFormatPr defaultColWidth="16.88671875" defaultRowHeight="13.8" x14ac:dyDescent="0.25"/>
  <cols>
    <col min="1" max="1" width="8.6640625" style="3" customWidth="1"/>
    <col min="2" max="2" width="45.6640625" style="3" customWidth="1"/>
    <col min="3" max="3" width="13.44140625" style="3" customWidth="1"/>
    <col min="4" max="28" width="12.77734375" style="3" customWidth="1"/>
    <col min="29" max="29" width="9.33203125" style="3" customWidth="1"/>
    <col min="30" max="30" width="10.5546875" style="3" customWidth="1"/>
    <col min="31" max="16384" width="16.88671875" style="3"/>
  </cols>
  <sheetData>
    <row r="1" spans="1:30" ht="14.4" x14ac:dyDescent="0.3">
      <c r="A1" s="80" t="str">
        <f>IF('0'!A1=1,"до змісту","to title")</f>
        <v>до змісту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30" ht="42.75" customHeight="1" x14ac:dyDescent="0.25">
      <c r="A2" s="123"/>
      <c r="B2" s="124"/>
      <c r="C2" s="81">
        <v>1991</v>
      </c>
      <c r="D2" s="81">
        <v>1992</v>
      </c>
      <c r="E2" s="81">
        <v>1993</v>
      </c>
      <c r="F2" s="81">
        <v>1994</v>
      </c>
      <c r="G2" s="81">
        <v>1995</v>
      </c>
      <c r="H2" s="81">
        <v>1996</v>
      </c>
      <c r="I2" s="81">
        <v>1997</v>
      </c>
      <c r="J2" s="81">
        <v>1998</v>
      </c>
      <c r="K2" s="81">
        <v>1999</v>
      </c>
      <c r="L2" s="20">
        <v>2000</v>
      </c>
      <c r="M2" s="20">
        <v>2001</v>
      </c>
      <c r="N2" s="20">
        <v>2002</v>
      </c>
      <c r="O2" s="20">
        <v>2003</v>
      </c>
      <c r="P2" s="20">
        <v>2004</v>
      </c>
      <c r="Q2" s="20">
        <v>2005</v>
      </c>
      <c r="R2" s="20">
        <v>2006</v>
      </c>
      <c r="S2" s="20">
        <v>2007</v>
      </c>
      <c r="T2" s="20">
        <v>2008</v>
      </c>
      <c r="U2" s="20">
        <v>2009</v>
      </c>
      <c r="V2" s="20">
        <v>2010</v>
      </c>
      <c r="W2" s="20">
        <v>2011</v>
      </c>
      <c r="X2" s="20">
        <v>2012</v>
      </c>
      <c r="Y2" s="20">
        <v>2013</v>
      </c>
      <c r="Z2" s="20">
        <v>2014</v>
      </c>
      <c r="AA2" s="20">
        <v>2015</v>
      </c>
      <c r="AB2" s="20">
        <v>2016</v>
      </c>
      <c r="AC2" s="20">
        <v>2017</v>
      </c>
      <c r="AD2" s="20">
        <v>2018</v>
      </c>
    </row>
    <row r="3" spans="1:30" ht="42.75" customHeight="1" thickBot="1" x14ac:dyDescent="0.35">
      <c r="A3" s="205" t="str">
        <f>IF('0'!A1=1,"Продукція сільського господарства (у постійних цінах 2010 року, млн.грн.)","Agricultural output (in 2010 prices, mln. UAH)")</f>
        <v>Продукція сільського господарства (у постійних цінах 2010 року, млн.грн.)</v>
      </c>
      <c r="B3" s="206"/>
      <c r="C3" s="86">
        <v>245447.9</v>
      </c>
      <c r="D3" s="86">
        <v>225075.7</v>
      </c>
      <c r="E3" s="86">
        <v>228452</v>
      </c>
      <c r="F3" s="86">
        <v>190757.6</v>
      </c>
      <c r="G3" s="86">
        <v>183890.3</v>
      </c>
      <c r="H3" s="86">
        <v>166420.79999999999</v>
      </c>
      <c r="I3" s="86">
        <v>163425.4</v>
      </c>
      <c r="J3" s="86">
        <v>147736.79999999999</v>
      </c>
      <c r="K3" s="86">
        <v>137543</v>
      </c>
      <c r="L3" s="86">
        <v>151022.20000000001</v>
      </c>
      <c r="M3" s="86">
        <v>166426.5</v>
      </c>
      <c r="N3" s="86">
        <v>168423.7</v>
      </c>
      <c r="O3" s="86">
        <v>149896.9</v>
      </c>
      <c r="P3" s="86">
        <v>179426.5</v>
      </c>
      <c r="Q3" s="86">
        <v>179605.8</v>
      </c>
      <c r="R3" s="86">
        <v>184095.8</v>
      </c>
      <c r="S3" s="86">
        <v>172129.7</v>
      </c>
      <c r="T3" s="86">
        <v>201564</v>
      </c>
      <c r="U3" s="86">
        <v>197935.9</v>
      </c>
      <c r="V3" s="86">
        <v>187526.1</v>
      </c>
      <c r="W3" s="86">
        <v>225381.8</v>
      </c>
      <c r="X3" s="86">
        <v>216589.8</v>
      </c>
      <c r="Y3" s="86">
        <v>246109.4</v>
      </c>
      <c r="Z3" s="86">
        <v>251427.20000000001</v>
      </c>
      <c r="AA3" s="86">
        <v>239467.3</v>
      </c>
      <c r="AB3" s="86">
        <v>254640.5</v>
      </c>
      <c r="AC3" s="86">
        <v>249157</v>
      </c>
      <c r="AD3" s="86">
        <v>269408.09999999998</v>
      </c>
    </row>
    <row r="4" spans="1:30" ht="5.25" customHeight="1" thickTop="1" thickBot="1" x14ac:dyDescent="0.3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1:30" ht="42.75" customHeight="1" thickTop="1" x14ac:dyDescent="0.3">
      <c r="A5" s="209" t="str">
        <f>IF('0'!A1=1,"Індекси сільськогосподарської продукції (до попереднього року, %)","Indices of agriculture output ( to previous year, %)")</f>
        <v>Індекси сільськогосподарської продукції (до попереднього року, %)</v>
      </c>
      <c r="B5" s="210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</row>
    <row r="6" spans="1:30" ht="20.25" customHeight="1" x14ac:dyDescent="0.3">
      <c r="A6" s="211" t="str">
        <f>IF('0'!A1=1,"усі категорії господарств","all types of agricultural holdings")</f>
        <v>усі категорії господарств</v>
      </c>
      <c r="B6" s="212"/>
      <c r="C6" s="82">
        <v>86.8</v>
      </c>
      <c r="D6" s="82">
        <v>91.7</v>
      </c>
      <c r="E6" s="82">
        <v>101.5</v>
      </c>
      <c r="F6" s="82">
        <v>83.5</v>
      </c>
      <c r="G6" s="82">
        <v>96.4</v>
      </c>
      <c r="H6" s="82">
        <v>90.5</v>
      </c>
      <c r="I6" s="82">
        <v>98.2</v>
      </c>
      <c r="J6" s="82">
        <v>90.4</v>
      </c>
      <c r="K6" s="82">
        <v>93.1</v>
      </c>
      <c r="L6" s="17">
        <v>109.8</v>
      </c>
      <c r="M6" s="17">
        <v>110.2</v>
      </c>
      <c r="N6" s="17">
        <v>101.2</v>
      </c>
      <c r="O6" s="17">
        <v>89</v>
      </c>
      <c r="P6" s="17">
        <v>119.7</v>
      </c>
      <c r="Q6" s="17">
        <v>100.1</v>
      </c>
      <c r="R6" s="17">
        <v>102.5</v>
      </c>
      <c r="S6" s="17">
        <v>93.5</v>
      </c>
      <c r="T6" s="17">
        <v>117.1</v>
      </c>
      <c r="U6" s="17">
        <v>98.2</v>
      </c>
      <c r="V6" s="17">
        <v>98.6</v>
      </c>
      <c r="W6" s="17">
        <v>120.2</v>
      </c>
      <c r="X6" s="17">
        <v>96.1</v>
      </c>
      <c r="Y6" s="17">
        <v>113.6</v>
      </c>
      <c r="Z6" s="17">
        <v>102.2</v>
      </c>
      <c r="AA6" s="17">
        <v>95.2</v>
      </c>
      <c r="AB6" s="17">
        <v>106.3</v>
      </c>
      <c r="AC6" s="17">
        <v>97.8</v>
      </c>
      <c r="AD6" s="17">
        <v>108.1</v>
      </c>
    </row>
    <row r="7" spans="1:30" ht="15.6" x14ac:dyDescent="0.3">
      <c r="A7" s="213" t="str">
        <f>IF('0'!A1=1,"продукція рослинництва","crop production")</f>
        <v>продукція рослинництва</v>
      </c>
      <c r="B7" s="214"/>
      <c r="C7" s="83">
        <v>83.3</v>
      </c>
      <c r="D7" s="83">
        <v>100.1</v>
      </c>
      <c r="E7" s="83">
        <v>110.4</v>
      </c>
      <c r="F7" s="83">
        <v>77.3</v>
      </c>
      <c r="G7" s="83">
        <v>102.6</v>
      </c>
      <c r="H7" s="83">
        <v>91</v>
      </c>
      <c r="I7" s="83">
        <v>105.8</v>
      </c>
      <c r="J7" s="83">
        <v>83</v>
      </c>
      <c r="K7" s="83">
        <v>89.9</v>
      </c>
      <c r="L7" s="18">
        <v>121.3</v>
      </c>
      <c r="M7" s="18">
        <v>112.3</v>
      </c>
      <c r="N7" s="18">
        <v>98.5</v>
      </c>
      <c r="O7" s="18">
        <v>85.9</v>
      </c>
      <c r="P7" s="18">
        <v>133.1</v>
      </c>
      <c r="Q7" s="18">
        <v>97.5</v>
      </c>
      <c r="R7" s="18">
        <v>101.8</v>
      </c>
      <c r="S7" s="18">
        <v>90.9</v>
      </c>
      <c r="T7" s="18">
        <v>128.6</v>
      </c>
      <c r="U7" s="18">
        <v>95.3</v>
      </c>
      <c r="V7" s="18">
        <v>95.9</v>
      </c>
      <c r="W7" s="18">
        <v>130.69999999999999</v>
      </c>
      <c r="X7" s="18">
        <v>92.6</v>
      </c>
      <c r="Y7" s="18">
        <v>118</v>
      </c>
      <c r="Z7" s="18">
        <v>103.2</v>
      </c>
      <c r="AA7" s="18">
        <v>94.8</v>
      </c>
      <c r="AB7" s="18">
        <v>109.9</v>
      </c>
      <c r="AC7" s="18">
        <v>97</v>
      </c>
      <c r="AD7" s="18">
        <v>110.7</v>
      </c>
    </row>
    <row r="8" spans="1:30" ht="15.75" customHeight="1" x14ac:dyDescent="0.3">
      <c r="A8" s="213" t="str">
        <f>IF('0'!A1=1,"продукція тваринництва","animal production")</f>
        <v>продукція тваринництва</v>
      </c>
      <c r="B8" s="214"/>
      <c r="C8" s="83">
        <v>90.5</v>
      </c>
      <c r="D8" s="83">
        <v>83.5</v>
      </c>
      <c r="E8" s="83">
        <v>91.1</v>
      </c>
      <c r="F8" s="83">
        <v>92.3</v>
      </c>
      <c r="G8" s="83">
        <v>89</v>
      </c>
      <c r="H8" s="83">
        <v>89.7</v>
      </c>
      <c r="I8" s="83">
        <v>87.6</v>
      </c>
      <c r="J8" s="83">
        <v>102.8</v>
      </c>
      <c r="K8" s="83">
        <v>97.4</v>
      </c>
      <c r="L8" s="18">
        <v>95.3</v>
      </c>
      <c r="M8" s="18">
        <v>106.8</v>
      </c>
      <c r="N8" s="18">
        <v>105.7</v>
      </c>
      <c r="O8" s="18">
        <v>93.9</v>
      </c>
      <c r="P8" s="18">
        <v>100.5</v>
      </c>
      <c r="Q8" s="18">
        <v>105.1</v>
      </c>
      <c r="R8" s="18">
        <v>103.6</v>
      </c>
      <c r="S8" s="18">
        <v>98</v>
      </c>
      <c r="T8" s="18">
        <v>98.7</v>
      </c>
      <c r="U8" s="18">
        <v>104.2</v>
      </c>
      <c r="V8" s="18">
        <v>103.6</v>
      </c>
      <c r="W8" s="18">
        <v>101.3</v>
      </c>
      <c r="X8" s="18">
        <v>104.3</v>
      </c>
      <c r="Y8" s="18">
        <v>104.6</v>
      </c>
      <c r="Z8" s="18">
        <v>99.7</v>
      </c>
      <c r="AA8" s="18">
        <v>96.3</v>
      </c>
      <c r="AB8" s="18">
        <v>98</v>
      </c>
      <c r="AC8" s="18">
        <v>100.1</v>
      </c>
      <c r="AD8" s="18">
        <v>101.5</v>
      </c>
    </row>
    <row r="9" spans="1:30" s="15" customFormat="1" ht="15.6" x14ac:dyDescent="0.3">
      <c r="A9" s="211" t="str">
        <f>IF('0'!A1=1,"сільськогосподарські підприємства","agricultural enterpises")</f>
        <v>сільськогосподарські підприємства</v>
      </c>
      <c r="B9" s="212"/>
      <c r="C9" s="84">
        <v>82.5</v>
      </c>
      <c r="D9" s="82">
        <v>83.8</v>
      </c>
      <c r="E9" s="82">
        <v>99</v>
      </c>
      <c r="F9" s="84">
        <v>79</v>
      </c>
      <c r="G9" s="84">
        <v>92.3</v>
      </c>
      <c r="H9" s="84">
        <v>79.900000000000006</v>
      </c>
      <c r="I9" s="84">
        <v>98.1</v>
      </c>
      <c r="J9" s="84">
        <v>83.3</v>
      </c>
      <c r="K9" s="84">
        <v>91.1</v>
      </c>
      <c r="L9" s="22">
        <v>98.1</v>
      </c>
      <c r="M9" s="22">
        <v>120</v>
      </c>
      <c r="N9" s="22">
        <v>97.6</v>
      </c>
      <c r="O9" s="22">
        <v>74.400000000000006</v>
      </c>
      <c r="P9" s="22">
        <v>142.5</v>
      </c>
      <c r="Q9" s="22">
        <v>101.1</v>
      </c>
      <c r="R9" s="22">
        <v>108.3</v>
      </c>
      <c r="S9" s="22">
        <v>94.5</v>
      </c>
      <c r="T9" s="22">
        <v>136.30000000000001</v>
      </c>
      <c r="U9" s="22">
        <v>94.9</v>
      </c>
      <c r="V9" s="22">
        <v>97.7</v>
      </c>
      <c r="W9" s="22">
        <v>129</v>
      </c>
      <c r="X9" s="22">
        <v>94</v>
      </c>
      <c r="Y9" s="22">
        <v>121.5</v>
      </c>
      <c r="Z9" s="22">
        <v>104</v>
      </c>
      <c r="AA9" s="22">
        <v>94.9</v>
      </c>
      <c r="AB9" s="22">
        <v>110</v>
      </c>
      <c r="AC9" s="22">
        <v>96.8</v>
      </c>
      <c r="AD9" s="22">
        <v>112.6</v>
      </c>
    </row>
    <row r="10" spans="1:30" ht="15.6" x14ac:dyDescent="0.3">
      <c r="A10" s="213" t="str">
        <f>IF('0'!A1=1,"продукція рослинництва","crop production")</f>
        <v>продукція рослинництва</v>
      </c>
      <c r="B10" s="214"/>
      <c r="C10" s="83">
        <v>79.8</v>
      </c>
      <c r="D10" s="83">
        <v>89.5</v>
      </c>
      <c r="E10" s="83">
        <v>108.4</v>
      </c>
      <c r="F10" s="83">
        <v>75.5</v>
      </c>
      <c r="G10" s="83">
        <v>98</v>
      </c>
      <c r="H10" s="83">
        <v>81.2</v>
      </c>
      <c r="I10" s="83">
        <v>110.7</v>
      </c>
      <c r="J10" s="83">
        <v>78.099999999999994</v>
      </c>
      <c r="K10" s="83">
        <v>91.5</v>
      </c>
      <c r="L10" s="18">
        <v>105.4</v>
      </c>
      <c r="M10" s="18">
        <v>122.4</v>
      </c>
      <c r="N10" s="18">
        <v>94.1</v>
      </c>
      <c r="O10" s="18">
        <v>70.3</v>
      </c>
      <c r="P10" s="18">
        <v>155.5</v>
      </c>
      <c r="Q10" s="18">
        <v>96.6</v>
      </c>
      <c r="R10" s="18">
        <v>106.1</v>
      </c>
      <c r="S10" s="18">
        <v>89.9</v>
      </c>
      <c r="T10" s="18">
        <v>148.80000000000001</v>
      </c>
      <c r="U10" s="18">
        <v>90.2</v>
      </c>
      <c r="V10" s="18">
        <v>93.7</v>
      </c>
      <c r="W10" s="18">
        <v>138.1</v>
      </c>
      <c r="X10" s="18">
        <v>89.8</v>
      </c>
      <c r="Y10" s="18">
        <v>125.9</v>
      </c>
      <c r="Z10" s="18">
        <v>104.2</v>
      </c>
      <c r="AA10" s="18">
        <v>94.4</v>
      </c>
      <c r="AB10" s="18">
        <v>113.9</v>
      </c>
      <c r="AC10" s="18">
        <v>95.8</v>
      </c>
      <c r="AD10" s="18">
        <v>114.8</v>
      </c>
    </row>
    <row r="11" spans="1:30" ht="15.6" x14ac:dyDescent="0.3">
      <c r="A11" s="213" t="str">
        <f>IF('0'!A1=1,"продукція тваринництва","animal production")</f>
        <v>продукція тваринництва</v>
      </c>
      <c r="B11" s="214"/>
      <c r="C11" s="83">
        <v>86.5</v>
      </c>
      <c r="D11" s="83">
        <v>76.2</v>
      </c>
      <c r="E11" s="83">
        <v>84.3</v>
      </c>
      <c r="F11" s="83">
        <v>86.1</v>
      </c>
      <c r="G11" s="83">
        <v>82.1</v>
      </c>
      <c r="H11" s="83">
        <v>77.2</v>
      </c>
      <c r="I11" s="83">
        <v>69.8</v>
      </c>
      <c r="J11" s="83">
        <v>101.6</v>
      </c>
      <c r="K11" s="83">
        <v>89.7</v>
      </c>
      <c r="L11" s="18">
        <v>77.900000000000006</v>
      </c>
      <c r="M11" s="18">
        <v>110.7</v>
      </c>
      <c r="N11" s="18">
        <v>112</v>
      </c>
      <c r="O11" s="18">
        <v>88.9</v>
      </c>
      <c r="P11" s="18">
        <v>106.6</v>
      </c>
      <c r="Q11" s="18">
        <v>119.1</v>
      </c>
      <c r="R11" s="18">
        <v>115.4</v>
      </c>
      <c r="S11" s="18">
        <v>108.3</v>
      </c>
      <c r="T11" s="18">
        <v>105.2</v>
      </c>
      <c r="U11" s="18">
        <v>111.3</v>
      </c>
      <c r="V11" s="18">
        <v>109.2</v>
      </c>
      <c r="W11" s="18">
        <v>106.2</v>
      </c>
      <c r="X11" s="18">
        <v>107.5</v>
      </c>
      <c r="Y11" s="18">
        <v>109.4</v>
      </c>
      <c r="Z11" s="18">
        <v>103.5</v>
      </c>
      <c r="AA11" s="18">
        <v>96.4</v>
      </c>
      <c r="AB11" s="18">
        <v>98.1</v>
      </c>
      <c r="AC11" s="18">
        <v>100.7</v>
      </c>
      <c r="AD11" s="18">
        <v>105.2</v>
      </c>
    </row>
    <row r="12" spans="1:30" s="15" customFormat="1" ht="15.6" x14ac:dyDescent="0.3">
      <c r="A12" s="211" t="str">
        <f>IF('0'!A1=1,"господарства населення","households")</f>
        <v>господарства населення</v>
      </c>
      <c r="B12" s="212"/>
      <c r="C12" s="82">
        <v>97</v>
      </c>
      <c r="D12" s="82">
        <v>107.6</v>
      </c>
      <c r="E12" s="82">
        <v>105.4</v>
      </c>
      <c r="F12" s="82">
        <v>90.2</v>
      </c>
      <c r="G12" s="82">
        <v>101.8</v>
      </c>
      <c r="H12" s="82">
        <v>103</v>
      </c>
      <c r="I12" s="82">
        <v>98.3</v>
      </c>
      <c r="J12" s="82">
        <v>96.9</v>
      </c>
      <c r="K12" s="82">
        <v>94.7</v>
      </c>
      <c r="L12" s="17">
        <v>118.6</v>
      </c>
      <c r="M12" s="17">
        <v>104.1</v>
      </c>
      <c r="N12" s="17">
        <v>103.8</v>
      </c>
      <c r="O12" s="17">
        <v>98.8</v>
      </c>
      <c r="P12" s="17">
        <v>108.1</v>
      </c>
      <c r="Q12" s="17">
        <v>99.4</v>
      </c>
      <c r="R12" s="17">
        <v>98.6</v>
      </c>
      <c r="S12" s="17">
        <v>92.8</v>
      </c>
      <c r="T12" s="17">
        <v>102.5</v>
      </c>
      <c r="U12" s="17">
        <v>101.5</v>
      </c>
      <c r="V12" s="17">
        <v>99.4</v>
      </c>
      <c r="W12" s="17">
        <v>111.9</v>
      </c>
      <c r="X12" s="17">
        <v>98.4</v>
      </c>
      <c r="Y12" s="17">
        <v>105.5</v>
      </c>
      <c r="Z12" s="17">
        <v>99.9</v>
      </c>
      <c r="AA12" s="17">
        <v>95.7</v>
      </c>
      <c r="AB12" s="17">
        <v>101.8</v>
      </c>
      <c r="AC12" s="17">
        <v>99.2</v>
      </c>
      <c r="AD12" s="17">
        <v>102.3</v>
      </c>
    </row>
    <row r="13" spans="1:30" ht="15.6" x14ac:dyDescent="0.3">
      <c r="A13" s="213" t="str">
        <f>IF('0'!A1=1,"продукція рослинництва","crop production")</f>
        <v>продукція рослинництва</v>
      </c>
      <c r="B13" s="214"/>
      <c r="C13" s="83">
        <v>98.4</v>
      </c>
      <c r="D13" s="85">
        <v>136.9</v>
      </c>
      <c r="E13" s="85">
        <v>114.8</v>
      </c>
      <c r="F13" s="83">
        <v>81.3</v>
      </c>
      <c r="G13" s="83">
        <v>111.9</v>
      </c>
      <c r="H13" s="83">
        <v>108.3</v>
      </c>
      <c r="I13" s="83">
        <v>99.4</v>
      </c>
      <c r="J13" s="83">
        <v>90.1</v>
      </c>
      <c r="K13" s="83">
        <v>87.9</v>
      </c>
      <c r="L13" s="18">
        <v>142.19999999999999</v>
      </c>
      <c r="M13" s="18">
        <v>102.5</v>
      </c>
      <c r="N13" s="18">
        <v>103.7</v>
      </c>
      <c r="O13" s="18">
        <v>102.3</v>
      </c>
      <c r="P13" s="18">
        <v>116.9</v>
      </c>
      <c r="Q13" s="18">
        <v>98.3</v>
      </c>
      <c r="R13" s="18">
        <v>97.8</v>
      </c>
      <c r="S13" s="18">
        <v>92</v>
      </c>
      <c r="T13" s="18">
        <v>108.3</v>
      </c>
      <c r="U13" s="18">
        <v>102.4</v>
      </c>
      <c r="V13" s="18">
        <v>98.7</v>
      </c>
      <c r="W13" s="18">
        <v>122</v>
      </c>
      <c r="X13" s="18">
        <v>96.2</v>
      </c>
      <c r="Y13" s="18">
        <v>108.3</v>
      </c>
      <c r="Z13" s="18">
        <v>101.9</v>
      </c>
      <c r="AA13" s="18">
        <v>95.4</v>
      </c>
      <c r="AB13" s="18">
        <v>104.1</v>
      </c>
      <c r="AC13" s="18">
        <v>98.9</v>
      </c>
      <c r="AD13" s="18">
        <v>104.3</v>
      </c>
    </row>
    <row r="14" spans="1:30" ht="16.2" thickBot="1" x14ac:dyDescent="0.35">
      <c r="A14" s="215" t="str">
        <f>IF('0'!A1=1,"продукція тваринництва","animal production")</f>
        <v>продукція тваринництва</v>
      </c>
      <c r="B14" s="216"/>
      <c r="C14" s="86">
        <v>96.3</v>
      </c>
      <c r="D14" s="86">
        <v>92.9</v>
      </c>
      <c r="E14" s="86">
        <v>98.4</v>
      </c>
      <c r="F14" s="86">
        <v>97.9</v>
      </c>
      <c r="G14" s="86">
        <v>94.5</v>
      </c>
      <c r="H14" s="86">
        <v>98.5</v>
      </c>
      <c r="I14" s="86">
        <v>97.3</v>
      </c>
      <c r="J14" s="86">
        <v>103.2</v>
      </c>
      <c r="K14" s="86">
        <v>100.3</v>
      </c>
      <c r="L14" s="21">
        <v>101.3</v>
      </c>
      <c r="M14" s="21">
        <v>105.8</v>
      </c>
      <c r="N14" s="21">
        <v>103.9</v>
      </c>
      <c r="O14" s="21">
        <v>95.4</v>
      </c>
      <c r="P14" s="21">
        <v>98.8</v>
      </c>
      <c r="Q14" s="21">
        <v>100.9</v>
      </c>
      <c r="R14" s="21">
        <v>99.5</v>
      </c>
      <c r="S14" s="21">
        <v>93.8</v>
      </c>
      <c r="T14" s="21">
        <v>95.6</v>
      </c>
      <c r="U14" s="21">
        <v>100.5</v>
      </c>
      <c r="V14" s="21">
        <v>100.4</v>
      </c>
      <c r="W14" s="21">
        <v>98.2</v>
      </c>
      <c r="X14" s="21">
        <v>102.1</v>
      </c>
      <c r="Y14" s="21">
        <v>101.1</v>
      </c>
      <c r="Z14" s="21">
        <v>96.6</v>
      </c>
      <c r="AA14" s="21">
        <v>96.3</v>
      </c>
      <c r="AB14" s="21">
        <v>97.8</v>
      </c>
      <c r="AC14" s="21">
        <v>99.7</v>
      </c>
      <c r="AD14" s="21">
        <v>98.4</v>
      </c>
    </row>
    <row r="15" spans="1:30" ht="18" customHeight="1" thickTop="1" x14ac:dyDescent="0.25">
      <c r="A15" s="76"/>
      <c r="B15" s="87"/>
      <c r="C15" s="88"/>
      <c r="D15" s="89"/>
      <c r="E15" s="89"/>
      <c r="F15" s="89"/>
      <c r="G15" s="89"/>
      <c r="H15" s="89"/>
      <c r="I15" s="89"/>
      <c r="J15" s="89"/>
      <c r="K15" s="89"/>
      <c r="U15" s="141"/>
      <c r="V15" s="141"/>
      <c r="W15" s="141"/>
      <c r="X15" s="141"/>
    </row>
    <row r="16" spans="1:30" ht="31.5" customHeight="1" x14ac:dyDescent="0.3">
      <c r="A16" s="203" t="str">
        <f>IF('0'!A1=1,"Дані за 2010-2018 роки наведено без урахування тимчасово окупованої території Автономної Республіки Крим, м. Севастополя, а також без частини тимчасово окупованих територій у Донецькій та Луганській областях.","Data for 2010-2018 to exclude the temporarily occupied territories of the Autonomous Republic of Crimea, the city of Sevastopol,  the temporarily occupied territories in the Donetk and Luhansk regions.")</f>
        <v>Дані за 2010-2018 роки наведено без урахування тимчасово окупованої території Автономної Республіки Крим, м. Севастополя, а також без частини тимчасово окупованих територій у Донецькій та Луганській областях.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U16" s="141"/>
      <c r="V16" s="18"/>
      <c r="W16" s="141"/>
      <c r="X16" s="141"/>
    </row>
    <row r="17" spans="1:30" ht="12.75" customHeight="1" x14ac:dyDescent="0.25">
      <c r="A17" s="76"/>
      <c r="B17" s="59"/>
      <c r="C17" s="76"/>
      <c r="D17" s="76"/>
      <c r="E17" s="76"/>
      <c r="F17" s="76"/>
      <c r="G17" s="107"/>
      <c r="H17" s="108"/>
      <c r="I17" s="207"/>
      <c r="J17" s="207"/>
      <c r="K17" s="76"/>
      <c r="U17" s="141"/>
      <c r="V17" s="18"/>
      <c r="W17" s="142"/>
      <c r="X17" s="142"/>
      <c r="Y17" s="129"/>
      <c r="Z17" s="127"/>
      <c r="AA17" s="127"/>
      <c r="AB17" s="127"/>
      <c r="AC17" s="127"/>
      <c r="AD17" s="127"/>
    </row>
    <row r="18" spans="1:30" ht="14.4" x14ac:dyDescent="0.3">
      <c r="A18" s="203" t="s">
        <v>5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U18" s="141"/>
      <c r="V18" s="18"/>
      <c r="W18" s="141"/>
      <c r="X18" s="141"/>
      <c r="Z18" s="128"/>
      <c r="AA18" s="128"/>
      <c r="AB18" s="128"/>
      <c r="AC18" s="128"/>
      <c r="AD18" s="128"/>
    </row>
    <row r="19" spans="1:30" ht="14.4" x14ac:dyDescent="0.3">
      <c r="A19" s="137" t="s">
        <v>6</v>
      </c>
      <c r="B19" s="137"/>
      <c r="C19"/>
      <c r="D19"/>
      <c r="E19"/>
      <c r="F19"/>
      <c r="G19"/>
      <c r="H19"/>
      <c r="I19"/>
      <c r="J19"/>
      <c r="K19"/>
      <c r="L19"/>
      <c r="M19" s="116"/>
      <c r="N19" s="116"/>
      <c r="U19" s="141"/>
      <c r="V19" s="141"/>
      <c r="W19" s="141"/>
      <c r="X19" s="141"/>
      <c r="Z19" s="127"/>
      <c r="AA19" s="127"/>
      <c r="AB19" s="128"/>
      <c r="AC19" s="117"/>
      <c r="AD19" s="117"/>
    </row>
    <row r="20" spans="1:30" ht="15.6" x14ac:dyDescent="0.3">
      <c r="A20" s="137" t="s">
        <v>7</v>
      </c>
      <c r="B20"/>
      <c r="C20"/>
      <c r="D20"/>
      <c r="E20"/>
      <c r="F20"/>
      <c r="G20"/>
      <c r="H20"/>
      <c r="I20"/>
      <c r="J20"/>
      <c r="K20"/>
      <c r="L20"/>
      <c r="U20" s="122"/>
      <c r="V20" s="141"/>
      <c r="W20" s="141"/>
      <c r="X20" s="141"/>
    </row>
    <row r="21" spans="1:30" ht="15.6" x14ac:dyDescent="0.25">
      <c r="U21" s="122"/>
      <c r="V21" s="141"/>
      <c r="W21" s="141"/>
      <c r="X21" s="141"/>
    </row>
    <row r="22" spans="1:30" x14ac:dyDescent="0.25">
      <c r="U22" s="141"/>
      <c r="V22" s="141"/>
      <c r="W22" s="141"/>
      <c r="X22" s="141"/>
    </row>
    <row r="23" spans="1:30" x14ac:dyDescent="0.25">
      <c r="U23" s="141"/>
      <c r="V23" s="141"/>
      <c r="W23" s="141"/>
      <c r="X23" s="141"/>
    </row>
    <row r="24" spans="1:30" x14ac:dyDescent="0.25">
      <c r="U24" s="141"/>
      <c r="V24" s="141"/>
      <c r="W24" s="141"/>
      <c r="X24" s="141"/>
    </row>
    <row r="25" spans="1:30" x14ac:dyDescent="0.25">
      <c r="U25" s="141"/>
      <c r="V25" s="141"/>
      <c r="W25" s="141"/>
      <c r="X25" s="141"/>
    </row>
    <row r="26" spans="1:30" x14ac:dyDescent="0.25">
      <c r="U26" s="141"/>
      <c r="V26" s="141"/>
      <c r="W26" s="141"/>
      <c r="X26" s="141"/>
    </row>
  </sheetData>
  <mergeCells count="14">
    <mergeCell ref="A18:L18"/>
    <mergeCell ref="A3:B3"/>
    <mergeCell ref="I17:J17"/>
    <mergeCell ref="A16:K16"/>
    <mergeCell ref="A5:B5"/>
    <mergeCell ref="A6:B6"/>
    <mergeCell ref="A7:B7"/>
    <mergeCell ref="A8:B8"/>
    <mergeCell ref="A14:B14"/>
    <mergeCell ref="A9:B9"/>
    <mergeCell ref="A10:B10"/>
    <mergeCell ref="A11:B11"/>
    <mergeCell ref="A12:B12"/>
    <mergeCell ref="A13:B13"/>
  </mergeCells>
  <hyperlinks>
    <hyperlink ref="A1" location="'0'!A1" display="'0'!A1" xr:uid="{00000000-0004-0000-0100-000000000000}"/>
    <hyperlink ref="A19" r:id="rId1" xr:uid="{00000000-0004-0000-0100-000001000000}"/>
    <hyperlink ref="A20" r:id="rId2" xr:uid="{00000000-0004-0000-0100-000002000000}"/>
  </hyperlinks>
  <pageMargins left="0.7" right="0.7" top="0.75" bottom="0.75" header="0.3" footer="0.3"/>
  <pageSetup paperSize="9" orientation="portrait" horizontalDpi="4294967294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22"/>
  <sheetViews>
    <sheetView showGridLines="0" workbookViewId="0">
      <pane xSplit="2" topLeftCell="D1" activePane="topRight" state="frozen"/>
      <selection pane="topRight" activeCell="M3" sqref="M3"/>
    </sheetView>
  </sheetViews>
  <sheetFormatPr defaultColWidth="16.88671875" defaultRowHeight="13.8" x14ac:dyDescent="0.25"/>
  <cols>
    <col min="1" max="1" width="8.6640625" style="3" customWidth="1"/>
    <col min="2" max="2" width="45.6640625" style="3" customWidth="1"/>
    <col min="3" max="13" width="12.6640625" style="3" customWidth="1"/>
    <col min="14" max="14" width="12.77734375" style="3" customWidth="1"/>
    <col min="15" max="16384" width="16.88671875" style="3"/>
  </cols>
  <sheetData>
    <row r="1" spans="1:14" ht="14.4" x14ac:dyDescent="0.3">
      <c r="A1" s="80" t="str">
        <f>IF('0'!A1=1,"до змісту","to title")</f>
        <v>до змісту</v>
      </c>
      <c r="B1" s="76"/>
    </row>
    <row r="2" spans="1:14" ht="42.75" customHeight="1" thickBot="1" x14ac:dyDescent="0.35">
      <c r="A2" s="217" t="str">
        <f>IF('0'!A1=1,"Продукція сільського господарства (у постійних цінах 2016 року, млн.грн.)","Agricultural output (in 2016 prices, mln. UAH)")</f>
        <v>Продукція сільського господарства (у постійних цінах 2016 року, млн.грн.)</v>
      </c>
      <c r="B2" s="218"/>
      <c r="C2" s="20">
        <v>2009</v>
      </c>
      <c r="D2" s="20">
        <v>2010</v>
      </c>
      <c r="E2" s="20">
        <v>2011</v>
      </c>
      <c r="F2" s="20">
        <v>2012</v>
      </c>
      <c r="G2" s="20">
        <v>2013</v>
      </c>
      <c r="H2" s="20">
        <v>2014</v>
      </c>
      <c r="I2" s="20">
        <v>2015</v>
      </c>
      <c r="J2" s="20">
        <v>2016</v>
      </c>
      <c r="K2" s="20">
        <v>2017</v>
      </c>
      <c r="L2" s="20">
        <v>2018</v>
      </c>
      <c r="M2" s="20">
        <v>2019</v>
      </c>
      <c r="N2" s="20">
        <v>2020</v>
      </c>
    </row>
    <row r="3" spans="1:14" ht="21.75" customHeight="1" thickTop="1" x14ac:dyDescent="0.3">
      <c r="A3" s="211" t="s">
        <v>8</v>
      </c>
      <c r="B3" s="212"/>
      <c r="C3" s="44">
        <v>474112.3</v>
      </c>
      <c r="D3" s="42">
        <v>467474.7</v>
      </c>
      <c r="E3" s="42">
        <v>561904.6</v>
      </c>
      <c r="F3" s="42">
        <v>539990.60000000009</v>
      </c>
      <c r="G3" s="42">
        <v>613429.39999999991</v>
      </c>
      <c r="H3" s="42">
        <v>626925.1</v>
      </c>
      <c r="I3" s="42">
        <v>596832.80000000005</v>
      </c>
      <c r="J3" s="42">
        <v>634433.1</v>
      </c>
      <c r="K3" s="42">
        <v>620475.6</v>
      </c>
      <c r="L3" s="42">
        <v>671294.00000000023</v>
      </c>
      <c r="M3" s="42">
        <v>680982.4</v>
      </c>
      <c r="N3" s="42">
        <v>612121.5</v>
      </c>
    </row>
    <row r="4" spans="1:14" ht="15.6" x14ac:dyDescent="0.3">
      <c r="A4" s="213" t="str">
        <f>IF('0'!A1=1,"продукція рослинництва","crop production")</f>
        <v>продукція рослинництва</v>
      </c>
      <c r="B4" s="214"/>
      <c r="C4" s="46">
        <v>341906.99999999994</v>
      </c>
      <c r="D4" s="174">
        <v>329646.3</v>
      </c>
      <c r="E4" s="174">
        <v>424371.8</v>
      </c>
      <c r="F4" s="174">
        <v>395765.40000000008</v>
      </c>
      <c r="G4" s="174">
        <v>463558.49999999988</v>
      </c>
      <c r="H4" s="174">
        <v>477747.4</v>
      </c>
      <c r="I4" s="174">
        <v>453016.89999999991</v>
      </c>
      <c r="J4" s="174">
        <v>494461.9</v>
      </c>
      <c r="K4" s="174">
        <v>480157.00000000006</v>
      </c>
      <c r="L4" s="174">
        <v>529347.5</v>
      </c>
      <c r="M4" s="180">
        <v>538705.6</v>
      </c>
      <c r="N4" s="180">
        <v>473377</v>
      </c>
    </row>
    <row r="5" spans="1:14" ht="15.75" customHeight="1" x14ac:dyDescent="0.3">
      <c r="A5" s="213" t="str">
        <f>IF('0'!A1=1,"продукція тваринництва","animal production")</f>
        <v>продукція тваринництва</v>
      </c>
      <c r="B5" s="214"/>
      <c r="C5" s="46">
        <v>132205.29999999999</v>
      </c>
      <c r="D5" s="174">
        <v>137828.40000000005</v>
      </c>
      <c r="E5" s="174">
        <v>137532.79999999999</v>
      </c>
      <c r="F5" s="174">
        <v>144225.20000000001</v>
      </c>
      <c r="G5" s="174">
        <v>149870.90000000002</v>
      </c>
      <c r="H5" s="174">
        <v>149177.70000000001</v>
      </c>
      <c r="I5" s="174">
        <v>143815.9</v>
      </c>
      <c r="J5" s="174">
        <v>139971.19999999998</v>
      </c>
      <c r="K5" s="174">
        <v>140318.6</v>
      </c>
      <c r="L5" s="174">
        <v>141946.49999999997</v>
      </c>
      <c r="M5" s="180">
        <v>142276.79999999999</v>
      </c>
      <c r="N5" s="180">
        <v>138744.5</v>
      </c>
    </row>
    <row r="6" spans="1:14" s="15" customFormat="1" ht="15.6" x14ac:dyDescent="0.3">
      <c r="A6" s="211" t="str">
        <f>IF('0'!A1=1,"сільськогосподарські підприємства","agricultural enterpises")</f>
        <v>сільськогосподарські підприємства</v>
      </c>
      <c r="B6" s="212"/>
      <c r="C6" s="44">
        <v>263291.09999999998</v>
      </c>
      <c r="D6" s="175">
        <v>256806.00000000006</v>
      </c>
      <c r="E6" s="175">
        <v>329373.39999999997</v>
      </c>
      <c r="F6" s="175">
        <v>309819.8</v>
      </c>
      <c r="G6" s="175">
        <v>373437.8</v>
      </c>
      <c r="H6" s="175">
        <v>387744.09999999986</v>
      </c>
      <c r="I6" s="175">
        <v>367738.79999999993</v>
      </c>
      <c r="J6" s="175">
        <v>403244.7</v>
      </c>
      <c r="K6" s="175">
        <v>391015.80000000005</v>
      </c>
      <c r="L6" s="175">
        <v>437998.60000000009</v>
      </c>
      <c r="M6" s="179">
        <v>449806.3</v>
      </c>
      <c r="N6" s="179">
        <v>395717.7</v>
      </c>
    </row>
    <row r="7" spans="1:14" ht="15.6" x14ac:dyDescent="0.3">
      <c r="A7" s="213" t="str">
        <f>IF('0'!A1=1,"продукція рослинництва","crop production")</f>
        <v>продукція рослинництва</v>
      </c>
      <c r="B7" s="214"/>
      <c r="C7" s="46">
        <v>212394.60000000006</v>
      </c>
      <c r="D7" s="174">
        <v>200914.59999999995</v>
      </c>
      <c r="E7" s="174">
        <v>270987.39999999997</v>
      </c>
      <c r="F7" s="174">
        <v>246705.80000000002</v>
      </c>
      <c r="G7" s="174">
        <v>304891.90000000002</v>
      </c>
      <c r="H7" s="174">
        <v>316895.09999999998</v>
      </c>
      <c r="I7" s="174">
        <v>299369.3</v>
      </c>
      <c r="J7" s="174">
        <v>336588.1</v>
      </c>
      <c r="K7" s="174">
        <v>323724.5</v>
      </c>
      <c r="L7" s="174">
        <v>367688.10000000003</v>
      </c>
      <c r="M7" s="180">
        <v>376789.7</v>
      </c>
      <c r="N7" s="180">
        <v>323198.2</v>
      </c>
    </row>
    <row r="8" spans="1:14" ht="15.6" x14ac:dyDescent="0.3">
      <c r="A8" s="213" t="str">
        <f>IF('0'!A1=1,"продукція тваринництва","animal production")</f>
        <v>продукція тваринництва</v>
      </c>
      <c r="B8" s="214"/>
      <c r="C8" s="46">
        <v>50896.500000000007</v>
      </c>
      <c r="D8" s="45">
        <v>55891.400000000009</v>
      </c>
      <c r="E8" s="45">
        <v>58386.000000000007</v>
      </c>
      <c r="F8" s="45">
        <v>63114.000000000007</v>
      </c>
      <c r="G8" s="45">
        <v>68545.900000000009</v>
      </c>
      <c r="H8" s="45">
        <v>70848.999999999985</v>
      </c>
      <c r="I8" s="45">
        <v>68369.5</v>
      </c>
      <c r="J8" s="46">
        <v>66656.599999999991</v>
      </c>
      <c r="K8" s="45">
        <v>67291.3</v>
      </c>
      <c r="L8" s="45">
        <v>70310.500000000015</v>
      </c>
      <c r="M8" s="45">
        <v>73016.600000000006</v>
      </c>
      <c r="N8" s="45">
        <v>72519.5</v>
      </c>
    </row>
    <row r="9" spans="1:14" s="15" customFormat="1" ht="15.6" x14ac:dyDescent="0.3">
      <c r="A9" s="211" t="str">
        <f>IF('0'!A1=1,"господарства населення","households")</f>
        <v>господарства населення</v>
      </c>
      <c r="B9" s="212"/>
      <c r="C9" s="44">
        <v>210821.19999999998</v>
      </c>
      <c r="D9" s="175">
        <v>210668.69999999998</v>
      </c>
      <c r="E9" s="175">
        <v>232531.20000000001</v>
      </c>
      <c r="F9" s="175">
        <v>230170.80000000005</v>
      </c>
      <c r="G9" s="175">
        <v>239991.60000000003</v>
      </c>
      <c r="H9" s="175">
        <v>239180.99999999997</v>
      </c>
      <c r="I9" s="175">
        <v>229094.00000000003</v>
      </c>
      <c r="J9" s="175">
        <v>231188.40000000002</v>
      </c>
      <c r="K9" s="175">
        <v>229459.8</v>
      </c>
      <c r="L9" s="175">
        <v>233295.4</v>
      </c>
      <c r="M9" s="179">
        <v>231176.1</v>
      </c>
      <c r="N9" s="179">
        <v>216403.8</v>
      </c>
    </row>
    <row r="10" spans="1:14" ht="15.6" x14ac:dyDescent="0.3">
      <c r="A10" s="213" t="str">
        <f>IF('0'!A1=1,"продукція рослинництва","crop production")</f>
        <v>продукція рослинництва</v>
      </c>
      <c r="B10" s="214"/>
      <c r="C10" s="46">
        <v>129512.40000000002</v>
      </c>
      <c r="D10" s="45">
        <v>128731.7</v>
      </c>
      <c r="E10" s="45">
        <v>153384.40000000002</v>
      </c>
      <c r="F10" s="45">
        <v>149059.59999999998</v>
      </c>
      <c r="G10" s="45">
        <v>158666.6</v>
      </c>
      <c r="H10" s="45">
        <v>160852.29999999999</v>
      </c>
      <c r="I10" s="45">
        <v>153647.6</v>
      </c>
      <c r="J10" s="46">
        <v>157873.80000000002</v>
      </c>
      <c r="K10" s="45">
        <v>156432.5</v>
      </c>
      <c r="L10" s="45">
        <v>161659.4</v>
      </c>
      <c r="M10" s="45">
        <v>161915.9</v>
      </c>
      <c r="N10" s="45">
        <v>150178.79999999999</v>
      </c>
    </row>
    <row r="11" spans="1:14" ht="16.2" thickBot="1" x14ac:dyDescent="0.35">
      <c r="A11" s="215" t="str">
        <f>IF('0'!A1=1,"продукція тваринництва","animal production")</f>
        <v>продукція тваринництва</v>
      </c>
      <c r="B11" s="216"/>
      <c r="C11" s="46">
        <v>81308.800000000003</v>
      </c>
      <c r="D11" s="45">
        <v>81937.000000000015</v>
      </c>
      <c r="E11" s="45">
        <v>79146.8</v>
      </c>
      <c r="F11" s="45">
        <v>81111.200000000012</v>
      </c>
      <c r="G11" s="45">
        <v>81325</v>
      </c>
      <c r="H11" s="45">
        <v>78328.7</v>
      </c>
      <c r="I11" s="45">
        <v>75446.399999999994</v>
      </c>
      <c r="J11" s="46">
        <v>73314.600000000006</v>
      </c>
      <c r="K11" s="45">
        <v>73027.299999999988</v>
      </c>
      <c r="L11" s="45">
        <v>71636</v>
      </c>
      <c r="M11" s="45">
        <v>69260.2</v>
      </c>
      <c r="N11" s="45">
        <v>66225</v>
      </c>
    </row>
    <row r="12" spans="1:14" ht="18" customHeight="1" thickTop="1" x14ac:dyDescent="0.25">
      <c r="A12" s="76"/>
      <c r="B12" s="87"/>
      <c r="C12" s="141"/>
      <c r="D12" s="141"/>
      <c r="E12" s="141"/>
      <c r="F12" s="141"/>
    </row>
    <row r="13" spans="1:14" ht="12.75" customHeight="1" x14ac:dyDescent="0.25">
      <c r="A13" s="76"/>
      <c r="B13" s="59"/>
      <c r="C13" s="18"/>
      <c r="D13" s="18"/>
      <c r="E13" s="142"/>
      <c r="F13" s="142"/>
      <c r="G13" s="129"/>
      <c r="H13" s="127"/>
      <c r="I13" s="127"/>
      <c r="J13" s="127"/>
      <c r="K13" s="127"/>
      <c r="L13" s="127"/>
    </row>
    <row r="14" spans="1:14" ht="14.4" x14ac:dyDescent="0.3">
      <c r="A14" s="203" t="s">
        <v>5</v>
      </c>
      <c r="B14" s="204"/>
      <c r="C14" s="18"/>
      <c r="D14" s="18"/>
      <c r="E14" s="141"/>
      <c r="F14" s="141"/>
      <c r="H14" s="128"/>
      <c r="I14" s="128"/>
      <c r="J14" s="128"/>
      <c r="K14" s="128"/>
      <c r="L14" s="128"/>
    </row>
    <row r="15" spans="1:14" ht="14.4" x14ac:dyDescent="0.3">
      <c r="A15" s="137" t="s">
        <v>6</v>
      </c>
      <c r="B15" s="137"/>
      <c r="C15" s="141"/>
      <c r="D15" s="141"/>
      <c r="E15" s="141"/>
      <c r="F15" s="141"/>
      <c r="H15" s="127"/>
      <c r="I15" s="127"/>
      <c r="J15" s="128"/>
      <c r="K15" s="117"/>
      <c r="L15" s="117"/>
    </row>
    <row r="16" spans="1:14" ht="14.4" x14ac:dyDescent="0.3">
      <c r="A16" s="137" t="s">
        <v>7</v>
      </c>
      <c r="B16"/>
      <c r="C16" s="141"/>
      <c r="D16" s="141"/>
      <c r="E16" s="141"/>
      <c r="F16" s="141"/>
    </row>
    <row r="17" spans="3:6" x14ac:dyDescent="0.25">
      <c r="C17" s="141"/>
      <c r="D17" s="141"/>
      <c r="E17" s="141"/>
      <c r="F17" s="141"/>
    </row>
    <row r="18" spans="3:6" x14ac:dyDescent="0.25">
      <c r="C18" s="141"/>
      <c r="D18" s="141"/>
      <c r="E18" s="141"/>
      <c r="F18" s="141"/>
    </row>
    <row r="19" spans="3:6" x14ac:dyDescent="0.25">
      <c r="C19" s="141"/>
      <c r="D19" s="141"/>
      <c r="E19" s="141"/>
      <c r="F19" s="141"/>
    </row>
    <row r="20" spans="3:6" x14ac:dyDescent="0.25">
      <c r="C20" s="141"/>
      <c r="D20" s="141"/>
      <c r="E20" s="141"/>
      <c r="F20" s="141"/>
    </row>
    <row r="21" spans="3:6" x14ac:dyDescent="0.25">
      <c r="C21" s="141"/>
      <c r="D21" s="141"/>
      <c r="E21" s="141"/>
      <c r="F21" s="141"/>
    </row>
    <row r="22" spans="3:6" x14ac:dyDescent="0.25">
      <c r="C22" s="141"/>
      <c r="D22" s="141"/>
      <c r="E22" s="141"/>
      <c r="F22" s="141"/>
    </row>
  </sheetData>
  <mergeCells count="11">
    <mergeCell ref="A2:B2"/>
    <mergeCell ref="A3:B3"/>
    <mergeCell ref="A4:B4"/>
    <mergeCell ref="A5:B5"/>
    <mergeCell ref="A6:B6"/>
    <mergeCell ref="A14:B14"/>
    <mergeCell ref="A7:B7"/>
    <mergeCell ref="A8:B8"/>
    <mergeCell ref="A9:B9"/>
    <mergeCell ref="A10:B10"/>
    <mergeCell ref="A11:B11"/>
  </mergeCells>
  <hyperlinks>
    <hyperlink ref="A1" location="'0'!A1" display="'0'!A1" xr:uid="{00000000-0004-0000-0200-000000000000}"/>
    <hyperlink ref="A15" r:id="rId1" xr:uid="{00000000-0004-0000-0200-000001000000}"/>
    <hyperlink ref="A16" r:id="rId2" xr:uid="{00000000-0004-0000-02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T22"/>
  <sheetViews>
    <sheetView showGridLines="0" workbookViewId="0">
      <selection activeCell="M2" sqref="M2"/>
    </sheetView>
  </sheetViews>
  <sheetFormatPr defaultColWidth="16.88671875" defaultRowHeight="13.8" x14ac:dyDescent="0.25"/>
  <cols>
    <col min="1" max="1" width="8.6640625" style="3" customWidth="1"/>
    <col min="2" max="2" width="45.6640625" style="3" customWidth="1"/>
    <col min="3" max="8" width="8.88671875" style="3" customWidth="1"/>
    <col min="9" max="9" width="8.5546875" style="3" customWidth="1"/>
    <col min="10" max="10" width="9.33203125" style="3" customWidth="1"/>
    <col min="11" max="11" width="10.5546875" style="3" customWidth="1"/>
    <col min="12" max="12" width="10.6640625" style="3" customWidth="1"/>
    <col min="13" max="13" width="10.77734375" style="3" customWidth="1"/>
    <col min="14" max="16384" width="16.88671875" style="3"/>
  </cols>
  <sheetData>
    <row r="1" spans="1:20" ht="14.4" x14ac:dyDescent="0.3">
      <c r="A1" s="80" t="str">
        <f>IF('0'!A1=1,"до змісту","to title")</f>
        <v>до змісту</v>
      </c>
      <c r="B1" s="76"/>
    </row>
    <row r="2" spans="1:20" ht="42.75" customHeight="1" x14ac:dyDescent="0.3">
      <c r="A2" s="219" t="str">
        <f>IF('0'!A1=1,"Індекси сільськогосподарської продукції (до попереднього року, %)","Indices of agriculture output ( to previous year, %)")</f>
        <v>Індекси сільськогосподарської продукції (до попереднього року, %)</v>
      </c>
      <c r="B2" s="220"/>
      <c r="C2" s="20">
        <v>2010</v>
      </c>
      <c r="D2" s="20">
        <v>2011</v>
      </c>
      <c r="E2" s="20">
        <v>2012</v>
      </c>
      <c r="F2" s="20">
        <v>2013</v>
      </c>
      <c r="G2" s="20">
        <v>2014</v>
      </c>
      <c r="H2" s="20">
        <v>2015</v>
      </c>
      <c r="I2" s="20">
        <v>2016</v>
      </c>
      <c r="J2" s="20">
        <v>2017</v>
      </c>
      <c r="K2" s="20">
        <v>2018</v>
      </c>
      <c r="L2" s="20">
        <v>2019</v>
      </c>
      <c r="M2" s="20">
        <v>2020</v>
      </c>
    </row>
    <row r="3" spans="1:20" ht="20.25" customHeight="1" x14ac:dyDescent="0.3">
      <c r="A3" s="211" t="str">
        <f>IF('0'!A1=1,"усі категорії господарств","all types of agricultural holdings")</f>
        <v>усі категорії господарств</v>
      </c>
      <c r="B3" s="212"/>
      <c r="C3" s="176">
        <v>98.6</v>
      </c>
      <c r="D3" s="176">
        <v>120.2</v>
      </c>
      <c r="E3" s="176">
        <v>96.1</v>
      </c>
      <c r="F3" s="176">
        <v>113.6</v>
      </c>
      <c r="G3" s="176">
        <v>102.2</v>
      </c>
      <c r="H3" s="176">
        <v>95.2</v>
      </c>
      <c r="I3" s="176">
        <v>106.3</v>
      </c>
      <c r="J3" s="176">
        <v>97.8</v>
      </c>
      <c r="K3" s="176">
        <v>108.2</v>
      </c>
      <c r="L3" s="183">
        <v>101.4</v>
      </c>
      <c r="M3" s="183">
        <v>89.9</v>
      </c>
    </row>
    <row r="4" spans="1:20" ht="15.6" x14ac:dyDescent="0.3">
      <c r="A4" s="213" t="str">
        <f>IF('0'!A1=1,"продукція рослинництва","crop production")</f>
        <v>продукція рослинництва</v>
      </c>
      <c r="B4" s="214"/>
      <c r="C4" s="117">
        <v>96.4</v>
      </c>
      <c r="D4" s="117">
        <v>128.69999999999999</v>
      </c>
      <c r="E4" s="117">
        <v>93.3</v>
      </c>
      <c r="F4" s="117">
        <v>117.1</v>
      </c>
      <c r="G4" s="117">
        <v>103.1</v>
      </c>
      <c r="H4" s="117">
        <v>94.8</v>
      </c>
      <c r="I4" s="117">
        <v>109.1</v>
      </c>
      <c r="J4" s="117">
        <v>97.1</v>
      </c>
      <c r="K4" s="117">
        <v>110.2</v>
      </c>
      <c r="L4" s="182">
        <v>101.8</v>
      </c>
      <c r="M4" s="182">
        <v>87.9</v>
      </c>
    </row>
    <row r="5" spans="1:20" ht="15.75" customHeight="1" x14ac:dyDescent="0.3">
      <c r="A5" s="213" t="str">
        <f>IF('0'!A1=1,"продукція тваринництва","animal production")</f>
        <v>продукція тваринництва</v>
      </c>
      <c r="B5" s="214"/>
      <c r="C5" s="117">
        <v>104.3</v>
      </c>
      <c r="D5" s="117">
        <v>99.8</v>
      </c>
      <c r="E5" s="117">
        <v>104.9</v>
      </c>
      <c r="F5" s="117">
        <v>103.9</v>
      </c>
      <c r="G5" s="117">
        <v>99.5</v>
      </c>
      <c r="H5" s="117">
        <v>96.4</v>
      </c>
      <c r="I5" s="117">
        <v>97.3</v>
      </c>
      <c r="J5" s="117">
        <v>100.2</v>
      </c>
      <c r="K5" s="117">
        <v>101.2</v>
      </c>
      <c r="L5" s="182">
        <v>100.2</v>
      </c>
      <c r="M5" s="182">
        <v>97.5</v>
      </c>
    </row>
    <row r="6" spans="1:20" s="15" customFormat="1" ht="15.6" x14ac:dyDescent="0.3">
      <c r="A6" s="211" t="str">
        <f>IF('0'!A1=1,"сільськогосподарські підприємства","agricultural enterpises")</f>
        <v>сільськогосподарські підприємства</v>
      </c>
      <c r="B6" s="212"/>
      <c r="C6" s="176">
        <v>97.5</v>
      </c>
      <c r="D6" s="176">
        <v>128.30000000000001</v>
      </c>
      <c r="E6" s="176">
        <v>94.1</v>
      </c>
      <c r="F6" s="176">
        <v>120.5</v>
      </c>
      <c r="G6" s="176">
        <v>103.8</v>
      </c>
      <c r="H6" s="176">
        <v>94.8</v>
      </c>
      <c r="I6" s="176">
        <v>109.7</v>
      </c>
      <c r="J6" s="176">
        <v>97</v>
      </c>
      <c r="K6" s="176">
        <v>112</v>
      </c>
      <c r="L6" s="183">
        <v>102.7</v>
      </c>
      <c r="M6" s="183">
        <v>88</v>
      </c>
    </row>
    <row r="7" spans="1:20" ht="15.6" x14ac:dyDescent="0.3">
      <c r="A7" s="213" t="str">
        <f>IF('0'!A1=1,"продукція рослинництва","crop production")</f>
        <v>продукція рослинництва</v>
      </c>
      <c r="B7" s="214"/>
      <c r="C7" s="117">
        <v>94.6</v>
      </c>
      <c r="D7" s="117">
        <v>134.9</v>
      </c>
      <c r="E7" s="117">
        <v>91</v>
      </c>
      <c r="F7" s="117">
        <v>123.6</v>
      </c>
      <c r="G7" s="117">
        <v>103.9</v>
      </c>
      <c r="H7" s="117">
        <v>94.5</v>
      </c>
      <c r="I7" s="117">
        <v>112.4</v>
      </c>
      <c r="J7" s="117">
        <v>96.2</v>
      </c>
      <c r="K7" s="117">
        <v>113.6</v>
      </c>
      <c r="L7" s="182">
        <v>102.5</v>
      </c>
      <c r="M7" s="182">
        <v>85.8</v>
      </c>
    </row>
    <row r="8" spans="1:20" ht="15.6" x14ac:dyDescent="0.3">
      <c r="A8" s="213" t="str">
        <f>IF('0'!A1=1,"продукція тваринництва","animal production")</f>
        <v>продукція тваринництва</v>
      </c>
      <c r="B8" s="214"/>
      <c r="C8" s="117">
        <v>109.8</v>
      </c>
      <c r="D8" s="117">
        <v>104.5</v>
      </c>
      <c r="E8" s="117">
        <v>108.1</v>
      </c>
      <c r="F8" s="117">
        <v>108.6</v>
      </c>
      <c r="G8" s="117">
        <v>103.4</v>
      </c>
      <c r="H8" s="117">
        <v>96.5</v>
      </c>
      <c r="I8" s="117">
        <v>97.5</v>
      </c>
      <c r="J8" s="117">
        <v>101</v>
      </c>
      <c r="K8" s="117">
        <v>104.5</v>
      </c>
      <c r="L8" s="182">
        <v>103.8</v>
      </c>
      <c r="M8" s="182">
        <v>99.3</v>
      </c>
    </row>
    <row r="9" spans="1:20" s="15" customFormat="1" ht="15.6" x14ac:dyDescent="0.3">
      <c r="A9" s="211" t="str">
        <f>IF('0'!A1=1,"господарства населення","households")</f>
        <v>господарства населення</v>
      </c>
      <c r="B9" s="212"/>
      <c r="C9" s="176">
        <v>99.9</v>
      </c>
      <c r="D9" s="176">
        <v>110.4</v>
      </c>
      <c r="E9" s="176">
        <v>99</v>
      </c>
      <c r="F9" s="176">
        <v>104.3</v>
      </c>
      <c r="G9" s="176">
        <v>99.7</v>
      </c>
      <c r="H9" s="176">
        <v>95.8</v>
      </c>
      <c r="I9" s="176">
        <v>100.9</v>
      </c>
      <c r="J9" s="176">
        <v>99.3</v>
      </c>
      <c r="K9" s="176">
        <v>101.7</v>
      </c>
      <c r="L9" s="183">
        <v>99.1</v>
      </c>
      <c r="M9" s="183">
        <v>93.6</v>
      </c>
    </row>
    <row r="10" spans="1:20" ht="15.6" x14ac:dyDescent="0.3">
      <c r="A10" s="213" t="str">
        <f>IF('0'!A1=1,"продукція рослинництва","crop production")</f>
        <v>продукція рослинництва</v>
      </c>
      <c r="B10" s="214"/>
      <c r="C10" s="117">
        <v>99.4</v>
      </c>
      <c r="D10" s="117">
        <v>119.2</v>
      </c>
      <c r="E10" s="117">
        <v>97.2</v>
      </c>
      <c r="F10" s="117">
        <v>106.4</v>
      </c>
      <c r="G10" s="117">
        <v>101.4</v>
      </c>
      <c r="H10" s="117">
        <v>95.5</v>
      </c>
      <c r="I10" s="117">
        <v>102.8</v>
      </c>
      <c r="J10" s="117">
        <v>99.1</v>
      </c>
      <c r="K10" s="117">
        <v>103.3</v>
      </c>
      <c r="L10" s="182">
        <v>100.2</v>
      </c>
      <c r="M10" s="182">
        <v>92.8</v>
      </c>
    </row>
    <row r="11" spans="1:20" ht="16.2" thickBot="1" x14ac:dyDescent="0.35">
      <c r="A11" s="215" t="str">
        <f>IF('0'!A1=1,"продукція тваринництва","animal production")</f>
        <v>продукція тваринництва</v>
      </c>
      <c r="B11" s="216"/>
      <c r="C11" s="177">
        <v>100.8</v>
      </c>
      <c r="D11" s="177">
        <v>96.6</v>
      </c>
      <c r="E11" s="117">
        <v>102.5</v>
      </c>
      <c r="F11" s="117">
        <v>100.3</v>
      </c>
      <c r="G11" s="117">
        <v>96.3</v>
      </c>
      <c r="H11" s="117">
        <v>96.3</v>
      </c>
      <c r="I11" s="117">
        <v>97.2</v>
      </c>
      <c r="J11" s="117">
        <v>99.6</v>
      </c>
      <c r="K11" s="117">
        <v>98.1</v>
      </c>
      <c r="L11" s="182">
        <v>96.7</v>
      </c>
      <c r="M11" s="182">
        <v>95.6</v>
      </c>
    </row>
    <row r="12" spans="1:20" ht="18" customHeight="1" thickTop="1" x14ac:dyDescent="0.25">
      <c r="A12" s="76"/>
      <c r="B12" s="87"/>
      <c r="C12" s="141"/>
      <c r="D12" s="141"/>
      <c r="E12" s="178"/>
      <c r="F12" s="178"/>
      <c r="G12" s="178"/>
      <c r="H12" s="178"/>
      <c r="I12" s="178"/>
      <c r="J12" s="178"/>
      <c r="K12" s="178"/>
    </row>
    <row r="13" spans="1:20" ht="12.75" customHeight="1" x14ac:dyDescent="0.25">
      <c r="A13" s="76"/>
      <c r="B13" s="59"/>
      <c r="C13" s="18"/>
      <c r="D13" s="142"/>
      <c r="E13" s="142"/>
      <c r="F13" s="129"/>
      <c r="G13" s="127"/>
      <c r="H13" s="127"/>
      <c r="I13" s="127"/>
      <c r="J13" s="127"/>
      <c r="K13" s="127"/>
      <c r="L13" s="187"/>
      <c r="M13" s="187"/>
      <c r="N13" s="187"/>
      <c r="O13" s="187"/>
      <c r="P13" s="187"/>
      <c r="Q13" s="187"/>
      <c r="R13" s="187"/>
      <c r="S13" s="187"/>
      <c r="T13" s="187"/>
    </row>
    <row r="14" spans="1:20" ht="14.4" x14ac:dyDescent="0.3">
      <c r="A14" s="203" t="s">
        <v>5</v>
      </c>
      <c r="B14" s="204"/>
      <c r="C14" s="18"/>
      <c r="D14" s="141"/>
      <c r="E14" s="141"/>
      <c r="G14" s="128"/>
      <c r="H14" s="128"/>
      <c r="I14" s="128"/>
      <c r="J14" s="128"/>
      <c r="K14" s="128"/>
    </row>
    <row r="15" spans="1:20" ht="14.4" x14ac:dyDescent="0.3">
      <c r="A15" s="137" t="s">
        <v>6</v>
      </c>
      <c r="B15" s="137"/>
      <c r="C15" s="141"/>
      <c r="D15" s="141"/>
      <c r="E15" s="141"/>
      <c r="G15" s="127"/>
      <c r="H15" s="127"/>
      <c r="I15" s="128"/>
      <c r="J15" s="117"/>
      <c r="K15" s="117"/>
    </row>
    <row r="16" spans="1:20" ht="14.4" x14ac:dyDescent="0.3">
      <c r="A16" s="137" t="s">
        <v>7</v>
      </c>
      <c r="B16"/>
      <c r="C16" s="141"/>
      <c r="D16" s="141"/>
      <c r="E16" s="141"/>
    </row>
    <row r="17" spans="3:5" x14ac:dyDescent="0.25">
      <c r="C17" s="141"/>
      <c r="D17" s="141"/>
      <c r="E17" s="141"/>
    </row>
    <row r="18" spans="3:5" x14ac:dyDescent="0.25">
      <c r="C18" s="141"/>
      <c r="D18" s="141"/>
      <c r="E18" s="141"/>
    </row>
    <row r="19" spans="3:5" x14ac:dyDescent="0.25">
      <c r="C19" s="141"/>
      <c r="D19" s="141"/>
      <c r="E19" s="141"/>
    </row>
    <row r="20" spans="3:5" x14ac:dyDescent="0.25">
      <c r="C20" s="141"/>
      <c r="D20" s="141"/>
      <c r="E20" s="141"/>
    </row>
    <row r="21" spans="3:5" x14ac:dyDescent="0.25">
      <c r="C21" s="141"/>
      <c r="D21" s="141"/>
      <c r="E21" s="141"/>
    </row>
    <row r="22" spans="3:5" x14ac:dyDescent="0.25">
      <c r="C22" s="141"/>
      <c r="D22" s="141"/>
      <c r="E22" s="141"/>
    </row>
  </sheetData>
  <mergeCells count="11">
    <mergeCell ref="A2:B2"/>
    <mergeCell ref="A3:B3"/>
    <mergeCell ref="A4:B4"/>
    <mergeCell ref="A5:B5"/>
    <mergeCell ref="A6:B6"/>
    <mergeCell ref="A14:B14"/>
    <mergeCell ref="A7:B7"/>
    <mergeCell ref="A8:B8"/>
    <mergeCell ref="A9:B9"/>
    <mergeCell ref="A10:B10"/>
    <mergeCell ref="A11:B11"/>
  </mergeCells>
  <hyperlinks>
    <hyperlink ref="A1" location="'0'!A1" display="'0'!A1" xr:uid="{00000000-0004-0000-0300-000000000000}"/>
    <hyperlink ref="A15" r:id="rId1" xr:uid="{00000000-0004-0000-0300-000001000000}"/>
    <hyperlink ref="A16" r:id="rId2" xr:uid="{00000000-0004-0000-0300-000002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1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6" sqref="B26"/>
    </sheetView>
  </sheetViews>
  <sheetFormatPr defaultRowHeight="14.4" x14ac:dyDescent="0.3"/>
  <cols>
    <col min="1" max="1" width="8.6640625" customWidth="1"/>
    <col min="2" max="2" width="45.6640625" customWidth="1"/>
    <col min="3" max="9" width="10.88671875" customWidth="1"/>
    <col min="10" max="10" width="10.5546875" customWidth="1"/>
  </cols>
  <sheetData>
    <row r="1" spans="1:11" ht="15" thickBot="1" x14ac:dyDescent="0.35">
      <c r="A1" s="80" t="str">
        <f>IF('0'!A1=1,"до змісту","to title")</f>
        <v>до змісту</v>
      </c>
      <c r="B1" s="90"/>
      <c r="C1" s="1"/>
      <c r="D1" s="1"/>
      <c r="E1" s="1"/>
      <c r="F1" s="1"/>
      <c r="G1" s="1"/>
      <c r="H1" s="1"/>
    </row>
    <row r="2" spans="1:11" ht="38.25" customHeight="1" thickBot="1" x14ac:dyDescent="0.35">
      <c r="A2" s="221" t="str">
        <f>IF('0'!A1=1,"Індекси валової продукції сільського господарства за регіонами, всього (до попереднього року, %)","Indices gross agricultural productions by oblasts, total (to previous year, %)")</f>
        <v>Індекси валової продукції сільського господарства за регіонами, всього (до попереднього року, %)</v>
      </c>
      <c r="B2" s="222"/>
      <c r="C2" s="39">
        <v>40179</v>
      </c>
      <c r="D2" s="40">
        <v>40727</v>
      </c>
      <c r="E2" s="40">
        <v>41094</v>
      </c>
      <c r="F2" s="40">
        <v>41460</v>
      </c>
      <c r="G2" s="41" t="s">
        <v>1</v>
      </c>
      <c r="H2" s="41">
        <v>42005</v>
      </c>
      <c r="I2" s="41">
        <v>42370</v>
      </c>
      <c r="J2" s="41">
        <v>42736</v>
      </c>
      <c r="K2" s="40">
        <v>43101</v>
      </c>
    </row>
    <row r="3" spans="1:11" ht="15.75" customHeight="1" thickBot="1" x14ac:dyDescent="0.35">
      <c r="A3" s="226" t="str">
        <f>IF('0'!A1=1,"Валова продукція, всього","Gross output, total")</f>
        <v>Валова продукція, всього</v>
      </c>
      <c r="B3" s="227"/>
      <c r="C3" s="24"/>
      <c r="D3" s="24"/>
      <c r="E3" s="24"/>
      <c r="F3" s="24"/>
      <c r="G3" s="24"/>
      <c r="H3" s="24"/>
      <c r="I3" s="24"/>
      <c r="J3" s="24"/>
      <c r="K3" s="24"/>
    </row>
    <row r="4" spans="1:11" ht="15.75" customHeight="1" thickBot="1" x14ac:dyDescent="0.35">
      <c r="A4" s="223" t="str">
        <f>IF('0'!A1=1,"РЕГІОНИ","OBLAST")</f>
        <v>РЕГІОНИ</v>
      </c>
      <c r="B4" s="91" t="str">
        <f>IF('0'!A1=1,"Україна","Ukraine")</f>
        <v>Україна</v>
      </c>
      <c r="C4" s="25">
        <v>98.5</v>
      </c>
      <c r="D4" s="26">
        <v>119.9</v>
      </c>
      <c r="E4" s="27">
        <v>95.5</v>
      </c>
      <c r="F4" s="28">
        <v>113.3</v>
      </c>
      <c r="G4" s="25">
        <v>102.2</v>
      </c>
      <c r="H4" s="25">
        <v>95.2</v>
      </c>
      <c r="I4" s="25">
        <v>106.3</v>
      </c>
      <c r="J4" s="25">
        <v>97.8</v>
      </c>
      <c r="K4" s="25">
        <v>108.1</v>
      </c>
    </row>
    <row r="5" spans="1:11" ht="15.75" customHeight="1" thickTop="1" thickBot="1" x14ac:dyDescent="0.35">
      <c r="A5" s="224" t="e">
        <f>IF('0'!#REF!=1,"до змісту","to title")</f>
        <v>#REF!</v>
      </c>
      <c r="B5" s="92" t="str">
        <f>IF('0'!A1=1,"АР Крим","AR of Crimea ")</f>
        <v>АР Крим</v>
      </c>
      <c r="C5" s="8">
        <v>96.1</v>
      </c>
      <c r="D5" s="9">
        <v>113</v>
      </c>
      <c r="E5" s="10">
        <v>80.2</v>
      </c>
      <c r="F5" s="11">
        <v>101.2</v>
      </c>
      <c r="G5" s="12" t="s">
        <v>0</v>
      </c>
      <c r="H5" s="12" t="s">
        <v>0</v>
      </c>
      <c r="I5" s="12" t="s">
        <v>0</v>
      </c>
      <c r="J5" s="12" t="s">
        <v>0</v>
      </c>
      <c r="K5" s="10" t="s">
        <v>0</v>
      </c>
    </row>
    <row r="6" spans="1:11" ht="15.75" customHeight="1" thickTop="1" thickBot="1" x14ac:dyDescent="0.35">
      <c r="A6" s="224" t="e">
        <f>IF('0'!#REF!=1,"до змісту","to title")</f>
        <v>#REF!</v>
      </c>
      <c r="B6" s="92" t="str">
        <f>IF('0'!A1=1,"Вінницька","Vinnytsya")</f>
        <v>Вінницька</v>
      </c>
      <c r="C6" s="8">
        <v>100</v>
      </c>
      <c r="D6" s="9">
        <v>119.6</v>
      </c>
      <c r="E6" s="10">
        <v>96.2</v>
      </c>
      <c r="F6" s="8">
        <v>123.3</v>
      </c>
      <c r="G6" s="8">
        <v>111</v>
      </c>
      <c r="H6" s="8">
        <v>91.8</v>
      </c>
      <c r="I6" s="8">
        <v>117</v>
      </c>
      <c r="J6" s="8">
        <v>95.8</v>
      </c>
      <c r="K6" s="10">
        <v>110.6</v>
      </c>
    </row>
    <row r="7" spans="1:11" ht="15.75" customHeight="1" thickTop="1" thickBot="1" x14ac:dyDescent="0.35">
      <c r="A7" s="224" t="e">
        <f>IF('0'!#REF!=1,"до змісту","to title")</f>
        <v>#REF!</v>
      </c>
      <c r="B7" s="92" t="str">
        <f>IF('0'!A1=1,"Волинська","Volyn")</f>
        <v>Волинська</v>
      </c>
      <c r="C7" s="8">
        <v>101.9</v>
      </c>
      <c r="D7" s="9">
        <v>109.6</v>
      </c>
      <c r="E7" s="10">
        <v>107</v>
      </c>
      <c r="F7" s="8">
        <v>102.6</v>
      </c>
      <c r="G7" s="8">
        <v>106.3</v>
      </c>
      <c r="H7" s="8">
        <v>95.4</v>
      </c>
      <c r="I7" s="8">
        <v>101.9</v>
      </c>
      <c r="J7" s="8">
        <v>104.8</v>
      </c>
      <c r="K7" s="10">
        <v>103.2</v>
      </c>
    </row>
    <row r="8" spans="1:11" ht="15.75" customHeight="1" thickTop="1" thickBot="1" x14ac:dyDescent="0.35">
      <c r="A8" s="224" t="e">
        <f>IF('0'!#REF!=1,"до змісту","to title")</f>
        <v>#REF!</v>
      </c>
      <c r="B8" s="92" t="str">
        <f>IF('0'!A1=1,"Дніпропетровська","Dnipropetrovsk")</f>
        <v>Дніпропетровська</v>
      </c>
      <c r="C8" s="8">
        <v>101.3</v>
      </c>
      <c r="D8" s="9">
        <v>117.2</v>
      </c>
      <c r="E8" s="10">
        <v>79.7</v>
      </c>
      <c r="F8" s="8">
        <v>131.1</v>
      </c>
      <c r="G8" s="8">
        <v>94.1</v>
      </c>
      <c r="H8" s="8">
        <v>106.3</v>
      </c>
      <c r="I8" s="8">
        <v>100.3</v>
      </c>
      <c r="J8" s="8">
        <v>100.5</v>
      </c>
      <c r="K8" s="10">
        <v>102.7</v>
      </c>
    </row>
    <row r="9" spans="1:11" ht="15.75" customHeight="1" thickTop="1" thickBot="1" x14ac:dyDescent="0.35">
      <c r="A9" s="224" t="e">
        <f>IF('0'!#REF!=1,"до змісту","to title")</f>
        <v>#REF!</v>
      </c>
      <c r="B9" s="92" t="str">
        <f>IF('0'!A1=1,"Донецька**","Donetsk**")</f>
        <v>Донецька**</v>
      </c>
      <c r="C9" s="8">
        <v>102</v>
      </c>
      <c r="D9" s="9">
        <v>119.7</v>
      </c>
      <c r="E9" s="10">
        <v>94.8</v>
      </c>
      <c r="F9" s="8">
        <v>105.8</v>
      </c>
      <c r="G9" s="8">
        <v>93</v>
      </c>
      <c r="H9" s="8">
        <v>64.900000000000006</v>
      </c>
      <c r="I9" s="8">
        <v>108.3</v>
      </c>
      <c r="J9" s="8">
        <v>102.2</v>
      </c>
      <c r="K9" s="10">
        <v>90.6</v>
      </c>
    </row>
    <row r="10" spans="1:11" ht="15.75" customHeight="1" thickTop="1" thickBot="1" x14ac:dyDescent="0.35">
      <c r="A10" s="224" t="e">
        <f>IF('0'!#REF!=1,"до змісту","to title")</f>
        <v>#REF!</v>
      </c>
      <c r="B10" s="92" t="str">
        <f>IF('0'!A1=1,"Житомирська","Zhytomyr")</f>
        <v>Житомирська</v>
      </c>
      <c r="C10" s="8">
        <v>100.1</v>
      </c>
      <c r="D10" s="9">
        <v>113.8</v>
      </c>
      <c r="E10" s="10">
        <v>110</v>
      </c>
      <c r="F10" s="8">
        <v>105.8</v>
      </c>
      <c r="G10" s="8">
        <v>105.1</v>
      </c>
      <c r="H10" s="8">
        <v>91.2</v>
      </c>
      <c r="I10" s="8">
        <v>116.7</v>
      </c>
      <c r="J10" s="8">
        <v>105.8</v>
      </c>
      <c r="K10" s="10">
        <v>111.9</v>
      </c>
    </row>
    <row r="11" spans="1:11" ht="15.75" customHeight="1" thickTop="1" thickBot="1" x14ac:dyDescent="0.35">
      <c r="A11" s="224" t="e">
        <f>IF('0'!#REF!=1,"до змісту","to title")</f>
        <v>#REF!</v>
      </c>
      <c r="B11" s="92" t="str">
        <f>IF('0'!A1=1,"Закарпатська","Zakarpattya")</f>
        <v>Закарпатська</v>
      </c>
      <c r="C11" s="8">
        <v>97.1</v>
      </c>
      <c r="D11" s="9">
        <v>105.4</v>
      </c>
      <c r="E11" s="10">
        <v>104</v>
      </c>
      <c r="F11" s="8">
        <v>102.5</v>
      </c>
      <c r="G11" s="8">
        <v>99.9</v>
      </c>
      <c r="H11" s="8">
        <v>95.1</v>
      </c>
      <c r="I11" s="8">
        <v>96.8</v>
      </c>
      <c r="J11" s="8">
        <v>101.4</v>
      </c>
      <c r="K11" s="10">
        <v>107</v>
      </c>
    </row>
    <row r="12" spans="1:11" ht="15.75" customHeight="1" thickTop="1" thickBot="1" x14ac:dyDescent="0.35">
      <c r="A12" s="224" t="e">
        <f>IF('0'!#REF!=1,"до змісту","to title")</f>
        <v>#REF!</v>
      </c>
      <c r="B12" s="92" t="str">
        <f>IF('0'!A1=1,"Запорізька","Zaporizhya")</f>
        <v>Запорізька</v>
      </c>
      <c r="C12" s="8">
        <v>102.1</v>
      </c>
      <c r="D12" s="9">
        <v>114.3</v>
      </c>
      <c r="E12" s="10">
        <v>81.099999999999994</v>
      </c>
      <c r="F12" s="8">
        <v>134.4</v>
      </c>
      <c r="G12" s="8">
        <v>96.6</v>
      </c>
      <c r="H12" s="8">
        <v>109.3</v>
      </c>
      <c r="I12" s="8">
        <v>98.7</v>
      </c>
      <c r="J12" s="8">
        <v>96.7</v>
      </c>
      <c r="K12" s="10">
        <v>85.6</v>
      </c>
    </row>
    <row r="13" spans="1:11" ht="15.75" customHeight="1" thickTop="1" thickBot="1" x14ac:dyDescent="0.35">
      <c r="A13" s="224" t="e">
        <f>IF('0'!#REF!=1,"до змісту","to title")</f>
        <v>#REF!</v>
      </c>
      <c r="B13" s="92" t="str">
        <f>IF('0'!A1=1,"Івано-Франківська","Ivano-Frankivsk")</f>
        <v>Івано-Франківська</v>
      </c>
      <c r="C13" s="8">
        <v>100.8</v>
      </c>
      <c r="D13" s="9">
        <v>113.3</v>
      </c>
      <c r="E13" s="10">
        <v>106.3</v>
      </c>
      <c r="F13" s="8">
        <v>102</v>
      </c>
      <c r="G13" s="8">
        <v>106.3</v>
      </c>
      <c r="H13" s="8">
        <v>95.5</v>
      </c>
      <c r="I13" s="8">
        <v>101.7</v>
      </c>
      <c r="J13" s="8">
        <v>104</v>
      </c>
      <c r="K13" s="10">
        <v>101.3</v>
      </c>
    </row>
    <row r="14" spans="1:11" ht="15.75" customHeight="1" thickTop="1" thickBot="1" x14ac:dyDescent="0.35">
      <c r="A14" s="224" t="e">
        <f>IF('0'!#REF!=1,"до змісту","to title")</f>
        <v>#REF!</v>
      </c>
      <c r="B14" s="92" t="str">
        <f>IF('0'!A1=1,"Київська","Kyiv")</f>
        <v>Київська</v>
      </c>
      <c r="C14" s="8">
        <v>99.4</v>
      </c>
      <c r="D14" s="9">
        <v>118.6</v>
      </c>
      <c r="E14" s="10">
        <v>108.5</v>
      </c>
      <c r="F14" s="8">
        <v>101.3</v>
      </c>
      <c r="G14" s="8">
        <v>105.9</v>
      </c>
      <c r="H14" s="8">
        <v>89.2</v>
      </c>
      <c r="I14" s="8">
        <v>109.8</v>
      </c>
      <c r="J14" s="8">
        <v>95.7</v>
      </c>
      <c r="K14" s="10">
        <v>123.8</v>
      </c>
    </row>
    <row r="15" spans="1:11" ht="15.75" customHeight="1" thickTop="1" thickBot="1" x14ac:dyDescent="0.35">
      <c r="A15" s="224" t="e">
        <f>IF('0'!#REF!=1,"до змісту","to title")</f>
        <v>#REF!</v>
      </c>
      <c r="B15" s="92" t="str">
        <f>IF('0'!A1=1,"Кіровоградська","Kirovohrad")</f>
        <v>Кіровоградська</v>
      </c>
      <c r="C15" s="8">
        <v>101.9</v>
      </c>
      <c r="D15" s="9">
        <v>124</v>
      </c>
      <c r="E15" s="10">
        <v>85</v>
      </c>
      <c r="F15" s="8">
        <v>127.9</v>
      </c>
      <c r="G15" s="8">
        <v>98.2</v>
      </c>
      <c r="H15" s="8">
        <v>97.7</v>
      </c>
      <c r="I15" s="8">
        <v>109.4</v>
      </c>
      <c r="J15" s="8">
        <v>86.1</v>
      </c>
      <c r="K15" s="10">
        <v>120.6</v>
      </c>
    </row>
    <row r="16" spans="1:11" ht="15.75" customHeight="1" thickTop="1" thickBot="1" x14ac:dyDescent="0.35">
      <c r="A16" s="224" t="e">
        <f>IF('0'!#REF!=1,"до змісту","to title")</f>
        <v>#REF!</v>
      </c>
      <c r="B16" s="92" t="str">
        <f>IF('0'!A1=1,"Луганська**","Luhansk**")</f>
        <v>Луганська**</v>
      </c>
      <c r="C16" s="8">
        <v>91</v>
      </c>
      <c r="D16" s="9">
        <v>125.3</v>
      </c>
      <c r="E16" s="10">
        <v>101.3</v>
      </c>
      <c r="F16" s="8">
        <v>103.5</v>
      </c>
      <c r="G16" s="8">
        <v>79.8</v>
      </c>
      <c r="H16" s="8">
        <v>77.8</v>
      </c>
      <c r="I16" s="8">
        <v>119.3</v>
      </c>
      <c r="J16" s="8">
        <v>94</v>
      </c>
      <c r="K16" s="10">
        <v>109.2</v>
      </c>
    </row>
    <row r="17" spans="1:11" ht="15.75" customHeight="1" thickTop="1" thickBot="1" x14ac:dyDescent="0.35">
      <c r="A17" s="224" t="e">
        <f>IF('0'!#REF!=1,"до змісту","to title")</f>
        <v>#REF!</v>
      </c>
      <c r="B17" s="92" t="str">
        <f>IF('0'!A1=1,"Львівська","Lviv")</f>
        <v>Львівська</v>
      </c>
      <c r="C17" s="8">
        <v>95.7</v>
      </c>
      <c r="D17" s="9">
        <v>114</v>
      </c>
      <c r="E17" s="10">
        <v>104.2</v>
      </c>
      <c r="F17" s="8">
        <v>100.7</v>
      </c>
      <c r="G17" s="8">
        <v>105.5</v>
      </c>
      <c r="H17" s="8">
        <v>97.1</v>
      </c>
      <c r="I17" s="8">
        <v>102.6</v>
      </c>
      <c r="J17" s="8">
        <v>106.1</v>
      </c>
      <c r="K17" s="10">
        <v>103.8</v>
      </c>
    </row>
    <row r="18" spans="1:11" ht="15.75" customHeight="1" thickTop="1" thickBot="1" x14ac:dyDescent="0.35">
      <c r="A18" s="224" t="e">
        <f>IF('0'!#REF!=1,"до змісту","to title")</f>
        <v>#REF!</v>
      </c>
      <c r="B18" s="92" t="str">
        <f>IF('0'!A1=1,"Миколаївська","Mykolayiv")</f>
        <v>Миколаївська</v>
      </c>
      <c r="C18" s="8">
        <v>101.3</v>
      </c>
      <c r="D18" s="9">
        <v>112.2</v>
      </c>
      <c r="E18" s="10">
        <v>82.8</v>
      </c>
      <c r="F18" s="8">
        <v>135.4</v>
      </c>
      <c r="G18" s="8">
        <v>93.3</v>
      </c>
      <c r="H18" s="8">
        <v>102.1</v>
      </c>
      <c r="I18" s="8">
        <v>108.5</v>
      </c>
      <c r="J18" s="8">
        <v>90.9</v>
      </c>
      <c r="K18" s="10">
        <v>106</v>
      </c>
    </row>
    <row r="19" spans="1:11" ht="15.75" customHeight="1" thickTop="1" thickBot="1" x14ac:dyDescent="0.35">
      <c r="A19" s="224" t="e">
        <f>IF('0'!#REF!=1,"до змісту","to title")</f>
        <v>#REF!</v>
      </c>
      <c r="B19" s="92" t="str">
        <f>IF('0'!A1=1,"Одеська","Odesa")</f>
        <v>Одеська</v>
      </c>
      <c r="C19" s="8">
        <v>109.7</v>
      </c>
      <c r="D19" s="9">
        <v>106.8</v>
      </c>
      <c r="E19" s="10">
        <v>80.3</v>
      </c>
      <c r="F19" s="8">
        <v>141.1</v>
      </c>
      <c r="G19" s="8">
        <v>97.4</v>
      </c>
      <c r="H19" s="8">
        <v>96.2</v>
      </c>
      <c r="I19" s="8">
        <v>111.6</v>
      </c>
      <c r="J19" s="8">
        <v>99.4</v>
      </c>
      <c r="K19" s="10">
        <v>101.1</v>
      </c>
    </row>
    <row r="20" spans="1:11" ht="15.75" customHeight="1" thickTop="1" thickBot="1" x14ac:dyDescent="0.35">
      <c r="A20" s="224" t="e">
        <f>IF('0'!#REF!=1,"до змісту","to title")</f>
        <v>#REF!</v>
      </c>
      <c r="B20" s="92" t="str">
        <f>IF('0'!A1=1,"Полтавська","Poltava")</f>
        <v>Полтавська</v>
      </c>
      <c r="C20" s="8">
        <v>89.5</v>
      </c>
      <c r="D20" s="9">
        <v>135.69999999999999</v>
      </c>
      <c r="E20" s="10">
        <v>89.8</v>
      </c>
      <c r="F20" s="8">
        <v>119.6</v>
      </c>
      <c r="G20" s="8">
        <v>96.9</v>
      </c>
      <c r="H20" s="8">
        <v>107.3</v>
      </c>
      <c r="I20" s="8">
        <v>103.3</v>
      </c>
      <c r="J20" s="8">
        <v>83.2</v>
      </c>
      <c r="K20" s="10">
        <v>124</v>
      </c>
    </row>
    <row r="21" spans="1:11" ht="15.75" customHeight="1" thickTop="1" thickBot="1" x14ac:dyDescent="0.35">
      <c r="A21" s="224" t="e">
        <f>IF('0'!#REF!=1,"до змісту","to title")</f>
        <v>#REF!</v>
      </c>
      <c r="B21" s="92" t="str">
        <f>IF('0'!A1=1,"Рівненська","Rivne")</f>
        <v>Рівненська</v>
      </c>
      <c r="C21" s="8">
        <v>102.3</v>
      </c>
      <c r="D21" s="9">
        <v>110.9</v>
      </c>
      <c r="E21" s="10">
        <v>103.3</v>
      </c>
      <c r="F21" s="8">
        <v>106</v>
      </c>
      <c r="G21" s="8">
        <v>105.2</v>
      </c>
      <c r="H21" s="8">
        <v>92.8</v>
      </c>
      <c r="I21" s="8">
        <v>104.9</v>
      </c>
      <c r="J21" s="8">
        <v>105</v>
      </c>
      <c r="K21" s="10">
        <v>102.5</v>
      </c>
    </row>
    <row r="22" spans="1:11" ht="15.75" customHeight="1" thickTop="1" thickBot="1" x14ac:dyDescent="0.35">
      <c r="A22" s="224" t="e">
        <f>IF('0'!#REF!=1,"до змісту","to title")</f>
        <v>#REF!</v>
      </c>
      <c r="B22" s="92" t="str">
        <f>IF('0'!A1=1,"Сумська","Sumy ")</f>
        <v>Сумська</v>
      </c>
      <c r="C22" s="8">
        <v>89.9</v>
      </c>
      <c r="D22" s="9">
        <v>136.69999999999999</v>
      </c>
      <c r="E22" s="10">
        <v>104.7</v>
      </c>
      <c r="F22" s="8">
        <v>114.4</v>
      </c>
      <c r="G22" s="8">
        <v>109.7</v>
      </c>
      <c r="H22" s="8">
        <v>95.4</v>
      </c>
      <c r="I22" s="8">
        <v>103.5</v>
      </c>
      <c r="J22" s="8">
        <v>100</v>
      </c>
      <c r="K22" s="10">
        <v>111.5</v>
      </c>
    </row>
    <row r="23" spans="1:11" ht="15.75" customHeight="1" thickTop="1" thickBot="1" x14ac:dyDescent="0.35">
      <c r="A23" s="224" t="e">
        <f>IF('0'!#REF!=1,"до змісту","to title")</f>
        <v>#REF!</v>
      </c>
      <c r="B23" s="92" t="str">
        <f>IF('0'!A1=1,"Тернопільська","Ternopil ")</f>
        <v>Тернопільська</v>
      </c>
      <c r="C23" s="8">
        <v>94.9</v>
      </c>
      <c r="D23" s="9">
        <v>125.2</v>
      </c>
      <c r="E23" s="10">
        <v>109</v>
      </c>
      <c r="F23" s="8">
        <v>101.3</v>
      </c>
      <c r="G23" s="8">
        <v>113.9</v>
      </c>
      <c r="H23" s="8">
        <v>88.8</v>
      </c>
      <c r="I23" s="8">
        <v>104.6</v>
      </c>
      <c r="J23" s="8">
        <v>111.1</v>
      </c>
      <c r="K23" s="10">
        <v>103.9</v>
      </c>
    </row>
    <row r="24" spans="1:11" ht="15.75" customHeight="1" thickTop="1" thickBot="1" x14ac:dyDescent="0.35">
      <c r="A24" s="224" t="e">
        <f>IF('0'!#REF!=1,"до змісту","to title")</f>
        <v>#REF!</v>
      </c>
      <c r="B24" s="92" t="str">
        <f>IF('0'!A1=1,"Харківська","Kharkiv")</f>
        <v>Харківська</v>
      </c>
      <c r="C24" s="8">
        <v>88.6</v>
      </c>
      <c r="D24" s="9">
        <v>148.30000000000001</v>
      </c>
      <c r="E24" s="10">
        <v>91.9</v>
      </c>
      <c r="F24" s="8">
        <v>120</v>
      </c>
      <c r="G24" s="8">
        <v>103.1</v>
      </c>
      <c r="H24" s="8">
        <v>97.2</v>
      </c>
      <c r="I24" s="8">
        <v>106.6</v>
      </c>
      <c r="J24" s="8">
        <v>90.1</v>
      </c>
      <c r="K24" s="10">
        <v>106</v>
      </c>
    </row>
    <row r="25" spans="1:11" ht="15.75" customHeight="1" thickTop="1" thickBot="1" x14ac:dyDescent="0.35">
      <c r="A25" s="224" t="e">
        <f>IF('0'!#REF!=1,"до змісту","to title")</f>
        <v>#REF!</v>
      </c>
      <c r="B25" s="92" t="str">
        <f>IF('0'!A1=1,"Херсонська","Kherson")</f>
        <v>Херсонська</v>
      </c>
      <c r="C25" s="8">
        <v>102.9</v>
      </c>
      <c r="D25" s="9">
        <v>122.4</v>
      </c>
      <c r="E25" s="10">
        <v>83.6</v>
      </c>
      <c r="F25" s="8">
        <v>117.7</v>
      </c>
      <c r="G25" s="8">
        <v>105.1</v>
      </c>
      <c r="H25" s="8">
        <v>105</v>
      </c>
      <c r="I25" s="8">
        <v>103.7</v>
      </c>
      <c r="J25" s="8">
        <v>99.6</v>
      </c>
      <c r="K25" s="10">
        <v>100.5</v>
      </c>
    </row>
    <row r="26" spans="1:11" ht="15.75" customHeight="1" thickTop="1" thickBot="1" x14ac:dyDescent="0.35">
      <c r="A26" s="224" t="e">
        <f>IF('0'!#REF!=1,"до змісту","to title")</f>
        <v>#REF!</v>
      </c>
      <c r="B26" s="92" t="str">
        <f>IF('0'!A1=1,"Хмельницька","Khmelnytskiy")</f>
        <v>Хмельницька</v>
      </c>
      <c r="C26" s="8">
        <v>99.6</v>
      </c>
      <c r="D26" s="9">
        <v>115.5</v>
      </c>
      <c r="E26" s="10">
        <v>115.3</v>
      </c>
      <c r="F26" s="8">
        <v>103.2</v>
      </c>
      <c r="G26" s="8">
        <v>115.4</v>
      </c>
      <c r="H26" s="8">
        <v>87.3</v>
      </c>
      <c r="I26" s="8">
        <v>108.2</v>
      </c>
      <c r="J26" s="8">
        <v>112</v>
      </c>
      <c r="K26" s="10">
        <v>102.6</v>
      </c>
    </row>
    <row r="27" spans="1:11" ht="15.75" customHeight="1" thickTop="1" thickBot="1" x14ac:dyDescent="0.35">
      <c r="A27" s="224" t="e">
        <f>IF('0'!#REF!=1,"до змісту","to title")</f>
        <v>#REF!</v>
      </c>
      <c r="B27" s="92" t="str">
        <f>IF('0'!A1=1,"Черкаська","Cherkasy")</f>
        <v>Черкаська</v>
      </c>
      <c r="C27" s="8">
        <v>104.3</v>
      </c>
      <c r="D27" s="9">
        <v>117.6</v>
      </c>
      <c r="E27" s="10">
        <v>96.8</v>
      </c>
      <c r="F27" s="8">
        <v>106.5</v>
      </c>
      <c r="G27" s="8">
        <v>98.4</v>
      </c>
      <c r="H27" s="8">
        <v>99.4</v>
      </c>
      <c r="I27" s="8">
        <v>102.5</v>
      </c>
      <c r="J27" s="8">
        <v>88.5</v>
      </c>
      <c r="K27" s="10">
        <v>122.8</v>
      </c>
    </row>
    <row r="28" spans="1:11" ht="15.75" customHeight="1" thickTop="1" thickBot="1" x14ac:dyDescent="0.35">
      <c r="A28" s="224" t="e">
        <f>IF('0'!#REF!=1,"до змісту","to title")</f>
        <v>#REF!</v>
      </c>
      <c r="B28" s="92" t="str">
        <f>IF('0'!A1=1,"Чернівецька","Chernivtsi")</f>
        <v>Чернівецька</v>
      </c>
      <c r="C28" s="8">
        <v>103</v>
      </c>
      <c r="D28" s="9">
        <v>110.8</v>
      </c>
      <c r="E28" s="10">
        <v>101</v>
      </c>
      <c r="F28" s="8">
        <v>103.5</v>
      </c>
      <c r="G28" s="8">
        <v>104.2</v>
      </c>
      <c r="H28" s="8">
        <v>91.1</v>
      </c>
      <c r="I28" s="8">
        <v>100</v>
      </c>
      <c r="J28" s="8">
        <v>105.3</v>
      </c>
      <c r="K28" s="10">
        <v>105.3</v>
      </c>
    </row>
    <row r="29" spans="1:11" ht="15.75" customHeight="1" thickTop="1" thickBot="1" x14ac:dyDescent="0.35">
      <c r="A29" s="224" t="e">
        <f>IF('0'!#REF!=1,"до змісту","to title")</f>
        <v>#REF!</v>
      </c>
      <c r="B29" s="92" t="str">
        <f>IF('0'!A1=1,"Чернігівська","Chernihiv")</f>
        <v>Чернігівська</v>
      </c>
      <c r="C29" s="8">
        <v>86.6</v>
      </c>
      <c r="D29" s="9">
        <v>129.9</v>
      </c>
      <c r="E29" s="10">
        <v>108.2</v>
      </c>
      <c r="F29" s="8">
        <v>102.8</v>
      </c>
      <c r="G29" s="8">
        <v>107.5</v>
      </c>
      <c r="H29" s="8">
        <v>98.1</v>
      </c>
      <c r="I29" s="8">
        <v>104.5</v>
      </c>
      <c r="J29" s="8">
        <v>105.3</v>
      </c>
      <c r="K29" s="10">
        <v>111.1</v>
      </c>
    </row>
    <row r="30" spans="1:11" ht="16.5" customHeight="1" thickTop="1" thickBot="1" x14ac:dyDescent="0.35">
      <c r="A30" s="225" t="e">
        <f>IF('0'!#REF!=1,"до змісту","to title")</f>
        <v>#REF!</v>
      </c>
      <c r="B30" s="93" t="str">
        <f>IF('0'!A1=1,"м. Севастополь","Sevastopоl")</f>
        <v>м. Севастополь</v>
      </c>
      <c r="C30" s="13" t="s">
        <v>0</v>
      </c>
      <c r="D30" s="13" t="s">
        <v>0</v>
      </c>
      <c r="E30" s="14" t="s">
        <v>0</v>
      </c>
      <c r="F30" s="14">
        <v>104.9</v>
      </c>
      <c r="G30" s="13" t="s">
        <v>0</v>
      </c>
      <c r="H30" s="13" t="s">
        <v>0</v>
      </c>
      <c r="I30" s="13" t="s">
        <v>0</v>
      </c>
      <c r="J30" s="13" t="s">
        <v>0</v>
      </c>
      <c r="K30" s="14" t="s">
        <v>0</v>
      </c>
    </row>
    <row r="31" spans="1:11" ht="17.399999999999999" thickTop="1" thickBot="1" x14ac:dyDescent="0.35">
      <c r="A31" s="226" t="str">
        <f>IF('0'!A1=1,"рослинництво","crop production")</f>
        <v>рослинництво</v>
      </c>
      <c r="B31" s="227"/>
    </row>
    <row r="32" spans="1:11" ht="16.2" thickBot="1" x14ac:dyDescent="0.35">
      <c r="A32" s="223" t="str">
        <f>IF('0'!A1=1,"РЕГІОНИ","OBLAST")</f>
        <v>РЕГІОНИ</v>
      </c>
      <c r="B32" s="91" t="str">
        <f>IF('0'!A1=1,"Україна","Ukraine")</f>
        <v>Україна</v>
      </c>
      <c r="C32" s="25">
        <v>95.9</v>
      </c>
      <c r="D32" s="26">
        <v>130.4</v>
      </c>
      <c r="E32" s="27">
        <v>91.9</v>
      </c>
      <c r="F32" s="28">
        <v>117.9</v>
      </c>
      <c r="G32" s="25">
        <v>103.2</v>
      </c>
      <c r="H32" s="25">
        <v>94.8</v>
      </c>
      <c r="I32" s="25">
        <v>109.9</v>
      </c>
      <c r="J32" s="25">
        <v>97</v>
      </c>
      <c r="K32" s="27">
        <v>110.7</v>
      </c>
    </row>
    <row r="33" spans="1:11" ht="16.8" thickTop="1" thickBot="1" x14ac:dyDescent="0.35">
      <c r="A33" s="224" t="e">
        <f>IF('0'!#REF!=1,"до змісту","to title")</f>
        <v>#REF!</v>
      </c>
      <c r="B33" s="92" t="str">
        <f>IF('0'!A1=1,"АР Крим","AR of Crimea ")</f>
        <v>АР Крим</v>
      </c>
      <c r="C33" s="8">
        <v>93.9</v>
      </c>
      <c r="D33" s="9">
        <v>123</v>
      </c>
      <c r="E33" s="10">
        <v>69.5</v>
      </c>
      <c r="F33" s="11">
        <v>111.4</v>
      </c>
      <c r="G33" s="12" t="s">
        <v>0</v>
      </c>
      <c r="H33" s="12" t="s">
        <v>0</v>
      </c>
      <c r="I33" s="12" t="s">
        <v>0</v>
      </c>
      <c r="J33" s="12" t="s">
        <v>0</v>
      </c>
      <c r="K33" s="10" t="s">
        <v>0</v>
      </c>
    </row>
    <row r="34" spans="1:11" ht="16.8" thickTop="1" thickBot="1" x14ac:dyDescent="0.35">
      <c r="A34" s="224" t="e">
        <f>IF('0'!#REF!=1,"до змісту","to title")</f>
        <v>#REF!</v>
      </c>
      <c r="B34" s="92" t="str">
        <f>IF('0'!A1=1,"Вінницька","Vinnytsya")</f>
        <v>Вінницька</v>
      </c>
      <c r="C34" s="8">
        <v>100.3</v>
      </c>
      <c r="D34" s="9">
        <v>127.3</v>
      </c>
      <c r="E34" s="10">
        <v>91.8</v>
      </c>
      <c r="F34" s="8">
        <v>120.8</v>
      </c>
      <c r="G34" s="8">
        <v>109.6</v>
      </c>
      <c r="H34" s="8">
        <v>82.6</v>
      </c>
      <c r="I34" s="8">
        <v>126.1</v>
      </c>
      <c r="J34" s="8">
        <v>94.5</v>
      </c>
      <c r="K34" s="10">
        <v>114.1</v>
      </c>
    </row>
    <row r="35" spans="1:11" ht="16.8" thickTop="1" thickBot="1" x14ac:dyDescent="0.35">
      <c r="A35" s="224" t="e">
        <f>IF('0'!#REF!=1,"до змісту","to title")</f>
        <v>#REF!</v>
      </c>
      <c r="B35" s="92" t="str">
        <f>IF('0'!A1=1,"Волинська","Volyn")</f>
        <v>Волинська</v>
      </c>
      <c r="C35" s="8">
        <v>102.7</v>
      </c>
      <c r="D35" s="9">
        <v>117.8</v>
      </c>
      <c r="E35" s="10">
        <v>108.2</v>
      </c>
      <c r="F35" s="8">
        <v>100.5</v>
      </c>
      <c r="G35" s="8">
        <v>108.6</v>
      </c>
      <c r="H35" s="8">
        <v>96.1</v>
      </c>
      <c r="I35" s="8">
        <v>103.5</v>
      </c>
      <c r="J35" s="8">
        <v>108.9</v>
      </c>
      <c r="K35" s="10">
        <v>106.9</v>
      </c>
    </row>
    <row r="36" spans="1:11" ht="16.8" thickTop="1" thickBot="1" x14ac:dyDescent="0.35">
      <c r="A36" s="224" t="e">
        <f>IF('0'!#REF!=1,"до змісту","to title")</f>
        <v>#REF!</v>
      </c>
      <c r="B36" s="92" t="str">
        <f>IF('0'!A1=1,"Дніпропетровська","Dnipropetrovsk")</f>
        <v>Дніпропетровська</v>
      </c>
      <c r="C36" s="8">
        <v>99.6</v>
      </c>
      <c r="D36" s="9">
        <v>122.9</v>
      </c>
      <c r="E36" s="10">
        <v>70.2</v>
      </c>
      <c r="F36" s="8">
        <v>152.1</v>
      </c>
      <c r="G36" s="8">
        <v>90.8</v>
      </c>
      <c r="H36" s="8">
        <v>110.4</v>
      </c>
      <c r="I36" s="8">
        <v>100.4</v>
      </c>
      <c r="J36" s="8">
        <v>99.2</v>
      </c>
      <c r="K36" s="10">
        <v>105.3</v>
      </c>
    </row>
    <row r="37" spans="1:11" ht="16.8" thickTop="1" thickBot="1" x14ac:dyDescent="0.35">
      <c r="A37" s="224" t="e">
        <f>IF('0'!#REF!=1,"до змісту","to title")</f>
        <v>#REF!</v>
      </c>
      <c r="B37" s="92" t="str">
        <f>IF('0'!A1=1,"Донецька**","Donetsk**")</f>
        <v>Донецька**</v>
      </c>
      <c r="C37" s="8">
        <v>98.1</v>
      </c>
      <c r="D37" s="9">
        <v>127.2</v>
      </c>
      <c r="E37" s="10">
        <v>89.9</v>
      </c>
      <c r="F37" s="8">
        <v>111.1</v>
      </c>
      <c r="G37" s="8">
        <v>99.5</v>
      </c>
      <c r="H37" s="8">
        <v>60.8</v>
      </c>
      <c r="I37" s="8">
        <v>114.4</v>
      </c>
      <c r="J37" s="8">
        <v>103.3</v>
      </c>
      <c r="K37" s="10">
        <v>85.9</v>
      </c>
    </row>
    <row r="38" spans="1:11" ht="16.8" thickTop="1" thickBot="1" x14ac:dyDescent="0.35">
      <c r="A38" s="224" t="e">
        <f>IF('0'!#REF!=1,"до змісту","to title")</f>
        <v>#REF!</v>
      </c>
      <c r="B38" s="92" t="str">
        <f>IF('0'!A1=1,"Житомирська","Zhytomyr")</f>
        <v>Житомирська</v>
      </c>
      <c r="C38" s="8">
        <v>99.1</v>
      </c>
      <c r="D38" s="9">
        <v>124</v>
      </c>
      <c r="E38" s="10">
        <v>112.5</v>
      </c>
      <c r="F38" s="8">
        <v>108.4</v>
      </c>
      <c r="G38" s="8">
        <v>109.2</v>
      </c>
      <c r="H38" s="8">
        <v>86.8</v>
      </c>
      <c r="I38" s="8">
        <v>123.9</v>
      </c>
      <c r="J38" s="8">
        <v>109.4</v>
      </c>
      <c r="K38" s="10">
        <v>115.3</v>
      </c>
    </row>
    <row r="39" spans="1:11" ht="16.8" thickTop="1" thickBot="1" x14ac:dyDescent="0.35">
      <c r="A39" s="224" t="e">
        <f>IF('0'!#REF!=1,"до змісту","to title")</f>
        <v>#REF!</v>
      </c>
      <c r="B39" s="92" t="str">
        <f>IF('0'!A1=1,"Закарпатська","Zakarpattya")</f>
        <v>Закарпатська</v>
      </c>
      <c r="C39" s="8">
        <v>92.7</v>
      </c>
      <c r="D39" s="9">
        <v>111.1</v>
      </c>
      <c r="E39" s="10">
        <v>105.6</v>
      </c>
      <c r="F39" s="8">
        <v>102.4</v>
      </c>
      <c r="G39" s="8">
        <v>103.3</v>
      </c>
      <c r="H39" s="8">
        <v>95.4</v>
      </c>
      <c r="I39" s="8">
        <v>101.8</v>
      </c>
      <c r="J39" s="8">
        <v>97.7</v>
      </c>
      <c r="K39" s="10">
        <v>105.3</v>
      </c>
    </row>
    <row r="40" spans="1:11" ht="16.8" thickTop="1" thickBot="1" x14ac:dyDescent="0.35">
      <c r="A40" s="224" t="e">
        <f>IF('0'!#REF!=1,"до змісту","to title")</f>
        <v>#REF!</v>
      </c>
      <c r="B40" s="92" t="str">
        <f>IF('0'!A1=1,"Запорізька","Zaporizhya")</f>
        <v>Запорізька</v>
      </c>
      <c r="C40" s="8">
        <v>102.1</v>
      </c>
      <c r="D40" s="9">
        <v>120.6</v>
      </c>
      <c r="E40" s="10">
        <v>74.3</v>
      </c>
      <c r="F40" s="8">
        <v>147.19999999999999</v>
      </c>
      <c r="G40" s="8">
        <v>95.7</v>
      </c>
      <c r="H40" s="8">
        <v>113.4</v>
      </c>
      <c r="I40" s="8">
        <v>99.5</v>
      </c>
      <c r="J40" s="8">
        <v>97.3</v>
      </c>
      <c r="K40" s="10">
        <v>83.1</v>
      </c>
    </row>
    <row r="41" spans="1:11" ht="16.8" thickTop="1" thickBot="1" x14ac:dyDescent="0.35">
      <c r="A41" s="224" t="e">
        <f>IF('0'!#REF!=1,"до змісту","to title")</f>
        <v>#REF!</v>
      </c>
      <c r="B41" s="92" t="str">
        <f>IF('0'!A1=1,"Івано-Франківська","Ivano-Frankivsk")</f>
        <v>Івано-Франківська</v>
      </c>
      <c r="C41" s="8">
        <v>95.2</v>
      </c>
      <c r="D41" s="9">
        <v>125.6</v>
      </c>
      <c r="E41" s="10">
        <v>108.8</v>
      </c>
      <c r="F41" s="8">
        <v>104.5</v>
      </c>
      <c r="G41" s="8">
        <v>110.5</v>
      </c>
      <c r="H41" s="8">
        <v>93.8</v>
      </c>
      <c r="I41" s="8">
        <v>109.4</v>
      </c>
      <c r="J41" s="8">
        <v>108.2</v>
      </c>
      <c r="K41" s="10">
        <v>101.1</v>
      </c>
    </row>
    <row r="42" spans="1:11" ht="16.8" thickTop="1" thickBot="1" x14ac:dyDescent="0.35">
      <c r="A42" s="224" t="e">
        <f>IF('0'!#REF!=1,"до змісту","to title")</f>
        <v>#REF!</v>
      </c>
      <c r="B42" s="92" t="str">
        <f>IF('0'!A1=1,"Київська","Kyiv")</f>
        <v>Київська</v>
      </c>
      <c r="C42" s="8">
        <v>100</v>
      </c>
      <c r="D42" s="9">
        <v>126.3</v>
      </c>
      <c r="E42" s="10">
        <v>108.2</v>
      </c>
      <c r="F42" s="8">
        <v>101</v>
      </c>
      <c r="G42" s="8">
        <v>109.5</v>
      </c>
      <c r="H42" s="8">
        <v>85.4</v>
      </c>
      <c r="I42" s="8">
        <v>118.7</v>
      </c>
      <c r="J42" s="8">
        <v>88.5</v>
      </c>
      <c r="K42" s="10">
        <v>129.80000000000001</v>
      </c>
    </row>
    <row r="43" spans="1:11" ht="16.8" thickTop="1" thickBot="1" x14ac:dyDescent="0.35">
      <c r="A43" s="224" t="e">
        <f>IF('0'!#REF!=1,"до змісту","to title")</f>
        <v>#REF!</v>
      </c>
      <c r="B43" s="92" t="str">
        <f>IF('0'!A1=1,"Кіровоградська","Kirovohrad")</f>
        <v>Кіровоградська</v>
      </c>
      <c r="C43" s="8">
        <v>100.7</v>
      </c>
      <c r="D43" s="9">
        <v>131.69999999999999</v>
      </c>
      <c r="E43" s="10">
        <v>80.5</v>
      </c>
      <c r="F43" s="8">
        <v>136.80000000000001</v>
      </c>
      <c r="G43" s="8">
        <v>97.8</v>
      </c>
      <c r="H43" s="8">
        <v>97.2</v>
      </c>
      <c r="I43" s="8">
        <v>111.5</v>
      </c>
      <c r="J43" s="8">
        <v>83.7</v>
      </c>
      <c r="K43" s="10">
        <v>125</v>
      </c>
    </row>
    <row r="44" spans="1:11" ht="16.8" thickTop="1" thickBot="1" x14ac:dyDescent="0.35">
      <c r="A44" s="224" t="e">
        <f>IF('0'!#REF!=1,"до змісту","to title")</f>
        <v>#REF!</v>
      </c>
      <c r="B44" s="92" t="str">
        <f>IF('0'!A1=1,"Луганська**","Luhansk**")</f>
        <v>Луганська**</v>
      </c>
      <c r="C44" s="8">
        <v>86.8</v>
      </c>
      <c r="D44" s="9">
        <v>141.69999999999999</v>
      </c>
      <c r="E44" s="10">
        <v>101.6</v>
      </c>
      <c r="F44" s="8">
        <v>105</v>
      </c>
      <c r="G44" s="8">
        <v>80.7</v>
      </c>
      <c r="H44" s="8">
        <v>84.3</v>
      </c>
      <c r="I44" s="8">
        <v>129.30000000000001</v>
      </c>
      <c r="J44" s="8">
        <v>95.8</v>
      </c>
      <c r="K44" s="10">
        <v>108.8</v>
      </c>
    </row>
    <row r="45" spans="1:11" ht="16.8" thickTop="1" thickBot="1" x14ac:dyDescent="0.35">
      <c r="A45" s="224" t="e">
        <f>IF('0'!#REF!=1,"до змісту","to title")</f>
        <v>#REF!</v>
      </c>
      <c r="B45" s="92" t="str">
        <f>IF('0'!A1=1,"Львівська","Lviv")</f>
        <v>Львівська</v>
      </c>
      <c r="C45" s="8">
        <v>91.5</v>
      </c>
      <c r="D45" s="9">
        <v>129</v>
      </c>
      <c r="E45" s="10">
        <v>106</v>
      </c>
      <c r="F45" s="8">
        <v>98.8</v>
      </c>
      <c r="G45" s="8">
        <v>110.7</v>
      </c>
      <c r="H45" s="8">
        <v>96.3</v>
      </c>
      <c r="I45" s="8">
        <v>105.4</v>
      </c>
      <c r="J45" s="8">
        <v>107.7</v>
      </c>
      <c r="K45" s="10">
        <v>104.3</v>
      </c>
    </row>
    <row r="46" spans="1:11" ht="16.8" thickTop="1" thickBot="1" x14ac:dyDescent="0.35">
      <c r="A46" s="224" t="e">
        <f>IF('0'!#REF!=1,"до змісту","to title")</f>
        <v>#REF!</v>
      </c>
      <c r="B46" s="92" t="str">
        <f>IF('0'!A1=1,"Миколаївська","Mykolayiv")</f>
        <v>Миколаївська</v>
      </c>
      <c r="C46" s="8">
        <v>100.4</v>
      </c>
      <c r="D46" s="9">
        <v>115.7</v>
      </c>
      <c r="E46" s="10">
        <v>78.099999999999994</v>
      </c>
      <c r="F46" s="8">
        <v>150.19999999999999</v>
      </c>
      <c r="G46" s="8">
        <v>91.3</v>
      </c>
      <c r="H46" s="8">
        <v>105.2</v>
      </c>
      <c r="I46" s="8">
        <v>111.1</v>
      </c>
      <c r="J46" s="8">
        <v>89.2</v>
      </c>
      <c r="K46" s="10">
        <v>108.6</v>
      </c>
    </row>
    <row r="47" spans="1:11" ht="16.8" thickTop="1" thickBot="1" x14ac:dyDescent="0.35">
      <c r="A47" s="224" t="e">
        <f>IF('0'!#REF!=1,"до змісту","to title")</f>
        <v>#REF!</v>
      </c>
      <c r="B47" s="92" t="str">
        <f>IF('0'!A1=1,"Одеська","Odesa")</f>
        <v>Одеська</v>
      </c>
      <c r="C47" s="8">
        <v>111.2</v>
      </c>
      <c r="D47" s="9">
        <v>111.9</v>
      </c>
      <c r="E47" s="10">
        <v>75</v>
      </c>
      <c r="F47" s="8">
        <v>155.19999999999999</v>
      </c>
      <c r="G47" s="8">
        <v>98.4</v>
      </c>
      <c r="H47" s="8">
        <v>95.2</v>
      </c>
      <c r="I47" s="8">
        <v>116.4</v>
      </c>
      <c r="J47" s="8">
        <v>99.8</v>
      </c>
      <c r="K47" s="10">
        <v>102.4</v>
      </c>
    </row>
    <row r="48" spans="1:11" ht="16.8" thickTop="1" thickBot="1" x14ac:dyDescent="0.35">
      <c r="A48" s="224" t="e">
        <f>IF('0'!#REF!=1,"до змісту","to title")</f>
        <v>#REF!</v>
      </c>
      <c r="B48" s="92" t="str">
        <f>IF('0'!A1=1,"Полтавська","Poltava")</f>
        <v>Полтавська</v>
      </c>
      <c r="C48" s="8">
        <v>86.3</v>
      </c>
      <c r="D48" s="9">
        <v>147.30000000000001</v>
      </c>
      <c r="E48" s="10">
        <v>83.9</v>
      </c>
      <c r="F48" s="8">
        <v>123.2</v>
      </c>
      <c r="G48" s="8">
        <v>95.4</v>
      </c>
      <c r="H48" s="8">
        <v>110.2</v>
      </c>
      <c r="I48" s="8">
        <v>103.8</v>
      </c>
      <c r="J48" s="8">
        <v>79.3</v>
      </c>
      <c r="K48" s="10">
        <v>133</v>
      </c>
    </row>
    <row r="49" spans="1:11" ht="16.8" thickTop="1" thickBot="1" x14ac:dyDescent="0.35">
      <c r="A49" s="224" t="e">
        <f>IF('0'!#REF!=1,"до змісту","to title")</f>
        <v>#REF!</v>
      </c>
      <c r="B49" s="92" t="str">
        <f>IF('0'!A1=1,"Рівненська","Rivne")</f>
        <v>Рівненська</v>
      </c>
      <c r="C49" s="8">
        <v>102.5</v>
      </c>
      <c r="D49" s="9">
        <v>118.7</v>
      </c>
      <c r="E49" s="10">
        <v>103.4</v>
      </c>
      <c r="F49" s="8">
        <v>106.3</v>
      </c>
      <c r="G49" s="8">
        <v>107.6</v>
      </c>
      <c r="H49" s="8">
        <v>91.3</v>
      </c>
      <c r="I49" s="8">
        <v>107.6</v>
      </c>
      <c r="J49" s="8">
        <v>107.2</v>
      </c>
      <c r="K49" s="10">
        <v>104.8</v>
      </c>
    </row>
    <row r="50" spans="1:11" ht="16.8" thickTop="1" thickBot="1" x14ac:dyDescent="0.35">
      <c r="A50" s="224" t="e">
        <f>IF('0'!#REF!=1,"до змісту","to title")</f>
        <v>#REF!</v>
      </c>
      <c r="B50" s="92" t="str">
        <f>IF('0'!A1=1,"Сумська","Sumy ")</f>
        <v>Сумська</v>
      </c>
      <c r="C50" s="8">
        <v>85.3</v>
      </c>
      <c r="D50" s="9">
        <v>155.6</v>
      </c>
      <c r="E50" s="10">
        <v>104.6</v>
      </c>
      <c r="F50" s="8">
        <v>118.3</v>
      </c>
      <c r="G50" s="8">
        <v>112.5</v>
      </c>
      <c r="H50" s="8">
        <v>94.6</v>
      </c>
      <c r="I50" s="8">
        <v>104.4</v>
      </c>
      <c r="J50" s="8">
        <v>100.5</v>
      </c>
      <c r="K50" s="10">
        <v>113.7</v>
      </c>
    </row>
    <row r="51" spans="1:11" ht="16.8" thickTop="1" thickBot="1" x14ac:dyDescent="0.35">
      <c r="A51" s="224" t="e">
        <f>IF('0'!#REF!=1,"до змісту","to title")</f>
        <v>#REF!</v>
      </c>
      <c r="B51" s="92" t="str">
        <f>IF('0'!A1=1,"Тернопільська","Ternopil ")</f>
        <v>Тернопільська</v>
      </c>
      <c r="C51" s="8">
        <v>91.7</v>
      </c>
      <c r="D51" s="9">
        <v>138.80000000000001</v>
      </c>
      <c r="E51" s="10">
        <v>109.3</v>
      </c>
      <c r="F51" s="8">
        <v>98.5</v>
      </c>
      <c r="G51" s="8">
        <v>118.2</v>
      </c>
      <c r="H51" s="8">
        <v>84.8</v>
      </c>
      <c r="I51" s="8">
        <v>107.2</v>
      </c>
      <c r="J51" s="8">
        <v>115.8</v>
      </c>
      <c r="K51" s="10">
        <v>104.6</v>
      </c>
    </row>
    <row r="52" spans="1:11" ht="16.8" thickTop="1" thickBot="1" x14ac:dyDescent="0.35">
      <c r="A52" s="224" t="e">
        <f>IF('0'!#REF!=1,"до змісту","to title")</f>
        <v>#REF!</v>
      </c>
      <c r="B52" s="92" t="str">
        <f>IF('0'!A1=1,"Харківська","Kharkiv")</f>
        <v>Харківська</v>
      </c>
      <c r="C52" s="8">
        <v>80.400000000000006</v>
      </c>
      <c r="D52" s="9">
        <v>175.1</v>
      </c>
      <c r="E52" s="10">
        <v>90</v>
      </c>
      <c r="F52" s="8">
        <v>123.6</v>
      </c>
      <c r="G52" s="8">
        <v>105.9</v>
      </c>
      <c r="H52" s="8">
        <v>97.2</v>
      </c>
      <c r="I52" s="8">
        <v>108.8</v>
      </c>
      <c r="J52" s="8">
        <v>89.5</v>
      </c>
      <c r="K52" s="10">
        <v>107.1</v>
      </c>
    </row>
    <row r="53" spans="1:11" ht="16.8" thickTop="1" thickBot="1" x14ac:dyDescent="0.35">
      <c r="A53" s="224" t="e">
        <f>IF('0'!#REF!=1,"до змісту","to title")</f>
        <v>#REF!</v>
      </c>
      <c r="B53" s="92" t="str">
        <f>IF('0'!A1=1,"Херсонська","Kherson")</f>
        <v>Херсонська</v>
      </c>
      <c r="C53" s="8">
        <v>103.8</v>
      </c>
      <c r="D53" s="9">
        <v>128.19999999999999</v>
      </c>
      <c r="E53" s="10">
        <v>78.3</v>
      </c>
      <c r="F53" s="8">
        <v>117.9</v>
      </c>
      <c r="G53" s="8">
        <v>103.2</v>
      </c>
      <c r="H53" s="8">
        <v>110.2</v>
      </c>
      <c r="I53" s="8">
        <v>106.9</v>
      </c>
      <c r="J53" s="8">
        <v>100</v>
      </c>
      <c r="K53" s="10">
        <v>100.8</v>
      </c>
    </row>
    <row r="54" spans="1:11" ht="16.8" thickTop="1" thickBot="1" x14ac:dyDescent="0.35">
      <c r="A54" s="224" t="e">
        <f>IF('0'!#REF!=1,"до змісту","to title")</f>
        <v>#REF!</v>
      </c>
      <c r="B54" s="92" t="str">
        <f>IF('0'!A1=1,"Хмельницька","Khmelnytskiy")</f>
        <v>Хмельницька</v>
      </c>
      <c r="C54" s="8">
        <v>97.9</v>
      </c>
      <c r="D54" s="9">
        <v>122.7</v>
      </c>
      <c r="E54" s="10">
        <v>115.2</v>
      </c>
      <c r="F54" s="8">
        <v>99.9</v>
      </c>
      <c r="G54" s="8">
        <v>121.1</v>
      </c>
      <c r="H54" s="8">
        <v>84.2</v>
      </c>
      <c r="I54" s="8">
        <v>115.4</v>
      </c>
      <c r="J54" s="8">
        <v>112.6</v>
      </c>
      <c r="K54" s="10">
        <v>104.7</v>
      </c>
    </row>
    <row r="55" spans="1:11" ht="16.8" thickTop="1" thickBot="1" x14ac:dyDescent="0.35">
      <c r="A55" s="224" t="e">
        <f>IF('0'!#REF!=1,"до змісту","to title")</f>
        <v>#REF!</v>
      </c>
      <c r="B55" s="92" t="str">
        <f>IF('0'!A1=1,"Черкаська","Cherkasy")</f>
        <v>Черкаська</v>
      </c>
      <c r="C55" s="8">
        <v>92.4</v>
      </c>
      <c r="D55" s="9">
        <v>134.30000000000001</v>
      </c>
      <c r="E55" s="10">
        <v>94.9</v>
      </c>
      <c r="F55" s="8">
        <v>111.4</v>
      </c>
      <c r="G55" s="8">
        <v>96.9</v>
      </c>
      <c r="H55" s="8">
        <v>101.3</v>
      </c>
      <c r="I55" s="8">
        <v>103.6</v>
      </c>
      <c r="J55" s="8">
        <v>82.3</v>
      </c>
      <c r="K55" s="10">
        <v>138.19999999999999</v>
      </c>
    </row>
    <row r="56" spans="1:11" ht="16.8" thickTop="1" thickBot="1" x14ac:dyDescent="0.35">
      <c r="A56" s="224" t="e">
        <f>IF('0'!#REF!=1,"до змісту","to title")</f>
        <v>#REF!</v>
      </c>
      <c r="B56" s="92" t="str">
        <f>IF('0'!A1=1,"Чернівецька","Chernivtsi")</f>
        <v>Чернівецька</v>
      </c>
      <c r="C56" s="8">
        <v>103.8</v>
      </c>
      <c r="D56" s="9">
        <v>118.4</v>
      </c>
      <c r="E56" s="10">
        <v>100.2</v>
      </c>
      <c r="F56" s="8">
        <v>107.1</v>
      </c>
      <c r="G56" s="8">
        <v>108.2</v>
      </c>
      <c r="H56" s="8">
        <v>87.5</v>
      </c>
      <c r="I56" s="8">
        <v>101</v>
      </c>
      <c r="J56" s="8">
        <v>109.5</v>
      </c>
      <c r="K56" s="10">
        <v>108.4</v>
      </c>
    </row>
    <row r="57" spans="1:11" ht="16.8" thickTop="1" thickBot="1" x14ac:dyDescent="0.35">
      <c r="A57" s="224" t="e">
        <f>IF('0'!#REF!=1,"до змісту","to title")</f>
        <v>#REF!</v>
      </c>
      <c r="B57" s="92" t="str">
        <f>IF('0'!A1=1,"Чернігівська","Chernihiv")</f>
        <v>Чернігівська</v>
      </c>
      <c r="C57" s="8">
        <v>81.8</v>
      </c>
      <c r="D57" s="9">
        <v>147.6</v>
      </c>
      <c r="E57" s="10">
        <v>110.7</v>
      </c>
      <c r="F57" s="8">
        <v>103.4</v>
      </c>
      <c r="G57" s="8">
        <v>111</v>
      </c>
      <c r="H57" s="8">
        <v>99.2</v>
      </c>
      <c r="I57" s="8">
        <v>105.7</v>
      </c>
      <c r="J57" s="8">
        <v>107</v>
      </c>
      <c r="K57" s="10">
        <v>114.1</v>
      </c>
    </row>
    <row r="58" spans="1:11" ht="16.8" thickTop="1" thickBot="1" x14ac:dyDescent="0.35">
      <c r="A58" s="225" t="e">
        <f>IF('0'!#REF!=1,"до змісту","to title")</f>
        <v>#REF!</v>
      </c>
      <c r="B58" s="93" t="str">
        <f>IF('0'!A1=1,"м. Севастополь","Sevastopоl")</f>
        <v>м. Севастополь</v>
      </c>
      <c r="C58" s="13" t="s">
        <v>0</v>
      </c>
      <c r="D58" s="13" t="s">
        <v>0</v>
      </c>
      <c r="E58" s="14" t="s">
        <v>0</v>
      </c>
      <c r="F58" s="14">
        <v>101.2</v>
      </c>
      <c r="G58" s="13" t="s">
        <v>0</v>
      </c>
      <c r="H58" s="13" t="s">
        <v>0</v>
      </c>
      <c r="I58" s="13" t="s">
        <v>0</v>
      </c>
      <c r="J58" s="13" t="s">
        <v>0</v>
      </c>
      <c r="K58" s="14" t="s">
        <v>0</v>
      </c>
    </row>
    <row r="59" spans="1:11" ht="17.399999999999999" thickTop="1" thickBot="1" x14ac:dyDescent="0.35">
      <c r="A59" s="226" t="str">
        <f>IF('0'!A1=1,"тваринництво","animal production")</f>
        <v>тваринництво</v>
      </c>
      <c r="B59" s="227"/>
      <c r="C59" s="11"/>
      <c r="D59" s="11"/>
      <c r="E59" s="8"/>
      <c r="F59" s="8"/>
      <c r="G59" s="11"/>
      <c r="H59" s="11"/>
      <c r="I59" s="11"/>
      <c r="J59" s="11"/>
      <c r="K59" s="8"/>
    </row>
    <row r="60" spans="1:11" ht="16.2" thickBot="1" x14ac:dyDescent="0.35">
      <c r="A60" s="223" t="str">
        <f>IF('0'!A1=1,"РЕГІОНИ","OBLAST")</f>
        <v>РЕГІОНИ</v>
      </c>
      <c r="B60" s="91" t="str">
        <f>IF('0'!A1=1,"Україна","Ukraine")</f>
        <v>Україна</v>
      </c>
      <c r="C60" s="25">
        <v>103.4</v>
      </c>
      <c r="D60" s="26">
        <v>101.3</v>
      </c>
      <c r="E60" s="27">
        <v>103.9</v>
      </c>
      <c r="F60" s="28">
        <v>104</v>
      </c>
      <c r="G60" s="25">
        <v>99.7</v>
      </c>
      <c r="H60" s="25">
        <v>96.3</v>
      </c>
      <c r="I60" s="25">
        <v>98</v>
      </c>
      <c r="J60" s="25">
        <v>100.1</v>
      </c>
      <c r="K60" s="27">
        <v>101.5</v>
      </c>
    </row>
    <row r="61" spans="1:11" ht="16.8" thickTop="1" thickBot="1" x14ac:dyDescent="0.35">
      <c r="A61" s="224" t="e">
        <f>IF('0'!#REF!=1,"до змісту","to title")</f>
        <v>#REF!</v>
      </c>
      <c r="B61" s="92" t="str">
        <f>IF('0'!A1=1,"АР Крим","AR of Crimea ")</f>
        <v>АР Крим</v>
      </c>
      <c r="C61" s="8">
        <v>98.7</v>
      </c>
      <c r="D61" s="9">
        <v>101.2</v>
      </c>
      <c r="E61" s="10">
        <v>95.2</v>
      </c>
      <c r="F61" s="11">
        <v>90.9</v>
      </c>
      <c r="G61" s="12" t="s">
        <v>0</v>
      </c>
      <c r="H61" s="12" t="s">
        <v>0</v>
      </c>
      <c r="I61" s="12" t="s">
        <v>0</v>
      </c>
      <c r="J61" s="12" t="s">
        <v>0</v>
      </c>
      <c r="K61" s="10" t="s">
        <v>0</v>
      </c>
    </row>
    <row r="62" spans="1:11" ht="16.8" thickTop="1" thickBot="1" x14ac:dyDescent="0.35">
      <c r="A62" s="224" t="e">
        <f>IF('0'!#REF!=1,"до змісту","to title")</f>
        <v>#REF!</v>
      </c>
      <c r="B62" s="92" t="str">
        <f>IF('0'!A1=1,"Вінницька","Vinnytsya")</f>
        <v>Вінницька</v>
      </c>
      <c r="C62" s="8">
        <v>99.4</v>
      </c>
      <c r="D62" s="9">
        <v>100.6</v>
      </c>
      <c r="E62" s="10">
        <v>109.7</v>
      </c>
      <c r="F62" s="8">
        <v>129.80000000000001</v>
      </c>
      <c r="G62" s="8">
        <v>114.6</v>
      </c>
      <c r="H62" s="8">
        <v>113.1</v>
      </c>
      <c r="I62" s="8">
        <v>101.6</v>
      </c>
      <c r="J62" s="8">
        <v>98.5</v>
      </c>
      <c r="K62" s="10">
        <v>103.5</v>
      </c>
    </row>
    <row r="63" spans="1:11" ht="16.8" thickTop="1" thickBot="1" x14ac:dyDescent="0.35">
      <c r="A63" s="224" t="e">
        <f>IF('0'!#REF!=1,"до змісту","to title")</f>
        <v>#REF!</v>
      </c>
      <c r="B63" s="92" t="str">
        <f>IF('0'!A1=1,"Волинська","Volyn")</f>
        <v>Волинська</v>
      </c>
      <c r="C63" s="8">
        <v>101</v>
      </c>
      <c r="D63" s="9">
        <v>100.9</v>
      </c>
      <c r="E63" s="10">
        <v>105.4</v>
      </c>
      <c r="F63" s="8">
        <v>105.3</v>
      </c>
      <c r="G63" s="8">
        <v>103.4</v>
      </c>
      <c r="H63" s="8">
        <v>94.5</v>
      </c>
      <c r="I63" s="8">
        <v>99.9</v>
      </c>
      <c r="J63" s="8">
        <v>99.2</v>
      </c>
      <c r="K63" s="10">
        <v>97.6</v>
      </c>
    </row>
    <row r="64" spans="1:11" ht="16.8" thickTop="1" thickBot="1" x14ac:dyDescent="0.35">
      <c r="A64" s="224" t="e">
        <f>IF('0'!#REF!=1,"до змісту","to title")</f>
        <v>#REF!</v>
      </c>
      <c r="B64" s="92" t="str">
        <f>IF('0'!A1=1,"Дніпропетровська","Dnipropetrovsk")</f>
        <v>Дніпропетровська</v>
      </c>
      <c r="C64" s="8">
        <v>104.6</v>
      </c>
      <c r="D64" s="9">
        <v>106.3</v>
      </c>
      <c r="E64" s="10">
        <v>100.6</v>
      </c>
      <c r="F64" s="8">
        <v>98.8</v>
      </c>
      <c r="G64" s="8">
        <v>102.1</v>
      </c>
      <c r="H64" s="8">
        <v>97.6</v>
      </c>
      <c r="I64" s="8">
        <v>99.9</v>
      </c>
      <c r="J64" s="8">
        <v>103.6</v>
      </c>
      <c r="K64" s="10">
        <v>96.7</v>
      </c>
    </row>
    <row r="65" spans="1:11" ht="16.8" thickTop="1" thickBot="1" x14ac:dyDescent="0.35">
      <c r="A65" s="224" t="e">
        <f>IF('0'!#REF!=1,"до змісту","to title")</f>
        <v>#REF!</v>
      </c>
      <c r="B65" s="92" t="str">
        <f>IF('0'!A1=1,"Донецька**","Donetsk**")</f>
        <v>Донецька**</v>
      </c>
      <c r="C65" s="8">
        <v>108.6</v>
      </c>
      <c r="D65" s="9">
        <v>108.1</v>
      </c>
      <c r="E65" s="10">
        <v>103.6</v>
      </c>
      <c r="F65" s="8">
        <v>97.4</v>
      </c>
      <c r="G65" s="8">
        <v>81.400000000000006</v>
      </c>
      <c r="H65" s="8">
        <v>73.900000000000006</v>
      </c>
      <c r="I65" s="8">
        <v>97.3</v>
      </c>
      <c r="J65" s="8">
        <v>100.1</v>
      </c>
      <c r="K65" s="10">
        <v>100.7</v>
      </c>
    </row>
    <row r="66" spans="1:11" ht="16.8" thickTop="1" thickBot="1" x14ac:dyDescent="0.35">
      <c r="A66" s="224" t="e">
        <f>IF('0'!#REF!=1,"до змісту","to title")</f>
        <v>#REF!</v>
      </c>
      <c r="B66" s="92" t="str">
        <f>IF('0'!A1=1,"Житомирська","Zhytomyr")</f>
        <v>Житомирська</v>
      </c>
      <c r="C66" s="8">
        <v>101.5</v>
      </c>
      <c r="D66" s="9">
        <v>99.9</v>
      </c>
      <c r="E66" s="10">
        <v>105.7</v>
      </c>
      <c r="F66" s="8">
        <v>101.2</v>
      </c>
      <c r="G66" s="8">
        <v>97.1</v>
      </c>
      <c r="H66" s="8">
        <v>100.8</v>
      </c>
      <c r="I66" s="8">
        <v>103.1</v>
      </c>
      <c r="J66" s="8">
        <v>97.7</v>
      </c>
      <c r="K66" s="10">
        <v>103.3</v>
      </c>
    </row>
    <row r="67" spans="1:11" ht="16.8" thickTop="1" thickBot="1" x14ac:dyDescent="0.35">
      <c r="A67" s="224" t="e">
        <f>IF('0'!#REF!=1,"до змісту","to title")</f>
        <v>#REF!</v>
      </c>
      <c r="B67" s="92" t="str">
        <f>IF('0'!A1=1,"Закарпатська","Zakarpattya")</f>
        <v>Закарпатська</v>
      </c>
      <c r="C67" s="8">
        <v>101.3</v>
      </c>
      <c r="D67" s="9">
        <v>100.5</v>
      </c>
      <c r="E67" s="10">
        <v>102.5</v>
      </c>
      <c r="F67" s="8">
        <v>102.6</v>
      </c>
      <c r="G67" s="8">
        <v>96.5</v>
      </c>
      <c r="H67" s="8">
        <v>94.7</v>
      </c>
      <c r="I67" s="8">
        <v>91.5</v>
      </c>
      <c r="J67" s="8">
        <v>105.8</v>
      </c>
      <c r="K67" s="10">
        <v>108.8</v>
      </c>
    </row>
    <row r="68" spans="1:11" ht="16.8" thickTop="1" thickBot="1" x14ac:dyDescent="0.35">
      <c r="A68" s="224" t="e">
        <f>IF('0'!#REF!=1,"до змісту","to title")</f>
        <v>#REF!</v>
      </c>
      <c r="B68" s="92" t="str">
        <f>IF('0'!A1=1,"Запорізька","Zaporizhya")</f>
        <v>Запорізька</v>
      </c>
      <c r="C68" s="8">
        <v>102.2</v>
      </c>
      <c r="D68" s="9">
        <v>97.9</v>
      </c>
      <c r="E68" s="10">
        <v>103.1</v>
      </c>
      <c r="F68" s="8">
        <v>104.5</v>
      </c>
      <c r="G68" s="8">
        <v>99.9</v>
      </c>
      <c r="H68" s="8">
        <v>96</v>
      </c>
      <c r="I68" s="8">
        <v>95.7</v>
      </c>
      <c r="J68" s="8">
        <v>94.5</v>
      </c>
      <c r="K68" s="10">
        <v>95.7</v>
      </c>
    </row>
    <row r="69" spans="1:11" ht="16.8" thickTop="1" thickBot="1" x14ac:dyDescent="0.35">
      <c r="A69" s="224" t="e">
        <f>IF('0'!#REF!=1,"до змісту","to title")</f>
        <v>#REF!</v>
      </c>
      <c r="B69" s="92" t="str">
        <f>IF('0'!A1=1,"Івано-Франківська","Ivano-Frankivsk")</f>
        <v>Івано-Франківська</v>
      </c>
      <c r="C69" s="8">
        <v>104.9</v>
      </c>
      <c r="D69" s="9">
        <v>105.1</v>
      </c>
      <c r="E69" s="10">
        <v>104.2</v>
      </c>
      <c r="F69" s="8">
        <v>100</v>
      </c>
      <c r="G69" s="8">
        <v>102.6</v>
      </c>
      <c r="H69" s="8">
        <v>97.1</v>
      </c>
      <c r="I69" s="8">
        <v>94.7</v>
      </c>
      <c r="J69" s="8">
        <v>99.6</v>
      </c>
      <c r="K69" s="10">
        <v>101.6</v>
      </c>
    </row>
    <row r="70" spans="1:11" ht="16.8" thickTop="1" thickBot="1" x14ac:dyDescent="0.35">
      <c r="A70" s="224" t="e">
        <f>IF('0'!#REF!=1,"до змісту","to title")</f>
        <v>#REF!</v>
      </c>
      <c r="B70" s="92" t="str">
        <f>IF('0'!A1=1,"Київська","Kyiv")</f>
        <v>Київська</v>
      </c>
      <c r="C70" s="8">
        <v>98.6</v>
      </c>
      <c r="D70" s="9">
        <v>107.6</v>
      </c>
      <c r="E70" s="10">
        <v>109.1</v>
      </c>
      <c r="F70" s="8">
        <v>101.8</v>
      </c>
      <c r="G70" s="8">
        <v>100</v>
      </c>
      <c r="H70" s="8">
        <v>96.2</v>
      </c>
      <c r="I70" s="8">
        <v>95.5</v>
      </c>
      <c r="J70" s="8">
        <v>110.1</v>
      </c>
      <c r="K70" s="10">
        <v>114.3</v>
      </c>
    </row>
    <row r="71" spans="1:11" ht="16.8" thickTop="1" thickBot="1" x14ac:dyDescent="0.35">
      <c r="A71" s="224" t="e">
        <f>IF('0'!#REF!=1,"до змісту","to title")</f>
        <v>#REF!</v>
      </c>
      <c r="B71" s="92" t="str">
        <f>IF('0'!A1=1,"Кіровоградська","Kirovohrad")</f>
        <v>Кіровоградська</v>
      </c>
      <c r="C71" s="8">
        <v>106.5</v>
      </c>
      <c r="D71" s="9">
        <v>97.6</v>
      </c>
      <c r="E71" s="10">
        <v>105.9</v>
      </c>
      <c r="F71" s="8">
        <v>96.8</v>
      </c>
      <c r="G71" s="8">
        <v>100.4</v>
      </c>
      <c r="H71" s="8">
        <v>100.3</v>
      </c>
      <c r="I71" s="8">
        <v>100</v>
      </c>
      <c r="J71" s="8">
        <v>98.7</v>
      </c>
      <c r="K71" s="10">
        <v>101.3</v>
      </c>
    </row>
    <row r="72" spans="1:11" ht="16.8" thickTop="1" thickBot="1" x14ac:dyDescent="0.35">
      <c r="A72" s="224" t="e">
        <f>IF('0'!#REF!=1,"до змісту","to title")</f>
        <v>#REF!</v>
      </c>
      <c r="B72" s="92" t="str">
        <f>IF('0'!A1=1,"Луганська**","Luhansk**")</f>
        <v>Луганська**</v>
      </c>
      <c r="C72" s="8">
        <v>98.8</v>
      </c>
      <c r="D72" s="9">
        <v>98.4</v>
      </c>
      <c r="E72" s="10">
        <v>100.5</v>
      </c>
      <c r="F72" s="8">
        <v>100.1</v>
      </c>
      <c r="G72" s="8">
        <v>77.599999999999994</v>
      </c>
      <c r="H72" s="8">
        <v>60.9</v>
      </c>
      <c r="I72" s="8">
        <v>83.7</v>
      </c>
      <c r="J72" s="8">
        <v>83.8</v>
      </c>
      <c r="K72" s="10">
        <v>112</v>
      </c>
    </row>
    <row r="73" spans="1:11" ht="16.8" thickTop="1" thickBot="1" x14ac:dyDescent="0.35">
      <c r="A73" s="224" t="e">
        <f>IF('0'!#REF!=1,"до змісту","to title")</f>
        <v>#REF!</v>
      </c>
      <c r="B73" s="92" t="str">
        <f>IF('0'!A1=1,"Львівська","Lviv")</f>
        <v>Львівська</v>
      </c>
      <c r="C73" s="8">
        <v>100.6</v>
      </c>
      <c r="D73" s="9">
        <v>98</v>
      </c>
      <c r="E73" s="10">
        <v>101.6</v>
      </c>
      <c r="F73" s="8">
        <v>103.5</v>
      </c>
      <c r="G73" s="8">
        <v>98.3</v>
      </c>
      <c r="H73" s="8">
        <v>98.3</v>
      </c>
      <c r="I73" s="8">
        <v>98.1</v>
      </c>
      <c r="J73" s="8">
        <v>103.5</v>
      </c>
      <c r="K73" s="10">
        <v>102.8</v>
      </c>
    </row>
    <row r="74" spans="1:11" ht="16.8" thickTop="1" thickBot="1" x14ac:dyDescent="0.35">
      <c r="A74" s="224" t="e">
        <f>IF('0'!#REF!=1,"до змісту","to title")</f>
        <v>#REF!</v>
      </c>
      <c r="B74" s="92" t="str">
        <f>IF('0'!A1=1,"Миколаївська","Mykolayiv")</f>
        <v>Миколаївська</v>
      </c>
      <c r="C74" s="8">
        <v>103.9</v>
      </c>
      <c r="D74" s="9">
        <v>101.9</v>
      </c>
      <c r="E74" s="10">
        <v>98.7</v>
      </c>
      <c r="F74" s="8">
        <v>96.5</v>
      </c>
      <c r="G74" s="8">
        <v>101.6</v>
      </c>
      <c r="H74" s="8">
        <v>90.5</v>
      </c>
      <c r="I74" s="8">
        <v>97.4</v>
      </c>
      <c r="J74" s="8">
        <v>99.2</v>
      </c>
      <c r="K74" s="10">
        <v>94.6</v>
      </c>
    </row>
    <row r="75" spans="1:11" ht="16.8" thickTop="1" thickBot="1" x14ac:dyDescent="0.35">
      <c r="A75" s="224" t="e">
        <f>IF('0'!#REF!=1,"до змісту","to title")</f>
        <v>#REF!</v>
      </c>
      <c r="B75" s="92" t="str">
        <f>IF('0'!A1=1,"Одеська","Odesa")</f>
        <v>Одеська</v>
      </c>
      <c r="C75" s="8">
        <v>105.3</v>
      </c>
      <c r="D75" s="9">
        <v>91.9</v>
      </c>
      <c r="E75" s="10">
        <v>99.6</v>
      </c>
      <c r="F75" s="8">
        <v>103</v>
      </c>
      <c r="G75" s="8">
        <v>93.2</v>
      </c>
      <c r="H75" s="8">
        <v>100.8</v>
      </c>
      <c r="I75" s="8">
        <v>92.3</v>
      </c>
      <c r="J75" s="8">
        <v>97.5</v>
      </c>
      <c r="K75" s="10">
        <v>94.6</v>
      </c>
    </row>
    <row r="76" spans="1:11" ht="16.8" thickTop="1" thickBot="1" x14ac:dyDescent="0.35">
      <c r="A76" s="224" t="e">
        <f>IF('0'!#REF!=1,"до змісту","to title")</f>
        <v>#REF!</v>
      </c>
      <c r="B76" s="92" t="str">
        <f>IF('0'!A1=1,"Полтавська","Poltava")</f>
        <v>Полтавська</v>
      </c>
      <c r="C76" s="8">
        <v>99.7</v>
      </c>
      <c r="D76" s="9">
        <v>103.8</v>
      </c>
      <c r="E76" s="10">
        <v>113</v>
      </c>
      <c r="F76" s="8">
        <v>109</v>
      </c>
      <c r="G76" s="8">
        <v>101.8</v>
      </c>
      <c r="H76" s="8">
        <v>98.5</v>
      </c>
      <c r="I76" s="8">
        <v>101.8</v>
      </c>
      <c r="J76" s="8">
        <v>96.6</v>
      </c>
      <c r="K76" s="10">
        <v>97.9</v>
      </c>
    </row>
    <row r="77" spans="1:11" ht="16.8" thickTop="1" thickBot="1" x14ac:dyDescent="0.35">
      <c r="A77" s="224" t="e">
        <f>IF('0'!#REF!=1,"до змісту","to title")</f>
        <v>#REF!</v>
      </c>
      <c r="B77" s="92" t="str">
        <f>IF('0'!A1=1,"Рівненська","Rivne")</f>
        <v>Рівненська</v>
      </c>
      <c r="C77" s="8">
        <v>101.8</v>
      </c>
      <c r="D77" s="9">
        <v>99.3</v>
      </c>
      <c r="E77" s="10">
        <v>103.1</v>
      </c>
      <c r="F77" s="8">
        <v>105.6</v>
      </c>
      <c r="G77" s="8">
        <v>100.9</v>
      </c>
      <c r="H77" s="8">
        <v>95.6</v>
      </c>
      <c r="I77" s="8">
        <v>100</v>
      </c>
      <c r="J77" s="8">
        <v>100.6</v>
      </c>
      <c r="K77" s="10">
        <v>97.8</v>
      </c>
    </row>
    <row r="78" spans="1:11" ht="16.8" thickTop="1" thickBot="1" x14ac:dyDescent="0.35">
      <c r="A78" s="224" t="e">
        <f>IF('0'!#REF!=1,"до змісту","to title")</f>
        <v>#REF!</v>
      </c>
      <c r="B78" s="92" t="str">
        <f>IF('0'!A1=1,"Сумська","Sumy ")</f>
        <v>Сумська</v>
      </c>
      <c r="C78" s="8">
        <v>100.3</v>
      </c>
      <c r="D78" s="9">
        <v>99.8</v>
      </c>
      <c r="E78" s="10">
        <v>104.9</v>
      </c>
      <c r="F78" s="8">
        <v>102.6</v>
      </c>
      <c r="G78" s="8">
        <v>99.9</v>
      </c>
      <c r="H78" s="8">
        <v>98.6</v>
      </c>
      <c r="I78" s="8">
        <v>100.1</v>
      </c>
      <c r="J78" s="8">
        <v>98.1</v>
      </c>
      <c r="K78" s="10">
        <v>102.6</v>
      </c>
    </row>
    <row r="79" spans="1:11" ht="16.8" thickTop="1" thickBot="1" x14ac:dyDescent="0.35">
      <c r="A79" s="224" t="e">
        <f>IF('0'!#REF!=1,"до змісту","to title")</f>
        <v>#REF!</v>
      </c>
      <c r="B79" s="92" t="str">
        <f>IF('0'!A1=1,"Тернопільська","Ternopil ")</f>
        <v>Тернопільська</v>
      </c>
      <c r="C79" s="8">
        <v>101.8</v>
      </c>
      <c r="D79" s="9">
        <v>98.2</v>
      </c>
      <c r="E79" s="10">
        <v>108</v>
      </c>
      <c r="F79" s="8">
        <v>109.2</v>
      </c>
      <c r="G79" s="8">
        <v>102.8</v>
      </c>
      <c r="H79" s="8">
        <v>100.7</v>
      </c>
      <c r="I79" s="8">
        <v>98.3</v>
      </c>
      <c r="J79" s="8">
        <v>98.4</v>
      </c>
      <c r="K79" s="10">
        <v>101.6</v>
      </c>
    </row>
    <row r="80" spans="1:11" ht="16.8" thickTop="1" thickBot="1" x14ac:dyDescent="0.35">
      <c r="A80" s="224" t="e">
        <f>IF('0'!#REF!=1,"до змісту","to title")</f>
        <v>#REF!</v>
      </c>
      <c r="B80" s="92" t="str">
        <f>IF('0'!A1=1,"Харківська","Kharkiv")</f>
        <v>Харківська</v>
      </c>
      <c r="C80" s="8">
        <v>108.1</v>
      </c>
      <c r="D80" s="9">
        <v>101.1</v>
      </c>
      <c r="E80" s="10">
        <v>97.8</v>
      </c>
      <c r="F80" s="8">
        <v>110.2</v>
      </c>
      <c r="G80" s="8">
        <v>94.3</v>
      </c>
      <c r="H80" s="8">
        <v>97.3</v>
      </c>
      <c r="I80" s="8">
        <v>98.7</v>
      </c>
      <c r="J80" s="8">
        <v>92.6</v>
      </c>
      <c r="K80" s="10">
        <v>102</v>
      </c>
    </row>
    <row r="81" spans="1:12" ht="16.8" thickTop="1" thickBot="1" x14ac:dyDescent="0.35">
      <c r="A81" s="224" t="e">
        <f>IF('0'!#REF!=1,"до змісту","to title")</f>
        <v>#REF!</v>
      </c>
      <c r="B81" s="92" t="str">
        <f>IF('0'!A1=1,"Херсонська","Kherson")</f>
        <v>Херсонська</v>
      </c>
      <c r="C81" s="8">
        <v>100</v>
      </c>
      <c r="D81" s="9">
        <v>102</v>
      </c>
      <c r="E81" s="10">
        <v>107.1</v>
      </c>
      <c r="F81" s="8">
        <v>117</v>
      </c>
      <c r="G81" s="8">
        <v>111.4</v>
      </c>
      <c r="H81" s="8">
        <v>89.6</v>
      </c>
      <c r="I81" s="8">
        <v>91.6</v>
      </c>
      <c r="J81" s="8">
        <v>97.5</v>
      </c>
      <c r="K81" s="10">
        <v>99.2</v>
      </c>
    </row>
    <row r="82" spans="1:12" ht="16.8" thickTop="1" thickBot="1" x14ac:dyDescent="0.35">
      <c r="A82" s="224" t="e">
        <f>IF('0'!#REF!=1,"до змісту","to title")</f>
        <v>#REF!</v>
      </c>
      <c r="B82" s="92" t="str">
        <f>IF('0'!A1=1,"Хмельницька","Khmelnytskiy")</f>
        <v>Хмельницька</v>
      </c>
      <c r="C82" s="8">
        <v>103.3</v>
      </c>
      <c r="D82" s="9">
        <v>100.7</v>
      </c>
      <c r="E82" s="10">
        <v>115.8</v>
      </c>
      <c r="F82" s="8">
        <v>111.6</v>
      </c>
      <c r="G82" s="8">
        <v>102.5</v>
      </c>
      <c r="H82" s="8">
        <v>95.3</v>
      </c>
      <c r="I82" s="8">
        <v>91.3</v>
      </c>
      <c r="J82" s="8">
        <v>110.4</v>
      </c>
      <c r="K82" s="10">
        <v>96.4</v>
      </c>
    </row>
    <row r="83" spans="1:12" ht="16.8" thickTop="1" thickBot="1" x14ac:dyDescent="0.35">
      <c r="A83" s="224" t="e">
        <f>IF('0'!#REF!=1,"до змісту","to title")</f>
        <v>#REF!</v>
      </c>
      <c r="B83" s="92" t="str">
        <f>IF('0'!A1=1,"Черкаська","Cherkasy")</f>
        <v>Черкаська</v>
      </c>
      <c r="C83" s="8">
        <v>120.9</v>
      </c>
      <c r="D83" s="9">
        <v>99.9</v>
      </c>
      <c r="E83" s="10">
        <v>99.6</v>
      </c>
      <c r="F83" s="8">
        <v>99.9</v>
      </c>
      <c r="G83" s="8">
        <v>100.8</v>
      </c>
      <c r="H83" s="8">
        <v>96.7</v>
      </c>
      <c r="I83" s="8">
        <v>100.8</v>
      </c>
      <c r="J83" s="8">
        <v>98.3</v>
      </c>
      <c r="K83" s="10">
        <v>102.4</v>
      </c>
    </row>
    <row r="84" spans="1:12" ht="16.8" thickTop="1" thickBot="1" x14ac:dyDescent="0.35">
      <c r="A84" s="224" t="e">
        <f>IF('0'!#REF!=1,"до змісту","to title")</f>
        <v>#REF!</v>
      </c>
      <c r="B84" s="92" t="str">
        <f>IF('0'!A1=1,"Чернівецька","Chernivtsi")</f>
        <v>Чернівецька</v>
      </c>
      <c r="C84" s="8">
        <v>102</v>
      </c>
      <c r="D84" s="9">
        <v>100.9</v>
      </c>
      <c r="E84" s="10">
        <v>102.4</v>
      </c>
      <c r="F84" s="8">
        <v>98.1</v>
      </c>
      <c r="G84" s="8">
        <v>97.7</v>
      </c>
      <c r="H84" s="8">
        <v>97.6</v>
      </c>
      <c r="I84" s="8">
        <v>98.3</v>
      </c>
      <c r="J84" s="8">
        <v>98.4</v>
      </c>
      <c r="K84" s="10">
        <v>99.6</v>
      </c>
    </row>
    <row r="85" spans="1:12" ht="16.8" thickTop="1" thickBot="1" x14ac:dyDescent="0.35">
      <c r="A85" s="224" t="e">
        <f>IF('0'!#REF!=1,"до змісту","to title")</f>
        <v>#REF!</v>
      </c>
      <c r="B85" s="92" t="str">
        <f>IF('0'!A1=1,"Чернігівська","Chernihiv")</f>
        <v>Чернігівська</v>
      </c>
      <c r="C85" s="8">
        <v>96.6</v>
      </c>
      <c r="D85" s="9">
        <v>98.1</v>
      </c>
      <c r="E85" s="10">
        <v>101.7</v>
      </c>
      <c r="F85" s="8">
        <v>101.3</v>
      </c>
      <c r="G85" s="8">
        <v>96.8</v>
      </c>
      <c r="H85" s="8">
        <v>94.3</v>
      </c>
      <c r="I85" s="8">
        <v>100.2</v>
      </c>
      <c r="J85" s="8">
        <v>98.8</v>
      </c>
      <c r="K85" s="10">
        <v>98.8</v>
      </c>
    </row>
    <row r="86" spans="1:12" ht="16.8" thickTop="1" thickBot="1" x14ac:dyDescent="0.35">
      <c r="A86" s="225" t="e">
        <f>IF('0'!#REF!=1,"до змісту","to title")</f>
        <v>#REF!</v>
      </c>
      <c r="B86" s="93" t="str">
        <f>IF('0'!A1=1,"м. Севастополь","Sevastopоl")</f>
        <v>м. Севастополь</v>
      </c>
      <c r="C86" s="13" t="s">
        <v>0</v>
      </c>
      <c r="D86" s="13" t="s">
        <v>0</v>
      </c>
      <c r="E86" s="14" t="s">
        <v>0</v>
      </c>
      <c r="F86" s="14">
        <v>119.2</v>
      </c>
      <c r="G86" s="13" t="s">
        <v>0</v>
      </c>
      <c r="H86" s="13" t="s">
        <v>0</v>
      </c>
      <c r="I86" s="13" t="s">
        <v>0</v>
      </c>
      <c r="J86" s="13" t="s">
        <v>0</v>
      </c>
      <c r="K86" s="14" t="s">
        <v>0</v>
      </c>
    </row>
    <row r="87" spans="1:12" ht="16.2" thickTop="1" x14ac:dyDescent="0.3">
      <c r="A87" s="94"/>
      <c r="B87" s="92"/>
      <c r="C87" s="11"/>
      <c r="D87" s="11"/>
      <c r="E87" s="8"/>
      <c r="F87" s="8"/>
      <c r="G87" s="11"/>
    </row>
    <row r="88" spans="1:12" ht="36" customHeight="1" x14ac:dyDescent="0.3">
      <c r="A88" s="59"/>
      <c r="B88" s="203" t="str">
        <f>IF('0'!A1=1,"*Дані за 2014-2018 роки наведено без урахування тимчасово окупованої території Автономної Республіки Крим, м. Севастополя, а також без частини тимчасово окупованих територій у Донецькій та Луганській областях.","Data for 2014-2018 to exclude the temporarily occupied territories of the Autonomous Republic of Crimea, the city of Sevastopol,  the temporarily occupied territories in the Donetk and Luhansk regions.")</f>
        <v>*Дані за 2014-2018 роки наведено без урахування тимчасово окупованої території Автономної Республіки Крим, м. Севастополя, а також без частини тимчасово окупованих територій у Донецькій та Луганській областях.</v>
      </c>
      <c r="C88" s="208"/>
      <c r="D88" s="208"/>
      <c r="E88" s="208"/>
      <c r="F88" s="208"/>
      <c r="G88" s="208"/>
      <c r="H88" s="208"/>
      <c r="I88" s="208"/>
      <c r="J88" s="208"/>
      <c r="K88" s="208"/>
      <c r="L88" s="208"/>
    </row>
    <row r="89" spans="1:12" ht="12" customHeight="1" x14ac:dyDescent="0.3">
      <c r="A89" s="59"/>
      <c r="B89" s="125"/>
      <c r="C89" s="126"/>
      <c r="D89" s="126"/>
      <c r="E89" s="126"/>
      <c r="F89" s="126"/>
      <c r="G89" s="126"/>
      <c r="H89" s="126"/>
      <c r="I89" s="126"/>
      <c r="J89" s="126"/>
      <c r="K89" s="126"/>
      <c r="L89" s="126"/>
    </row>
    <row r="90" spans="1:12" x14ac:dyDescent="0.3">
      <c r="A90" s="96"/>
      <c r="B90" s="95" t="str">
        <f>IF('0'!A1=1,"** З 2014 р. дані можуть бути уточнені.","** Since 2014 data can be precised")</f>
        <v>** З 2014 р. дані можуть бути уточнені.</v>
      </c>
    </row>
    <row r="91" spans="1:12" x14ac:dyDescent="0.3">
      <c r="A91" s="90"/>
      <c r="B91" s="97"/>
    </row>
  </sheetData>
  <mergeCells count="8">
    <mergeCell ref="A2:B2"/>
    <mergeCell ref="A4:A30"/>
    <mergeCell ref="A3:B3"/>
    <mergeCell ref="B88:L88"/>
    <mergeCell ref="A31:B31"/>
    <mergeCell ref="A32:A58"/>
    <mergeCell ref="A59:B59"/>
    <mergeCell ref="A60:A86"/>
  </mergeCells>
  <hyperlinks>
    <hyperlink ref="A1" location="'0'!A1" display="'0'!A1" xr:uid="{00000000-0004-0000-0400-000000000000}"/>
  </hyperlinks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8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K2" sqref="K2:K5"/>
    </sheetView>
  </sheetViews>
  <sheetFormatPr defaultRowHeight="14.4" x14ac:dyDescent="0.3"/>
  <cols>
    <col min="1" max="1" width="8.6640625" customWidth="1"/>
    <col min="2" max="2" width="45.6640625" customWidth="1"/>
    <col min="3" max="9" width="10.44140625" style="58" customWidth="1"/>
    <col min="10" max="10" width="10.109375" customWidth="1"/>
  </cols>
  <sheetData>
    <row r="1" spans="1:11" ht="15" thickBot="1" x14ac:dyDescent="0.35">
      <c r="A1" s="80" t="str">
        <f>IF('0'!A1=1,"до змісту","to title")</f>
        <v>до змісту</v>
      </c>
      <c r="B1" s="90"/>
      <c r="C1" s="98"/>
      <c r="D1" s="57"/>
      <c r="E1" s="57"/>
      <c r="F1" s="57"/>
      <c r="G1" s="57"/>
      <c r="H1" s="57"/>
    </row>
    <row r="2" spans="1:11" ht="16.5" customHeight="1" x14ac:dyDescent="0.3">
      <c r="A2" s="245" t="str">
        <f>IF('0'!A1=1,"Індекси валової продукції сільськогосподарських підприємств за регіонами (до попереднього року, %)","Indices gross output in agricultural enterprises by oblasts ( to previous year, %)")</f>
        <v>Індекси валової продукції сільськогосподарських підприємств за регіонами (до попереднього року, %)</v>
      </c>
      <c r="B2" s="246"/>
      <c r="C2" s="228">
        <v>2010</v>
      </c>
      <c r="D2" s="231">
        <v>2011</v>
      </c>
      <c r="E2" s="234">
        <v>2012</v>
      </c>
      <c r="F2" s="234">
        <v>2013</v>
      </c>
      <c r="G2" s="237" t="s">
        <v>1</v>
      </c>
      <c r="H2" s="237">
        <v>2015</v>
      </c>
      <c r="I2" s="237">
        <v>2016</v>
      </c>
      <c r="J2" s="237">
        <v>2017</v>
      </c>
      <c r="K2" s="237">
        <v>2018</v>
      </c>
    </row>
    <row r="3" spans="1:11" ht="15" customHeight="1" x14ac:dyDescent="0.3">
      <c r="A3" s="247"/>
      <c r="B3" s="248"/>
      <c r="C3" s="229"/>
      <c r="D3" s="232"/>
      <c r="E3" s="235">
        <v>2012</v>
      </c>
      <c r="F3" s="235">
        <v>2013</v>
      </c>
      <c r="G3" s="238" t="s">
        <v>1</v>
      </c>
      <c r="H3" s="238" t="s">
        <v>1</v>
      </c>
      <c r="I3" s="238" t="s">
        <v>1</v>
      </c>
      <c r="J3" s="238" t="s">
        <v>1</v>
      </c>
      <c r="K3" s="238" t="s">
        <v>1</v>
      </c>
    </row>
    <row r="4" spans="1:11" ht="9.75" customHeight="1" x14ac:dyDescent="0.3">
      <c r="A4" s="247"/>
      <c r="B4" s="248"/>
      <c r="C4" s="229"/>
      <c r="D4" s="232"/>
      <c r="E4" s="235"/>
      <c r="F4" s="235"/>
      <c r="G4" s="238"/>
      <c r="H4" s="238"/>
      <c r="I4" s="238"/>
      <c r="J4" s="238"/>
      <c r="K4" s="238"/>
    </row>
    <row r="5" spans="1:11" ht="9.75" customHeight="1" thickBot="1" x14ac:dyDescent="0.35">
      <c r="A5" s="249"/>
      <c r="B5" s="250"/>
      <c r="C5" s="230"/>
      <c r="D5" s="233"/>
      <c r="E5" s="236"/>
      <c r="F5" s="236"/>
      <c r="G5" s="239"/>
      <c r="H5" s="239"/>
      <c r="I5" s="239"/>
      <c r="J5" s="239"/>
      <c r="K5" s="239"/>
    </row>
    <row r="6" spans="1:11" ht="22.5" customHeight="1" thickBot="1" x14ac:dyDescent="0.35">
      <c r="A6" s="226" t="str">
        <f>IF('0'!A1=1,"Валова продукція, всього","Gross output, total")</f>
        <v>Валова продукція, всього</v>
      </c>
      <c r="B6" s="227"/>
      <c r="C6" s="99"/>
      <c r="D6" s="30"/>
      <c r="E6" s="30"/>
      <c r="F6" s="30"/>
      <c r="G6" s="30"/>
      <c r="H6" s="23"/>
      <c r="J6" s="23"/>
      <c r="K6" s="58"/>
    </row>
    <row r="7" spans="1:11" ht="15" customHeight="1" thickBot="1" x14ac:dyDescent="0.35">
      <c r="A7" s="223" t="str">
        <f>IF('0'!A1=1,"РЕГІОНИ","OBLAST")</f>
        <v>РЕГІОНИ</v>
      </c>
      <c r="B7" s="91" t="str">
        <f>IF('0'!A1=1,"Україна","Ukraine")</f>
        <v>Україна</v>
      </c>
      <c r="C7" s="100">
        <v>97.7</v>
      </c>
      <c r="D7" s="26">
        <v>128.69999999999999</v>
      </c>
      <c r="E7" s="27">
        <v>93.4</v>
      </c>
      <c r="F7" s="25">
        <v>120.8</v>
      </c>
      <c r="G7" s="25">
        <v>104</v>
      </c>
      <c r="H7" s="25">
        <v>94.9</v>
      </c>
      <c r="I7" s="25">
        <v>110</v>
      </c>
      <c r="J7" s="25">
        <v>96.8</v>
      </c>
      <c r="K7" s="25">
        <v>112.6</v>
      </c>
    </row>
    <row r="8" spans="1:11" ht="15" customHeight="1" thickTop="1" thickBot="1" x14ac:dyDescent="0.35">
      <c r="A8" s="224" t="e">
        <f>IF('0'!#REF!=1,"до змісту","to title")</f>
        <v>#REF!</v>
      </c>
      <c r="B8" s="92" t="str">
        <f>IF('0'!A1=1,"АР Крим","AR of Crimea ")</f>
        <v>АР Крим</v>
      </c>
      <c r="C8" s="101">
        <v>99.5</v>
      </c>
      <c r="D8" s="9">
        <v>119.6</v>
      </c>
      <c r="E8" s="10">
        <v>76.400000000000006</v>
      </c>
      <c r="F8" s="8">
        <v>96.5</v>
      </c>
      <c r="G8" s="12" t="s">
        <v>0</v>
      </c>
      <c r="H8" s="12" t="s">
        <v>0</v>
      </c>
      <c r="I8" s="12" t="s">
        <v>0</v>
      </c>
      <c r="J8" s="12" t="s">
        <v>0</v>
      </c>
      <c r="K8" s="12" t="s">
        <v>0</v>
      </c>
    </row>
    <row r="9" spans="1:11" ht="15" customHeight="1" thickTop="1" thickBot="1" x14ac:dyDescent="0.35">
      <c r="A9" s="224" t="e">
        <f>IF('0'!#REF!=1,"до змісту","to title")</f>
        <v>#REF!</v>
      </c>
      <c r="B9" s="92" t="str">
        <f>IF('0'!A1=1,"Вінницька","Vinnytsya")</f>
        <v>Вінницька</v>
      </c>
      <c r="C9" s="101">
        <v>101</v>
      </c>
      <c r="D9" s="9">
        <v>126.2</v>
      </c>
      <c r="E9" s="10">
        <v>95.4</v>
      </c>
      <c r="F9" s="8">
        <v>136.80000000000001</v>
      </c>
      <c r="G9" s="8">
        <v>116</v>
      </c>
      <c r="H9" s="8">
        <v>88.8</v>
      </c>
      <c r="I9" s="8">
        <v>126.1</v>
      </c>
      <c r="J9" s="8">
        <v>93.9</v>
      </c>
      <c r="K9" s="8">
        <v>117</v>
      </c>
    </row>
    <row r="10" spans="1:11" ht="15" customHeight="1" thickTop="1" thickBot="1" x14ac:dyDescent="0.35">
      <c r="A10" s="224" t="e">
        <f>IF('0'!#REF!=1,"до змісту","to title")</f>
        <v>#REF!</v>
      </c>
      <c r="B10" s="92" t="str">
        <f>IF('0'!A1=1,"Волинська","Volyn")</f>
        <v>Волинська</v>
      </c>
      <c r="C10" s="101">
        <v>104.4</v>
      </c>
      <c r="D10" s="9">
        <v>117.5</v>
      </c>
      <c r="E10" s="10">
        <v>113.7</v>
      </c>
      <c r="F10" s="8">
        <v>107.4</v>
      </c>
      <c r="G10" s="8">
        <v>118.9</v>
      </c>
      <c r="H10" s="8">
        <v>98.8</v>
      </c>
      <c r="I10" s="8">
        <v>108.3</v>
      </c>
      <c r="J10" s="8">
        <v>110.9</v>
      </c>
      <c r="K10" s="8">
        <v>111</v>
      </c>
    </row>
    <row r="11" spans="1:11" ht="15" customHeight="1" thickTop="1" thickBot="1" x14ac:dyDescent="0.35">
      <c r="A11" s="224" t="e">
        <f>IF('0'!#REF!=1,"до змісту","to title")</f>
        <v>#REF!</v>
      </c>
      <c r="B11" s="92" t="str">
        <f>IF('0'!A1=1,"Дніпропетровська","Dnipropetrovsk")</f>
        <v>Дніпропетровська</v>
      </c>
      <c r="C11" s="101">
        <v>100.1</v>
      </c>
      <c r="D11" s="9">
        <v>119.9</v>
      </c>
      <c r="E11" s="10">
        <v>76.5</v>
      </c>
      <c r="F11" s="8">
        <v>140.19999999999999</v>
      </c>
      <c r="G11" s="8">
        <v>90.5</v>
      </c>
      <c r="H11" s="8">
        <v>108.2</v>
      </c>
      <c r="I11" s="8">
        <v>100.4</v>
      </c>
      <c r="J11" s="8">
        <v>102.3</v>
      </c>
      <c r="K11" s="8">
        <v>103.2</v>
      </c>
    </row>
    <row r="12" spans="1:11" ht="15" customHeight="1" thickTop="1" thickBot="1" x14ac:dyDescent="0.35">
      <c r="A12" s="224" t="e">
        <f>IF('0'!#REF!=1,"до змісту","to title")</f>
        <v>#REF!</v>
      </c>
      <c r="B12" s="92" t="str">
        <f>IF('0'!A1=1,"Донецька**","Donetsk**")</f>
        <v>Донецька**</v>
      </c>
      <c r="C12" s="101">
        <v>106.4</v>
      </c>
      <c r="D12" s="9">
        <v>121.7</v>
      </c>
      <c r="E12" s="10">
        <v>91.2</v>
      </c>
      <c r="F12" s="8">
        <v>106.2</v>
      </c>
      <c r="G12" s="8">
        <v>89.7</v>
      </c>
      <c r="H12" s="8">
        <v>72.900000000000006</v>
      </c>
      <c r="I12" s="8">
        <v>115.5</v>
      </c>
      <c r="J12" s="8">
        <v>100.2</v>
      </c>
      <c r="K12" s="8">
        <v>89</v>
      </c>
    </row>
    <row r="13" spans="1:11" ht="15" customHeight="1" thickTop="1" thickBot="1" x14ac:dyDescent="0.35">
      <c r="A13" s="224" t="e">
        <f>IF('0'!#REF!=1,"до змісту","to title")</f>
        <v>#REF!</v>
      </c>
      <c r="B13" s="92" t="str">
        <f>IF('0'!A1=1,"Житомирська","Zhytomyr")</f>
        <v>Житомирська</v>
      </c>
      <c r="C13" s="101">
        <v>96.8</v>
      </c>
      <c r="D13" s="9">
        <v>132.9</v>
      </c>
      <c r="E13" s="10">
        <v>118.4</v>
      </c>
      <c r="F13" s="8">
        <v>113.4</v>
      </c>
      <c r="G13" s="8">
        <v>110.3</v>
      </c>
      <c r="H13" s="8">
        <v>82.8</v>
      </c>
      <c r="I13" s="8">
        <v>127.1</v>
      </c>
      <c r="J13" s="8">
        <v>103.4</v>
      </c>
      <c r="K13" s="8">
        <v>117.2</v>
      </c>
    </row>
    <row r="14" spans="1:11" ht="15" customHeight="1" thickTop="1" thickBot="1" x14ac:dyDescent="0.35">
      <c r="A14" s="224" t="e">
        <f>IF('0'!#REF!=1,"до змісту","to title")</f>
        <v>#REF!</v>
      </c>
      <c r="B14" s="92" t="str">
        <f>IF('0'!A1=1,"Закарпатська","Zakarpattya")</f>
        <v>Закарпатська</v>
      </c>
      <c r="C14" s="101">
        <v>77.099999999999994</v>
      </c>
      <c r="D14" s="9">
        <v>141.9</v>
      </c>
      <c r="E14" s="10">
        <v>113.7</v>
      </c>
      <c r="F14" s="8">
        <v>96.6</v>
      </c>
      <c r="G14" s="8">
        <v>120.6</v>
      </c>
      <c r="H14" s="8">
        <v>115</v>
      </c>
      <c r="I14" s="8">
        <v>113.7</v>
      </c>
      <c r="J14" s="8">
        <v>93.6</v>
      </c>
      <c r="K14" s="8">
        <v>112.8</v>
      </c>
    </row>
    <row r="15" spans="1:11" ht="15" customHeight="1" thickTop="1" thickBot="1" x14ac:dyDescent="0.35">
      <c r="A15" s="224" t="e">
        <f>IF('0'!#REF!=1,"до змісту","to title")</f>
        <v>#REF!</v>
      </c>
      <c r="B15" s="92" t="str">
        <f>IF('0'!A1=1,"Запорізька","Zaporizhya")</f>
        <v>Запорізька</v>
      </c>
      <c r="C15" s="101">
        <v>97.4</v>
      </c>
      <c r="D15" s="9">
        <v>116.2</v>
      </c>
      <c r="E15" s="10">
        <v>68.599999999999994</v>
      </c>
      <c r="F15" s="8">
        <v>138.1</v>
      </c>
      <c r="G15" s="8">
        <v>98.7</v>
      </c>
      <c r="H15" s="8">
        <v>111.3</v>
      </c>
      <c r="I15" s="8">
        <v>102.8</v>
      </c>
      <c r="J15" s="8">
        <v>98.5</v>
      </c>
      <c r="K15" s="8">
        <v>83.6</v>
      </c>
    </row>
    <row r="16" spans="1:11" ht="15" customHeight="1" thickTop="1" thickBot="1" x14ac:dyDescent="0.35">
      <c r="A16" s="224" t="e">
        <f>IF('0'!#REF!=1,"до змісту","to title")</f>
        <v>#REF!</v>
      </c>
      <c r="B16" s="92" t="str">
        <f>IF('0'!A1=1,"Івано-Франківська","Ivano-Frankivsk")</f>
        <v>Івано-Франківська</v>
      </c>
      <c r="C16" s="101">
        <v>111.2</v>
      </c>
      <c r="D16" s="9">
        <v>151.69999999999999</v>
      </c>
      <c r="E16" s="10">
        <v>115</v>
      </c>
      <c r="F16" s="8">
        <v>105.2</v>
      </c>
      <c r="G16" s="8">
        <v>116.8</v>
      </c>
      <c r="H16" s="8">
        <v>86</v>
      </c>
      <c r="I16" s="8">
        <v>102.7</v>
      </c>
      <c r="J16" s="8">
        <v>110.2</v>
      </c>
      <c r="K16" s="8">
        <v>104.5</v>
      </c>
    </row>
    <row r="17" spans="1:11" ht="15" customHeight="1" thickTop="1" thickBot="1" x14ac:dyDescent="0.35">
      <c r="A17" s="224" t="e">
        <f>IF('0'!#REF!=1,"до змісту","to title")</f>
        <v>#REF!</v>
      </c>
      <c r="B17" s="92" t="str">
        <f>IF('0'!A1=1,"Київська","Kyiv")</f>
        <v>Київська</v>
      </c>
      <c r="C17" s="101">
        <v>95.9</v>
      </c>
      <c r="D17" s="9">
        <v>121.9</v>
      </c>
      <c r="E17" s="10">
        <v>109.5</v>
      </c>
      <c r="F17" s="8">
        <v>104.2</v>
      </c>
      <c r="G17" s="8">
        <v>105.7</v>
      </c>
      <c r="H17" s="8">
        <v>88.4</v>
      </c>
      <c r="I17" s="8">
        <v>108.2</v>
      </c>
      <c r="J17" s="8">
        <v>93.8</v>
      </c>
      <c r="K17" s="8">
        <v>133.80000000000001</v>
      </c>
    </row>
    <row r="18" spans="1:11" ht="15" customHeight="1" thickTop="1" thickBot="1" x14ac:dyDescent="0.35">
      <c r="A18" s="224" t="e">
        <f>IF('0'!#REF!=1,"до змісту","to title")</f>
        <v>#REF!</v>
      </c>
      <c r="B18" s="92" t="str">
        <f>IF('0'!A1=1,"Кіровоградська","Kirovohrad")</f>
        <v>Кіровоградська</v>
      </c>
      <c r="C18" s="101">
        <v>101.7</v>
      </c>
      <c r="D18" s="9">
        <v>138.30000000000001</v>
      </c>
      <c r="E18" s="10">
        <v>80.7</v>
      </c>
      <c r="F18" s="8">
        <v>138.6</v>
      </c>
      <c r="G18" s="8">
        <v>94.5</v>
      </c>
      <c r="H18" s="8">
        <v>95.1</v>
      </c>
      <c r="I18" s="8">
        <v>110.5</v>
      </c>
      <c r="J18" s="8">
        <v>79.8</v>
      </c>
      <c r="K18" s="8">
        <v>127.1</v>
      </c>
    </row>
    <row r="19" spans="1:11" ht="15" customHeight="1" thickTop="1" thickBot="1" x14ac:dyDescent="0.35">
      <c r="A19" s="224" t="e">
        <f>IF('0'!#REF!=1,"до змісту","to title")</f>
        <v>#REF!</v>
      </c>
      <c r="B19" s="92" t="str">
        <f>IF('0'!A1=1,"Луганська**","Luhansk**")</f>
        <v>Луганська**</v>
      </c>
      <c r="C19" s="101">
        <v>88.5</v>
      </c>
      <c r="D19" s="9">
        <v>137.30000000000001</v>
      </c>
      <c r="E19" s="10">
        <v>99.9</v>
      </c>
      <c r="F19" s="8">
        <v>103.4</v>
      </c>
      <c r="G19" s="8">
        <v>82.3</v>
      </c>
      <c r="H19" s="8">
        <v>73.599999999999994</v>
      </c>
      <c r="I19" s="8">
        <v>134.30000000000001</v>
      </c>
      <c r="J19" s="8">
        <v>94.4</v>
      </c>
      <c r="K19" s="8">
        <v>104.9</v>
      </c>
    </row>
    <row r="20" spans="1:11" ht="15" customHeight="1" thickTop="1" thickBot="1" x14ac:dyDescent="0.35">
      <c r="A20" s="224" t="e">
        <f>IF('0'!#REF!=1,"до змісту","to title")</f>
        <v>#REF!</v>
      </c>
      <c r="B20" s="92" t="str">
        <f>IF('0'!A1=1,"Львівська","Lviv")</f>
        <v>Львівська</v>
      </c>
      <c r="C20" s="101">
        <v>103.4</v>
      </c>
      <c r="D20" s="9">
        <v>120.7</v>
      </c>
      <c r="E20" s="10">
        <v>116.8</v>
      </c>
      <c r="F20" s="8">
        <v>110.4</v>
      </c>
      <c r="G20" s="8">
        <v>110.5</v>
      </c>
      <c r="H20" s="8">
        <v>95</v>
      </c>
      <c r="I20" s="8">
        <v>109</v>
      </c>
      <c r="J20" s="8">
        <v>114.9</v>
      </c>
      <c r="K20" s="8">
        <v>110.1</v>
      </c>
    </row>
    <row r="21" spans="1:11" ht="15" customHeight="1" thickTop="1" thickBot="1" x14ac:dyDescent="0.35">
      <c r="A21" s="224" t="e">
        <f>IF('0'!#REF!=1,"до змісту","to title")</f>
        <v>#REF!</v>
      </c>
      <c r="B21" s="92" t="str">
        <f>IF('0'!A1=1,"Миколаївська","Mykolayiv")</f>
        <v>Миколаївська</v>
      </c>
      <c r="C21" s="101">
        <v>100.8</v>
      </c>
      <c r="D21" s="9">
        <v>117.1</v>
      </c>
      <c r="E21" s="10">
        <v>77.400000000000006</v>
      </c>
      <c r="F21" s="8">
        <v>149.9</v>
      </c>
      <c r="G21" s="8">
        <v>94.3</v>
      </c>
      <c r="H21" s="8">
        <v>100.3</v>
      </c>
      <c r="I21" s="8">
        <v>113</v>
      </c>
      <c r="J21" s="8">
        <v>89.2</v>
      </c>
      <c r="K21" s="8">
        <v>109.8</v>
      </c>
    </row>
    <row r="22" spans="1:11" ht="15" customHeight="1" thickTop="1" thickBot="1" x14ac:dyDescent="0.35">
      <c r="A22" s="224" t="e">
        <f>IF('0'!#REF!=1,"до змісту","to title")</f>
        <v>#REF!</v>
      </c>
      <c r="B22" s="92" t="str">
        <f>IF('0'!A1=1,"Одеська","Odesa")</f>
        <v>Одеська</v>
      </c>
      <c r="C22" s="101">
        <v>100.3</v>
      </c>
      <c r="D22" s="9">
        <v>106.4</v>
      </c>
      <c r="E22" s="10">
        <v>72.7</v>
      </c>
      <c r="F22" s="8">
        <v>175.7</v>
      </c>
      <c r="G22" s="8">
        <v>97.9</v>
      </c>
      <c r="H22" s="8">
        <v>93.5</v>
      </c>
      <c r="I22" s="8">
        <v>123.1</v>
      </c>
      <c r="J22" s="8">
        <v>102.6</v>
      </c>
      <c r="K22" s="8">
        <v>100.4</v>
      </c>
    </row>
    <row r="23" spans="1:11" ht="15" customHeight="1" thickTop="1" thickBot="1" x14ac:dyDescent="0.35">
      <c r="A23" s="224" t="e">
        <f>IF('0'!#REF!=1,"до змісту","to title")</f>
        <v>#REF!</v>
      </c>
      <c r="B23" s="92" t="str">
        <f>IF('0'!A1=1,"Полтавська","Poltava")</f>
        <v>Полтавська</v>
      </c>
      <c r="C23" s="101">
        <v>87.4</v>
      </c>
      <c r="D23" s="9">
        <v>144.6</v>
      </c>
      <c r="E23" s="10">
        <v>87.1</v>
      </c>
      <c r="F23" s="8">
        <v>127</v>
      </c>
      <c r="G23" s="8">
        <v>93</v>
      </c>
      <c r="H23" s="8">
        <v>110.1</v>
      </c>
      <c r="I23" s="8">
        <v>106.4</v>
      </c>
      <c r="J23" s="8">
        <v>78.400000000000006</v>
      </c>
      <c r="K23" s="8">
        <v>131</v>
      </c>
    </row>
    <row r="24" spans="1:11" ht="15" customHeight="1" thickTop="1" thickBot="1" x14ac:dyDescent="0.35">
      <c r="A24" s="224" t="e">
        <f>IF('0'!#REF!=1,"до змісту","to title")</f>
        <v>#REF!</v>
      </c>
      <c r="B24" s="92" t="str">
        <f>IF('0'!A1=1,"Рівненська","Rivne")</f>
        <v>Рівненська</v>
      </c>
      <c r="C24" s="101">
        <v>98.7</v>
      </c>
      <c r="D24" s="9">
        <v>118.2</v>
      </c>
      <c r="E24" s="10">
        <v>109.8</v>
      </c>
      <c r="F24" s="8">
        <v>108.3</v>
      </c>
      <c r="G24" s="8">
        <v>114.5</v>
      </c>
      <c r="H24" s="8">
        <v>92.3</v>
      </c>
      <c r="I24" s="8">
        <v>113.4</v>
      </c>
      <c r="J24" s="8">
        <v>107.8</v>
      </c>
      <c r="K24" s="8">
        <v>110</v>
      </c>
    </row>
    <row r="25" spans="1:11" ht="15" customHeight="1" thickTop="1" thickBot="1" x14ac:dyDescent="0.35">
      <c r="A25" s="224" t="e">
        <f>IF('0'!#REF!=1,"до змісту","to title")</f>
        <v>#REF!</v>
      </c>
      <c r="B25" s="92" t="str">
        <f>IF('0'!A1=1,"Сумська","Sumy ")</f>
        <v>Сумська</v>
      </c>
      <c r="C25" s="101">
        <v>82.3</v>
      </c>
      <c r="D25" s="9">
        <v>166.3</v>
      </c>
      <c r="E25" s="10">
        <v>107.9</v>
      </c>
      <c r="F25" s="8">
        <v>122.6</v>
      </c>
      <c r="G25" s="8">
        <v>110.5</v>
      </c>
      <c r="H25" s="8">
        <v>97.4</v>
      </c>
      <c r="I25" s="8">
        <v>103.8</v>
      </c>
      <c r="J25" s="8">
        <v>100</v>
      </c>
      <c r="K25" s="8">
        <v>116.7</v>
      </c>
    </row>
    <row r="26" spans="1:11" ht="15" customHeight="1" thickTop="1" thickBot="1" x14ac:dyDescent="0.35">
      <c r="A26" s="224" t="e">
        <f>IF('0'!#REF!=1,"до змісту","to title")</f>
        <v>#REF!</v>
      </c>
      <c r="B26" s="92" t="str">
        <f>IF('0'!A1=1,"Тернопільська","Ternopil ")</f>
        <v>Тернопільська</v>
      </c>
      <c r="C26" s="101">
        <v>92.5</v>
      </c>
      <c r="D26" s="9">
        <v>137</v>
      </c>
      <c r="E26" s="10">
        <v>113.9</v>
      </c>
      <c r="F26" s="8">
        <v>101.8</v>
      </c>
      <c r="G26" s="8">
        <v>127.3</v>
      </c>
      <c r="H26" s="8">
        <v>85.8</v>
      </c>
      <c r="I26" s="8">
        <v>107.6</v>
      </c>
      <c r="J26" s="8">
        <v>120.5</v>
      </c>
      <c r="K26" s="8">
        <v>106.5</v>
      </c>
    </row>
    <row r="27" spans="1:11" ht="15" customHeight="1" thickTop="1" thickBot="1" x14ac:dyDescent="0.35">
      <c r="A27" s="224" t="e">
        <f>IF('0'!#REF!=1,"до змісту","to title")</f>
        <v>#REF!</v>
      </c>
      <c r="B27" s="92" t="str">
        <f>IF('0'!A1=1,"Харківська","Kharkiv")</f>
        <v>Харківська</v>
      </c>
      <c r="C27" s="101">
        <v>84.8</v>
      </c>
      <c r="D27" s="9">
        <v>159</v>
      </c>
      <c r="E27" s="10">
        <v>86.7</v>
      </c>
      <c r="F27" s="8">
        <v>128.6</v>
      </c>
      <c r="G27" s="8">
        <v>107</v>
      </c>
      <c r="H27" s="8">
        <v>93.2</v>
      </c>
      <c r="I27" s="8">
        <v>109.3</v>
      </c>
      <c r="J27" s="8">
        <v>86.3</v>
      </c>
      <c r="K27" s="8">
        <v>109.7</v>
      </c>
    </row>
    <row r="28" spans="1:11" ht="15" customHeight="1" thickTop="1" thickBot="1" x14ac:dyDescent="0.35">
      <c r="A28" s="224" t="e">
        <f>IF('0'!#REF!=1,"до змісту","to title")</f>
        <v>#REF!</v>
      </c>
      <c r="B28" s="92" t="str">
        <f>IF('0'!A1=1,"Херсонська","Kherson")</f>
        <v>Херсонська</v>
      </c>
      <c r="C28" s="101">
        <v>100.2</v>
      </c>
      <c r="D28" s="9">
        <v>132.9</v>
      </c>
      <c r="E28" s="10">
        <v>67.8</v>
      </c>
      <c r="F28" s="8">
        <v>140.5</v>
      </c>
      <c r="G28" s="8">
        <v>110.5</v>
      </c>
      <c r="H28" s="8">
        <v>113.3</v>
      </c>
      <c r="I28" s="8">
        <v>100.6</v>
      </c>
      <c r="J28" s="8">
        <v>101.6</v>
      </c>
      <c r="K28" s="8">
        <v>101.4</v>
      </c>
    </row>
    <row r="29" spans="1:11" ht="15" customHeight="1" thickTop="1" thickBot="1" x14ac:dyDescent="0.35">
      <c r="A29" s="224" t="e">
        <f>IF('0'!#REF!=1,"до змісту","to title")</f>
        <v>#REF!</v>
      </c>
      <c r="B29" s="92" t="str">
        <f>IF('0'!A1=1,"Хмельницька","Khmelnytskiy")</f>
        <v>Хмельницька</v>
      </c>
      <c r="C29" s="101">
        <v>108.6</v>
      </c>
      <c r="D29" s="9">
        <v>126.9</v>
      </c>
      <c r="E29" s="10">
        <v>124.5</v>
      </c>
      <c r="F29" s="8">
        <v>111.2</v>
      </c>
      <c r="G29" s="8">
        <v>125.9</v>
      </c>
      <c r="H29" s="8">
        <v>84.6</v>
      </c>
      <c r="I29" s="8">
        <v>106.9</v>
      </c>
      <c r="J29" s="8">
        <v>114.4</v>
      </c>
      <c r="K29" s="8">
        <v>104.8</v>
      </c>
    </row>
    <row r="30" spans="1:11" ht="15" customHeight="1" thickTop="1" thickBot="1" x14ac:dyDescent="0.35">
      <c r="A30" s="224" t="e">
        <f>IF('0'!#REF!=1,"до змісту","to title")</f>
        <v>#REF!</v>
      </c>
      <c r="B30" s="92" t="str">
        <f>IF('0'!A1=1,"Черкаська","Cherkasy")</f>
        <v>Черкаська</v>
      </c>
      <c r="C30" s="101">
        <v>107.1</v>
      </c>
      <c r="D30" s="9">
        <v>119.8</v>
      </c>
      <c r="E30" s="10">
        <v>97.1</v>
      </c>
      <c r="F30" s="8">
        <v>107.2</v>
      </c>
      <c r="G30" s="8">
        <v>97.9</v>
      </c>
      <c r="H30" s="8">
        <v>98.9</v>
      </c>
      <c r="I30" s="8">
        <v>103.5</v>
      </c>
      <c r="J30" s="8">
        <v>88.2</v>
      </c>
      <c r="K30" s="8">
        <v>124.4</v>
      </c>
    </row>
    <row r="31" spans="1:11" ht="15" customHeight="1" thickTop="1" thickBot="1" x14ac:dyDescent="0.35">
      <c r="A31" s="224" t="e">
        <f>IF('0'!#REF!=1,"до змісту","to title")</f>
        <v>#REF!</v>
      </c>
      <c r="B31" s="92" t="str">
        <f>IF('0'!A1=1,"Чернівецька","Chernivtsi")</f>
        <v>Чернівецька</v>
      </c>
      <c r="C31" s="101">
        <v>113.6</v>
      </c>
      <c r="D31" s="9">
        <v>122.6</v>
      </c>
      <c r="E31" s="10">
        <v>102.1</v>
      </c>
      <c r="F31" s="8">
        <v>100.5</v>
      </c>
      <c r="G31" s="8">
        <v>119.2</v>
      </c>
      <c r="H31" s="8">
        <v>74.8</v>
      </c>
      <c r="I31" s="8">
        <v>96.8</v>
      </c>
      <c r="J31" s="8">
        <v>114.7</v>
      </c>
      <c r="K31" s="8">
        <v>110.2</v>
      </c>
    </row>
    <row r="32" spans="1:11" ht="15" customHeight="1" thickTop="1" thickBot="1" x14ac:dyDescent="0.35">
      <c r="A32" s="224" t="e">
        <f>IF('0'!#REF!=1,"до змісту","to title")</f>
        <v>#REF!</v>
      </c>
      <c r="B32" s="92" t="str">
        <f>IF('0'!A1=1,"Чернігівська","Chernihiv")</f>
        <v>Чернігівська</v>
      </c>
      <c r="C32" s="101">
        <v>88.2</v>
      </c>
      <c r="D32" s="9">
        <v>142.30000000000001</v>
      </c>
      <c r="E32" s="10">
        <v>118.1</v>
      </c>
      <c r="F32" s="8">
        <v>105.9</v>
      </c>
      <c r="G32" s="8">
        <v>113.3</v>
      </c>
      <c r="H32" s="8">
        <v>100</v>
      </c>
      <c r="I32" s="8">
        <v>111.5</v>
      </c>
      <c r="J32" s="8">
        <v>105.3</v>
      </c>
      <c r="K32" s="8">
        <v>115.6</v>
      </c>
    </row>
    <row r="33" spans="1:11" ht="15.75" customHeight="1" thickTop="1" thickBot="1" x14ac:dyDescent="0.35">
      <c r="A33" s="242" t="e">
        <f>IF('0'!#REF!=1,"до змісту","to title")</f>
        <v>#REF!</v>
      </c>
      <c r="B33" s="93" t="str">
        <f>IF('0'!A1=1,"м. Севастополь","Sevastopоl")</f>
        <v>м. Севастополь</v>
      </c>
      <c r="C33" s="102" t="s">
        <v>0</v>
      </c>
      <c r="D33" s="13" t="s">
        <v>0</v>
      </c>
      <c r="E33" s="14" t="s">
        <v>0</v>
      </c>
      <c r="F33" s="14">
        <v>101.6</v>
      </c>
      <c r="G33" s="13" t="s">
        <v>0</v>
      </c>
      <c r="H33" s="13" t="s">
        <v>0</v>
      </c>
      <c r="I33" s="13" t="s">
        <v>0</v>
      </c>
      <c r="J33" s="13" t="s">
        <v>0</v>
      </c>
      <c r="K33" s="13" t="s">
        <v>0</v>
      </c>
    </row>
    <row r="34" spans="1:11" ht="15.75" customHeight="1" thickTop="1" thickBot="1" x14ac:dyDescent="0.35">
      <c r="A34" s="94"/>
      <c r="B34" s="92"/>
      <c r="C34" s="103"/>
      <c r="D34" s="29"/>
      <c r="E34" s="6"/>
      <c r="F34" s="6"/>
      <c r="G34" s="29"/>
      <c r="H34" s="29"/>
      <c r="I34" s="29"/>
      <c r="J34" s="29"/>
      <c r="K34" s="29"/>
    </row>
    <row r="35" spans="1:11" ht="15.75" customHeight="1" thickBot="1" x14ac:dyDescent="0.35">
      <c r="A35" s="226" t="str">
        <f>IF('0'!A1=1,"рослинництво","crop production")</f>
        <v>рослинництво</v>
      </c>
      <c r="B35" s="243"/>
      <c r="C35" s="244"/>
      <c r="D35" s="29"/>
      <c r="E35" s="6"/>
      <c r="F35" s="6"/>
      <c r="G35" s="29"/>
      <c r="H35" s="29"/>
      <c r="I35" s="29"/>
      <c r="J35" s="29"/>
      <c r="K35" s="29"/>
    </row>
    <row r="36" spans="1:11" ht="15.75" customHeight="1" thickBot="1" x14ac:dyDescent="0.35">
      <c r="A36" s="223" t="str">
        <f>IF('0'!A1=1,"РЕГІОНИ","OBLAST")</f>
        <v>РЕГІОНИ</v>
      </c>
      <c r="B36" s="91" t="str">
        <f>IF('0'!A1=1,"Україна","Ukraine")</f>
        <v>Україна</v>
      </c>
      <c r="C36" s="100">
        <v>93.7</v>
      </c>
      <c r="D36" s="26">
        <v>137.9</v>
      </c>
      <c r="E36" s="27">
        <v>89.1</v>
      </c>
      <c r="F36" s="25">
        <v>125.6</v>
      </c>
      <c r="G36" s="25">
        <v>104.2</v>
      </c>
      <c r="H36" s="25">
        <v>94.4</v>
      </c>
      <c r="I36" s="25">
        <v>113.9</v>
      </c>
      <c r="J36" s="25">
        <v>95.8</v>
      </c>
      <c r="K36" s="25">
        <v>114.8</v>
      </c>
    </row>
    <row r="37" spans="1:11" ht="15.75" customHeight="1" thickTop="1" thickBot="1" x14ac:dyDescent="0.35">
      <c r="A37" s="224" t="e">
        <f>IF('0'!#REF!=1,"до змісту","to title")</f>
        <v>#REF!</v>
      </c>
      <c r="B37" s="92" t="str">
        <f>IF('0'!A1=1,"АР Крим","AR of Crimea ")</f>
        <v>АР Крим</v>
      </c>
      <c r="C37" s="101">
        <v>94.8</v>
      </c>
      <c r="D37" s="9">
        <v>131.4</v>
      </c>
      <c r="E37" s="10">
        <v>65</v>
      </c>
      <c r="F37" s="8">
        <v>110.1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</row>
    <row r="38" spans="1:11" ht="15.75" customHeight="1" thickTop="1" thickBot="1" x14ac:dyDescent="0.35">
      <c r="A38" s="224" t="e">
        <f>IF('0'!#REF!=1,"до змісту","to title")</f>
        <v>#REF!</v>
      </c>
      <c r="B38" s="92" t="str">
        <f>IF('0'!A1=1,"Вінницька","Vinnytsya")</f>
        <v>Вінницька</v>
      </c>
      <c r="C38" s="101">
        <v>100.6</v>
      </c>
      <c r="D38" s="9">
        <v>129.69999999999999</v>
      </c>
      <c r="E38" s="10">
        <v>90.2</v>
      </c>
      <c r="F38" s="8">
        <v>125.3</v>
      </c>
      <c r="G38" s="8">
        <v>109.3</v>
      </c>
      <c r="H38" s="8">
        <v>77.7</v>
      </c>
      <c r="I38" s="8">
        <v>138.6</v>
      </c>
      <c r="J38" s="8">
        <v>91.5</v>
      </c>
      <c r="K38" s="8">
        <v>120.9</v>
      </c>
    </row>
    <row r="39" spans="1:11" ht="15.75" customHeight="1" thickTop="1" thickBot="1" x14ac:dyDescent="0.35">
      <c r="A39" s="224" t="e">
        <f>IF('0'!#REF!=1,"до змісту","to title")</f>
        <v>#REF!</v>
      </c>
      <c r="B39" s="92" t="str">
        <f>IF('0'!A1=1,"Волинська","Volyn")</f>
        <v>Волинська</v>
      </c>
      <c r="C39" s="101">
        <v>109.5</v>
      </c>
      <c r="D39" s="9">
        <v>132.80000000000001</v>
      </c>
      <c r="E39" s="10">
        <v>115.1</v>
      </c>
      <c r="F39" s="8">
        <v>105.5</v>
      </c>
      <c r="G39" s="8">
        <v>125.4</v>
      </c>
      <c r="H39" s="8">
        <v>94.5</v>
      </c>
      <c r="I39" s="8">
        <v>111.9</v>
      </c>
      <c r="J39" s="8">
        <v>119.9</v>
      </c>
      <c r="K39" s="8">
        <v>118.1</v>
      </c>
    </row>
    <row r="40" spans="1:11" ht="15.75" customHeight="1" thickTop="1" thickBot="1" x14ac:dyDescent="0.35">
      <c r="A40" s="224" t="e">
        <f>IF('0'!#REF!=1,"до змісту","to title")</f>
        <v>#REF!</v>
      </c>
      <c r="B40" s="92" t="str">
        <f>IF('0'!A1=1,"Дніпропетровська","Dnipropetrovsk")</f>
        <v>Дніпропетровська</v>
      </c>
      <c r="C40" s="101">
        <v>99.6</v>
      </c>
      <c r="D40" s="9">
        <v>122.9</v>
      </c>
      <c r="E40" s="10">
        <v>70.2</v>
      </c>
      <c r="F40" s="8">
        <v>152.1</v>
      </c>
      <c r="G40" s="8">
        <v>90.8</v>
      </c>
      <c r="H40" s="8">
        <v>114.6</v>
      </c>
      <c r="I40" s="8">
        <v>99.1</v>
      </c>
      <c r="J40" s="8">
        <v>100.3</v>
      </c>
      <c r="K40" s="8">
        <v>106.9</v>
      </c>
    </row>
    <row r="41" spans="1:11" ht="15.75" customHeight="1" thickTop="1" thickBot="1" x14ac:dyDescent="0.35">
      <c r="A41" s="224" t="e">
        <f>IF('0'!#REF!=1,"до змісту","to title")</f>
        <v>#REF!</v>
      </c>
      <c r="B41" s="92" t="str">
        <f>IF('0'!A1=1,"Донецька**","Donetsk**")</f>
        <v>Донецька**</v>
      </c>
      <c r="C41" s="101">
        <v>99.7</v>
      </c>
      <c r="D41" s="9">
        <v>127.7</v>
      </c>
      <c r="E41" s="10">
        <v>83.4</v>
      </c>
      <c r="F41" s="8">
        <v>115.9</v>
      </c>
      <c r="G41" s="8">
        <v>94</v>
      </c>
      <c r="H41" s="8">
        <v>76</v>
      </c>
      <c r="I41" s="8">
        <v>119.2</v>
      </c>
      <c r="J41" s="8">
        <v>101</v>
      </c>
      <c r="K41" s="8">
        <v>82.1</v>
      </c>
    </row>
    <row r="42" spans="1:11" ht="15.75" customHeight="1" thickTop="1" thickBot="1" x14ac:dyDescent="0.35">
      <c r="A42" s="224" t="e">
        <f>IF('0'!#REF!=1,"до змісту","to title")</f>
        <v>#REF!</v>
      </c>
      <c r="B42" s="92" t="str">
        <f>IF('0'!A1=1,"Житомирська","Zhytomyr")</f>
        <v>Житомирська</v>
      </c>
      <c r="C42" s="101">
        <v>95</v>
      </c>
      <c r="D42" s="9">
        <v>143.6</v>
      </c>
      <c r="E42" s="10">
        <v>119.7</v>
      </c>
      <c r="F42" s="8">
        <v>115.4</v>
      </c>
      <c r="G42" s="8">
        <v>112.3</v>
      </c>
      <c r="H42" s="8">
        <v>80.7</v>
      </c>
      <c r="I42" s="8">
        <v>130.19999999999999</v>
      </c>
      <c r="J42" s="8">
        <v>104.1</v>
      </c>
      <c r="K42" s="8">
        <v>118.3</v>
      </c>
    </row>
    <row r="43" spans="1:11" ht="15.75" customHeight="1" thickTop="1" thickBot="1" x14ac:dyDescent="0.35">
      <c r="A43" s="224" t="e">
        <f>IF('0'!#REF!=1,"до змісту","to title")</f>
        <v>#REF!</v>
      </c>
      <c r="B43" s="92" t="str">
        <f>IF('0'!A1=1,"Закарпатська","Zakarpattya")</f>
        <v>Закарпатська</v>
      </c>
      <c r="C43" s="101">
        <v>75.5</v>
      </c>
      <c r="D43" s="9">
        <v>167.5</v>
      </c>
      <c r="E43" s="10">
        <v>115.8</v>
      </c>
      <c r="F43" s="8">
        <v>92.6</v>
      </c>
      <c r="G43" s="8">
        <v>133.5</v>
      </c>
      <c r="H43" s="8">
        <v>125</v>
      </c>
      <c r="I43" s="8">
        <v>119</v>
      </c>
      <c r="J43" s="8">
        <v>95</v>
      </c>
      <c r="K43" s="8">
        <v>120.4</v>
      </c>
    </row>
    <row r="44" spans="1:11" ht="15.75" customHeight="1" thickTop="1" thickBot="1" x14ac:dyDescent="0.35">
      <c r="A44" s="224" t="e">
        <f>IF('0'!#REF!=1,"до змісту","to title")</f>
        <v>#REF!</v>
      </c>
      <c r="B44" s="92" t="str">
        <f>IF('0'!A1=1,"Запорізька","Zaporizhya")</f>
        <v>Запорізька</v>
      </c>
      <c r="C44" s="101">
        <v>95.4</v>
      </c>
      <c r="D44" s="9">
        <v>120.6</v>
      </c>
      <c r="E44" s="10">
        <v>62</v>
      </c>
      <c r="F44" s="8">
        <v>149.6</v>
      </c>
      <c r="G44" s="8">
        <v>98.5</v>
      </c>
      <c r="H44" s="8">
        <v>114.6</v>
      </c>
      <c r="I44" s="8">
        <v>105</v>
      </c>
      <c r="J44" s="8">
        <v>100.5</v>
      </c>
      <c r="K44" s="8">
        <v>81.400000000000006</v>
      </c>
    </row>
    <row r="45" spans="1:11" ht="15.75" customHeight="1" thickTop="1" thickBot="1" x14ac:dyDescent="0.35">
      <c r="A45" s="224" t="e">
        <f>IF('0'!#REF!=1,"до змісту","to title")</f>
        <v>#REF!</v>
      </c>
      <c r="B45" s="92" t="str">
        <f>IF('0'!A1=1,"Івано-Франківська","Ivano-Frankivsk")</f>
        <v>Івано-Франківська</v>
      </c>
      <c r="C45" s="101">
        <v>88.6</v>
      </c>
      <c r="D45" s="9">
        <v>182.4</v>
      </c>
      <c r="E45" s="10">
        <v>121.9</v>
      </c>
      <c r="F45" s="8">
        <v>113.9</v>
      </c>
      <c r="G45" s="8">
        <v>128.1</v>
      </c>
      <c r="H45" s="8">
        <v>76.8</v>
      </c>
      <c r="I45" s="8">
        <v>122.3</v>
      </c>
      <c r="J45" s="8">
        <v>120.7</v>
      </c>
      <c r="K45" s="8">
        <v>99.8</v>
      </c>
    </row>
    <row r="46" spans="1:11" ht="15.75" customHeight="1" thickTop="1" thickBot="1" x14ac:dyDescent="0.35">
      <c r="A46" s="224" t="e">
        <f>IF('0'!#REF!=1,"до змісту","to title")</f>
        <v>#REF!</v>
      </c>
      <c r="B46" s="92" t="str">
        <f>IF('0'!A1=1,"Київська","Kyiv")</f>
        <v>Київська</v>
      </c>
      <c r="C46" s="101">
        <v>95.1</v>
      </c>
      <c r="D46" s="9">
        <v>133</v>
      </c>
      <c r="E46" s="10">
        <v>110.1</v>
      </c>
      <c r="F46" s="8">
        <v>104.3</v>
      </c>
      <c r="G46" s="8">
        <v>110</v>
      </c>
      <c r="H46" s="8">
        <v>83.2</v>
      </c>
      <c r="I46" s="8">
        <v>119.5</v>
      </c>
      <c r="J46" s="8">
        <v>84.8</v>
      </c>
      <c r="K46" s="8">
        <v>143.4</v>
      </c>
    </row>
    <row r="47" spans="1:11" ht="15.75" customHeight="1" thickTop="1" thickBot="1" x14ac:dyDescent="0.35">
      <c r="A47" s="224" t="e">
        <f>IF('0'!#REF!=1,"до змісту","to title")</f>
        <v>#REF!</v>
      </c>
      <c r="B47" s="92" t="str">
        <f>IF('0'!A1=1,"Кіровоградська","Kirovohrad")</f>
        <v>Кіровоградська</v>
      </c>
      <c r="C47" s="101">
        <v>100.8</v>
      </c>
      <c r="D47" s="9">
        <v>140.69999999999999</v>
      </c>
      <c r="E47" s="10">
        <v>78.3</v>
      </c>
      <c r="F47" s="8">
        <v>142.4</v>
      </c>
      <c r="G47" s="8">
        <v>94.3</v>
      </c>
      <c r="H47" s="8">
        <v>94.6</v>
      </c>
      <c r="I47" s="8">
        <v>111.4</v>
      </c>
      <c r="J47" s="8">
        <v>79</v>
      </c>
      <c r="K47" s="8">
        <v>129</v>
      </c>
    </row>
    <row r="48" spans="1:11" ht="15.75" customHeight="1" thickTop="1" thickBot="1" x14ac:dyDescent="0.35">
      <c r="A48" s="224" t="e">
        <f>IF('0'!#REF!=1,"до змісту","to title")</f>
        <v>#REF!</v>
      </c>
      <c r="B48" s="92" t="str">
        <f>IF('0'!A1=1,"Луганська**","Luhansk**")</f>
        <v>Луганська**</v>
      </c>
      <c r="C48" s="101">
        <v>83.9</v>
      </c>
      <c r="D48" s="9">
        <v>153</v>
      </c>
      <c r="E48" s="10">
        <v>100.6</v>
      </c>
      <c r="F48" s="8">
        <v>105</v>
      </c>
      <c r="G48" s="8">
        <v>88.2</v>
      </c>
      <c r="H48" s="8">
        <v>80.599999999999994</v>
      </c>
      <c r="I48" s="8">
        <v>138.6</v>
      </c>
      <c r="J48" s="8">
        <v>95</v>
      </c>
      <c r="K48" s="8">
        <v>105.7</v>
      </c>
    </row>
    <row r="49" spans="1:11" ht="15.75" customHeight="1" thickTop="1" thickBot="1" x14ac:dyDescent="0.35">
      <c r="A49" s="224" t="e">
        <f>IF('0'!#REF!=1,"до змісту","to title")</f>
        <v>#REF!</v>
      </c>
      <c r="B49" s="92" t="str">
        <f>IF('0'!A1=1,"Львівська","Lviv")</f>
        <v>Львівська</v>
      </c>
      <c r="C49" s="101">
        <v>97.5</v>
      </c>
      <c r="D49" s="9">
        <v>134</v>
      </c>
      <c r="E49" s="10">
        <v>121.9</v>
      </c>
      <c r="F49" s="8">
        <v>109.8</v>
      </c>
      <c r="G49" s="8">
        <v>118.9</v>
      </c>
      <c r="H49" s="8">
        <v>93.7</v>
      </c>
      <c r="I49" s="8">
        <v>111.5</v>
      </c>
      <c r="J49" s="8">
        <v>115.1</v>
      </c>
      <c r="K49" s="8">
        <v>108.9</v>
      </c>
    </row>
    <row r="50" spans="1:11" ht="15.75" customHeight="1" thickTop="1" thickBot="1" x14ac:dyDescent="0.35">
      <c r="A50" s="224" t="e">
        <f>IF('0'!#REF!=1,"до змісту","to title")</f>
        <v>#REF!</v>
      </c>
      <c r="B50" s="92" t="str">
        <f>IF('0'!A1=1,"Миколаївська","Mykolayiv")</f>
        <v>Миколаївська</v>
      </c>
      <c r="C50" s="101">
        <v>98.8</v>
      </c>
      <c r="D50" s="9">
        <v>118.9</v>
      </c>
      <c r="E50" s="10">
        <v>75.599999999999994</v>
      </c>
      <c r="F50" s="8">
        <v>159.9</v>
      </c>
      <c r="G50" s="8">
        <v>92.2</v>
      </c>
      <c r="H50" s="8">
        <v>102.6</v>
      </c>
      <c r="I50" s="8">
        <v>114</v>
      </c>
      <c r="J50" s="8">
        <v>89</v>
      </c>
      <c r="K50" s="8">
        <v>110</v>
      </c>
    </row>
    <row r="51" spans="1:11" ht="15.75" customHeight="1" thickTop="1" thickBot="1" x14ac:dyDescent="0.35">
      <c r="A51" s="224" t="e">
        <f>IF('0'!#REF!=1,"до змісту","to title")</f>
        <v>#REF!</v>
      </c>
      <c r="B51" s="92" t="str">
        <f>IF('0'!A1=1,"Одеська","Odesa")</f>
        <v>Одеська</v>
      </c>
      <c r="C51" s="101">
        <v>100.8</v>
      </c>
      <c r="D51" s="9">
        <v>109.2</v>
      </c>
      <c r="E51" s="10">
        <v>71.2</v>
      </c>
      <c r="F51" s="8">
        <v>181.8</v>
      </c>
      <c r="G51" s="8">
        <v>97.7</v>
      </c>
      <c r="H51" s="8">
        <v>93.1</v>
      </c>
      <c r="I51" s="8">
        <v>125.4</v>
      </c>
      <c r="J51" s="8">
        <v>102.8</v>
      </c>
      <c r="K51" s="8">
        <v>100.8</v>
      </c>
    </row>
    <row r="52" spans="1:11" ht="15.75" customHeight="1" thickTop="1" thickBot="1" x14ac:dyDescent="0.35">
      <c r="A52" s="224" t="e">
        <f>IF('0'!#REF!=1,"до змісту","to title")</f>
        <v>#REF!</v>
      </c>
      <c r="B52" s="92" t="str">
        <f>IF('0'!A1=1,"Полтавська","Poltava")</f>
        <v>Полтавська</v>
      </c>
      <c r="C52" s="101">
        <v>83.5</v>
      </c>
      <c r="D52" s="9">
        <v>156.69999999999999</v>
      </c>
      <c r="E52" s="10">
        <v>80.3</v>
      </c>
      <c r="F52" s="8">
        <v>130.4</v>
      </c>
      <c r="G52" s="8">
        <v>90.7</v>
      </c>
      <c r="H52" s="8">
        <v>113</v>
      </c>
      <c r="I52" s="8">
        <v>107.1</v>
      </c>
      <c r="J52" s="8">
        <v>74.400000000000006</v>
      </c>
      <c r="K52" s="8">
        <v>142.19999999999999</v>
      </c>
    </row>
    <row r="53" spans="1:11" ht="15.75" customHeight="1" thickTop="1" thickBot="1" x14ac:dyDescent="0.35">
      <c r="A53" s="224" t="e">
        <f>IF('0'!#REF!=1,"до змісту","to title")</f>
        <v>#REF!</v>
      </c>
      <c r="B53" s="92" t="str">
        <f>IF('0'!A1=1,"Рівненська","Rivne")</f>
        <v>Рівненська</v>
      </c>
      <c r="C53" s="101">
        <v>96.7</v>
      </c>
      <c r="D53" s="9">
        <v>122.8</v>
      </c>
      <c r="E53" s="10">
        <v>111.1</v>
      </c>
      <c r="F53" s="8">
        <v>108</v>
      </c>
      <c r="G53" s="8">
        <v>119.4</v>
      </c>
      <c r="H53" s="8">
        <v>89.9</v>
      </c>
      <c r="I53" s="8">
        <v>115.8</v>
      </c>
      <c r="J53" s="8">
        <v>107.2</v>
      </c>
      <c r="K53" s="8">
        <v>111.3</v>
      </c>
    </row>
    <row r="54" spans="1:11" ht="15.75" customHeight="1" thickTop="1" thickBot="1" x14ac:dyDescent="0.35">
      <c r="A54" s="224" t="e">
        <f>IF('0'!#REF!=1,"до змісту","to title")</f>
        <v>#REF!</v>
      </c>
      <c r="B54" s="92" t="str">
        <f>IF('0'!A1=1,"Сумська","Sumy ")</f>
        <v>Сумська</v>
      </c>
      <c r="C54" s="101">
        <v>78.5</v>
      </c>
      <c r="D54" s="9">
        <v>183.5</v>
      </c>
      <c r="E54" s="10">
        <v>107.2</v>
      </c>
      <c r="F54" s="8">
        <v>125.3</v>
      </c>
      <c r="G54" s="8">
        <v>111.6</v>
      </c>
      <c r="H54" s="8">
        <v>96.9</v>
      </c>
      <c r="I54" s="8">
        <v>104.8</v>
      </c>
      <c r="J54" s="8">
        <v>100.1</v>
      </c>
      <c r="K54" s="8">
        <v>118.7</v>
      </c>
    </row>
    <row r="55" spans="1:11" ht="15.75" customHeight="1" thickTop="1" thickBot="1" x14ac:dyDescent="0.35">
      <c r="A55" s="224" t="e">
        <f>IF('0'!#REF!=1,"до змісту","to title")</f>
        <v>#REF!</v>
      </c>
      <c r="B55" s="92" t="str">
        <f>IF('0'!A1=1,"Тернопільська","Ternopil ")</f>
        <v>Тернопільська</v>
      </c>
      <c r="C55" s="101">
        <v>89.6</v>
      </c>
      <c r="D55" s="9">
        <v>140.9</v>
      </c>
      <c r="E55" s="10">
        <v>113.3</v>
      </c>
      <c r="F55" s="8">
        <v>98.6</v>
      </c>
      <c r="G55" s="8">
        <v>128.9</v>
      </c>
      <c r="H55" s="8">
        <v>81.8</v>
      </c>
      <c r="I55" s="8">
        <v>109.1</v>
      </c>
      <c r="J55" s="8">
        <v>123.9</v>
      </c>
      <c r="K55" s="8">
        <v>106.2</v>
      </c>
    </row>
    <row r="56" spans="1:11" ht="15.75" customHeight="1" thickTop="1" thickBot="1" x14ac:dyDescent="0.35">
      <c r="A56" s="224" t="e">
        <f>IF('0'!#REF!=1,"до змісту","to title")</f>
        <v>#REF!</v>
      </c>
      <c r="B56" s="92" t="str">
        <f>IF('0'!A1=1,"Харківська","Kharkiv")</f>
        <v>Харківська</v>
      </c>
      <c r="C56" s="101">
        <v>77.599999999999994</v>
      </c>
      <c r="D56" s="9">
        <v>184</v>
      </c>
      <c r="E56" s="10">
        <v>84.1</v>
      </c>
      <c r="F56" s="8">
        <v>131.1</v>
      </c>
      <c r="G56" s="8">
        <v>109.1</v>
      </c>
      <c r="H56" s="8">
        <v>93.3</v>
      </c>
      <c r="I56" s="8">
        <v>112.3</v>
      </c>
      <c r="J56" s="8">
        <v>86.5</v>
      </c>
      <c r="K56" s="8">
        <v>110.7</v>
      </c>
    </row>
    <row r="57" spans="1:11" ht="15.75" customHeight="1" thickTop="1" thickBot="1" x14ac:dyDescent="0.35">
      <c r="A57" s="224" t="e">
        <f>IF('0'!#REF!=1,"до змісту","to title")</f>
        <v>#REF!</v>
      </c>
      <c r="B57" s="92" t="str">
        <f>IF('0'!A1=1,"Херсонська","Kherson")</f>
        <v>Херсонська</v>
      </c>
      <c r="C57" s="101">
        <v>99.3</v>
      </c>
      <c r="D57" s="9">
        <v>135.9</v>
      </c>
      <c r="E57" s="10">
        <v>63.3</v>
      </c>
      <c r="F57" s="8">
        <v>133.6</v>
      </c>
      <c r="G57" s="8">
        <v>104.5</v>
      </c>
      <c r="H57" s="8">
        <v>120.8</v>
      </c>
      <c r="I57" s="8">
        <v>107.3</v>
      </c>
      <c r="J57" s="8">
        <v>101.9</v>
      </c>
      <c r="K57" s="8">
        <v>100.9</v>
      </c>
    </row>
    <row r="58" spans="1:11" ht="15.75" customHeight="1" thickTop="1" thickBot="1" x14ac:dyDescent="0.35">
      <c r="A58" s="224" t="e">
        <f>IF('0'!#REF!=1,"до змісту","to title")</f>
        <v>#REF!</v>
      </c>
      <c r="B58" s="92" t="str">
        <f>IF('0'!A1=1,"Хмельницька","Khmelnytskiy")</f>
        <v>Хмельницька</v>
      </c>
      <c r="C58" s="101">
        <v>108.8</v>
      </c>
      <c r="D58" s="9">
        <v>126.7</v>
      </c>
      <c r="E58" s="10">
        <v>121.6</v>
      </c>
      <c r="F58" s="8">
        <v>106.2</v>
      </c>
      <c r="G58" s="8">
        <v>130.30000000000001</v>
      </c>
      <c r="H58" s="8">
        <v>82</v>
      </c>
      <c r="I58" s="8">
        <v>114.9</v>
      </c>
      <c r="J58" s="8">
        <v>115.4</v>
      </c>
      <c r="K58" s="8">
        <v>106.6</v>
      </c>
    </row>
    <row r="59" spans="1:11" ht="15.75" customHeight="1" thickTop="1" thickBot="1" x14ac:dyDescent="0.35">
      <c r="A59" s="224" t="e">
        <f>IF('0'!#REF!=1,"до змісту","to title")</f>
        <v>#REF!</v>
      </c>
      <c r="B59" s="92" t="str">
        <f>IF('0'!A1=1,"Черкаська","Cherkasy")</f>
        <v>Черкаська</v>
      </c>
      <c r="C59" s="101">
        <v>90.7</v>
      </c>
      <c r="D59" s="9">
        <v>139.80000000000001</v>
      </c>
      <c r="E59" s="10">
        <v>95.4</v>
      </c>
      <c r="F59" s="8">
        <v>112.5</v>
      </c>
      <c r="G59" s="8">
        <v>95.7</v>
      </c>
      <c r="H59" s="8">
        <v>100.4</v>
      </c>
      <c r="I59" s="8">
        <v>105.2</v>
      </c>
      <c r="J59" s="8">
        <v>81</v>
      </c>
      <c r="K59" s="8">
        <v>141.6</v>
      </c>
    </row>
    <row r="60" spans="1:11" ht="15.75" customHeight="1" thickTop="1" thickBot="1" x14ac:dyDescent="0.35">
      <c r="A60" s="224" t="e">
        <f>IF('0'!#REF!=1,"до змісту","to title")</f>
        <v>#REF!</v>
      </c>
      <c r="B60" s="92" t="str">
        <f>IF('0'!A1=1,"Чернівецька","Chernivtsi")</f>
        <v>Чернівецька</v>
      </c>
      <c r="C60" s="101">
        <v>113.9</v>
      </c>
      <c r="D60" s="9">
        <v>129.19999999999999</v>
      </c>
      <c r="E60" s="10">
        <v>98.1</v>
      </c>
      <c r="F60" s="8">
        <v>110.7</v>
      </c>
      <c r="G60" s="8">
        <v>129.4</v>
      </c>
      <c r="H60" s="8">
        <v>67</v>
      </c>
      <c r="I60" s="8">
        <v>98.8</v>
      </c>
      <c r="J60" s="8">
        <v>125.8</v>
      </c>
      <c r="K60" s="8">
        <v>111.6</v>
      </c>
    </row>
    <row r="61" spans="1:11" ht="15.75" customHeight="1" thickTop="1" thickBot="1" x14ac:dyDescent="0.35">
      <c r="A61" s="224" t="e">
        <f>IF('0'!#REF!=1,"до змісту","to title")</f>
        <v>#REF!</v>
      </c>
      <c r="B61" s="92" t="str">
        <f>IF('0'!A1=1,"Чернігівська","Chernihiv")</f>
        <v>Чернігівська</v>
      </c>
      <c r="C61" s="101">
        <v>85.2</v>
      </c>
      <c r="D61" s="9">
        <v>157.30000000000001</v>
      </c>
      <c r="E61" s="10">
        <v>120.7</v>
      </c>
      <c r="F61" s="8">
        <v>106.7</v>
      </c>
      <c r="G61" s="8">
        <v>116.3</v>
      </c>
      <c r="H61" s="8">
        <v>100.8</v>
      </c>
      <c r="I61" s="8">
        <v>112.9</v>
      </c>
      <c r="J61" s="8">
        <v>106</v>
      </c>
      <c r="K61" s="8">
        <v>117.8</v>
      </c>
    </row>
    <row r="62" spans="1:11" ht="15.75" customHeight="1" thickTop="1" thickBot="1" x14ac:dyDescent="0.35">
      <c r="A62" s="242" t="e">
        <f>IF('0'!#REF!=1,"до змісту","to title")</f>
        <v>#REF!</v>
      </c>
      <c r="B62" s="93" t="str">
        <f>IF('0'!A1=1,"м. Севастополь","Sevastopоl")</f>
        <v>м. Севастополь</v>
      </c>
      <c r="C62" s="102" t="s">
        <v>0</v>
      </c>
      <c r="D62" s="13" t="s">
        <v>0</v>
      </c>
      <c r="E62" s="14" t="s">
        <v>0</v>
      </c>
      <c r="F62" s="14">
        <v>101.3</v>
      </c>
      <c r="G62" s="13" t="s">
        <v>0</v>
      </c>
      <c r="H62" s="13" t="s">
        <v>0</v>
      </c>
      <c r="I62" s="13" t="s">
        <v>0</v>
      </c>
      <c r="J62" s="13" t="s">
        <v>0</v>
      </c>
      <c r="K62" s="13" t="s">
        <v>0</v>
      </c>
    </row>
    <row r="63" spans="1:11" ht="15.75" customHeight="1" thickTop="1" thickBot="1" x14ac:dyDescent="0.35">
      <c r="A63" s="94"/>
      <c r="B63" s="92"/>
      <c r="C63" s="103"/>
      <c r="D63" s="29"/>
      <c r="E63" s="6"/>
      <c r="F63" s="6"/>
      <c r="G63" s="29"/>
      <c r="H63" s="29"/>
      <c r="I63" s="29"/>
      <c r="J63" s="29"/>
      <c r="K63" s="29"/>
    </row>
    <row r="64" spans="1:11" ht="15.75" customHeight="1" thickBot="1" x14ac:dyDescent="0.35">
      <c r="A64" s="226" t="str">
        <f>IF('0'!A1=1,"тваринниицтво","animal production")</f>
        <v>тваринниицтво</v>
      </c>
      <c r="B64" s="240"/>
      <c r="C64" s="241"/>
      <c r="D64" s="29"/>
      <c r="E64" s="6"/>
      <c r="F64" s="6"/>
      <c r="G64" s="29"/>
      <c r="H64" s="29"/>
      <c r="I64" s="29"/>
      <c r="J64" s="29"/>
      <c r="K64" s="29"/>
    </row>
    <row r="65" spans="1:11" ht="15.75" customHeight="1" thickBot="1" x14ac:dyDescent="0.35">
      <c r="A65" s="223" t="str">
        <f>IF('0'!A1=1,"РЕГІОНИ","OBLAST")</f>
        <v>РЕГІОНИ</v>
      </c>
      <c r="B65" s="91" t="str">
        <f>IF('0'!A1=1,"Україна","Ukraine")</f>
        <v>Україна</v>
      </c>
      <c r="C65" s="100">
        <v>109.1</v>
      </c>
      <c r="D65" s="26">
        <v>106</v>
      </c>
      <c r="E65" s="27">
        <v>107</v>
      </c>
      <c r="F65" s="25">
        <v>108.1</v>
      </c>
      <c r="G65" s="25">
        <v>103.5</v>
      </c>
      <c r="H65" s="25">
        <v>96.4</v>
      </c>
      <c r="I65" s="25">
        <v>98.1</v>
      </c>
      <c r="J65" s="25">
        <v>100.7</v>
      </c>
      <c r="K65" s="25">
        <v>105.2</v>
      </c>
    </row>
    <row r="66" spans="1:11" ht="15.75" customHeight="1" thickTop="1" thickBot="1" x14ac:dyDescent="0.35">
      <c r="A66" s="224" t="e">
        <f>IF('0'!#REF!=1,"до змісту","to title")</f>
        <v>#REF!</v>
      </c>
      <c r="B66" s="92" t="str">
        <f>IF('0'!A1=1,"АР Крим","AR of Crimea ")</f>
        <v>АР Крим</v>
      </c>
      <c r="C66" s="101">
        <v>107.1</v>
      </c>
      <c r="D66" s="9">
        <v>102.4</v>
      </c>
      <c r="E66" s="10">
        <v>97.5</v>
      </c>
      <c r="F66" s="8">
        <v>80.2</v>
      </c>
      <c r="G66" s="12" t="s">
        <v>0</v>
      </c>
      <c r="H66" s="12" t="s">
        <v>0</v>
      </c>
      <c r="I66" s="12" t="s">
        <v>0</v>
      </c>
      <c r="J66" s="12" t="s">
        <v>0</v>
      </c>
      <c r="K66" s="12" t="s">
        <v>0</v>
      </c>
    </row>
    <row r="67" spans="1:11" ht="15.75" customHeight="1" thickTop="1" thickBot="1" x14ac:dyDescent="0.35">
      <c r="A67" s="224" t="e">
        <f>IF('0'!#REF!=1,"до змісту","to title")</f>
        <v>#REF!</v>
      </c>
      <c r="B67" s="92" t="str">
        <f>IF('0'!A1=1,"Вінницька","Vinnytsya")</f>
        <v>Вінницька</v>
      </c>
      <c r="C67" s="101">
        <v>104.1</v>
      </c>
      <c r="D67" s="9">
        <v>105.1</v>
      </c>
      <c r="E67" s="10">
        <v>134.6</v>
      </c>
      <c r="F67" s="8">
        <v>195</v>
      </c>
      <c r="G67" s="8">
        <v>137.69999999999999</v>
      </c>
      <c r="H67" s="8">
        <v>117.6</v>
      </c>
      <c r="I67" s="8">
        <v>104.6</v>
      </c>
      <c r="J67" s="8">
        <v>99.4</v>
      </c>
      <c r="K67" s="8">
        <v>108.8</v>
      </c>
    </row>
    <row r="68" spans="1:11" ht="15.75" customHeight="1" thickTop="1" thickBot="1" x14ac:dyDescent="0.35">
      <c r="A68" s="224" t="e">
        <f>IF('0'!#REF!=1,"до змісту","to title")</f>
        <v>#REF!</v>
      </c>
      <c r="B68" s="92" t="str">
        <f>IF('0'!A1=1,"Волинська","Volyn")</f>
        <v>Волинська</v>
      </c>
      <c r="C68" s="101">
        <v>100.6</v>
      </c>
      <c r="D68" s="9">
        <v>104.9</v>
      </c>
      <c r="E68" s="10">
        <v>112.2</v>
      </c>
      <c r="F68" s="8">
        <v>109.4</v>
      </c>
      <c r="G68" s="8">
        <v>112.1</v>
      </c>
      <c r="H68" s="8">
        <v>103.6</v>
      </c>
      <c r="I68" s="8">
        <v>104.6</v>
      </c>
      <c r="J68" s="8">
        <v>100.7</v>
      </c>
      <c r="K68" s="8">
        <v>101.5</v>
      </c>
    </row>
    <row r="69" spans="1:11" ht="15.75" customHeight="1" thickTop="1" thickBot="1" x14ac:dyDescent="0.35">
      <c r="A69" s="224" t="e">
        <f>IF('0'!#REF!=1,"до змісту","to title")</f>
        <v>#REF!</v>
      </c>
      <c r="B69" s="92" t="str">
        <f>IF('0'!A1=1,"Дніпропетровська","Dnipropetrovsk")</f>
        <v>Дніпропетровська</v>
      </c>
      <c r="C69" s="101">
        <v>107.4</v>
      </c>
      <c r="D69" s="9">
        <v>109.2</v>
      </c>
      <c r="E69" s="10">
        <v>102.6</v>
      </c>
      <c r="F69" s="8">
        <v>97.7</v>
      </c>
      <c r="G69" s="8">
        <v>101.6</v>
      </c>
      <c r="H69" s="8">
        <v>97</v>
      </c>
      <c r="I69" s="8">
        <v>102.9</v>
      </c>
      <c r="J69" s="8">
        <v>106.2</v>
      </c>
      <c r="K69" s="8">
        <v>96.4</v>
      </c>
    </row>
    <row r="70" spans="1:11" ht="15.75" customHeight="1" thickTop="1" thickBot="1" x14ac:dyDescent="0.35">
      <c r="A70" s="224" t="e">
        <f>IF('0'!#REF!=1,"до змісту","to title")</f>
        <v>#REF!</v>
      </c>
      <c r="B70" s="92" t="str">
        <f>IF('0'!A1=1,"Донецька**","Donetsk**")</f>
        <v>Донецька**</v>
      </c>
      <c r="C70" s="101">
        <v>116.6</v>
      </c>
      <c r="D70" s="9">
        <v>113.8</v>
      </c>
      <c r="E70" s="10">
        <v>102.6</v>
      </c>
      <c r="F70" s="8">
        <v>94.7</v>
      </c>
      <c r="G70" s="8">
        <v>83.5</v>
      </c>
      <c r="H70" s="8">
        <v>67.900000000000006</v>
      </c>
      <c r="I70" s="8">
        <v>108.7</v>
      </c>
      <c r="J70" s="8">
        <v>98.5</v>
      </c>
      <c r="K70" s="8">
        <v>103.3</v>
      </c>
    </row>
    <row r="71" spans="1:11" ht="15.75" customHeight="1" thickTop="1" thickBot="1" x14ac:dyDescent="0.35">
      <c r="A71" s="224" t="e">
        <f>IF('0'!#REF!=1,"до змісту","to title")</f>
        <v>#REF!</v>
      </c>
      <c r="B71" s="92" t="str">
        <f>IF('0'!A1=1,"Житомирська","Zhytomyr")</f>
        <v>Житомирська</v>
      </c>
      <c r="C71" s="101">
        <v>104.1</v>
      </c>
      <c r="D71" s="9">
        <v>94</v>
      </c>
      <c r="E71" s="10">
        <v>111.2</v>
      </c>
      <c r="F71" s="8">
        <v>101.1</v>
      </c>
      <c r="G71" s="8">
        <v>96.9</v>
      </c>
      <c r="H71" s="8">
        <v>99.6</v>
      </c>
      <c r="I71" s="8">
        <v>107.6</v>
      </c>
      <c r="J71" s="8">
        <v>97.6</v>
      </c>
      <c r="K71" s="8">
        <v>108.9</v>
      </c>
    </row>
    <row r="72" spans="1:11" ht="15.75" customHeight="1" thickTop="1" thickBot="1" x14ac:dyDescent="0.35">
      <c r="A72" s="224" t="e">
        <f>IF('0'!#REF!=1,"до змісту","to title")</f>
        <v>#REF!</v>
      </c>
      <c r="B72" s="92" t="str">
        <f>IF('0'!A1=1,"Закарпатська","Zakarpattya")</f>
        <v>Закарпатська</v>
      </c>
      <c r="C72" s="101">
        <v>79.400000000000006</v>
      </c>
      <c r="D72" s="9">
        <v>107.8</v>
      </c>
      <c r="E72" s="10">
        <v>109.3</v>
      </c>
      <c r="F72" s="8">
        <v>105.4</v>
      </c>
      <c r="G72" s="8">
        <v>95.8</v>
      </c>
      <c r="H72" s="8">
        <v>88</v>
      </c>
      <c r="I72" s="8">
        <v>93.7</v>
      </c>
      <c r="J72" s="8">
        <v>86.8</v>
      </c>
      <c r="K72" s="8">
        <v>72.099999999999994</v>
      </c>
    </row>
    <row r="73" spans="1:11" ht="15.75" customHeight="1" thickTop="1" thickBot="1" x14ac:dyDescent="0.35">
      <c r="A73" s="224" t="e">
        <f>IF('0'!#REF!=1,"до змісту","to title")</f>
        <v>#REF!</v>
      </c>
      <c r="B73" s="92" t="str">
        <f>IF('0'!A1=1,"Запорізька","Zaporizhya")</f>
        <v>Запорізька</v>
      </c>
      <c r="C73" s="101">
        <v>106.8</v>
      </c>
      <c r="D73" s="9">
        <v>98.3</v>
      </c>
      <c r="E73" s="10">
        <v>101.9</v>
      </c>
      <c r="F73" s="8">
        <v>103.1</v>
      </c>
      <c r="G73" s="8">
        <v>99.5</v>
      </c>
      <c r="H73" s="8">
        <v>96.6</v>
      </c>
      <c r="I73" s="8">
        <v>91.5</v>
      </c>
      <c r="J73" s="8">
        <v>87.1</v>
      </c>
      <c r="K73" s="8">
        <v>98.8</v>
      </c>
    </row>
    <row r="74" spans="1:11" ht="15.75" customHeight="1" thickTop="1" thickBot="1" x14ac:dyDescent="0.35">
      <c r="A74" s="224" t="e">
        <f>IF('0'!#REF!=1,"до змісту","to title")</f>
        <v>#REF!</v>
      </c>
      <c r="B74" s="92" t="str">
        <f>IF('0'!A1=1,"Івано-Франківська","Ivano-Frankivsk")</f>
        <v>Івано-Франківська</v>
      </c>
      <c r="C74" s="101">
        <v>128.69999999999999</v>
      </c>
      <c r="D74" s="9">
        <v>135.30000000000001</v>
      </c>
      <c r="E74" s="10">
        <v>110.1</v>
      </c>
      <c r="F74" s="8">
        <v>98.4</v>
      </c>
      <c r="G74" s="8">
        <v>106.4</v>
      </c>
      <c r="H74" s="8">
        <v>96.2</v>
      </c>
      <c r="I74" s="8">
        <v>85.4</v>
      </c>
      <c r="J74" s="8">
        <v>96.9</v>
      </c>
      <c r="K74" s="8">
        <v>112</v>
      </c>
    </row>
    <row r="75" spans="1:11" ht="15.75" customHeight="1" thickTop="1" thickBot="1" x14ac:dyDescent="0.35">
      <c r="A75" s="224" t="e">
        <f>IF('0'!#REF!=1,"до змісту","to title")</f>
        <v>#REF!</v>
      </c>
      <c r="B75" s="92" t="str">
        <f>IF('0'!A1=1,"Київська","Kyiv")</f>
        <v>Київська</v>
      </c>
      <c r="C75" s="101">
        <v>96.9</v>
      </c>
      <c r="D75" s="9">
        <v>109.3</v>
      </c>
      <c r="E75" s="10">
        <v>108.5</v>
      </c>
      <c r="F75" s="8">
        <v>104.1</v>
      </c>
      <c r="G75" s="8">
        <v>99.6</v>
      </c>
      <c r="H75" s="8">
        <v>96.4</v>
      </c>
      <c r="I75" s="8">
        <v>92.8</v>
      </c>
      <c r="J75" s="8">
        <v>109.5</v>
      </c>
      <c r="K75" s="8">
        <v>120.9</v>
      </c>
    </row>
    <row r="76" spans="1:11" ht="15.75" customHeight="1" thickTop="1" thickBot="1" x14ac:dyDescent="0.35">
      <c r="A76" s="224" t="e">
        <f>IF('0'!#REF!=1,"до змісту","to title")</f>
        <v>#REF!</v>
      </c>
      <c r="B76" s="92" t="str">
        <f>IF('0'!A1=1,"Кіровоградська","Kirovohrad")</f>
        <v>Кіровоградська</v>
      </c>
      <c r="C76" s="101">
        <v>113.4</v>
      </c>
      <c r="D76" s="9">
        <v>108.4</v>
      </c>
      <c r="E76" s="10">
        <v>119</v>
      </c>
      <c r="F76" s="8">
        <v>98.3</v>
      </c>
      <c r="G76" s="8">
        <v>98.5</v>
      </c>
      <c r="H76" s="8">
        <v>101.9</v>
      </c>
      <c r="I76" s="8">
        <v>98.3</v>
      </c>
      <c r="J76" s="8">
        <v>92.9</v>
      </c>
      <c r="K76" s="8">
        <v>103.4</v>
      </c>
    </row>
    <row r="77" spans="1:11" ht="15.75" customHeight="1" thickTop="1" thickBot="1" x14ac:dyDescent="0.35">
      <c r="A77" s="224" t="e">
        <f>IF('0'!#REF!=1,"до змісту","to title")</f>
        <v>#REF!</v>
      </c>
      <c r="B77" s="92" t="str">
        <f>IF('0'!A1=1,"Луганська**","Luhansk**")</f>
        <v>Луганська**</v>
      </c>
      <c r="C77" s="101">
        <v>100.5</v>
      </c>
      <c r="D77" s="9">
        <v>103.4</v>
      </c>
      <c r="E77" s="10">
        <v>97.6</v>
      </c>
      <c r="F77" s="8">
        <v>98.3</v>
      </c>
      <c r="G77" s="8">
        <v>61.6</v>
      </c>
      <c r="H77" s="8">
        <v>38.700000000000003</v>
      </c>
      <c r="I77" s="8">
        <v>89.8</v>
      </c>
      <c r="J77" s="8">
        <v>84.2</v>
      </c>
      <c r="K77" s="8">
        <v>89.9</v>
      </c>
    </row>
    <row r="78" spans="1:11" ht="15.75" customHeight="1" thickTop="1" thickBot="1" x14ac:dyDescent="0.35">
      <c r="A78" s="224" t="e">
        <f>IF('0'!#REF!=1,"до змісту","to title")</f>
        <v>#REF!</v>
      </c>
      <c r="B78" s="92" t="str">
        <f>IF('0'!A1=1,"Львівська","Lviv")</f>
        <v>Львівська</v>
      </c>
      <c r="C78" s="101">
        <v>111.8</v>
      </c>
      <c r="D78" s="9">
        <v>104.2</v>
      </c>
      <c r="E78" s="10">
        <v>108.7</v>
      </c>
      <c r="F78" s="8">
        <v>111.4</v>
      </c>
      <c r="G78" s="8">
        <v>95.7</v>
      </c>
      <c r="H78" s="8">
        <v>97.9</v>
      </c>
      <c r="I78" s="8">
        <v>104</v>
      </c>
      <c r="J78" s="8">
        <v>114.5</v>
      </c>
      <c r="K78" s="8">
        <v>112.9</v>
      </c>
    </row>
    <row r="79" spans="1:11" ht="15.75" customHeight="1" thickTop="1" thickBot="1" x14ac:dyDescent="0.35">
      <c r="A79" s="224" t="e">
        <f>IF('0'!#REF!=1,"до змісту","to title")</f>
        <v>#REF!</v>
      </c>
      <c r="B79" s="92" t="str">
        <f>IF('0'!A1=1,"Миколаївська","Mykolayiv")</f>
        <v>Миколаївська</v>
      </c>
      <c r="C79" s="101">
        <v>121.4</v>
      </c>
      <c r="D79" s="9">
        <v>101.7</v>
      </c>
      <c r="E79" s="10">
        <v>94.5</v>
      </c>
      <c r="F79" s="8">
        <v>71.599999999999994</v>
      </c>
      <c r="G79" s="8">
        <v>131.19999999999999</v>
      </c>
      <c r="H79" s="8">
        <v>71.8</v>
      </c>
      <c r="I79" s="8">
        <v>95.1</v>
      </c>
      <c r="J79" s="8">
        <v>94.6</v>
      </c>
      <c r="K79" s="8">
        <v>105.8</v>
      </c>
    </row>
    <row r="80" spans="1:11" ht="15.75" customHeight="1" thickTop="1" thickBot="1" x14ac:dyDescent="0.35">
      <c r="A80" s="224" t="e">
        <f>IF('0'!#REF!=1,"до змісту","to title")</f>
        <v>#REF!</v>
      </c>
      <c r="B80" s="92" t="str">
        <f>IF('0'!A1=1,"Одеська","Odesa")</f>
        <v>Одеська</v>
      </c>
      <c r="C80" s="101">
        <v>95.6</v>
      </c>
      <c r="D80" s="9">
        <v>78.599999999999994</v>
      </c>
      <c r="E80" s="10">
        <v>93.1</v>
      </c>
      <c r="F80" s="8">
        <v>111.3</v>
      </c>
      <c r="G80" s="8">
        <v>101.2</v>
      </c>
      <c r="H80" s="8">
        <v>100.1</v>
      </c>
      <c r="I80" s="8">
        <v>87.8</v>
      </c>
      <c r="J80" s="8">
        <v>97.6</v>
      </c>
      <c r="K80" s="8">
        <v>89.4</v>
      </c>
    </row>
    <row r="81" spans="1:12" ht="15.75" customHeight="1" thickTop="1" thickBot="1" x14ac:dyDescent="0.35">
      <c r="A81" s="224" t="e">
        <f>IF('0'!#REF!=1,"до змісту","to title")</f>
        <v>#REF!</v>
      </c>
      <c r="B81" s="92" t="str">
        <f>IF('0'!A1=1,"Полтавська","Poltava")</f>
        <v>Полтавська</v>
      </c>
      <c r="C81" s="101">
        <v>104</v>
      </c>
      <c r="D81" s="9">
        <v>103.5</v>
      </c>
      <c r="E81" s="10">
        <v>122.1</v>
      </c>
      <c r="F81" s="8">
        <v>115.5</v>
      </c>
      <c r="G81" s="8">
        <v>101.9</v>
      </c>
      <c r="H81" s="8">
        <v>100.1</v>
      </c>
      <c r="I81" s="8">
        <v>103.7</v>
      </c>
      <c r="J81" s="8">
        <v>94.4</v>
      </c>
      <c r="K81" s="8">
        <v>95.8</v>
      </c>
    </row>
    <row r="82" spans="1:12" ht="15.75" customHeight="1" thickTop="1" thickBot="1" x14ac:dyDescent="0.35">
      <c r="A82" s="224" t="e">
        <f>IF('0'!#REF!=1,"до змісту","to title")</f>
        <v>#REF!</v>
      </c>
      <c r="B82" s="92" t="str">
        <f>IF('0'!A1=1,"Рівненська","Rivne")</f>
        <v>Рівненська</v>
      </c>
      <c r="C82" s="101">
        <v>103.8</v>
      </c>
      <c r="D82" s="9">
        <v>107.2</v>
      </c>
      <c r="E82" s="10">
        <v>106.3</v>
      </c>
      <c r="F82" s="8">
        <v>109.3</v>
      </c>
      <c r="G82" s="8">
        <v>100.7</v>
      </c>
      <c r="H82" s="8">
        <v>100.4</v>
      </c>
      <c r="I82" s="8">
        <v>106</v>
      </c>
      <c r="J82" s="8">
        <v>109.7</v>
      </c>
      <c r="K82" s="8">
        <v>106</v>
      </c>
    </row>
    <row r="83" spans="1:12" ht="15.75" customHeight="1" thickTop="1" thickBot="1" x14ac:dyDescent="0.35">
      <c r="A83" s="224" t="e">
        <f>IF('0'!#REF!=1,"до змісту","to title")</f>
        <v>#REF!</v>
      </c>
      <c r="B83" s="92" t="str">
        <f>IF('0'!A1=1,"Сумська","Sumy ")</f>
        <v>Сумська</v>
      </c>
      <c r="C83" s="101">
        <v>99.8</v>
      </c>
      <c r="D83" s="9">
        <v>105</v>
      </c>
      <c r="E83" s="10">
        <v>112.3</v>
      </c>
      <c r="F83" s="8">
        <v>106.7</v>
      </c>
      <c r="G83" s="8">
        <v>102.4</v>
      </c>
      <c r="H83" s="8">
        <v>101.3</v>
      </c>
      <c r="I83" s="8">
        <v>96.6</v>
      </c>
      <c r="J83" s="8">
        <v>98.9</v>
      </c>
      <c r="K83" s="8">
        <v>100.9</v>
      </c>
    </row>
    <row r="84" spans="1:12" ht="15.75" customHeight="1" thickTop="1" thickBot="1" x14ac:dyDescent="0.35">
      <c r="A84" s="224" t="e">
        <f>IF('0'!#REF!=1,"до змісту","to title")</f>
        <v>#REF!</v>
      </c>
      <c r="B84" s="92" t="str">
        <f>IF('0'!A1=1,"Тернопільська","Ternopil ")</f>
        <v>Тернопільська</v>
      </c>
      <c r="C84" s="101">
        <v>118</v>
      </c>
      <c r="D84" s="9">
        <v>111.1</v>
      </c>
      <c r="E84" s="10">
        <v>118.8</v>
      </c>
      <c r="F84" s="8">
        <v>127.3</v>
      </c>
      <c r="G84" s="8">
        <v>117.7</v>
      </c>
      <c r="H84" s="8">
        <v>112.5</v>
      </c>
      <c r="I84" s="8">
        <v>100.4</v>
      </c>
      <c r="J84" s="8">
        <v>102</v>
      </c>
      <c r="K84" s="8">
        <v>108.5</v>
      </c>
    </row>
    <row r="85" spans="1:12" ht="15.75" customHeight="1" thickTop="1" thickBot="1" x14ac:dyDescent="0.35">
      <c r="A85" s="224" t="e">
        <f>IF('0'!#REF!=1,"до змісту","to title")</f>
        <v>#REF!</v>
      </c>
      <c r="B85" s="92" t="str">
        <f>IF('0'!A1=1,"Харківська","Kharkiv")</f>
        <v>Харківська</v>
      </c>
      <c r="C85" s="101">
        <v>108.3</v>
      </c>
      <c r="D85" s="9">
        <v>101</v>
      </c>
      <c r="E85" s="10">
        <v>97.7</v>
      </c>
      <c r="F85" s="8">
        <v>119.3</v>
      </c>
      <c r="G85" s="8">
        <v>98.7</v>
      </c>
      <c r="H85" s="8">
        <v>92.9</v>
      </c>
      <c r="I85" s="8">
        <v>96</v>
      </c>
      <c r="J85" s="8">
        <v>85.7</v>
      </c>
      <c r="K85" s="8">
        <v>104.9</v>
      </c>
    </row>
    <row r="86" spans="1:12" ht="15.75" customHeight="1" thickTop="1" thickBot="1" x14ac:dyDescent="0.35">
      <c r="A86" s="224" t="e">
        <f>IF('0'!#REF!=1,"до змісту","to title")</f>
        <v>#REF!</v>
      </c>
      <c r="B86" s="92" t="str">
        <f>IF('0'!A1=1,"Херсонська","Kherson")</f>
        <v>Херсонська</v>
      </c>
      <c r="C86" s="101">
        <v>109.3</v>
      </c>
      <c r="D86" s="9">
        <v>107.1</v>
      </c>
      <c r="E86" s="10">
        <v>116.3</v>
      </c>
      <c r="F86" s="8">
        <v>181.2</v>
      </c>
      <c r="G86" s="8">
        <v>136.4</v>
      </c>
      <c r="H86" s="8">
        <v>88.5</v>
      </c>
      <c r="I86" s="8">
        <v>70</v>
      </c>
      <c r="J86" s="8">
        <v>99.4</v>
      </c>
      <c r="K86" s="8">
        <v>104.9</v>
      </c>
    </row>
    <row r="87" spans="1:12" ht="15.75" customHeight="1" thickTop="1" thickBot="1" x14ac:dyDescent="0.35">
      <c r="A87" s="224" t="e">
        <f>IF('0'!#REF!=1,"до змісту","to title")</f>
        <v>#REF!</v>
      </c>
      <c r="B87" s="92" t="str">
        <f>IF('0'!A1=1,"Хмельницька","Khmelnytskiy")</f>
        <v>Хмельницька</v>
      </c>
      <c r="C87" s="101">
        <v>107.6</v>
      </c>
      <c r="D87" s="9">
        <v>128</v>
      </c>
      <c r="E87" s="10">
        <v>137.4</v>
      </c>
      <c r="F87" s="8">
        <v>131.4</v>
      </c>
      <c r="G87" s="8">
        <v>111.5</v>
      </c>
      <c r="H87" s="8">
        <v>94.1</v>
      </c>
      <c r="I87" s="8">
        <v>80.8</v>
      </c>
      <c r="J87" s="8">
        <v>109.3</v>
      </c>
      <c r="K87" s="8">
        <v>95.8</v>
      </c>
    </row>
    <row r="88" spans="1:12" ht="15.75" customHeight="1" thickTop="1" thickBot="1" x14ac:dyDescent="0.35">
      <c r="A88" s="224" t="e">
        <f>IF('0'!#REF!=1,"до змісту","to title")</f>
        <v>#REF!</v>
      </c>
      <c r="B88" s="92" t="str">
        <f>IF('0'!A1=1,"Черкаська","Cherkasy")</f>
        <v>Черкаська</v>
      </c>
      <c r="C88" s="101">
        <v>129.6</v>
      </c>
      <c r="D88" s="9">
        <v>100.4</v>
      </c>
      <c r="E88" s="10">
        <v>99.4</v>
      </c>
      <c r="F88" s="8">
        <v>100.2</v>
      </c>
      <c r="G88" s="8">
        <v>101.3</v>
      </c>
      <c r="H88" s="8">
        <v>96.9</v>
      </c>
      <c r="I88" s="8">
        <v>101.2</v>
      </c>
      <c r="J88" s="8">
        <v>98.9</v>
      </c>
      <c r="K88" s="8">
        <v>103.7</v>
      </c>
    </row>
    <row r="89" spans="1:12" ht="15.75" customHeight="1" thickTop="1" thickBot="1" x14ac:dyDescent="0.35">
      <c r="A89" s="224" t="e">
        <f>IF('0'!#REF!=1,"до змісту","to title")</f>
        <v>#REF!</v>
      </c>
      <c r="B89" s="92" t="str">
        <f>IF('0'!A1=1,"Чернівецька","Chernivtsi")</f>
        <v>Чернівецька</v>
      </c>
      <c r="C89" s="101">
        <v>113.2</v>
      </c>
      <c r="D89" s="9">
        <v>112.9</v>
      </c>
      <c r="E89" s="10">
        <v>109</v>
      </c>
      <c r="F89" s="8">
        <v>84.8</v>
      </c>
      <c r="G89" s="8">
        <v>99</v>
      </c>
      <c r="H89" s="8">
        <v>95.4</v>
      </c>
      <c r="I89" s="8">
        <v>93.3</v>
      </c>
      <c r="J89" s="8">
        <v>93.3</v>
      </c>
      <c r="K89" s="8">
        <v>106.5</v>
      </c>
    </row>
    <row r="90" spans="1:12" ht="15.75" customHeight="1" thickTop="1" thickBot="1" x14ac:dyDescent="0.35">
      <c r="A90" s="224" t="e">
        <f>IF('0'!#REF!=1,"до змісту","to title")</f>
        <v>#REF!</v>
      </c>
      <c r="B90" s="92" t="str">
        <f>IF('0'!A1=1,"Чернігівська","Chernihiv")</f>
        <v>Чернігівська</v>
      </c>
      <c r="C90" s="101">
        <v>97.3</v>
      </c>
      <c r="D90" s="9">
        <v>102.2</v>
      </c>
      <c r="E90" s="10">
        <v>107.7</v>
      </c>
      <c r="F90" s="8">
        <v>102.4</v>
      </c>
      <c r="G90" s="8">
        <v>98.8</v>
      </c>
      <c r="H90" s="8">
        <v>95.2</v>
      </c>
      <c r="I90" s="8">
        <v>103.5</v>
      </c>
      <c r="J90" s="8">
        <v>100.7</v>
      </c>
      <c r="K90" s="8">
        <v>100.3</v>
      </c>
    </row>
    <row r="91" spans="1:12" ht="15.75" customHeight="1" thickTop="1" thickBot="1" x14ac:dyDescent="0.35">
      <c r="A91" s="242" t="e">
        <f>IF('0'!#REF!=1,"до змісту","to title")</f>
        <v>#REF!</v>
      </c>
      <c r="B91" s="93" t="str">
        <f>IF('0'!A1=1,"м. Севастополь","Sevastopоl")</f>
        <v>м. Севастополь</v>
      </c>
      <c r="C91" s="102" t="s">
        <v>0</v>
      </c>
      <c r="D91" s="13" t="s">
        <v>0</v>
      </c>
      <c r="E91" s="14" t="s">
        <v>0</v>
      </c>
      <c r="F91" s="14">
        <v>113.3</v>
      </c>
      <c r="G91" s="13" t="s">
        <v>0</v>
      </c>
      <c r="H91" s="13" t="s">
        <v>0</v>
      </c>
      <c r="I91" s="13" t="s">
        <v>0</v>
      </c>
      <c r="J91" s="13" t="s">
        <v>0</v>
      </c>
      <c r="K91" s="13" t="s">
        <v>0</v>
      </c>
    </row>
    <row r="92" spans="1:12" ht="15.75" customHeight="1" thickTop="1" x14ac:dyDescent="0.3">
      <c r="A92" s="94"/>
      <c r="B92" s="92"/>
      <c r="C92" s="103"/>
      <c r="D92" s="29"/>
      <c r="E92" s="6"/>
      <c r="F92" s="6"/>
      <c r="G92" s="29"/>
      <c r="H92" s="57"/>
    </row>
    <row r="93" spans="1:12" s="120" customFormat="1" ht="15.75" customHeight="1" x14ac:dyDescent="0.3">
      <c r="A93" s="130"/>
      <c r="B93" s="131"/>
      <c r="C93" s="132"/>
      <c r="D93" s="133"/>
      <c r="E93" s="134"/>
      <c r="F93" s="134"/>
      <c r="G93" s="133"/>
      <c r="H93" s="135"/>
      <c r="I93" s="136"/>
    </row>
    <row r="94" spans="1:12" ht="33.75" customHeight="1" x14ac:dyDescent="0.3">
      <c r="A94" s="90"/>
      <c r="B94" s="203" t="str">
        <f>IF('0'!A1=1,"*Дані за 2014-2018 роки наведено без урахування тимчасово окупованої території Автономної Республіки Крим, м. Севастополя, а також без частини тимчасово окупованих територій у Донецькій та Луганській областях.","Data for 2014-2018 to exclude the temporarily occupied territories of the Autonomous Republic of Crimea, the city of Sevastopol,  the temporarily occupied territories in the Donetk and Luhansk regions.")</f>
        <v>*Дані за 2014-2018 роки наведено без урахування тимчасово окупованої території Автономної Республіки Крим, м. Севастополя, а також без частини тимчасово окупованих територій у Донецькій та Луганській областях.</v>
      </c>
      <c r="C94" s="208"/>
      <c r="D94" s="208"/>
      <c r="E94" s="208"/>
      <c r="F94" s="208"/>
      <c r="G94" s="208"/>
      <c r="H94" s="208"/>
      <c r="I94" s="208"/>
      <c r="J94" s="208"/>
      <c r="K94" s="208"/>
      <c r="L94" s="208"/>
    </row>
    <row r="95" spans="1:12" x14ac:dyDescent="0.3">
      <c r="A95" s="90"/>
      <c r="B95" s="125"/>
      <c r="C95" s="126"/>
      <c r="D95" s="126"/>
      <c r="E95" s="126"/>
      <c r="F95" s="126"/>
      <c r="G95" s="126"/>
      <c r="H95" s="126"/>
      <c r="I95" s="126"/>
      <c r="J95" s="126"/>
      <c r="K95" s="126"/>
      <c r="L95" s="126"/>
    </row>
    <row r="96" spans="1:12" x14ac:dyDescent="0.3">
      <c r="A96" s="90"/>
      <c r="B96" s="95" t="str">
        <f>IF('0'!A1=1,"** З 2014 р. дані можуть бути уточнені.","** Since 2014 data can be precised")</f>
        <v>** З 2014 р. дані можуть бути уточнені.</v>
      </c>
      <c r="C96" s="104"/>
    </row>
    <row r="97" spans="1:3" x14ac:dyDescent="0.3">
      <c r="A97" s="90"/>
      <c r="B97" s="97"/>
      <c r="C97" s="104"/>
    </row>
    <row r="98" spans="1:3" x14ac:dyDescent="0.3">
      <c r="A98" s="90"/>
      <c r="B98" s="90"/>
      <c r="C98" s="104"/>
    </row>
  </sheetData>
  <mergeCells count="17">
    <mergeCell ref="A2:B5"/>
    <mergeCell ref="C2:C5"/>
    <mergeCell ref="D2:D5"/>
    <mergeCell ref="E2:E5"/>
    <mergeCell ref="F2:F5"/>
    <mergeCell ref="B94:L94"/>
    <mergeCell ref="K2:K5"/>
    <mergeCell ref="J2:J5"/>
    <mergeCell ref="I2:I5"/>
    <mergeCell ref="A64:C64"/>
    <mergeCell ref="A36:A62"/>
    <mergeCell ref="H2:H5"/>
    <mergeCell ref="A65:A91"/>
    <mergeCell ref="A7:A33"/>
    <mergeCell ref="A6:B6"/>
    <mergeCell ref="G2:G5"/>
    <mergeCell ref="A35:C35"/>
  </mergeCells>
  <hyperlinks>
    <hyperlink ref="A1" location="'0'!A1" display="'0'!A1" xr:uid="{00000000-0004-0000-0500-000000000000}"/>
  </hyperlinks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3"/>
  <sheetViews>
    <sheetView showGridLines="0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K2" sqref="K2"/>
    </sheetView>
  </sheetViews>
  <sheetFormatPr defaultRowHeight="14.4" x14ac:dyDescent="0.3"/>
  <cols>
    <col min="1" max="1" width="8.6640625" customWidth="1"/>
    <col min="2" max="2" width="45.6640625" customWidth="1"/>
    <col min="3" max="7" width="10.6640625" customWidth="1"/>
    <col min="10" max="10" width="10.33203125" customWidth="1"/>
  </cols>
  <sheetData>
    <row r="1" spans="1:11" ht="15" thickBot="1" x14ac:dyDescent="0.35">
      <c r="A1" s="80" t="str">
        <f>IF('0'!A1=1,"до змісту","to title")</f>
        <v>до змісту</v>
      </c>
      <c r="B1" s="105"/>
      <c r="C1" s="1"/>
      <c r="D1" s="1"/>
      <c r="E1" s="1"/>
      <c r="F1" s="1"/>
      <c r="G1" s="1"/>
      <c r="H1" s="1"/>
    </row>
    <row r="2" spans="1:11" ht="38.25" customHeight="1" thickBot="1" x14ac:dyDescent="0.35">
      <c r="A2" s="251" t="str">
        <f>IF('0'!A1=1,"Індекси валової продукції господарств населення за регіонами (до попереднього року, %)","Indices of gross agricultural productions in households by oblasts (to previous year, %)")</f>
        <v>Індекси валової продукції господарств населення за регіонами (до попереднього року, %)</v>
      </c>
      <c r="B2" s="252"/>
      <c r="C2" s="32">
        <v>2010</v>
      </c>
      <c r="D2" s="32">
        <v>2011</v>
      </c>
      <c r="E2" s="32">
        <v>2012</v>
      </c>
      <c r="F2" s="32">
        <v>2013</v>
      </c>
      <c r="G2" s="32" t="s">
        <v>1</v>
      </c>
      <c r="H2" s="32">
        <v>2015</v>
      </c>
      <c r="I2" s="32">
        <v>2016</v>
      </c>
      <c r="J2" s="32">
        <v>2017</v>
      </c>
      <c r="K2" s="32">
        <v>2018</v>
      </c>
    </row>
    <row r="3" spans="1:11" ht="17.25" customHeight="1" thickBot="1" x14ac:dyDescent="0.35">
      <c r="A3" s="226" t="str">
        <f>IF('0'!A1=1,"Валова продукція, всього","Gross output, total")</f>
        <v>Валова продукція, всього</v>
      </c>
      <c r="B3" s="253"/>
      <c r="C3" s="31"/>
      <c r="D3" s="31"/>
      <c r="E3" s="31"/>
      <c r="F3" s="31"/>
      <c r="G3" s="31"/>
      <c r="H3" s="23"/>
    </row>
    <row r="4" spans="1:11" ht="15" customHeight="1" thickBot="1" x14ac:dyDescent="0.35">
      <c r="A4" s="223" t="str">
        <f>IF('0'!A1=1,"РЕГІОНИ","OBLAST")</f>
        <v>РЕГІОНИ</v>
      </c>
      <c r="B4" s="91" t="str">
        <f>IF('0'!A1=1,"Україна","Ukraine")</f>
        <v>Україна</v>
      </c>
      <c r="C4" s="42">
        <v>99.1</v>
      </c>
      <c r="D4" s="43">
        <v>111.8</v>
      </c>
      <c r="E4" s="44">
        <v>97.8</v>
      </c>
      <c r="F4" s="42">
        <v>105.5</v>
      </c>
      <c r="G4" s="42">
        <v>100</v>
      </c>
      <c r="H4" s="115">
        <v>95.7</v>
      </c>
      <c r="I4" s="115">
        <v>101.8</v>
      </c>
      <c r="J4" s="115">
        <v>99.2</v>
      </c>
      <c r="K4" s="115">
        <v>102.3</v>
      </c>
    </row>
    <row r="5" spans="1:11" ht="15.75" customHeight="1" thickTop="1" thickBot="1" x14ac:dyDescent="0.35">
      <c r="A5" s="224" t="e">
        <f>IF('0'!#REF!=1,"до змісту","to title")</f>
        <v>#REF!</v>
      </c>
      <c r="B5" s="92" t="str">
        <f>IF('0'!A1=1,"АР Крим","AR of Crimea ")</f>
        <v>АР Крим</v>
      </c>
      <c r="C5" s="45">
        <v>93.5</v>
      </c>
      <c r="D5" s="34">
        <v>107.6</v>
      </c>
      <c r="E5" s="46">
        <v>83.6</v>
      </c>
      <c r="F5" s="45">
        <v>105.1</v>
      </c>
      <c r="G5" s="19" t="s">
        <v>0</v>
      </c>
      <c r="H5" s="19" t="s">
        <v>0</v>
      </c>
      <c r="I5" s="19" t="s">
        <v>0</v>
      </c>
      <c r="J5" s="19" t="s">
        <v>0</v>
      </c>
      <c r="K5" s="19" t="s">
        <v>0</v>
      </c>
    </row>
    <row r="6" spans="1:11" ht="15" customHeight="1" thickTop="1" thickBot="1" x14ac:dyDescent="0.35">
      <c r="A6" s="224" t="e">
        <f>IF('0'!#REF!=1,"до змісту","to title")</f>
        <v>#REF!</v>
      </c>
      <c r="B6" s="92" t="str">
        <f>IF('0'!A1=1,"Вінницька","Vinnytsya")</f>
        <v>Вінницька</v>
      </c>
      <c r="C6" s="45">
        <v>99</v>
      </c>
      <c r="D6" s="34">
        <v>112.6</v>
      </c>
      <c r="E6" s="46">
        <v>97.2</v>
      </c>
      <c r="F6" s="45">
        <v>107.8</v>
      </c>
      <c r="G6" s="45">
        <v>103.8</v>
      </c>
      <c r="H6" s="45">
        <v>96.8</v>
      </c>
      <c r="I6" s="45">
        <v>103.3</v>
      </c>
      <c r="J6" s="46">
        <v>99.3</v>
      </c>
      <c r="K6" s="45">
        <v>99.6</v>
      </c>
    </row>
    <row r="7" spans="1:11" ht="15.75" customHeight="1" thickTop="1" thickBot="1" x14ac:dyDescent="0.35">
      <c r="A7" s="224" t="e">
        <f>IF('0'!#REF!=1,"до змісту","to title")</f>
        <v>#REF!</v>
      </c>
      <c r="B7" s="92" t="str">
        <f>IF('0'!A1=1,"Волинська","Volyn")</f>
        <v>Волинська</v>
      </c>
      <c r="C7" s="45">
        <v>101</v>
      </c>
      <c r="D7" s="34">
        <v>106.7</v>
      </c>
      <c r="E7" s="46">
        <v>104.3</v>
      </c>
      <c r="F7" s="45">
        <v>100.5</v>
      </c>
      <c r="G7" s="45">
        <v>100.4</v>
      </c>
      <c r="H7" s="45">
        <v>93.5</v>
      </c>
      <c r="I7" s="45">
        <v>98.2</v>
      </c>
      <c r="J7" s="46">
        <v>100.8</v>
      </c>
      <c r="K7" s="45">
        <v>97.6</v>
      </c>
    </row>
    <row r="8" spans="1:11" ht="15.75" customHeight="1" thickTop="1" thickBot="1" x14ac:dyDescent="0.35">
      <c r="A8" s="224" t="e">
        <f>IF('0'!#REF!=1,"до змісту","to title")</f>
        <v>#REF!</v>
      </c>
      <c r="B8" s="92" t="str">
        <f>IF('0'!A1=1,"Дніпропетровська","Dnipropetrovsk")</f>
        <v>Дніпропетровська</v>
      </c>
      <c r="C8" s="45">
        <v>103.1</v>
      </c>
      <c r="D8" s="34">
        <v>113.4</v>
      </c>
      <c r="E8" s="46">
        <v>84.4</v>
      </c>
      <c r="F8" s="45">
        <v>118.9</v>
      </c>
      <c r="G8" s="45">
        <v>100</v>
      </c>
      <c r="H8" s="45">
        <v>103.7</v>
      </c>
      <c r="I8" s="45">
        <v>100.1</v>
      </c>
      <c r="J8" s="46">
        <v>97.7</v>
      </c>
      <c r="K8" s="45">
        <v>101.9</v>
      </c>
    </row>
    <row r="9" spans="1:11" ht="15.75" customHeight="1" thickTop="1" thickBot="1" x14ac:dyDescent="0.35">
      <c r="A9" s="224" t="e">
        <f>IF('0'!#REF!=1,"до змісту","to title")</f>
        <v>#REF!</v>
      </c>
      <c r="B9" s="92" t="str">
        <f>IF('0'!A1=1,"Донецька**","Donetsk**")</f>
        <v>Донецька**</v>
      </c>
      <c r="C9" s="45">
        <v>97.7</v>
      </c>
      <c r="D9" s="34">
        <v>117.6</v>
      </c>
      <c r="E9" s="46">
        <v>98.6</v>
      </c>
      <c r="F9" s="45">
        <v>105.3</v>
      </c>
      <c r="G9" s="45">
        <v>96.4</v>
      </c>
      <c r="H9" s="45">
        <v>57.4</v>
      </c>
      <c r="I9" s="45">
        <v>99.6</v>
      </c>
      <c r="J9" s="46">
        <v>105.1</v>
      </c>
      <c r="K9" s="45">
        <v>92.6</v>
      </c>
    </row>
    <row r="10" spans="1:11" ht="15.75" customHeight="1" thickTop="1" thickBot="1" x14ac:dyDescent="0.35">
      <c r="A10" s="224" t="e">
        <f>IF('0'!#REF!=1,"до змісту","to title")</f>
        <v>#REF!</v>
      </c>
      <c r="B10" s="92" t="str">
        <f>IF('0'!A1=1,"Житомирська","Zhytomyr")</f>
        <v>Житомирська</v>
      </c>
      <c r="C10" s="45">
        <v>101.7</v>
      </c>
      <c r="D10" s="34">
        <v>104.5</v>
      </c>
      <c r="E10" s="46">
        <v>104.8</v>
      </c>
      <c r="F10" s="45">
        <v>100.5</v>
      </c>
      <c r="G10" s="45">
        <v>101</v>
      </c>
      <c r="H10" s="45">
        <v>98.5</v>
      </c>
      <c r="I10" s="45">
        <v>109.1</v>
      </c>
      <c r="J10" s="46">
        <v>107.8</v>
      </c>
      <c r="K10" s="45">
        <v>107.5</v>
      </c>
    </row>
    <row r="11" spans="1:11" ht="15.75" customHeight="1" thickTop="1" thickBot="1" x14ac:dyDescent="0.35">
      <c r="A11" s="224" t="e">
        <f>IF('0'!#REF!=1,"до змісту","to title")</f>
        <v>#REF!</v>
      </c>
      <c r="B11" s="92" t="str">
        <f>IF('0'!A1=1,"Закарпатська","Zakarpattya")</f>
        <v>Закарпатська</v>
      </c>
      <c r="C11" s="45">
        <v>98.1</v>
      </c>
      <c r="D11" s="34">
        <v>103.9</v>
      </c>
      <c r="E11" s="46">
        <v>103.5</v>
      </c>
      <c r="F11" s="45">
        <v>102.9</v>
      </c>
      <c r="G11" s="45">
        <v>98.7</v>
      </c>
      <c r="H11" s="45">
        <v>93.7</v>
      </c>
      <c r="I11" s="45">
        <v>95.4</v>
      </c>
      <c r="J11" s="46">
        <v>102.2</v>
      </c>
      <c r="K11" s="45">
        <v>106.4</v>
      </c>
    </row>
    <row r="12" spans="1:11" ht="15.75" customHeight="1" thickTop="1" thickBot="1" x14ac:dyDescent="0.35">
      <c r="A12" s="224" t="e">
        <f>IF('0'!#REF!=1,"до змісту","to title")</f>
        <v>#REF!</v>
      </c>
      <c r="B12" s="92" t="str">
        <f>IF('0'!A1=1,"Запорізька","Zaporizhya")</f>
        <v>Запорізька</v>
      </c>
      <c r="C12" s="45">
        <v>109.3</v>
      </c>
      <c r="D12" s="34">
        <v>111.8</v>
      </c>
      <c r="E12" s="46">
        <v>98.5</v>
      </c>
      <c r="F12" s="45">
        <v>130.9</v>
      </c>
      <c r="G12" s="45">
        <v>94.5</v>
      </c>
      <c r="H12" s="45">
        <v>107.1</v>
      </c>
      <c r="I12" s="45">
        <v>94.2</v>
      </c>
      <c r="J12" s="46">
        <v>94.6</v>
      </c>
      <c r="K12" s="45">
        <v>88.1</v>
      </c>
    </row>
    <row r="13" spans="1:11" ht="15.75" customHeight="1" thickTop="1" thickBot="1" x14ac:dyDescent="0.35">
      <c r="A13" s="224" t="e">
        <f>IF('0'!#REF!=1,"до змісту","to title")</f>
        <v>#REF!</v>
      </c>
      <c r="B13" s="92" t="str">
        <f>IF('0'!A1=1,"Івано-Франківська","Ivano-Frankivsk")</f>
        <v>Івано-Франківська</v>
      </c>
      <c r="C13" s="45">
        <v>98.3</v>
      </c>
      <c r="D13" s="34">
        <v>103.2</v>
      </c>
      <c r="E13" s="46">
        <v>102.9</v>
      </c>
      <c r="F13" s="45">
        <v>100.7</v>
      </c>
      <c r="G13" s="45">
        <v>101.5</v>
      </c>
      <c r="H13" s="45">
        <v>100.5</v>
      </c>
      <c r="I13" s="45">
        <v>101.3</v>
      </c>
      <c r="J13" s="46">
        <v>101.2</v>
      </c>
      <c r="K13" s="45">
        <v>99.7</v>
      </c>
    </row>
    <row r="14" spans="1:11" ht="15.75" customHeight="1" thickTop="1" thickBot="1" x14ac:dyDescent="0.35">
      <c r="A14" s="224" t="e">
        <f>IF('0'!#REF!=1,"до змісту","to title")</f>
        <v>#REF!</v>
      </c>
      <c r="B14" s="92" t="str">
        <f>IF('0'!A1=1,"Київська","Kyiv")</f>
        <v>Київська</v>
      </c>
      <c r="C14" s="45">
        <v>106</v>
      </c>
      <c r="D14" s="34">
        <v>112.8</v>
      </c>
      <c r="E14" s="46">
        <v>106.8</v>
      </c>
      <c r="F14" s="45">
        <v>95.8</v>
      </c>
      <c r="G14" s="45">
        <v>106.4</v>
      </c>
      <c r="H14" s="45">
        <v>91</v>
      </c>
      <c r="I14" s="45">
        <v>113.2</v>
      </c>
      <c r="J14" s="46">
        <v>99.5</v>
      </c>
      <c r="K14" s="45">
        <v>105.5</v>
      </c>
    </row>
    <row r="15" spans="1:11" ht="15.75" customHeight="1" thickTop="1" thickBot="1" x14ac:dyDescent="0.35">
      <c r="A15" s="224" t="e">
        <f>IF('0'!#REF!=1,"до змісту","to title")</f>
        <v>#REF!</v>
      </c>
      <c r="B15" s="92" t="str">
        <f>IF('0'!A1=1,"Кіровоградська","Kirovohrad")</f>
        <v>Кіровоградська</v>
      </c>
      <c r="C15" s="45">
        <v>102.3</v>
      </c>
      <c r="D15" s="34">
        <v>105</v>
      </c>
      <c r="E15" s="46">
        <v>92.6</v>
      </c>
      <c r="F15" s="45">
        <v>111.6</v>
      </c>
      <c r="G15" s="45">
        <v>105.2</v>
      </c>
      <c r="H15" s="45">
        <v>102.1</v>
      </c>
      <c r="I15" s="45">
        <v>107.7</v>
      </c>
      <c r="J15" s="46">
        <v>96.3</v>
      </c>
      <c r="K15" s="45">
        <v>111.8</v>
      </c>
    </row>
    <row r="16" spans="1:11" ht="15.75" customHeight="1" thickTop="1" thickBot="1" x14ac:dyDescent="0.35">
      <c r="A16" s="224" t="e">
        <f>IF('0'!#REF!=1,"до змісту","to title")</f>
        <v>#REF!</v>
      </c>
      <c r="B16" s="92" t="str">
        <f>IF('0'!A1=1,"Луганська**","Luhansk**")</f>
        <v>Луганська**</v>
      </c>
      <c r="C16" s="45">
        <v>93.8</v>
      </c>
      <c r="D16" s="34">
        <v>112.3</v>
      </c>
      <c r="E16" s="46">
        <v>103.1</v>
      </c>
      <c r="F16" s="45">
        <v>103.7</v>
      </c>
      <c r="G16" s="45">
        <v>76.599999999999994</v>
      </c>
      <c r="H16" s="45">
        <v>83.5</v>
      </c>
      <c r="I16" s="45">
        <v>101.2</v>
      </c>
      <c r="J16" s="46">
        <v>93.4</v>
      </c>
      <c r="K16" s="45">
        <v>116.3</v>
      </c>
    </row>
    <row r="17" spans="1:11" ht="15.75" customHeight="1" thickTop="1" thickBot="1" x14ac:dyDescent="0.35">
      <c r="A17" s="224" t="e">
        <f>IF('0'!#REF!=1,"до змісту","to title")</f>
        <v>#REF!</v>
      </c>
      <c r="B17" s="92" t="str">
        <f>IF('0'!A1=1,"Львівська","Lviv")</f>
        <v>Львівська</v>
      </c>
      <c r="C17" s="45">
        <v>93.4</v>
      </c>
      <c r="D17" s="34">
        <v>111.7</v>
      </c>
      <c r="E17" s="46">
        <v>99.6</v>
      </c>
      <c r="F17" s="45">
        <v>96.5</v>
      </c>
      <c r="G17" s="45">
        <v>103.1</v>
      </c>
      <c r="H17" s="45">
        <v>98.1</v>
      </c>
      <c r="I17" s="45">
        <v>99.2</v>
      </c>
      <c r="J17" s="46">
        <v>101.1</v>
      </c>
      <c r="K17" s="45">
        <v>99.7</v>
      </c>
    </row>
    <row r="18" spans="1:11" ht="15.75" customHeight="1" thickTop="1" thickBot="1" x14ac:dyDescent="0.35">
      <c r="A18" s="224" t="e">
        <f>IF('0'!#REF!=1,"до змісту","to title")</f>
        <v>#REF!</v>
      </c>
      <c r="B18" s="92" t="str">
        <f>IF('0'!A1=1,"Миколаївська","Mykolayiv")</f>
        <v>Миколаївська</v>
      </c>
      <c r="C18" s="45">
        <v>101.9</v>
      </c>
      <c r="D18" s="34">
        <v>106.9</v>
      </c>
      <c r="E18" s="46">
        <v>89.3</v>
      </c>
      <c r="F18" s="45">
        <v>120.4</v>
      </c>
      <c r="G18" s="45">
        <v>92</v>
      </c>
      <c r="H18" s="45">
        <v>104.5</v>
      </c>
      <c r="I18" s="45">
        <v>102.9</v>
      </c>
      <c r="J18" s="46">
        <v>93.3</v>
      </c>
      <c r="K18" s="45">
        <v>100.9</v>
      </c>
    </row>
    <row r="19" spans="1:11" ht="15.75" customHeight="1" thickTop="1" thickBot="1" x14ac:dyDescent="0.35">
      <c r="A19" s="224" t="e">
        <f>IF('0'!#REF!=1,"до змісту","to title")</f>
        <v>#REF!</v>
      </c>
      <c r="B19" s="92" t="str">
        <f>IF('0'!A1=1,"Одеська","Odesa")</f>
        <v>Одеська</v>
      </c>
      <c r="C19" s="45">
        <v>120.1</v>
      </c>
      <c r="D19" s="34">
        <v>107.2</v>
      </c>
      <c r="E19" s="46">
        <v>87.4</v>
      </c>
      <c r="F19" s="45">
        <v>114.6</v>
      </c>
      <c r="G19" s="45">
        <v>96.9</v>
      </c>
      <c r="H19" s="45">
        <v>99.4</v>
      </c>
      <c r="I19" s="45">
        <v>98.8</v>
      </c>
      <c r="J19" s="46">
        <v>95</v>
      </c>
      <c r="K19" s="45">
        <v>102.3</v>
      </c>
    </row>
    <row r="20" spans="1:11" ht="15.75" customHeight="1" thickTop="1" thickBot="1" x14ac:dyDescent="0.35">
      <c r="A20" s="224" t="e">
        <f>IF('0'!#REF!=1,"до змісту","to title")</f>
        <v>#REF!</v>
      </c>
      <c r="B20" s="92" t="str">
        <f>IF('0'!A1=1,"Полтавська","Poltava")</f>
        <v>Полтавська</v>
      </c>
      <c r="C20" s="45">
        <v>92.9</v>
      </c>
      <c r="D20" s="34">
        <v>122.4</v>
      </c>
      <c r="E20" s="46">
        <v>94.6</v>
      </c>
      <c r="F20" s="45">
        <v>107.6</v>
      </c>
      <c r="G20" s="45">
        <v>104.2</v>
      </c>
      <c r="H20" s="45">
        <v>102.6</v>
      </c>
      <c r="I20" s="45">
        <v>97.7</v>
      </c>
      <c r="J20" s="46">
        <v>92.6</v>
      </c>
      <c r="K20" s="45">
        <v>112.2</v>
      </c>
    </row>
    <row r="21" spans="1:11" ht="15.75" customHeight="1" thickTop="1" thickBot="1" x14ac:dyDescent="0.35">
      <c r="A21" s="224" t="e">
        <f>IF('0'!#REF!=1,"до змісту","to title")</f>
        <v>#REF!</v>
      </c>
      <c r="B21" s="92" t="str">
        <f>IF('0'!A1=1,"Рівненська","Rivne")</f>
        <v>Рівненська</v>
      </c>
      <c r="C21" s="45">
        <v>103.5</v>
      </c>
      <c r="D21" s="34">
        <v>108.5</v>
      </c>
      <c r="E21" s="46">
        <v>100.9</v>
      </c>
      <c r="F21" s="45">
        <v>105.1</v>
      </c>
      <c r="G21" s="45">
        <v>101.4</v>
      </c>
      <c r="H21" s="45">
        <v>93</v>
      </c>
      <c r="I21" s="45">
        <v>101.1</v>
      </c>
      <c r="J21" s="46">
        <v>103.6</v>
      </c>
      <c r="K21" s="45">
        <v>98.6</v>
      </c>
    </row>
    <row r="22" spans="1:11" ht="15.75" customHeight="1" thickTop="1" thickBot="1" x14ac:dyDescent="0.35">
      <c r="A22" s="224" t="e">
        <f>IF('0'!#REF!=1,"до змісту","to title")</f>
        <v>#REF!</v>
      </c>
      <c r="B22" s="92" t="str">
        <f>IF('0'!A1=1,"Сумська","Sumy ")</f>
        <v>Сумська</v>
      </c>
      <c r="C22" s="45">
        <v>98.4</v>
      </c>
      <c r="D22" s="34">
        <v>108.9</v>
      </c>
      <c r="E22" s="46">
        <v>100</v>
      </c>
      <c r="F22" s="45">
        <v>101.7</v>
      </c>
      <c r="G22" s="45">
        <v>108.2</v>
      </c>
      <c r="H22" s="45">
        <v>91.5</v>
      </c>
      <c r="I22" s="45">
        <v>102.8</v>
      </c>
      <c r="J22" s="46">
        <v>100</v>
      </c>
      <c r="K22" s="45">
        <v>100.7</v>
      </c>
    </row>
    <row r="23" spans="1:11" ht="15.75" customHeight="1" thickTop="1" thickBot="1" x14ac:dyDescent="0.35">
      <c r="A23" s="224" t="e">
        <f>IF('0'!#REF!=1,"до змісту","to title")</f>
        <v>#REF!</v>
      </c>
      <c r="B23" s="92" t="str">
        <f>IF('0'!A1=1,"Тернопільська","Ternopil ")</f>
        <v>Тернопільська</v>
      </c>
      <c r="C23" s="45">
        <v>96.6</v>
      </c>
      <c r="D23" s="34">
        <v>117.1</v>
      </c>
      <c r="E23" s="46">
        <v>105</v>
      </c>
      <c r="F23" s="45">
        <v>100.8</v>
      </c>
      <c r="G23" s="45">
        <v>102</v>
      </c>
      <c r="H23" s="45">
        <v>92.2</v>
      </c>
      <c r="I23" s="45">
        <v>101.6</v>
      </c>
      <c r="J23" s="46">
        <v>100.9</v>
      </c>
      <c r="K23" s="45">
        <v>100.4</v>
      </c>
    </row>
    <row r="24" spans="1:11" ht="15.75" customHeight="1" thickTop="1" thickBot="1" x14ac:dyDescent="0.35">
      <c r="A24" s="224" t="e">
        <f>IF('0'!#REF!=1,"до змісту","to title")</f>
        <v>#REF!</v>
      </c>
      <c r="B24" s="92" t="str">
        <f>IF('0'!A1=1,"Харківська","Kharkiv")</f>
        <v>Харківська</v>
      </c>
      <c r="C24" s="45">
        <v>93</v>
      </c>
      <c r="D24" s="34">
        <v>137.1</v>
      </c>
      <c r="E24" s="46">
        <v>98.3</v>
      </c>
      <c r="F24" s="45">
        <v>110.9</v>
      </c>
      <c r="G24" s="45">
        <v>98.2</v>
      </c>
      <c r="H24" s="45">
        <v>102.7</v>
      </c>
      <c r="I24" s="45">
        <v>103.3</v>
      </c>
      <c r="J24" s="46">
        <v>95</v>
      </c>
      <c r="K24" s="45">
        <v>101.6</v>
      </c>
    </row>
    <row r="25" spans="1:11" ht="15.75" customHeight="1" thickTop="1" thickBot="1" x14ac:dyDescent="0.35">
      <c r="A25" s="224" t="e">
        <f>IF('0'!#REF!=1,"до змісту","to title")</f>
        <v>#REF!</v>
      </c>
      <c r="B25" s="92" t="str">
        <f>IF('0'!A1=1,"Херсонська","Kherson")</f>
        <v>Херсонська</v>
      </c>
      <c r="C25" s="45">
        <v>105.2</v>
      </c>
      <c r="D25" s="34">
        <v>113.9</v>
      </c>
      <c r="E25" s="46">
        <v>98.5</v>
      </c>
      <c r="F25" s="45">
        <v>103</v>
      </c>
      <c r="G25" s="45">
        <v>100.5</v>
      </c>
      <c r="H25" s="45">
        <v>97</v>
      </c>
      <c r="I25" s="45">
        <v>107.1</v>
      </c>
      <c r="J25" s="46">
        <v>97.4</v>
      </c>
      <c r="K25" s="45">
        <v>99.6</v>
      </c>
    </row>
    <row r="26" spans="1:11" ht="15.75" customHeight="1" thickTop="1" thickBot="1" x14ac:dyDescent="0.35">
      <c r="A26" s="224" t="e">
        <f>IF('0'!#REF!=1,"до змісту","to title")</f>
        <v>#REF!</v>
      </c>
      <c r="B26" s="92" t="str">
        <f>IF('0'!A1=1,"Хмельницька","Khmelnytskiy")</f>
        <v>Хмельницька</v>
      </c>
      <c r="C26" s="45">
        <v>93.3</v>
      </c>
      <c r="D26" s="34">
        <v>106.2</v>
      </c>
      <c r="E26" s="46">
        <v>106.4</v>
      </c>
      <c r="F26" s="45">
        <v>94.1</v>
      </c>
      <c r="G26" s="45">
        <v>101.1</v>
      </c>
      <c r="H26" s="45">
        <v>91.8</v>
      </c>
      <c r="I26" s="45">
        <v>110.2</v>
      </c>
      <c r="J26" s="46">
        <v>108.5</v>
      </c>
      <c r="K26" s="45">
        <v>99.2</v>
      </c>
    </row>
    <row r="27" spans="1:11" ht="15.75" customHeight="1" thickTop="1" thickBot="1" x14ac:dyDescent="0.35">
      <c r="A27" s="224" t="e">
        <f>IF('0'!#REF!=1,"до змісту","to title")</f>
        <v>#REF!</v>
      </c>
      <c r="B27" s="92" t="str">
        <f>IF('0'!A1=1,"Черкаська","Cherkasy")</f>
        <v>Черкаська</v>
      </c>
      <c r="C27" s="45">
        <v>97.2</v>
      </c>
      <c r="D27" s="34">
        <v>111.6</v>
      </c>
      <c r="E27" s="46">
        <v>96</v>
      </c>
      <c r="F27" s="45">
        <v>104.6</v>
      </c>
      <c r="G27" s="45">
        <v>99.9</v>
      </c>
      <c r="H27" s="45">
        <v>100.8</v>
      </c>
      <c r="I27" s="45">
        <v>99.3</v>
      </c>
      <c r="J27" s="46">
        <v>89.3</v>
      </c>
      <c r="K27" s="45">
        <v>117.7</v>
      </c>
    </row>
    <row r="28" spans="1:11" ht="15.75" customHeight="1" thickTop="1" thickBot="1" x14ac:dyDescent="0.35">
      <c r="A28" s="224" t="e">
        <f>IF('0'!#REF!=1,"до змісту","to title")</f>
        <v>#REF!</v>
      </c>
      <c r="B28" s="92" t="str">
        <f>IF('0'!A1=1,"Чернівецька","Chernivtsi")</f>
        <v>Чернівецька</v>
      </c>
      <c r="C28" s="45">
        <v>100.4</v>
      </c>
      <c r="D28" s="34">
        <v>107.5</v>
      </c>
      <c r="E28" s="46">
        <v>100.7</v>
      </c>
      <c r="F28" s="45">
        <v>104.4</v>
      </c>
      <c r="G28" s="45">
        <v>99.6</v>
      </c>
      <c r="H28" s="45">
        <v>97.1</v>
      </c>
      <c r="I28" s="45">
        <v>100.8</v>
      </c>
      <c r="J28" s="46">
        <v>102.7</v>
      </c>
      <c r="K28" s="45">
        <v>103.7</v>
      </c>
    </row>
    <row r="29" spans="1:11" ht="15.75" customHeight="1" thickTop="1" thickBot="1" x14ac:dyDescent="0.35">
      <c r="A29" s="224" t="e">
        <f>IF('0'!#REF!=1,"до змісту","to title")</f>
        <v>#REF!</v>
      </c>
      <c r="B29" s="92" t="str">
        <f>IF('0'!A1=1,"Чернігівська","Chernihiv")</f>
        <v>Чернігівська</v>
      </c>
      <c r="C29" s="45">
        <v>85</v>
      </c>
      <c r="D29" s="34">
        <v>117.6</v>
      </c>
      <c r="E29" s="46">
        <v>96.4</v>
      </c>
      <c r="F29" s="45">
        <v>98.3</v>
      </c>
      <c r="G29" s="45">
        <v>98.2</v>
      </c>
      <c r="H29" s="45">
        <v>94.7</v>
      </c>
      <c r="I29" s="45">
        <v>91</v>
      </c>
      <c r="J29" s="46">
        <v>105.3</v>
      </c>
      <c r="K29" s="45">
        <v>100.5</v>
      </c>
    </row>
    <row r="30" spans="1:11" ht="16.5" customHeight="1" thickTop="1" thickBot="1" x14ac:dyDescent="0.35">
      <c r="A30" s="242" t="e">
        <f>IF('0'!#REF!=1,"до змісту","to title")</f>
        <v>#REF!</v>
      </c>
      <c r="B30" s="93" t="str">
        <f>IF('0'!A1=1,"м. Севастополь","Sevastopоl")</f>
        <v>м. Севастополь</v>
      </c>
      <c r="C30" s="36" t="s">
        <v>0</v>
      </c>
      <c r="D30" s="36" t="s">
        <v>0</v>
      </c>
      <c r="E30" s="37" t="s">
        <v>0</v>
      </c>
      <c r="F30" s="37">
        <v>107.4</v>
      </c>
      <c r="G30" s="36" t="s">
        <v>0</v>
      </c>
      <c r="H30" s="36" t="s">
        <v>0</v>
      </c>
      <c r="I30" s="36" t="s">
        <v>0</v>
      </c>
      <c r="J30" s="36" t="s">
        <v>0</v>
      </c>
      <c r="K30" s="36" t="s">
        <v>0</v>
      </c>
    </row>
    <row r="31" spans="1:11" ht="15.6" thickTop="1" thickBot="1" x14ac:dyDescent="0.35">
      <c r="A31" s="59"/>
      <c r="B31" s="59"/>
      <c r="C31" s="47"/>
      <c r="D31" s="47"/>
      <c r="E31" s="47"/>
      <c r="F31" s="47"/>
      <c r="G31" s="47"/>
      <c r="H31" s="47"/>
      <c r="I31" s="47"/>
      <c r="J31" s="47"/>
      <c r="K31" s="47"/>
    </row>
    <row r="32" spans="1:11" ht="15.75" customHeight="1" thickBot="1" x14ac:dyDescent="0.35">
      <c r="A32" s="226" t="str">
        <f>IF('0'!A1=1,"рослинництво","crop production")</f>
        <v>рослинництво</v>
      </c>
      <c r="B32" s="253"/>
      <c r="C32" s="48"/>
      <c r="D32" s="48"/>
      <c r="E32" s="48"/>
      <c r="F32" s="48"/>
      <c r="G32" s="48"/>
      <c r="H32" s="48"/>
      <c r="I32" s="48"/>
      <c r="J32" s="48"/>
      <c r="K32" s="48"/>
    </row>
    <row r="33" spans="1:11" ht="16.2" thickBot="1" x14ac:dyDescent="0.35">
      <c r="A33" s="223" t="str">
        <f>IF('0'!A1=1,"РЕГІОНИ","OBLAST")</f>
        <v>РЕГІОНИ</v>
      </c>
      <c r="B33" s="91" t="str">
        <f>IF('0'!A1=1,"Україна","Ukraine")</f>
        <v>Україна</v>
      </c>
      <c r="C33" s="42">
        <v>98.5</v>
      </c>
      <c r="D33" s="43">
        <v>121.7</v>
      </c>
      <c r="E33" s="44">
        <v>95.5</v>
      </c>
      <c r="F33" s="42">
        <v>108.4</v>
      </c>
      <c r="G33" s="42">
        <v>101.9</v>
      </c>
      <c r="H33" s="115">
        <v>95.4</v>
      </c>
      <c r="I33" s="115">
        <v>104.1</v>
      </c>
      <c r="J33" s="115">
        <v>98.9</v>
      </c>
      <c r="K33" s="115">
        <v>104.3</v>
      </c>
    </row>
    <row r="34" spans="1:11" ht="16.8" thickTop="1" thickBot="1" x14ac:dyDescent="0.35">
      <c r="A34" s="224" t="e">
        <f>IF('0'!#REF!=1,"до змісту","to title")</f>
        <v>#REF!</v>
      </c>
      <c r="B34" s="92" t="str">
        <f>IF('0'!A1=1,"АР Крим","AR of Crimea ")</f>
        <v>АР Крим</v>
      </c>
      <c r="C34" s="45">
        <v>93</v>
      </c>
      <c r="D34" s="34">
        <v>114.8</v>
      </c>
      <c r="E34" s="46">
        <v>74.599999999999994</v>
      </c>
      <c r="F34" s="45">
        <v>112.6</v>
      </c>
      <c r="G34" s="19" t="s">
        <v>0</v>
      </c>
      <c r="H34" s="19" t="s">
        <v>0</v>
      </c>
      <c r="I34" s="19" t="s">
        <v>0</v>
      </c>
      <c r="J34" s="19" t="s">
        <v>0</v>
      </c>
      <c r="K34" s="19" t="s">
        <v>0</v>
      </c>
    </row>
    <row r="35" spans="1:11" ht="16.8" thickTop="1" thickBot="1" x14ac:dyDescent="0.35">
      <c r="A35" s="224" t="e">
        <f>IF('0'!#REF!=1,"до змісту","to title")</f>
        <v>#REF!</v>
      </c>
      <c r="B35" s="92" t="str">
        <f>IF('0'!A1=1,"Вінницька","Vinnytsya")</f>
        <v>Вінницька</v>
      </c>
      <c r="C35" s="45">
        <v>99.9</v>
      </c>
      <c r="D35" s="34">
        <v>123.5</v>
      </c>
      <c r="E35" s="46">
        <v>94.7</v>
      </c>
      <c r="F35" s="45">
        <v>113.5</v>
      </c>
      <c r="G35" s="45">
        <v>110</v>
      </c>
      <c r="H35" s="45">
        <v>91.3</v>
      </c>
      <c r="I35" s="45">
        <v>107.1</v>
      </c>
      <c r="J35" s="46">
        <v>100.4</v>
      </c>
      <c r="K35" s="45">
        <v>102</v>
      </c>
    </row>
    <row r="36" spans="1:11" ht="16.8" thickTop="1" thickBot="1" x14ac:dyDescent="0.35">
      <c r="A36" s="224" t="e">
        <f>IF('0'!#REF!=1,"до змісту","to title")</f>
        <v>#REF!</v>
      </c>
      <c r="B36" s="92" t="str">
        <f>IF('0'!A1=1,"Волинська","Volyn")</f>
        <v>Волинська</v>
      </c>
      <c r="C36" s="45">
        <v>100.8</v>
      </c>
      <c r="D36" s="34">
        <v>113.2</v>
      </c>
      <c r="E36" s="46">
        <v>105.7</v>
      </c>
      <c r="F36" s="45">
        <v>98.6</v>
      </c>
      <c r="G36" s="45">
        <v>101.7</v>
      </c>
      <c r="H36" s="45">
        <v>96.9</v>
      </c>
      <c r="I36" s="45">
        <v>99.3</v>
      </c>
      <c r="J36" s="46">
        <v>102.6</v>
      </c>
      <c r="K36" s="45">
        <v>99.5</v>
      </c>
    </row>
    <row r="37" spans="1:11" ht="16.8" thickTop="1" thickBot="1" x14ac:dyDescent="0.35">
      <c r="A37" s="224" t="e">
        <f>IF('0'!#REF!=1,"до змісту","to title")</f>
        <v>#REF!</v>
      </c>
      <c r="B37" s="92" t="str">
        <f>IF('0'!A1=1,"Дніпропетровська","Dnipropetrovsk")</f>
        <v>Дніпропетровська</v>
      </c>
      <c r="C37" s="45">
        <v>104.5</v>
      </c>
      <c r="D37" s="34">
        <v>118.4</v>
      </c>
      <c r="E37" s="46">
        <v>80.3</v>
      </c>
      <c r="F37" s="45">
        <v>126.1</v>
      </c>
      <c r="G37" s="45">
        <v>99</v>
      </c>
      <c r="H37" s="45">
        <v>105.3</v>
      </c>
      <c r="I37" s="45">
        <v>102.2</v>
      </c>
      <c r="J37" s="46">
        <v>97.8</v>
      </c>
      <c r="K37" s="45">
        <v>103.2</v>
      </c>
    </row>
    <row r="38" spans="1:11" ht="16.8" thickTop="1" thickBot="1" x14ac:dyDescent="0.35">
      <c r="A38" s="224" t="e">
        <f>IF('0'!#REF!=1,"до змісту","to title")</f>
        <v>#REF!</v>
      </c>
      <c r="B38" s="92" t="str">
        <f>IF('0'!A1=1,"Донецька**","Donetsk**")</f>
        <v>Донецька**</v>
      </c>
      <c r="C38" s="45">
        <v>96.7</v>
      </c>
      <c r="D38" s="34">
        <v>126.7</v>
      </c>
      <c r="E38" s="46">
        <v>95.9</v>
      </c>
      <c r="F38" s="45">
        <v>107.2</v>
      </c>
      <c r="G38" s="45">
        <v>104.2</v>
      </c>
      <c r="H38" s="45">
        <v>48.9</v>
      </c>
      <c r="I38" s="45">
        <v>108.5</v>
      </c>
      <c r="J38" s="46">
        <v>106.3</v>
      </c>
      <c r="K38" s="45">
        <v>90.8</v>
      </c>
    </row>
    <row r="39" spans="1:11" ht="16.8" thickTop="1" thickBot="1" x14ac:dyDescent="0.35">
      <c r="A39" s="224" t="e">
        <f>IF('0'!#REF!=1,"до змісту","to title")</f>
        <v>#REF!</v>
      </c>
      <c r="B39" s="92" t="str">
        <f>IF('0'!A1=1,"Житомирська","Zhytomyr")</f>
        <v>Житомирська</v>
      </c>
      <c r="C39" s="45">
        <v>102.6</v>
      </c>
      <c r="D39" s="34">
        <v>108.3</v>
      </c>
      <c r="E39" s="46">
        <v>104.9</v>
      </c>
      <c r="F39" s="45">
        <v>99.8</v>
      </c>
      <c r="G39" s="45">
        <v>105</v>
      </c>
      <c r="H39" s="45">
        <v>96.1</v>
      </c>
      <c r="I39" s="45">
        <v>116</v>
      </c>
      <c r="J39" s="46">
        <v>116.9</v>
      </c>
      <c r="K39" s="45">
        <v>111.5</v>
      </c>
    </row>
    <row r="40" spans="1:11" ht="16.8" thickTop="1" thickBot="1" x14ac:dyDescent="0.35">
      <c r="A40" s="224" t="e">
        <f>IF('0'!#REF!=1,"до змісту","to title")</f>
        <v>#REF!</v>
      </c>
      <c r="B40" s="92" t="str">
        <f>IF('0'!A1=1,"Закарпатська","Zakarpattya")</f>
        <v>Закарпатська</v>
      </c>
      <c r="C40" s="45">
        <v>93.7</v>
      </c>
      <c r="D40" s="34">
        <v>108.4</v>
      </c>
      <c r="E40" s="46">
        <v>104.8</v>
      </c>
      <c r="F40" s="45">
        <v>103.2</v>
      </c>
      <c r="G40" s="45">
        <v>101.1</v>
      </c>
      <c r="H40" s="45">
        <v>92.5</v>
      </c>
      <c r="I40" s="45">
        <v>99.5</v>
      </c>
      <c r="J40" s="46">
        <v>98.2</v>
      </c>
      <c r="K40" s="45">
        <v>102.9</v>
      </c>
    </row>
    <row r="41" spans="1:11" ht="16.8" thickTop="1" thickBot="1" x14ac:dyDescent="0.35">
      <c r="A41" s="224" t="e">
        <f>IF('0'!#REF!=1,"до змісту","to title")</f>
        <v>#REF!</v>
      </c>
      <c r="B41" s="92" t="str">
        <f>IF('0'!A1=1,"Запорізька","Zaporizhya")</f>
        <v>Запорізька</v>
      </c>
      <c r="C41" s="45">
        <v>116.5</v>
      </c>
      <c r="D41" s="34">
        <v>120.5</v>
      </c>
      <c r="E41" s="46">
        <v>95.8</v>
      </c>
      <c r="F41" s="45">
        <v>144.5</v>
      </c>
      <c r="G41" s="45">
        <v>92.3</v>
      </c>
      <c r="H41" s="45">
        <v>112</v>
      </c>
      <c r="I41" s="45">
        <v>92.6</v>
      </c>
      <c r="J41" s="46">
        <v>92.8</v>
      </c>
      <c r="K41" s="45">
        <v>85.7</v>
      </c>
    </row>
    <row r="42" spans="1:11" ht="16.8" thickTop="1" thickBot="1" x14ac:dyDescent="0.35">
      <c r="A42" s="224" t="e">
        <f>IF('0'!#REF!=1,"до змісту","to title")</f>
        <v>#REF!</v>
      </c>
      <c r="B42" s="92" t="str">
        <f>IF('0'!A1=1,"Івано-Франківська","Ivano-Frankivsk")</f>
        <v>Івано-Франківська</v>
      </c>
      <c r="C42" s="45">
        <v>96.8</v>
      </c>
      <c r="D42" s="34">
        <v>113</v>
      </c>
      <c r="E42" s="46">
        <v>104.2</v>
      </c>
      <c r="F42" s="45">
        <v>100.5</v>
      </c>
      <c r="G42" s="45">
        <v>102.1</v>
      </c>
      <c r="H42" s="45">
        <v>103.9</v>
      </c>
      <c r="I42" s="45">
        <v>103.8</v>
      </c>
      <c r="J42" s="46">
        <v>101.8</v>
      </c>
      <c r="K42" s="45">
        <v>101.9</v>
      </c>
    </row>
    <row r="43" spans="1:11" ht="16.8" thickTop="1" thickBot="1" x14ac:dyDescent="0.35">
      <c r="A43" s="224" t="e">
        <f>IF('0'!#REF!=1,"до змісту","to title")</f>
        <v>#REF!</v>
      </c>
      <c r="B43" s="92" t="str">
        <f>IF('0'!A1=1,"Київська","Kyiv")</f>
        <v>Київська</v>
      </c>
      <c r="C43" s="45">
        <v>107.5</v>
      </c>
      <c r="D43" s="34">
        <v>117.2</v>
      </c>
      <c r="E43" s="46">
        <v>105.2</v>
      </c>
      <c r="F43" s="45">
        <v>95.7</v>
      </c>
      <c r="G43" s="45">
        <v>108.6</v>
      </c>
      <c r="H43" s="45">
        <v>89.2</v>
      </c>
      <c r="I43" s="45">
        <v>117.4</v>
      </c>
      <c r="J43" s="46">
        <v>94.9</v>
      </c>
      <c r="K43" s="45">
        <v>109.1</v>
      </c>
    </row>
    <row r="44" spans="1:11" ht="16.8" thickTop="1" thickBot="1" x14ac:dyDescent="0.35">
      <c r="A44" s="224" t="e">
        <f>IF('0'!#REF!=1,"до змісту","to title")</f>
        <v>#REF!</v>
      </c>
      <c r="B44" s="92" t="str">
        <f>IF('0'!A1=1,"Кіровоградська","Kirovohrad")</f>
        <v>Кіровоградська</v>
      </c>
      <c r="C44" s="45">
        <v>100.3</v>
      </c>
      <c r="D44" s="34">
        <v>112.4</v>
      </c>
      <c r="E44" s="46">
        <v>86.3</v>
      </c>
      <c r="F44" s="45">
        <v>123</v>
      </c>
      <c r="G44" s="45">
        <v>107.7</v>
      </c>
      <c r="H44" s="45">
        <v>103.4</v>
      </c>
      <c r="I44" s="45">
        <v>111.6</v>
      </c>
      <c r="J44" s="46">
        <v>94.3</v>
      </c>
      <c r="K44" s="45">
        <v>117.4</v>
      </c>
    </row>
    <row r="45" spans="1:11" ht="16.8" thickTop="1" thickBot="1" x14ac:dyDescent="0.35">
      <c r="A45" s="224" t="e">
        <f>IF('0'!#REF!=1,"до змісту","to title")</f>
        <v>#REF!</v>
      </c>
      <c r="B45" s="92" t="str">
        <f>IF('0'!A1=1,"Луганська**","Luhansk**")</f>
        <v>Луганська**</v>
      </c>
      <c r="C45" s="45">
        <v>91</v>
      </c>
      <c r="D45" s="34">
        <v>126.6</v>
      </c>
      <c r="E45" s="46">
        <v>103.2</v>
      </c>
      <c r="F45" s="45">
        <v>104.9</v>
      </c>
      <c r="G45" s="45">
        <v>68.8</v>
      </c>
      <c r="H45" s="45">
        <v>91.7</v>
      </c>
      <c r="I45" s="45">
        <v>112.8</v>
      </c>
      <c r="J45" s="46">
        <v>97.6</v>
      </c>
      <c r="K45" s="45">
        <v>115.3</v>
      </c>
    </row>
    <row r="46" spans="1:11" ht="16.8" thickTop="1" thickBot="1" x14ac:dyDescent="0.35">
      <c r="A46" s="224" t="e">
        <f>IF('0'!#REF!=1,"до змісту","to title")</f>
        <v>#REF!</v>
      </c>
      <c r="B46" s="92" t="str">
        <f>IF('0'!A1=1,"Львівська","Lviv")</f>
        <v>Львівська</v>
      </c>
      <c r="C46" s="45">
        <v>89.5</v>
      </c>
      <c r="D46" s="34">
        <v>127.1</v>
      </c>
      <c r="E46" s="46">
        <v>99.8</v>
      </c>
      <c r="F46" s="45">
        <v>93.4</v>
      </c>
      <c r="G46" s="45">
        <v>106</v>
      </c>
      <c r="H46" s="45">
        <v>97.9</v>
      </c>
      <c r="I46" s="45">
        <v>101.8</v>
      </c>
      <c r="J46" s="46">
        <v>102.7</v>
      </c>
      <c r="K46" s="45">
        <v>100.9</v>
      </c>
    </row>
    <row r="47" spans="1:11" ht="16.8" thickTop="1" thickBot="1" x14ac:dyDescent="0.35">
      <c r="A47" s="224" t="e">
        <f>IF('0'!#REF!=1,"до змісту","to title")</f>
        <v>#REF!</v>
      </c>
      <c r="B47" s="92" t="str">
        <f>IF('0'!A1=1,"Миколаївська","Mykolayiv")</f>
        <v>Миколаївська</v>
      </c>
      <c r="C47" s="45">
        <v>103.3</v>
      </c>
      <c r="D47" s="34">
        <v>110.5</v>
      </c>
      <c r="E47" s="46">
        <v>82.4</v>
      </c>
      <c r="F47" s="45">
        <v>134.1</v>
      </c>
      <c r="G47" s="45">
        <v>89.5</v>
      </c>
      <c r="H47" s="45">
        <v>110.6</v>
      </c>
      <c r="I47" s="45">
        <v>105.8</v>
      </c>
      <c r="J47" s="46">
        <v>89.8</v>
      </c>
      <c r="K47" s="45">
        <v>105.8</v>
      </c>
    </row>
    <row r="48" spans="1:11" ht="16.8" thickTop="1" thickBot="1" x14ac:dyDescent="0.35">
      <c r="A48" s="224" t="e">
        <f>IF('0'!#REF!=1,"до змісту","to title")</f>
        <v>#REF!</v>
      </c>
      <c r="B48" s="92" t="str">
        <f>IF('0'!A1=1,"Одеська","Odesa")</f>
        <v>Одеська</v>
      </c>
      <c r="C48" s="45">
        <v>130.30000000000001</v>
      </c>
      <c r="D48" s="34">
        <v>115.6</v>
      </c>
      <c r="E48" s="46">
        <v>80</v>
      </c>
      <c r="F48" s="45">
        <v>123.6</v>
      </c>
      <c r="G48" s="45">
        <v>99.8</v>
      </c>
      <c r="H48" s="45">
        <v>98.7</v>
      </c>
      <c r="I48" s="45">
        <v>101.8</v>
      </c>
      <c r="J48" s="46">
        <v>93.7</v>
      </c>
      <c r="K48" s="45">
        <v>105.7</v>
      </c>
    </row>
    <row r="49" spans="1:11" ht="16.8" thickTop="1" thickBot="1" x14ac:dyDescent="0.35">
      <c r="A49" s="224" t="e">
        <f>IF('0'!#REF!=1,"до змісту","to title")</f>
        <v>#REF!</v>
      </c>
      <c r="B49" s="92" t="str">
        <f>IF('0'!A1=1,"Полтавська","Poltava")</f>
        <v>Полтавська</v>
      </c>
      <c r="C49" s="45">
        <v>91.6</v>
      </c>
      <c r="D49" s="34">
        <v>131.30000000000001</v>
      </c>
      <c r="E49" s="46">
        <v>91.1</v>
      </c>
      <c r="F49" s="45">
        <v>110.3</v>
      </c>
      <c r="G49" s="45">
        <v>105.3</v>
      </c>
      <c r="H49" s="45">
        <v>105.2</v>
      </c>
      <c r="I49" s="45">
        <v>97.3</v>
      </c>
      <c r="J49" s="46">
        <v>90</v>
      </c>
      <c r="K49" s="45">
        <v>116.7</v>
      </c>
    </row>
    <row r="50" spans="1:11" ht="16.8" thickTop="1" thickBot="1" x14ac:dyDescent="0.35">
      <c r="A50" s="224" t="e">
        <f>IF('0'!#REF!=1,"до змісту","to title")</f>
        <v>#REF!</v>
      </c>
      <c r="B50" s="92" t="str">
        <f>IF('0'!A1=1,"Рівненська","Rivne")</f>
        <v>Рівненська</v>
      </c>
      <c r="C50" s="45">
        <v>105.2</v>
      </c>
      <c r="D50" s="34">
        <v>117</v>
      </c>
      <c r="E50" s="46">
        <v>100</v>
      </c>
      <c r="F50" s="45">
        <v>105.5</v>
      </c>
      <c r="G50" s="45">
        <v>101.7</v>
      </c>
      <c r="H50" s="45">
        <v>92.2</v>
      </c>
      <c r="I50" s="45">
        <v>102.9</v>
      </c>
      <c r="J50" s="46">
        <v>107.2</v>
      </c>
      <c r="K50" s="45">
        <v>100.6</v>
      </c>
    </row>
    <row r="51" spans="1:11" ht="16.8" thickTop="1" thickBot="1" x14ac:dyDescent="0.35">
      <c r="A51" s="224" t="e">
        <f>IF('0'!#REF!=1,"до змісту","to title")</f>
        <v>#REF!</v>
      </c>
      <c r="B51" s="92" t="str">
        <f>IF('0'!A1=1,"Сумська","Sumy ")</f>
        <v>Сумська</v>
      </c>
      <c r="C51" s="45">
        <v>96.7</v>
      </c>
      <c r="D51" s="34">
        <v>118.3</v>
      </c>
      <c r="E51" s="46">
        <v>99.2</v>
      </c>
      <c r="F51" s="45">
        <v>102.5</v>
      </c>
      <c r="G51" s="45">
        <v>114.7</v>
      </c>
      <c r="H51" s="45">
        <v>88.3</v>
      </c>
      <c r="I51" s="45">
        <v>103.2</v>
      </c>
      <c r="J51" s="46">
        <v>101.5</v>
      </c>
      <c r="K51" s="45">
        <v>99</v>
      </c>
    </row>
    <row r="52" spans="1:11" ht="16.8" thickTop="1" thickBot="1" x14ac:dyDescent="0.35">
      <c r="A52" s="224" t="e">
        <f>IF('0'!#REF!=1,"до змісту","to title")</f>
        <v>#REF!</v>
      </c>
      <c r="B52" s="92" t="str">
        <f>IF('0'!A1=1,"Тернопільська","Ternopil ")</f>
        <v>Тернопільська</v>
      </c>
      <c r="C52" s="45">
        <v>94.3</v>
      </c>
      <c r="D52" s="34">
        <v>136.4</v>
      </c>
      <c r="E52" s="46">
        <v>104.6</v>
      </c>
      <c r="F52" s="45">
        <v>98.4</v>
      </c>
      <c r="G52" s="45">
        <v>104.6</v>
      </c>
      <c r="H52" s="45">
        <v>89.5</v>
      </c>
      <c r="I52" s="45">
        <v>104.5</v>
      </c>
      <c r="J52" s="46">
        <v>103.6</v>
      </c>
      <c r="K52" s="45">
        <v>101.7</v>
      </c>
    </row>
    <row r="53" spans="1:11" ht="16.8" thickTop="1" thickBot="1" x14ac:dyDescent="0.35">
      <c r="A53" s="224" t="e">
        <f>IF('0'!#REF!=1,"до змісту","to title")</f>
        <v>#REF!</v>
      </c>
      <c r="B53" s="92" t="str">
        <f>IF('0'!A1=1,"Харківська","Kharkiv")</f>
        <v>Харківська</v>
      </c>
      <c r="C53" s="45">
        <v>84.3</v>
      </c>
      <c r="D53" s="34">
        <v>163.80000000000001</v>
      </c>
      <c r="E53" s="46">
        <v>98.4</v>
      </c>
      <c r="F53" s="45">
        <v>114.3</v>
      </c>
      <c r="G53" s="45">
        <v>101.4</v>
      </c>
      <c r="H53" s="45">
        <v>103.2</v>
      </c>
      <c r="I53" s="45">
        <v>104.1</v>
      </c>
      <c r="J53" s="46">
        <v>93.9</v>
      </c>
      <c r="K53" s="45">
        <v>102.2</v>
      </c>
    </row>
    <row r="54" spans="1:11" ht="16.8" thickTop="1" thickBot="1" x14ac:dyDescent="0.35">
      <c r="A54" s="224" t="e">
        <f>IF('0'!#REF!=1,"до змісту","to title")</f>
        <v>#REF!</v>
      </c>
      <c r="B54" s="92" t="str">
        <f>IF('0'!A1=1,"Херсонська","Kherson")</f>
        <v>Херсонська</v>
      </c>
      <c r="C54" s="45">
        <v>109</v>
      </c>
      <c r="D54" s="34">
        <v>120.2</v>
      </c>
      <c r="E54" s="46">
        <v>96.2</v>
      </c>
      <c r="F54" s="45">
        <v>105.6</v>
      </c>
      <c r="G54" s="45">
        <v>101.9</v>
      </c>
      <c r="H54" s="45">
        <v>99.5</v>
      </c>
      <c r="I54" s="45">
        <v>106.4</v>
      </c>
      <c r="J54" s="46">
        <v>97.7</v>
      </c>
      <c r="K54" s="45">
        <v>100.8</v>
      </c>
    </row>
    <row r="55" spans="1:11" ht="16.8" thickTop="1" thickBot="1" x14ac:dyDescent="0.35">
      <c r="A55" s="224" t="e">
        <f>IF('0'!#REF!=1,"до змісту","to title")</f>
        <v>#REF!</v>
      </c>
      <c r="B55" s="92" t="str">
        <f>IF('0'!A1=1,"Хмельницька","Khmelnytskiy")</f>
        <v>Хмельницька</v>
      </c>
      <c r="C55" s="45">
        <v>87.4</v>
      </c>
      <c r="D55" s="34">
        <v>117.9</v>
      </c>
      <c r="E55" s="46">
        <v>106.8</v>
      </c>
      <c r="F55" s="45">
        <v>90.7</v>
      </c>
      <c r="G55" s="45">
        <v>105.1</v>
      </c>
      <c r="H55" s="45">
        <v>89</v>
      </c>
      <c r="I55" s="45">
        <v>116.3</v>
      </c>
      <c r="J55" s="46">
        <v>106.9</v>
      </c>
      <c r="K55" s="45">
        <v>100.6</v>
      </c>
    </row>
    <row r="56" spans="1:11" ht="16.8" thickTop="1" thickBot="1" x14ac:dyDescent="0.35">
      <c r="A56" s="224" t="e">
        <f>IF('0'!#REF!=1,"до змісту","to title")</f>
        <v>#REF!</v>
      </c>
      <c r="B56" s="92" t="str">
        <f>IF('0'!A1=1,"Черкаська","Cherkasy")</f>
        <v>Черкаська</v>
      </c>
      <c r="C56" s="45">
        <v>96.7</v>
      </c>
      <c r="D56" s="34">
        <v>121.3</v>
      </c>
      <c r="E56" s="46">
        <v>93.6</v>
      </c>
      <c r="F56" s="45">
        <v>108.1</v>
      </c>
      <c r="G56" s="45">
        <v>100.4</v>
      </c>
      <c r="H56" s="45">
        <v>103.6</v>
      </c>
      <c r="I56" s="45">
        <v>99.3</v>
      </c>
      <c r="J56" s="46">
        <v>85.9</v>
      </c>
      <c r="K56" s="45">
        <v>129.30000000000001</v>
      </c>
    </row>
    <row r="57" spans="1:11" ht="16.8" thickTop="1" thickBot="1" x14ac:dyDescent="0.35">
      <c r="A57" s="224" t="e">
        <f>IF('0'!#REF!=1,"до змісту","to title")</f>
        <v>#REF!</v>
      </c>
      <c r="B57" s="92" t="str">
        <f>IF('0'!A1=1,"Чернівецька","Chernivtsi")</f>
        <v>Чернівецька</v>
      </c>
      <c r="C57" s="45">
        <v>101.1</v>
      </c>
      <c r="D57" s="34">
        <v>115.2</v>
      </c>
      <c r="E57" s="46">
        <v>100.8</v>
      </c>
      <c r="F57" s="45">
        <v>105.9</v>
      </c>
      <c r="G57" s="45">
        <v>101</v>
      </c>
      <c r="H57" s="45">
        <v>96.5</v>
      </c>
      <c r="I57" s="45">
        <v>101.7</v>
      </c>
      <c r="J57" s="46">
        <v>104.7</v>
      </c>
      <c r="K57" s="45">
        <v>107.2</v>
      </c>
    </row>
    <row r="58" spans="1:11" ht="16.8" thickTop="1" thickBot="1" x14ac:dyDescent="0.35">
      <c r="A58" s="224" t="e">
        <f>IF('0'!#REF!=1,"до змісту","to title")</f>
        <v>#REF!</v>
      </c>
      <c r="B58" s="92" t="str">
        <f>IF('0'!A1=1,"Чернігівська","Chernihiv")</f>
        <v>Чернігівська</v>
      </c>
      <c r="C58" s="45">
        <v>77.8</v>
      </c>
      <c r="D58" s="34">
        <v>135</v>
      </c>
      <c r="E58" s="46">
        <v>95.6</v>
      </c>
      <c r="F58" s="45">
        <v>97.1</v>
      </c>
      <c r="G58" s="45">
        <v>100</v>
      </c>
      <c r="H58" s="45">
        <v>95.4</v>
      </c>
      <c r="I58" s="45">
        <v>87.2</v>
      </c>
      <c r="J58" s="46">
        <v>110.3</v>
      </c>
      <c r="K58" s="45">
        <v>102.3</v>
      </c>
    </row>
    <row r="59" spans="1:11" ht="16.8" thickTop="1" thickBot="1" x14ac:dyDescent="0.35">
      <c r="A59" s="242" t="e">
        <f>IF('0'!#REF!=1,"до змісту","to title")</f>
        <v>#REF!</v>
      </c>
      <c r="B59" s="93" t="str">
        <f>IF('0'!A1=1,"м. Севастополь","Sevastopоl")</f>
        <v>м. Севастополь</v>
      </c>
      <c r="C59" s="36" t="s">
        <v>0</v>
      </c>
      <c r="D59" s="36" t="s">
        <v>0</v>
      </c>
      <c r="E59" s="37" t="s">
        <v>0</v>
      </c>
      <c r="F59" s="37">
        <v>101.1</v>
      </c>
      <c r="G59" s="36" t="s">
        <v>0</v>
      </c>
      <c r="H59" s="36" t="s">
        <v>0</v>
      </c>
      <c r="I59" s="36" t="s">
        <v>0</v>
      </c>
      <c r="J59" s="36" t="s">
        <v>0</v>
      </c>
      <c r="K59" s="36" t="s">
        <v>0</v>
      </c>
    </row>
    <row r="60" spans="1:11" ht="15.6" thickTop="1" thickBot="1" x14ac:dyDescent="0.35">
      <c r="A60" s="90"/>
      <c r="B60" s="90"/>
      <c r="C60" s="48"/>
      <c r="D60" s="48"/>
      <c r="E60" s="48"/>
      <c r="F60" s="48"/>
      <c r="G60" s="48"/>
      <c r="H60" s="48"/>
      <c r="I60" s="48"/>
      <c r="J60" s="48"/>
      <c r="K60" s="48"/>
    </row>
    <row r="61" spans="1:11" ht="15" thickBot="1" x14ac:dyDescent="0.35">
      <c r="A61" s="226" t="str">
        <f>IF('0'!A1=1,"тваринниицтво","animal production")</f>
        <v>тваринниицтво</v>
      </c>
      <c r="B61" s="253"/>
      <c r="C61" s="48"/>
      <c r="D61" s="48"/>
      <c r="E61" s="48"/>
      <c r="F61" s="48"/>
      <c r="G61" s="48"/>
      <c r="H61" s="48"/>
      <c r="I61" s="48"/>
      <c r="J61" s="48"/>
      <c r="K61" s="48"/>
    </row>
    <row r="62" spans="1:11" ht="16.2" thickBot="1" x14ac:dyDescent="0.35">
      <c r="A62" s="223" t="str">
        <f>IF('0'!A1=1,"РЕГІОНИ","OBLAST")</f>
        <v>РЕГІОНИ</v>
      </c>
      <c r="B62" s="91" t="str">
        <f>IF('0'!A1=1,"Україна","Ukraine")</f>
        <v>Україна</v>
      </c>
      <c r="C62" s="42">
        <v>100.1</v>
      </c>
      <c r="D62" s="43">
        <v>98.3</v>
      </c>
      <c r="E62" s="44">
        <v>101.7</v>
      </c>
      <c r="F62" s="42">
        <v>101</v>
      </c>
      <c r="G62" s="42">
        <v>96.7</v>
      </c>
      <c r="H62" s="42">
        <v>96.3</v>
      </c>
      <c r="I62" s="42">
        <v>97.8</v>
      </c>
      <c r="J62" s="42">
        <v>99.7</v>
      </c>
      <c r="K62" s="42">
        <v>98.4</v>
      </c>
    </row>
    <row r="63" spans="1:11" ht="16.8" thickTop="1" thickBot="1" x14ac:dyDescent="0.35">
      <c r="A63" s="224" t="e">
        <f>IF('0'!#REF!=1,"до змісту","to title")</f>
        <v>#REF!</v>
      </c>
      <c r="B63" s="92" t="str">
        <f>IF('0'!A1=1,"АР Крим","AR of Crimea ")</f>
        <v>АР Крим</v>
      </c>
      <c r="C63" s="45">
        <v>94</v>
      </c>
      <c r="D63" s="34">
        <v>100.5</v>
      </c>
      <c r="E63" s="46">
        <v>93.7</v>
      </c>
      <c r="F63" s="45">
        <v>98.5</v>
      </c>
      <c r="G63" s="19" t="s">
        <v>0</v>
      </c>
      <c r="H63" s="19" t="s">
        <v>0</v>
      </c>
      <c r="I63" s="19" t="s">
        <v>0</v>
      </c>
      <c r="J63" s="19" t="s">
        <v>0</v>
      </c>
      <c r="K63" s="19" t="s">
        <v>0</v>
      </c>
    </row>
    <row r="64" spans="1:11" ht="16.8" thickTop="1" thickBot="1" x14ac:dyDescent="0.35">
      <c r="A64" s="224" t="e">
        <f>IF('0'!#REF!=1,"до змісту","to title")</f>
        <v>#REF!</v>
      </c>
      <c r="B64" s="92" t="str">
        <f>IF('0'!A1=1,"Вінницька","Vinnytsya")</f>
        <v>Вінницька</v>
      </c>
      <c r="C64" s="45">
        <v>98</v>
      </c>
      <c r="D64" s="34">
        <v>99.1</v>
      </c>
      <c r="E64" s="46">
        <v>101.1</v>
      </c>
      <c r="F64" s="45">
        <v>99.6</v>
      </c>
      <c r="G64" s="45">
        <v>93.6</v>
      </c>
      <c r="H64" s="45">
        <v>107.2</v>
      </c>
      <c r="I64" s="45">
        <v>97.2</v>
      </c>
      <c r="J64" s="46">
        <v>97.2</v>
      </c>
      <c r="K64" s="45">
        <v>95.1</v>
      </c>
    </row>
    <row r="65" spans="1:11" ht="16.8" thickTop="1" thickBot="1" x14ac:dyDescent="0.35">
      <c r="A65" s="224" t="e">
        <f>IF('0'!#REF!=1,"до змісту","to title")</f>
        <v>#REF!</v>
      </c>
      <c r="B65" s="92" t="str">
        <f>IF('0'!A1=1,"Волинська","Volyn")</f>
        <v>Волинська</v>
      </c>
      <c r="C65" s="45">
        <v>101.2</v>
      </c>
      <c r="D65" s="34">
        <v>99.1</v>
      </c>
      <c r="E65" s="46">
        <v>102.3</v>
      </c>
      <c r="F65" s="45">
        <v>103.2</v>
      </c>
      <c r="G65" s="45">
        <v>98.7</v>
      </c>
      <c r="H65" s="45">
        <v>88.9</v>
      </c>
      <c r="I65" s="45">
        <v>96.5</v>
      </c>
      <c r="J65" s="46">
        <v>98</v>
      </c>
      <c r="K65" s="45">
        <v>94.4</v>
      </c>
    </row>
    <row r="66" spans="1:11" ht="16.8" thickTop="1" thickBot="1" x14ac:dyDescent="0.35">
      <c r="A66" s="224" t="e">
        <f>IF('0'!#REF!=1,"до змісту","to title")</f>
        <v>#REF!</v>
      </c>
      <c r="B66" s="92" t="str">
        <f>IF('0'!A1=1,"Дніпропетровська","Dnipropetrovsk")</f>
        <v>Дніпропетровська</v>
      </c>
      <c r="C66" s="45">
        <v>99.6</v>
      </c>
      <c r="D66" s="34">
        <v>100.9</v>
      </c>
      <c r="E66" s="46">
        <v>96.6</v>
      </c>
      <c r="F66" s="45">
        <v>101.3</v>
      </c>
      <c r="G66" s="45">
        <v>103.2</v>
      </c>
      <c r="H66" s="45">
        <v>98.9</v>
      </c>
      <c r="I66" s="45">
        <v>93.6</v>
      </c>
      <c r="J66" s="46">
        <v>97.6</v>
      </c>
      <c r="K66" s="45">
        <v>97.3</v>
      </c>
    </row>
    <row r="67" spans="1:11" ht="16.8" thickTop="1" thickBot="1" x14ac:dyDescent="0.35">
      <c r="A67" s="224" t="e">
        <f>IF('0'!#REF!=1,"до змісту","to title")</f>
        <v>#REF!</v>
      </c>
      <c r="B67" s="92" t="str">
        <f>IF('0'!A1=1,"Донецька**","Donetsk**")</f>
        <v>Донецька**</v>
      </c>
      <c r="C67" s="45">
        <v>99.6</v>
      </c>
      <c r="D67" s="34">
        <v>100.7</v>
      </c>
      <c r="E67" s="46">
        <v>105.1</v>
      </c>
      <c r="F67" s="45">
        <v>101.2</v>
      </c>
      <c r="G67" s="45">
        <v>78.599999999999994</v>
      </c>
      <c r="H67" s="45">
        <v>82.5</v>
      </c>
      <c r="I67" s="45">
        <v>83.9</v>
      </c>
      <c r="J67" s="46">
        <v>102.4</v>
      </c>
      <c r="K67" s="45">
        <v>97</v>
      </c>
    </row>
    <row r="68" spans="1:11" ht="16.8" thickTop="1" thickBot="1" x14ac:dyDescent="0.35">
      <c r="A68" s="224" t="e">
        <f>IF('0'!#REF!=1,"до змісту","to title")</f>
        <v>#REF!</v>
      </c>
      <c r="B68" s="92" t="str">
        <f>IF('0'!A1=1,"Житомирська","Zhytomyr")</f>
        <v>Житомирська</v>
      </c>
      <c r="C68" s="45">
        <v>101</v>
      </c>
      <c r="D68" s="34">
        <v>101.1</v>
      </c>
      <c r="E68" s="46">
        <v>104.7</v>
      </c>
      <c r="F68" s="45">
        <v>101.3</v>
      </c>
      <c r="G68" s="45">
        <v>97.2</v>
      </c>
      <c r="H68" s="45">
        <v>101</v>
      </c>
      <c r="I68" s="45">
        <v>102.3</v>
      </c>
      <c r="J68" s="46">
        <v>97.7</v>
      </c>
      <c r="K68" s="45">
        <v>102.2</v>
      </c>
    </row>
    <row r="69" spans="1:11" ht="16.8" thickTop="1" thickBot="1" x14ac:dyDescent="0.35">
      <c r="A69" s="224" t="e">
        <f>IF('0'!#REF!=1,"до змісту","to title")</f>
        <v>#REF!</v>
      </c>
      <c r="B69" s="92" t="str">
        <f>IF('0'!A1=1,"Закарпатська","Zakarpattya")</f>
        <v>Закарпатська</v>
      </c>
      <c r="C69" s="45">
        <v>102.2</v>
      </c>
      <c r="D69" s="34">
        <v>100.2</v>
      </c>
      <c r="E69" s="46">
        <v>102.3</v>
      </c>
      <c r="F69" s="45">
        <v>102.5</v>
      </c>
      <c r="G69" s="45">
        <v>96.6</v>
      </c>
      <c r="H69" s="45">
        <v>94.9</v>
      </c>
      <c r="I69" s="45">
        <v>91.4</v>
      </c>
      <c r="J69" s="46">
        <v>106.4</v>
      </c>
      <c r="K69" s="45">
        <v>109.8</v>
      </c>
    </row>
    <row r="70" spans="1:11" ht="16.8" thickTop="1" thickBot="1" x14ac:dyDescent="0.35">
      <c r="A70" s="224" t="e">
        <f>IF('0'!#REF!=1,"до змісту","to title")</f>
        <v>#REF!</v>
      </c>
      <c r="B70" s="92" t="str">
        <f>IF('0'!A1=1,"Запорізька","Zaporizhya")</f>
        <v>Запорізька</v>
      </c>
      <c r="C70" s="45">
        <v>99.2</v>
      </c>
      <c r="D70" s="34">
        <v>97.5</v>
      </c>
      <c r="E70" s="46">
        <v>103.9</v>
      </c>
      <c r="F70" s="45">
        <v>105.5</v>
      </c>
      <c r="G70" s="45">
        <v>100.2</v>
      </c>
      <c r="H70" s="45">
        <v>95.7</v>
      </c>
      <c r="I70" s="45">
        <v>98.6</v>
      </c>
      <c r="J70" s="46">
        <v>99.1</v>
      </c>
      <c r="K70" s="45">
        <v>94</v>
      </c>
    </row>
    <row r="71" spans="1:11" ht="16.8" thickTop="1" thickBot="1" x14ac:dyDescent="0.35">
      <c r="A71" s="224" t="e">
        <f>IF('0'!#REF!=1,"до змісту","to title")</f>
        <v>#REF!</v>
      </c>
      <c r="B71" s="92" t="str">
        <f>IF('0'!A1=1,"Івано-Франківська","Ivano-Frankivsk")</f>
        <v>Івано-Франківська</v>
      </c>
      <c r="C71" s="45">
        <v>99.5</v>
      </c>
      <c r="D71" s="34">
        <v>96.2</v>
      </c>
      <c r="E71" s="46">
        <v>101.8</v>
      </c>
      <c r="F71" s="45">
        <v>100.7</v>
      </c>
      <c r="G71" s="45">
        <v>101</v>
      </c>
      <c r="H71" s="45">
        <v>97.5</v>
      </c>
      <c r="I71" s="45">
        <v>99</v>
      </c>
      <c r="J71" s="46">
        <v>100.7</v>
      </c>
      <c r="K71" s="45">
        <v>97.6</v>
      </c>
    </row>
    <row r="72" spans="1:11" ht="16.8" thickTop="1" thickBot="1" x14ac:dyDescent="0.35">
      <c r="A72" s="224" t="e">
        <f>IF('0'!#REF!=1,"до змісту","to title")</f>
        <v>#REF!</v>
      </c>
      <c r="B72" s="92" t="str">
        <f>IF('0'!A1=1,"Київська","Kyiv")</f>
        <v>Київська</v>
      </c>
      <c r="C72" s="45">
        <v>103.1</v>
      </c>
      <c r="D72" s="34">
        <v>103.3</v>
      </c>
      <c r="E72" s="46">
        <v>110.5</v>
      </c>
      <c r="F72" s="45">
        <v>95.8</v>
      </c>
      <c r="G72" s="45">
        <v>101.2</v>
      </c>
      <c r="H72" s="45">
        <v>95.6</v>
      </c>
      <c r="I72" s="45">
        <v>103.4</v>
      </c>
      <c r="J72" s="46">
        <v>111.6</v>
      </c>
      <c r="K72" s="45">
        <v>97.4</v>
      </c>
    </row>
    <row r="73" spans="1:11" ht="16.8" thickTop="1" thickBot="1" x14ac:dyDescent="0.35">
      <c r="A73" s="224" t="e">
        <f>IF('0'!#REF!=1,"до змісту","to title")</f>
        <v>#REF!</v>
      </c>
      <c r="B73" s="92" t="str">
        <f>IF('0'!A1=1,"Кіровоградська","Kirovohrad")</f>
        <v>Кіровоградська</v>
      </c>
      <c r="C73" s="45">
        <v>105</v>
      </c>
      <c r="D73" s="34">
        <v>95.1</v>
      </c>
      <c r="E73" s="46">
        <v>102.5</v>
      </c>
      <c r="F73" s="45">
        <v>96.4</v>
      </c>
      <c r="G73" s="45">
        <v>100.9</v>
      </c>
      <c r="H73" s="45">
        <v>99.8</v>
      </c>
      <c r="I73" s="45">
        <v>100.5</v>
      </c>
      <c r="J73" s="46">
        <v>100.5</v>
      </c>
      <c r="K73" s="45">
        <v>100.7</v>
      </c>
    </row>
    <row r="74" spans="1:11" ht="16.8" thickTop="1" thickBot="1" x14ac:dyDescent="0.35">
      <c r="A74" s="224" t="e">
        <f>IF('0'!#REF!=1,"до змісту","to title")</f>
        <v>#REF!</v>
      </c>
      <c r="B74" s="92" t="str">
        <f>IF('0'!A1=1,"Луганська**","Luhansk**")</f>
        <v>Луганська**</v>
      </c>
      <c r="C74" s="45">
        <v>97.6</v>
      </c>
      <c r="D74" s="34">
        <v>94.5</v>
      </c>
      <c r="E74" s="46">
        <v>102.9</v>
      </c>
      <c r="F74" s="45">
        <v>101.5</v>
      </c>
      <c r="G74" s="45">
        <v>89.9</v>
      </c>
      <c r="H74" s="45">
        <v>72.599999999999994</v>
      </c>
      <c r="I74" s="45">
        <v>81.900000000000006</v>
      </c>
      <c r="J74" s="46">
        <v>83.7</v>
      </c>
      <c r="K74" s="45">
        <v>118.8</v>
      </c>
    </row>
    <row r="75" spans="1:11" ht="16.8" thickTop="1" thickBot="1" x14ac:dyDescent="0.35">
      <c r="A75" s="224" t="e">
        <f>IF('0'!#REF!=1,"до змісту","to title")</f>
        <v>#REF!</v>
      </c>
      <c r="B75" s="92" t="str">
        <f>IF('0'!A1=1,"Львівська","Lviv")</f>
        <v>Львівська</v>
      </c>
      <c r="C75" s="45">
        <v>97.7</v>
      </c>
      <c r="D75" s="34">
        <v>96.1</v>
      </c>
      <c r="E75" s="46">
        <v>99.3</v>
      </c>
      <c r="F75" s="45">
        <v>100.7</v>
      </c>
      <c r="G75" s="45">
        <v>99.3</v>
      </c>
      <c r="H75" s="45">
        <v>98.4</v>
      </c>
      <c r="I75" s="45">
        <v>95.9</v>
      </c>
      <c r="J75" s="46">
        <v>99</v>
      </c>
      <c r="K75" s="45">
        <v>98</v>
      </c>
    </row>
    <row r="76" spans="1:11" ht="16.8" thickTop="1" thickBot="1" x14ac:dyDescent="0.35">
      <c r="A76" s="224" t="e">
        <f>IF('0'!#REF!=1,"до змісту","to title")</f>
        <v>#REF!</v>
      </c>
      <c r="B76" s="92" t="str">
        <f>IF('0'!A1=1,"Миколаївська","Mykolayiv")</f>
        <v>Миколаївська</v>
      </c>
      <c r="C76" s="45">
        <v>99.9</v>
      </c>
      <c r="D76" s="34">
        <v>101.9</v>
      </c>
      <c r="E76" s="46">
        <v>99.9</v>
      </c>
      <c r="F76" s="45">
        <v>103.1</v>
      </c>
      <c r="G76" s="45">
        <v>96.2</v>
      </c>
      <c r="H76" s="45">
        <v>95.2</v>
      </c>
      <c r="I76" s="45">
        <v>97.8</v>
      </c>
      <c r="J76" s="46">
        <v>100.1</v>
      </c>
      <c r="K76" s="45">
        <v>92.6</v>
      </c>
    </row>
    <row r="77" spans="1:11" ht="16.8" thickTop="1" thickBot="1" x14ac:dyDescent="0.35">
      <c r="A77" s="224" t="e">
        <f>IF('0'!#REF!=1,"до змісту","to title")</f>
        <v>#REF!</v>
      </c>
      <c r="B77" s="92" t="str">
        <f>IF('0'!A1=1,"Одеська","Odesa")</f>
        <v>Одеська</v>
      </c>
      <c r="C77" s="45">
        <v>107.6</v>
      </c>
      <c r="D77" s="34">
        <v>94.7</v>
      </c>
      <c r="E77" s="46">
        <v>100.7</v>
      </c>
      <c r="F77" s="45">
        <v>101.6</v>
      </c>
      <c r="G77" s="45">
        <v>91.7</v>
      </c>
      <c r="H77" s="45">
        <v>100.9</v>
      </c>
      <c r="I77" s="45">
        <v>93.2</v>
      </c>
      <c r="J77" s="46">
        <v>97.5</v>
      </c>
      <c r="K77" s="45">
        <v>95.5</v>
      </c>
    </row>
    <row r="78" spans="1:11" ht="16.8" thickTop="1" thickBot="1" x14ac:dyDescent="0.35">
      <c r="A78" s="224" t="e">
        <f>IF('0'!#REF!=1,"до змісту","to title")</f>
        <v>#REF!</v>
      </c>
      <c r="B78" s="92" t="str">
        <f>IF('0'!A1=1,"Полтавська","Poltava")</f>
        <v>Полтавська</v>
      </c>
      <c r="C78" s="45">
        <v>95.7</v>
      </c>
      <c r="D78" s="34">
        <v>104</v>
      </c>
      <c r="E78" s="46">
        <v>103.7</v>
      </c>
      <c r="F78" s="45">
        <v>101.3</v>
      </c>
      <c r="G78" s="45">
        <v>101.6</v>
      </c>
      <c r="H78" s="45">
        <v>96.2</v>
      </c>
      <c r="I78" s="45">
        <v>99</v>
      </c>
      <c r="J78" s="46">
        <v>99.9</v>
      </c>
      <c r="K78" s="45">
        <v>100.9</v>
      </c>
    </row>
    <row r="79" spans="1:11" ht="16.8" thickTop="1" thickBot="1" x14ac:dyDescent="0.35">
      <c r="A79" s="224" t="e">
        <f>IF('0'!#REF!=1,"до змісту","to title")</f>
        <v>#REF!</v>
      </c>
      <c r="B79" s="92" t="str">
        <f>IF('0'!A1=1,"Рівненська","Rivne")</f>
        <v>Рівненська</v>
      </c>
      <c r="C79" s="45">
        <v>101.4</v>
      </c>
      <c r="D79" s="34">
        <v>97.6</v>
      </c>
      <c r="E79" s="46">
        <v>102.4</v>
      </c>
      <c r="F79" s="45">
        <v>104.6</v>
      </c>
      <c r="G79" s="45">
        <v>101</v>
      </c>
      <c r="H79" s="45">
        <v>94.4</v>
      </c>
      <c r="I79" s="45">
        <v>98.3</v>
      </c>
      <c r="J79" s="46">
        <v>97.9</v>
      </c>
      <c r="K79" s="45">
        <v>95.1</v>
      </c>
    </row>
    <row r="80" spans="1:11" ht="16.8" thickTop="1" thickBot="1" x14ac:dyDescent="0.35">
      <c r="A80" s="224" t="e">
        <f>IF('0'!#REF!=1,"до змісту","to title")</f>
        <v>#REF!</v>
      </c>
      <c r="B80" s="92" t="str">
        <f>IF('0'!A1=1,"Сумська","Sumy ")</f>
        <v>Сумська</v>
      </c>
      <c r="C80" s="45">
        <v>100.5</v>
      </c>
      <c r="D80" s="34">
        <v>97.5</v>
      </c>
      <c r="E80" s="46">
        <v>101.2</v>
      </c>
      <c r="F80" s="45">
        <v>100.4</v>
      </c>
      <c r="G80" s="45">
        <v>98.5</v>
      </c>
      <c r="H80" s="45">
        <v>97</v>
      </c>
      <c r="I80" s="45">
        <v>102.3</v>
      </c>
      <c r="J80" s="46">
        <v>97.7</v>
      </c>
      <c r="K80" s="45">
        <v>103.6</v>
      </c>
    </row>
    <row r="81" spans="1:12" ht="16.8" thickTop="1" thickBot="1" x14ac:dyDescent="0.35">
      <c r="A81" s="224" t="e">
        <f>IF('0'!#REF!=1,"до змісту","to title")</f>
        <v>#REF!</v>
      </c>
      <c r="B81" s="92" t="str">
        <f>IF('0'!A1=1,"Тернопільська","Ternopil ")</f>
        <v>Тернопільська</v>
      </c>
      <c r="C81" s="45">
        <v>99.2</v>
      </c>
      <c r="D81" s="34">
        <v>95.8</v>
      </c>
      <c r="E81" s="46">
        <v>105.6</v>
      </c>
      <c r="F81" s="45">
        <v>104.6</v>
      </c>
      <c r="G81" s="45">
        <v>98.2</v>
      </c>
      <c r="H81" s="45">
        <v>96.4</v>
      </c>
      <c r="I81" s="45">
        <v>97.4</v>
      </c>
      <c r="J81" s="46">
        <v>96.8</v>
      </c>
      <c r="K81" s="45">
        <v>98.4</v>
      </c>
    </row>
    <row r="82" spans="1:12" ht="16.8" thickTop="1" thickBot="1" x14ac:dyDescent="0.35">
      <c r="A82" s="224" t="e">
        <f>IF('0'!#REF!=1,"до змісту","to title")</f>
        <v>#REF!</v>
      </c>
      <c r="B82" s="92" t="str">
        <f>IF('0'!A1=1,"Харківська","Kharkiv")</f>
        <v>Харківська</v>
      </c>
      <c r="C82" s="45">
        <v>107.9</v>
      </c>
      <c r="D82" s="34">
        <v>101.1</v>
      </c>
      <c r="E82" s="46">
        <v>97.9</v>
      </c>
      <c r="F82" s="45">
        <v>103.4</v>
      </c>
      <c r="G82" s="45">
        <v>90.6</v>
      </c>
      <c r="H82" s="45">
        <v>101.4</v>
      </c>
      <c r="I82" s="45">
        <v>101</v>
      </c>
      <c r="J82" s="46">
        <v>98.3</v>
      </c>
      <c r="K82" s="45">
        <v>99.9</v>
      </c>
    </row>
    <row r="83" spans="1:12" ht="16.8" thickTop="1" thickBot="1" x14ac:dyDescent="0.35">
      <c r="A83" s="224" t="e">
        <f>IF('0'!#REF!=1,"до змісту","to title")</f>
        <v>#REF!</v>
      </c>
      <c r="B83" s="92" t="str">
        <f>IF('0'!A1=1,"Херсонська","Kherson")</f>
        <v>Херсонська</v>
      </c>
      <c r="C83" s="45">
        <v>97.8</v>
      </c>
      <c r="D83" s="34">
        <v>100.6</v>
      </c>
      <c r="E83" s="46">
        <v>104.5</v>
      </c>
      <c r="F83" s="45">
        <v>96.9</v>
      </c>
      <c r="G83" s="45">
        <v>96.8</v>
      </c>
      <c r="H83" s="45">
        <v>90.4</v>
      </c>
      <c r="I83" s="45">
        <v>109.1</v>
      </c>
      <c r="J83" s="46">
        <v>96.6</v>
      </c>
      <c r="K83" s="45">
        <v>96.2</v>
      </c>
    </row>
    <row r="84" spans="1:12" ht="16.8" thickTop="1" thickBot="1" x14ac:dyDescent="0.35">
      <c r="A84" s="224" t="e">
        <f>IF('0'!#REF!=1,"до змісту","to title")</f>
        <v>#REF!</v>
      </c>
      <c r="B84" s="92" t="str">
        <f>IF('0'!A1=1,"Хмельницька","Khmelnytskiy")</f>
        <v>Хмельницька</v>
      </c>
      <c r="C84" s="45">
        <v>101.9</v>
      </c>
      <c r="D84" s="34">
        <v>91.6</v>
      </c>
      <c r="E84" s="46">
        <v>105.6</v>
      </c>
      <c r="F84" s="45">
        <v>99.5</v>
      </c>
      <c r="G84" s="45">
        <v>95.3</v>
      </c>
      <c r="H84" s="45">
        <v>96.3</v>
      </c>
      <c r="I84" s="45">
        <v>101</v>
      </c>
      <c r="J84" s="46">
        <v>111.2</v>
      </c>
      <c r="K84" s="45">
        <v>96.9</v>
      </c>
    </row>
    <row r="85" spans="1:12" ht="16.8" thickTop="1" thickBot="1" x14ac:dyDescent="0.35">
      <c r="A85" s="224" t="e">
        <f>IF('0'!#REF!=1,"до змісту","to title")</f>
        <v>#REF!</v>
      </c>
      <c r="B85" s="92" t="str">
        <f>IF('0'!A1=1,"Черкаська","Cherkasy")</f>
        <v>Черкаська</v>
      </c>
      <c r="C85" s="45">
        <v>97.9</v>
      </c>
      <c r="D85" s="34">
        <v>97.8</v>
      </c>
      <c r="E85" s="46">
        <v>100.1</v>
      </c>
      <c r="F85" s="45">
        <v>98.8</v>
      </c>
      <c r="G85" s="45">
        <v>99.1</v>
      </c>
      <c r="H85" s="45">
        <v>95.7</v>
      </c>
      <c r="I85" s="45">
        <v>99.4</v>
      </c>
      <c r="J85" s="46">
        <v>96.1</v>
      </c>
      <c r="K85" s="45">
        <v>97.1</v>
      </c>
    </row>
    <row r="86" spans="1:12" ht="16.8" thickTop="1" thickBot="1" x14ac:dyDescent="0.35">
      <c r="A86" s="224" t="e">
        <f>IF('0'!#REF!=1,"до змісту","to title")</f>
        <v>#REF!</v>
      </c>
      <c r="B86" s="92" t="str">
        <f>IF('0'!A1=1,"Чернівецька","Chernivtsi")</f>
        <v>Чернівецька</v>
      </c>
      <c r="C86" s="45">
        <v>99.6</v>
      </c>
      <c r="D86" s="34">
        <v>97.9</v>
      </c>
      <c r="E86" s="46">
        <v>100.5</v>
      </c>
      <c r="F86" s="45">
        <v>102.3</v>
      </c>
      <c r="G86" s="45">
        <v>97.4</v>
      </c>
      <c r="H86" s="45">
        <v>98.2</v>
      </c>
      <c r="I86" s="45">
        <v>99.6</v>
      </c>
      <c r="J86" s="46">
        <v>99.6</v>
      </c>
      <c r="K86" s="45">
        <v>98</v>
      </c>
    </row>
    <row r="87" spans="1:12" ht="16.8" thickTop="1" thickBot="1" x14ac:dyDescent="0.35">
      <c r="A87" s="224" t="e">
        <f>IF('0'!#REF!=1,"до змісту","to title")</f>
        <v>#REF!</v>
      </c>
      <c r="B87" s="92" t="str">
        <f>IF('0'!A1=1,"Чернігівська","Chernihiv")</f>
        <v>Чернігівська</v>
      </c>
      <c r="C87" s="45">
        <v>96.2</v>
      </c>
      <c r="D87" s="34">
        <v>95.7</v>
      </c>
      <c r="E87" s="46">
        <v>97.8</v>
      </c>
      <c r="F87" s="45">
        <v>100.5</v>
      </c>
      <c r="G87" s="45">
        <v>95.3</v>
      </c>
      <c r="H87" s="45">
        <v>93.5</v>
      </c>
      <c r="I87" s="45">
        <v>97.7</v>
      </c>
      <c r="J87" s="46">
        <v>97.3</v>
      </c>
      <c r="K87" s="45">
        <v>97.4</v>
      </c>
    </row>
    <row r="88" spans="1:12" ht="16.8" thickTop="1" thickBot="1" x14ac:dyDescent="0.35">
      <c r="A88" s="242" t="e">
        <f>IF('0'!#REF!=1,"до змісту","to title")</f>
        <v>#REF!</v>
      </c>
      <c r="B88" s="93" t="str">
        <f>IF('0'!A1=1,"м. Севастополь","Sevastopоl")</f>
        <v>м. Севастополь</v>
      </c>
      <c r="C88" s="36" t="s">
        <v>0</v>
      </c>
      <c r="D88" s="36" t="s">
        <v>0</v>
      </c>
      <c r="E88" s="37" t="s">
        <v>0</v>
      </c>
      <c r="F88" s="37">
        <v>119.5</v>
      </c>
      <c r="G88" s="36" t="s">
        <v>0</v>
      </c>
      <c r="H88" s="36" t="s">
        <v>0</v>
      </c>
      <c r="I88" s="36" t="s">
        <v>0</v>
      </c>
      <c r="J88" s="36" t="s">
        <v>0</v>
      </c>
      <c r="K88" s="36" t="s">
        <v>0</v>
      </c>
    </row>
    <row r="89" spans="1:12" ht="15" thickTop="1" x14ac:dyDescent="0.3">
      <c r="A89" s="90"/>
      <c r="B89" s="90"/>
    </row>
    <row r="90" spans="1:12" ht="46.5" customHeight="1" x14ac:dyDescent="0.3">
      <c r="A90" s="90"/>
      <c r="B90" s="203" t="str">
        <f>IF('0'!A1=1,"*Дані за 2014-2018 роки наведено без урахування тимчасово окупованої території Автономної Республіки Крим, м. Севастополя, а також без частини тимчасово окупованих територій у Донецькій та Луганській областях.","Data for 2014-2018 to exclude the temporarily occupied territories of the Autonomous Republic of Crimea, the city of Sevastopol,  the temporarily occupied territories in the Donetk and Luhansk regions.")</f>
        <v>*Дані за 2014-2018 роки наведено без урахування тимчасово окупованої території Автономної Республіки Крим, м. Севастополя, а також без частини тимчасово окупованих територій у Донецькій та Луганській областях.</v>
      </c>
      <c r="C90" s="208"/>
      <c r="D90" s="208"/>
      <c r="E90" s="208"/>
      <c r="F90" s="208"/>
      <c r="G90" s="208"/>
      <c r="H90" s="208"/>
      <c r="I90" s="208"/>
      <c r="J90" s="208"/>
      <c r="K90" s="208"/>
      <c r="L90" s="208"/>
    </row>
    <row r="91" spans="1:12" x14ac:dyDescent="0.3">
      <c r="A91" s="90"/>
      <c r="B91" s="95" t="str">
        <f>IF('0'!A1=1,"** З 2014 р. дані можуть бути уточнені.","** Since 2014 data can be precised")</f>
        <v>** З 2014 р. дані можуть бути уточнені.</v>
      </c>
    </row>
    <row r="92" spans="1:12" x14ac:dyDescent="0.3">
      <c r="A92" s="90"/>
      <c r="B92" s="97"/>
    </row>
    <row r="93" spans="1:12" x14ac:dyDescent="0.3">
      <c r="A93" s="90"/>
      <c r="B93" s="90"/>
    </row>
  </sheetData>
  <mergeCells count="8">
    <mergeCell ref="B90:L90"/>
    <mergeCell ref="A2:B2"/>
    <mergeCell ref="A3:B3"/>
    <mergeCell ref="A33:A59"/>
    <mergeCell ref="A62:A88"/>
    <mergeCell ref="A32:B32"/>
    <mergeCell ref="A61:B61"/>
    <mergeCell ref="A4:A30"/>
  </mergeCells>
  <hyperlinks>
    <hyperlink ref="A1" location="'0'!A1" display="'0'!A1" xr:uid="{00000000-0004-0000-0600-000000000000}"/>
  </hyperlinks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M8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" sqref="M2"/>
    </sheetView>
  </sheetViews>
  <sheetFormatPr defaultRowHeight="14.4" x14ac:dyDescent="0.3"/>
  <cols>
    <col min="1" max="1" width="8.6640625" customWidth="1"/>
    <col min="2" max="2" width="45.6640625" customWidth="1"/>
    <col min="3" max="11" width="10.6640625" style="152" customWidth="1"/>
    <col min="12" max="12" width="10.6640625" customWidth="1"/>
    <col min="13" max="13" width="10.77734375" customWidth="1"/>
  </cols>
  <sheetData>
    <row r="1" spans="1:13" ht="15" thickBot="1" x14ac:dyDescent="0.35">
      <c r="A1" s="80" t="str">
        <f>IF('0'!A1=1,"до змісту","to title")</f>
        <v>до змісту</v>
      </c>
      <c r="B1" s="90"/>
      <c r="C1" s="16"/>
      <c r="D1" s="16"/>
      <c r="E1" s="16"/>
      <c r="F1" s="16"/>
      <c r="G1" s="16"/>
      <c r="H1" s="16"/>
    </row>
    <row r="2" spans="1:13" ht="38.25" customHeight="1" thickBot="1" x14ac:dyDescent="0.35">
      <c r="A2" s="221" t="str">
        <f>IF('0'!A1=1,"Індекси валової продукції сільського господарства за регіонами, всього (до попереднього року, %)","Indices gross agricultural productions by oblasts, total (to previous year, %)")</f>
        <v>Індекси валової продукції сільського господарства за регіонами, всього (до попереднього року, %)</v>
      </c>
      <c r="B2" s="222"/>
      <c r="C2" s="39">
        <v>40179</v>
      </c>
      <c r="D2" s="40">
        <v>40727</v>
      </c>
      <c r="E2" s="40">
        <v>41094</v>
      </c>
      <c r="F2" s="40">
        <v>41460</v>
      </c>
      <c r="G2" s="40">
        <v>41826</v>
      </c>
      <c r="H2" s="41">
        <v>42005</v>
      </c>
      <c r="I2" s="41">
        <v>42370</v>
      </c>
      <c r="J2" s="41">
        <v>42736</v>
      </c>
      <c r="K2" s="40">
        <v>43101</v>
      </c>
      <c r="L2" s="41">
        <v>43466</v>
      </c>
      <c r="M2" s="40">
        <v>43831</v>
      </c>
    </row>
    <row r="3" spans="1:13" ht="15.75" customHeight="1" x14ac:dyDescent="0.3">
      <c r="A3" s="256" t="str">
        <f>IF('0'!A1=1,"Валова продукція, всього","Gross output, total")</f>
        <v>Валова продукція, всього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15.75" customHeight="1" thickBot="1" x14ac:dyDescent="0.35">
      <c r="A4" s="223" t="str">
        <f>IF('0'!A1=1,"РЕГІОНИ","OBLAST")</f>
        <v>РЕГІОНИ</v>
      </c>
      <c r="B4" s="91" t="str">
        <f>IF('0'!A1=1,"Україна","Ukraine")</f>
        <v>Україна</v>
      </c>
      <c r="C4" s="42">
        <v>98.6</v>
      </c>
      <c r="D4" s="43">
        <v>120.2</v>
      </c>
      <c r="E4" s="44">
        <v>96.1</v>
      </c>
      <c r="F4" s="151">
        <v>113.6</v>
      </c>
      <c r="G4" s="42">
        <v>102.2</v>
      </c>
      <c r="H4" s="42">
        <v>95.2</v>
      </c>
      <c r="I4" s="42">
        <v>106.3</v>
      </c>
      <c r="J4" s="42">
        <v>97.8</v>
      </c>
      <c r="K4" s="44">
        <v>108.2</v>
      </c>
      <c r="L4" s="185">
        <v>101.4</v>
      </c>
      <c r="M4" s="185">
        <v>89.9</v>
      </c>
    </row>
    <row r="5" spans="1:13" ht="15.75" customHeight="1" thickTop="1" thickBot="1" x14ac:dyDescent="0.35">
      <c r="A5" s="224" t="e">
        <f>IF('0'!#REF!=1,"до змісту","to title")</f>
        <v>#REF!</v>
      </c>
      <c r="B5" s="92" t="str">
        <f>IF('0'!A1=1,"Вінницька","Vinnytsya")</f>
        <v>Вінницька</v>
      </c>
      <c r="C5" s="45">
        <v>100.1</v>
      </c>
      <c r="D5" s="34">
        <v>119.4</v>
      </c>
      <c r="E5" s="46">
        <v>96.4</v>
      </c>
      <c r="F5" s="45">
        <v>122.9</v>
      </c>
      <c r="G5" s="45">
        <v>111.1</v>
      </c>
      <c r="H5" s="45">
        <v>91.7</v>
      </c>
      <c r="I5" s="45">
        <v>116.9</v>
      </c>
      <c r="J5" s="45">
        <v>95.9</v>
      </c>
      <c r="K5" s="46">
        <v>110.6</v>
      </c>
      <c r="L5" s="186">
        <v>101.1</v>
      </c>
      <c r="M5" s="186">
        <v>85.2</v>
      </c>
    </row>
    <row r="6" spans="1:13" ht="15.75" customHeight="1" thickTop="1" thickBot="1" x14ac:dyDescent="0.35">
      <c r="A6" s="224" t="e">
        <f>IF('0'!#REF!=1,"до змісту","to title")</f>
        <v>#REF!</v>
      </c>
      <c r="B6" s="92" t="str">
        <f>IF('0'!A1=1,"Волинська","Volyn")</f>
        <v>Волинська</v>
      </c>
      <c r="C6" s="45">
        <v>102</v>
      </c>
      <c r="D6" s="34">
        <v>109.4</v>
      </c>
      <c r="E6" s="46">
        <v>107.2</v>
      </c>
      <c r="F6" s="45">
        <v>102.3</v>
      </c>
      <c r="G6" s="45">
        <v>106.4</v>
      </c>
      <c r="H6" s="45">
        <v>95.3</v>
      </c>
      <c r="I6" s="45">
        <v>101.8</v>
      </c>
      <c r="J6" s="45">
        <v>104.9</v>
      </c>
      <c r="K6" s="46">
        <v>103.1</v>
      </c>
      <c r="L6" s="186">
        <v>101.3</v>
      </c>
      <c r="M6" s="186">
        <v>100.4</v>
      </c>
    </row>
    <row r="7" spans="1:13" ht="15.75" customHeight="1" thickTop="1" thickBot="1" x14ac:dyDescent="0.35">
      <c r="A7" s="224" t="e">
        <f>IF('0'!#REF!=1,"до змісту","to title")</f>
        <v>#REF!</v>
      </c>
      <c r="B7" s="92" t="str">
        <f>IF('0'!A1=1,"Дніпропетровська","Dnipropetrovsk")</f>
        <v>Дніпропетровська</v>
      </c>
      <c r="C7" s="45">
        <v>101.4</v>
      </c>
      <c r="D7" s="34">
        <v>117</v>
      </c>
      <c r="E7" s="46">
        <v>79.900000000000006</v>
      </c>
      <c r="F7" s="45">
        <v>130.69999999999999</v>
      </c>
      <c r="G7" s="45">
        <v>94.2</v>
      </c>
      <c r="H7" s="45">
        <v>106.2</v>
      </c>
      <c r="I7" s="45">
        <v>100.2</v>
      </c>
      <c r="J7" s="45">
        <v>100.6</v>
      </c>
      <c r="K7" s="46">
        <v>102.7</v>
      </c>
      <c r="L7" s="186">
        <v>110</v>
      </c>
      <c r="M7" s="186">
        <v>85.7</v>
      </c>
    </row>
    <row r="8" spans="1:13" ht="15.75" customHeight="1" thickTop="1" thickBot="1" x14ac:dyDescent="0.35">
      <c r="A8" s="224" t="e">
        <f>IF('0'!#REF!=1,"до змісту","to title")</f>
        <v>#REF!</v>
      </c>
      <c r="B8" s="92" t="str">
        <f>IF('0'!A1=1,"Донецька","Donetsk")</f>
        <v>Донецька</v>
      </c>
      <c r="C8" s="45">
        <v>102.1</v>
      </c>
      <c r="D8" s="34">
        <v>119.5</v>
      </c>
      <c r="E8" s="46">
        <v>95</v>
      </c>
      <c r="F8" s="45">
        <v>105.5</v>
      </c>
      <c r="G8" s="45">
        <v>93.1</v>
      </c>
      <c r="H8" s="45">
        <v>64.8</v>
      </c>
      <c r="I8" s="45">
        <v>108.2</v>
      </c>
      <c r="J8" s="45">
        <v>102.3</v>
      </c>
      <c r="K8" s="46">
        <v>90.4</v>
      </c>
      <c r="L8" s="186">
        <v>121.6</v>
      </c>
      <c r="M8" s="186">
        <v>95.8</v>
      </c>
    </row>
    <row r="9" spans="1:13" ht="15.75" customHeight="1" thickTop="1" thickBot="1" x14ac:dyDescent="0.35">
      <c r="A9" s="224" t="e">
        <f>IF('0'!#REF!=1,"до змісту","to title")</f>
        <v>#REF!</v>
      </c>
      <c r="B9" s="92" t="str">
        <f>IF('0'!A1=1,"Житомирська","Zhytomyr")</f>
        <v>Житомирська</v>
      </c>
      <c r="C9" s="45">
        <v>100.2</v>
      </c>
      <c r="D9" s="34">
        <v>113.6</v>
      </c>
      <c r="E9" s="46">
        <v>110.2</v>
      </c>
      <c r="F9" s="45">
        <v>105.5</v>
      </c>
      <c r="G9" s="45">
        <v>105.2</v>
      </c>
      <c r="H9" s="45">
        <v>91.1</v>
      </c>
      <c r="I9" s="45">
        <v>116.6</v>
      </c>
      <c r="J9" s="45">
        <v>105.9</v>
      </c>
      <c r="K9" s="46">
        <v>111.8</v>
      </c>
      <c r="L9" s="186">
        <v>100.9</v>
      </c>
      <c r="M9" s="186">
        <v>95.3</v>
      </c>
    </row>
    <row r="10" spans="1:13" ht="15.75" customHeight="1" thickTop="1" thickBot="1" x14ac:dyDescent="0.35">
      <c r="A10" s="224" t="e">
        <f>IF('0'!#REF!=1,"до змісту","to title")</f>
        <v>#REF!</v>
      </c>
      <c r="B10" s="92" t="str">
        <f>IF('0'!A1=1,"Закарпатська","Zakarpattya")</f>
        <v>Закарпатська</v>
      </c>
      <c r="C10" s="45">
        <v>97.2</v>
      </c>
      <c r="D10" s="34">
        <v>105.2</v>
      </c>
      <c r="E10" s="46">
        <v>104.2</v>
      </c>
      <c r="F10" s="45">
        <v>102.2</v>
      </c>
      <c r="G10" s="45">
        <v>100</v>
      </c>
      <c r="H10" s="45">
        <v>95</v>
      </c>
      <c r="I10" s="45">
        <v>96.7</v>
      </c>
      <c r="J10" s="45">
        <v>101.5</v>
      </c>
      <c r="K10" s="46">
        <v>106.9</v>
      </c>
      <c r="L10" s="186">
        <v>100.9</v>
      </c>
      <c r="M10" s="186">
        <v>96.5</v>
      </c>
    </row>
    <row r="11" spans="1:13" ht="15.75" customHeight="1" thickTop="1" thickBot="1" x14ac:dyDescent="0.35">
      <c r="A11" s="224" t="e">
        <f>IF('0'!#REF!=1,"до змісту","to title")</f>
        <v>#REF!</v>
      </c>
      <c r="B11" s="92" t="str">
        <f>IF('0'!A1=1,"Запорізька","Zaporizhya")</f>
        <v>Запорізька</v>
      </c>
      <c r="C11" s="45">
        <v>102.2</v>
      </c>
      <c r="D11" s="34">
        <v>114.1</v>
      </c>
      <c r="E11" s="46">
        <v>81.3</v>
      </c>
      <c r="F11" s="45">
        <v>134</v>
      </c>
      <c r="G11" s="45">
        <v>96.7</v>
      </c>
      <c r="H11" s="45">
        <v>109.2</v>
      </c>
      <c r="I11" s="45">
        <v>98.6</v>
      </c>
      <c r="J11" s="45">
        <v>96.8</v>
      </c>
      <c r="K11" s="46">
        <v>85.6</v>
      </c>
      <c r="L11" s="186">
        <v>129.5</v>
      </c>
      <c r="M11" s="186">
        <v>88.4</v>
      </c>
    </row>
    <row r="12" spans="1:13" ht="15.75" customHeight="1" thickTop="1" thickBot="1" x14ac:dyDescent="0.35">
      <c r="A12" s="224" t="e">
        <f>IF('0'!#REF!=1,"до змісту","to title")</f>
        <v>#REF!</v>
      </c>
      <c r="B12" s="92" t="str">
        <f>IF('0'!A1=1,"Івано-Франківська","Ivano-Frankivsk")</f>
        <v>Івано-Франківська</v>
      </c>
      <c r="C12" s="45">
        <v>100.9</v>
      </c>
      <c r="D12" s="34">
        <v>113.1</v>
      </c>
      <c r="E12" s="46">
        <v>106.5</v>
      </c>
      <c r="F12" s="45">
        <v>101.7</v>
      </c>
      <c r="G12" s="45">
        <v>106.4</v>
      </c>
      <c r="H12" s="45">
        <v>95.4</v>
      </c>
      <c r="I12" s="45">
        <v>101.6</v>
      </c>
      <c r="J12" s="45">
        <v>104.1</v>
      </c>
      <c r="K12" s="46">
        <v>101.3</v>
      </c>
      <c r="L12" s="186">
        <v>97.2</v>
      </c>
      <c r="M12" s="186">
        <v>103.5</v>
      </c>
    </row>
    <row r="13" spans="1:13" ht="15.75" customHeight="1" thickTop="1" thickBot="1" x14ac:dyDescent="0.35">
      <c r="A13" s="224" t="e">
        <f>IF('0'!#REF!=1,"до змісту","to title")</f>
        <v>#REF!</v>
      </c>
      <c r="B13" s="92" t="str">
        <f>IF('0'!A1=1,"Київська","Kyiv")</f>
        <v>Київська</v>
      </c>
      <c r="C13" s="45">
        <v>99.5</v>
      </c>
      <c r="D13" s="34">
        <v>118.4</v>
      </c>
      <c r="E13" s="46">
        <v>108.7</v>
      </c>
      <c r="F13" s="45">
        <v>101</v>
      </c>
      <c r="G13" s="45">
        <v>105.9</v>
      </c>
      <c r="H13" s="45">
        <v>89.1</v>
      </c>
      <c r="I13" s="45">
        <v>109.7</v>
      </c>
      <c r="J13" s="45">
        <v>95.8</v>
      </c>
      <c r="K13" s="46">
        <v>123.9</v>
      </c>
      <c r="L13" s="186">
        <v>91.7</v>
      </c>
      <c r="M13" s="186">
        <v>83.9</v>
      </c>
    </row>
    <row r="14" spans="1:13" ht="15.75" customHeight="1" thickTop="1" thickBot="1" x14ac:dyDescent="0.35">
      <c r="A14" s="224" t="e">
        <f>IF('0'!#REF!=1,"до змісту","to title")</f>
        <v>#REF!</v>
      </c>
      <c r="B14" s="92" t="str">
        <f>IF('0'!A1=1,"Кіровоградська","Kirovohrad")</f>
        <v>Кіровоградська</v>
      </c>
      <c r="C14" s="45">
        <v>102</v>
      </c>
      <c r="D14" s="34">
        <v>123.8</v>
      </c>
      <c r="E14" s="46">
        <v>85.2</v>
      </c>
      <c r="F14" s="45">
        <v>127.5</v>
      </c>
      <c r="G14" s="45">
        <v>98.3</v>
      </c>
      <c r="H14" s="45">
        <v>97.6</v>
      </c>
      <c r="I14" s="45">
        <v>109.3</v>
      </c>
      <c r="J14" s="45">
        <v>86.2</v>
      </c>
      <c r="K14" s="46">
        <v>120.6</v>
      </c>
      <c r="L14" s="186">
        <v>107.6</v>
      </c>
      <c r="M14" s="186">
        <v>70.5</v>
      </c>
    </row>
    <row r="15" spans="1:13" ht="15.75" customHeight="1" thickTop="1" thickBot="1" x14ac:dyDescent="0.35">
      <c r="A15" s="224" t="e">
        <f>IF('0'!#REF!=1,"до змісту","to title")</f>
        <v>#REF!</v>
      </c>
      <c r="B15" s="92" t="str">
        <f>IF('0'!A1=1,"Луганська","Luhansk")</f>
        <v>Луганська</v>
      </c>
      <c r="C15" s="45">
        <v>91.1</v>
      </c>
      <c r="D15" s="34">
        <v>125.1</v>
      </c>
      <c r="E15" s="46">
        <v>101.5</v>
      </c>
      <c r="F15" s="45">
        <v>103.2</v>
      </c>
      <c r="G15" s="45">
        <v>79.900000000000006</v>
      </c>
      <c r="H15" s="45">
        <v>77.7</v>
      </c>
      <c r="I15" s="45">
        <v>119.2</v>
      </c>
      <c r="J15" s="45">
        <v>94.1</v>
      </c>
      <c r="K15" s="46">
        <v>109.1</v>
      </c>
      <c r="L15" s="186">
        <v>114.4</v>
      </c>
      <c r="M15" s="186">
        <v>88.6</v>
      </c>
    </row>
    <row r="16" spans="1:13" ht="15.75" customHeight="1" thickTop="1" thickBot="1" x14ac:dyDescent="0.35">
      <c r="A16" s="224" t="e">
        <f>IF('0'!#REF!=1,"до змісту","to title")</f>
        <v>#REF!</v>
      </c>
      <c r="B16" s="92" t="str">
        <f>IF('0'!A1=1,"Львівська","Lviv")</f>
        <v>Львівська</v>
      </c>
      <c r="C16" s="45">
        <v>95.8</v>
      </c>
      <c r="D16" s="34">
        <v>113.8</v>
      </c>
      <c r="E16" s="46">
        <v>104.4</v>
      </c>
      <c r="F16" s="45">
        <v>100.4</v>
      </c>
      <c r="G16" s="45">
        <v>105.6</v>
      </c>
      <c r="H16" s="45">
        <v>97</v>
      </c>
      <c r="I16" s="45">
        <v>102.5</v>
      </c>
      <c r="J16" s="45">
        <v>106.2</v>
      </c>
      <c r="K16" s="46">
        <v>103.6</v>
      </c>
      <c r="L16" s="186">
        <v>100.8</v>
      </c>
      <c r="M16" s="186">
        <v>104.4</v>
      </c>
    </row>
    <row r="17" spans="1:13" ht="15.75" customHeight="1" thickTop="1" thickBot="1" x14ac:dyDescent="0.35">
      <c r="A17" s="224" t="e">
        <f>IF('0'!#REF!=1,"до змісту","to title")</f>
        <v>#REF!</v>
      </c>
      <c r="B17" s="92" t="str">
        <f>IF('0'!A1=1,"Миколаївська","Mykolayiv")</f>
        <v>Миколаївська</v>
      </c>
      <c r="C17" s="45">
        <v>101.4</v>
      </c>
      <c r="D17" s="34">
        <v>112</v>
      </c>
      <c r="E17" s="46">
        <v>83</v>
      </c>
      <c r="F17" s="45">
        <v>135</v>
      </c>
      <c r="G17" s="45">
        <v>93.4</v>
      </c>
      <c r="H17" s="45">
        <v>102</v>
      </c>
      <c r="I17" s="45">
        <v>108.4</v>
      </c>
      <c r="J17" s="45">
        <v>91</v>
      </c>
      <c r="K17" s="46">
        <v>106.1</v>
      </c>
      <c r="L17" s="186">
        <v>107</v>
      </c>
      <c r="M17" s="186">
        <v>76.099999999999994</v>
      </c>
    </row>
    <row r="18" spans="1:13" ht="15.75" customHeight="1" thickTop="1" thickBot="1" x14ac:dyDescent="0.35">
      <c r="A18" s="224" t="e">
        <f>IF('0'!#REF!=1,"до змісту","to title")</f>
        <v>#REF!</v>
      </c>
      <c r="B18" s="92" t="str">
        <f>IF('0'!A1=1,"Одеська","Odesa")</f>
        <v>Одеська</v>
      </c>
      <c r="C18" s="45">
        <v>109.8</v>
      </c>
      <c r="D18" s="34">
        <v>106.6</v>
      </c>
      <c r="E18" s="46">
        <v>80.5</v>
      </c>
      <c r="F18" s="45">
        <v>140.69999999999999</v>
      </c>
      <c r="G18" s="45">
        <v>97.5</v>
      </c>
      <c r="H18" s="45">
        <v>96.1</v>
      </c>
      <c r="I18" s="45">
        <v>111.5</v>
      </c>
      <c r="J18" s="45">
        <v>99.5</v>
      </c>
      <c r="K18" s="46">
        <v>101.1</v>
      </c>
      <c r="L18" s="186">
        <v>88.4</v>
      </c>
      <c r="M18" s="186">
        <v>61</v>
      </c>
    </row>
    <row r="19" spans="1:13" ht="15.75" customHeight="1" thickTop="1" thickBot="1" x14ac:dyDescent="0.35">
      <c r="A19" s="224" t="e">
        <f>IF('0'!#REF!=1,"до змісту","to title")</f>
        <v>#REF!</v>
      </c>
      <c r="B19" s="92" t="str">
        <f>IF('0'!A1=1,"Полтавська","Poltava")</f>
        <v>Полтавська</v>
      </c>
      <c r="C19" s="45">
        <v>89.6</v>
      </c>
      <c r="D19" s="34">
        <v>135.5</v>
      </c>
      <c r="E19" s="46">
        <v>90</v>
      </c>
      <c r="F19" s="45">
        <v>119.2</v>
      </c>
      <c r="G19" s="45">
        <v>97</v>
      </c>
      <c r="H19" s="45">
        <v>107.2</v>
      </c>
      <c r="I19" s="45">
        <v>103.2</v>
      </c>
      <c r="J19" s="45">
        <v>83.3</v>
      </c>
      <c r="K19" s="46">
        <v>123.8</v>
      </c>
      <c r="L19" s="186">
        <v>95.7</v>
      </c>
      <c r="M19" s="186">
        <v>88.8</v>
      </c>
    </row>
    <row r="20" spans="1:13" ht="15.75" customHeight="1" thickTop="1" thickBot="1" x14ac:dyDescent="0.35">
      <c r="A20" s="224" t="e">
        <f>IF('0'!#REF!=1,"до змісту","to title")</f>
        <v>#REF!</v>
      </c>
      <c r="B20" s="92" t="str">
        <f>IF('0'!A1=1,"Рівненська","Rivne")</f>
        <v>Рівненська</v>
      </c>
      <c r="C20" s="45">
        <v>102.4</v>
      </c>
      <c r="D20" s="34">
        <v>110.7</v>
      </c>
      <c r="E20" s="46">
        <v>103.5</v>
      </c>
      <c r="F20" s="45">
        <v>105.7</v>
      </c>
      <c r="G20" s="45">
        <v>105.3</v>
      </c>
      <c r="H20" s="45">
        <v>92.7</v>
      </c>
      <c r="I20" s="45">
        <v>104.8</v>
      </c>
      <c r="J20" s="45">
        <v>105.1</v>
      </c>
      <c r="K20" s="46">
        <v>102.5</v>
      </c>
      <c r="L20" s="186">
        <v>99.4</v>
      </c>
      <c r="M20" s="186">
        <v>103</v>
      </c>
    </row>
    <row r="21" spans="1:13" ht="15.75" customHeight="1" thickTop="1" thickBot="1" x14ac:dyDescent="0.35">
      <c r="A21" s="224" t="e">
        <f>IF('0'!#REF!=1,"до змісту","to title")</f>
        <v>#REF!</v>
      </c>
      <c r="B21" s="92" t="str">
        <f>IF('0'!A1=1,"Сумська","Sumy ")</f>
        <v>Сумська</v>
      </c>
      <c r="C21" s="45">
        <v>90</v>
      </c>
      <c r="D21" s="34">
        <v>136.5</v>
      </c>
      <c r="E21" s="46">
        <v>104.9</v>
      </c>
      <c r="F21" s="45">
        <v>114.1</v>
      </c>
      <c r="G21" s="45">
        <v>109.8</v>
      </c>
      <c r="H21" s="45">
        <v>95.3</v>
      </c>
      <c r="I21" s="45">
        <v>103.4</v>
      </c>
      <c r="J21" s="45">
        <v>100.1</v>
      </c>
      <c r="K21" s="46">
        <v>111.3</v>
      </c>
      <c r="L21" s="186">
        <v>100</v>
      </c>
      <c r="M21" s="186">
        <v>103.7</v>
      </c>
    </row>
    <row r="22" spans="1:13" ht="15.75" customHeight="1" thickTop="1" thickBot="1" x14ac:dyDescent="0.35">
      <c r="A22" s="224" t="e">
        <f>IF('0'!#REF!=1,"до змісту","to title")</f>
        <v>#REF!</v>
      </c>
      <c r="B22" s="92" t="str">
        <f>IF('0'!A1=1,"Тернопільська","Ternopil ")</f>
        <v>Тернопільська</v>
      </c>
      <c r="C22" s="45">
        <v>95</v>
      </c>
      <c r="D22" s="34">
        <v>125</v>
      </c>
      <c r="E22" s="46">
        <v>109.2</v>
      </c>
      <c r="F22" s="45">
        <v>101</v>
      </c>
      <c r="G22" s="45">
        <v>114</v>
      </c>
      <c r="H22" s="45">
        <v>88.7</v>
      </c>
      <c r="I22" s="45">
        <v>104.5</v>
      </c>
      <c r="J22" s="45">
        <v>111.2</v>
      </c>
      <c r="K22" s="46">
        <v>103.8</v>
      </c>
      <c r="L22" s="186">
        <v>97.8</v>
      </c>
      <c r="M22" s="186">
        <v>100</v>
      </c>
    </row>
    <row r="23" spans="1:13" ht="15.75" customHeight="1" thickTop="1" thickBot="1" x14ac:dyDescent="0.35">
      <c r="A23" s="224" t="e">
        <f>IF('0'!#REF!=1,"до змісту","to title")</f>
        <v>#REF!</v>
      </c>
      <c r="B23" s="92" t="str">
        <f>IF('0'!A1=1,"Харківська","Kharkiv")</f>
        <v>Харківська</v>
      </c>
      <c r="C23" s="45">
        <v>88.7</v>
      </c>
      <c r="D23" s="34">
        <v>148.1</v>
      </c>
      <c r="E23" s="46">
        <v>92.1</v>
      </c>
      <c r="F23" s="45">
        <v>119.6</v>
      </c>
      <c r="G23" s="45">
        <v>103.2</v>
      </c>
      <c r="H23" s="45">
        <v>97.1</v>
      </c>
      <c r="I23" s="45">
        <v>106.5</v>
      </c>
      <c r="J23" s="45">
        <v>90.2</v>
      </c>
      <c r="K23" s="46">
        <v>106.1</v>
      </c>
      <c r="L23" s="186">
        <v>102.5</v>
      </c>
      <c r="M23" s="186">
        <v>98</v>
      </c>
    </row>
    <row r="24" spans="1:13" ht="15.75" customHeight="1" thickTop="1" thickBot="1" x14ac:dyDescent="0.35">
      <c r="A24" s="224" t="e">
        <f>IF('0'!#REF!=1,"до змісту","to title")</f>
        <v>#REF!</v>
      </c>
      <c r="B24" s="92" t="str">
        <f>IF('0'!A1=1,"Херсонська","Kherson")</f>
        <v>Херсонська</v>
      </c>
      <c r="C24" s="45">
        <v>103</v>
      </c>
      <c r="D24" s="34">
        <v>122.2</v>
      </c>
      <c r="E24" s="46">
        <v>83.8</v>
      </c>
      <c r="F24" s="45">
        <v>117.3</v>
      </c>
      <c r="G24" s="45">
        <v>105.2</v>
      </c>
      <c r="H24" s="45">
        <v>104.9</v>
      </c>
      <c r="I24" s="45">
        <v>103.6</v>
      </c>
      <c r="J24" s="45">
        <v>99.7</v>
      </c>
      <c r="K24" s="46">
        <v>100.5</v>
      </c>
      <c r="L24" s="186">
        <v>104.7</v>
      </c>
      <c r="M24" s="186">
        <v>94.6</v>
      </c>
    </row>
    <row r="25" spans="1:13" ht="15.75" customHeight="1" thickTop="1" thickBot="1" x14ac:dyDescent="0.35">
      <c r="A25" s="224" t="e">
        <f>IF('0'!#REF!=1,"до змісту","to title")</f>
        <v>#REF!</v>
      </c>
      <c r="B25" s="92" t="str">
        <f>IF('0'!A1=1,"Хмельницька","Khmelnytskiy")</f>
        <v>Хмельницька</v>
      </c>
      <c r="C25" s="45">
        <v>99.7</v>
      </c>
      <c r="D25" s="34">
        <v>115.3</v>
      </c>
      <c r="E25" s="46">
        <v>115.5</v>
      </c>
      <c r="F25" s="45">
        <v>102.9</v>
      </c>
      <c r="G25" s="45">
        <v>115.5</v>
      </c>
      <c r="H25" s="45">
        <v>87.2</v>
      </c>
      <c r="I25" s="45">
        <v>108.1</v>
      </c>
      <c r="J25" s="45">
        <v>112.1</v>
      </c>
      <c r="K25" s="46">
        <v>102.5</v>
      </c>
      <c r="L25" s="186">
        <v>97</v>
      </c>
      <c r="M25" s="186">
        <v>97.4</v>
      </c>
    </row>
    <row r="26" spans="1:13" ht="15.75" customHeight="1" thickTop="1" thickBot="1" x14ac:dyDescent="0.35">
      <c r="A26" s="224" t="e">
        <f>IF('0'!#REF!=1,"до змісту","to title")</f>
        <v>#REF!</v>
      </c>
      <c r="B26" s="92" t="str">
        <f>IF('0'!A1=1,"Черкаська","Cherkasy")</f>
        <v>Черкаська</v>
      </c>
      <c r="C26" s="45">
        <v>104.4</v>
      </c>
      <c r="D26" s="34">
        <v>117.4</v>
      </c>
      <c r="E26" s="46">
        <v>97</v>
      </c>
      <c r="F26" s="45">
        <v>106.2</v>
      </c>
      <c r="G26" s="45">
        <v>98.5</v>
      </c>
      <c r="H26" s="45">
        <v>99.3</v>
      </c>
      <c r="I26" s="45">
        <v>102.4</v>
      </c>
      <c r="J26" s="45">
        <v>88.6</v>
      </c>
      <c r="K26" s="46">
        <v>122.8</v>
      </c>
      <c r="L26" s="186">
        <v>97.7</v>
      </c>
      <c r="M26" s="186">
        <v>78.7</v>
      </c>
    </row>
    <row r="27" spans="1:13" ht="15.75" customHeight="1" thickTop="1" thickBot="1" x14ac:dyDescent="0.35">
      <c r="A27" s="224" t="e">
        <f>IF('0'!#REF!=1,"до змісту","to title")</f>
        <v>#REF!</v>
      </c>
      <c r="B27" s="92" t="str">
        <f>IF('0'!A1=1,"Чернівецька","Chernivtsi")</f>
        <v>Чернівецька</v>
      </c>
      <c r="C27" s="45">
        <v>103.1</v>
      </c>
      <c r="D27" s="34">
        <v>110.6</v>
      </c>
      <c r="E27" s="46">
        <v>101.2</v>
      </c>
      <c r="F27" s="45">
        <v>103.2</v>
      </c>
      <c r="G27" s="45">
        <v>104.3</v>
      </c>
      <c r="H27" s="45">
        <v>91</v>
      </c>
      <c r="I27" s="45">
        <v>99.9</v>
      </c>
      <c r="J27" s="45">
        <v>105.4</v>
      </c>
      <c r="K27" s="46">
        <v>105.1</v>
      </c>
      <c r="L27" s="186">
        <v>95.6</v>
      </c>
      <c r="M27" s="186">
        <v>99.8</v>
      </c>
    </row>
    <row r="28" spans="1:13" ht="15.75" customHeight="1" thickTop="1" x14ac:dyDescent="0.3">
      <c r="A28" s="254" t="e">
        <f>IF('0'!#REF!=1,"до змісту","to title")</f>
        <v>#REF!</v>
      </c>
      <c r="B28" s="92" t="str">
        <f>IF('0'!A1=1,"Чернігівська","Chernihiv")</f>
        <v>Чернігівська</v>
      </c>
      <c r="C28" s="45">
        <v>86.7</v>
      </c>
      <c r="D28" s="34">
        <v>129.69999999999999</v>
      </c>
      <c r="E28" s="46">
        <v>108.4</v>
      </c>
      <c r="F28" s="45">
        <v>102.5</v>
      </c>
      <c r="G28" s="45">
        <v>107.6</v>
      </c>
      <c r="H28" s="45">
        <v>98</v>
      </c>
      <c r="I28" s="45">
        <v>104.4</v>
      </c>
      <c r="J28" s="45">
        <v>105.4</v>
      </c>
      <c r="K28" s="46">
        <v>111.1</v>
      </c>
      <c r="L28" s="186">
        <v>97.8</v>
      </c>
      <c r="M28" s="186">
        <v>102.9</v>
      </c>
    </row>
    <row r="29" spans="1:13" ht="16.2" x14ac:dyDescent="0.3">
      <c r="A29" s="258" t="str">
        <f>IF('0'!A1=1,"рослинництво","crop production")</f>
        <v>рослинництво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</row>
    <row r="30" spans="1:13" ht="16.2" thickBot="1" x14ac:dyDescent="0.35">
      <c r="A30" s="223" t="str">
        <f>IF('0'!A1=1,"РЕГІОНИ","OBLAST")</f>
        <v>РЕГІОНИ</v>
      </c>
      <c r="B30" s="91" t="str">
        <f>IF('0'!A1=1,"Україна","Ukraine")</f>
        <v>Україна</v>
      </c>
      <c r="C30" s="42">
        <v>96.4</v>
      </c>
      <c r="D30" s="43">
        <v>128.69999999999999</v>
      </c>
      <c r="E30" s="44">
        <v>93.3</v>
      </c>
      <c r="F30" s="151">
        <v>117.1</v>
      </c>
      <c r="G30" s="42">
        <v>103.1</v>
      </c>
      <c r="H30" s="42">
        <v>94.8</v>
      </c>
      <c r="I30" s="42">
        <v>109.1</v>
      </c>
      <c r="J30" s="42">
        <v>97.1</v>
      </c>
      <c r="K30" s="44">
        <v>110.2</v>
      </c>
      <c r="L30" s="185">
        <v>101.8</v>
      </c>
      <c r="M30" s="185">
        <v>87.9</v>
      </c>
    </row>
    <row r="31" spans="1:13" ht="16.8" thickTop="1" thickBot="1" x14ac:dyDescent="0.35">
      <c r="A31" s="224" t="e">
        <f>IF('0'!#REF!=1,"до змісту","to title")</f>
        <v>#REF!</v>
      </c>
      <c r="B31" s="92" t="str">
        <f>IF('0'!A1=1,"Вінницька","Vinnytsya")</f>
        <v>Вінницька</v>
      </c>
      <c r="C31" s="45">
        <v>100.3</v>
      </c>
      <c r="D31" s="34">
        <v>125.8</v>
      </c>
      <c r="E31" s="46">
        <v>92.8</v>
      </c>
      <c r="F31" s="45">
        <v>120.8</v>
      </c>
      <c r="G31" s="45">
        <v>109.9</v>
      </c>
      <c r="H31" s="45">
        <v>83.9</v>
      </c>
      <c r="I31" s="45">
        <v>124.6</v>
      </c>
      <c r="J31" s="45">
        <v>94.9</v>
      </c>
      <c r="K31" s="46">
        <v>113.5</v>
      </c>
      <c r="L31" s="186">
        <v>94.5</v>
      </c>
      <c r="M31" s="186">
        <v>78.2</v>
      </c>
    </row>
    <row r="32" spans="1:13" ht="16.8" thickTop="1" thickBot="1" x14ac:dyDescent="0.35">
      <c r="A32" s="224" t="e">
        <f>IF('0'!#REF!=1,"до змісту","to title")</f>
        <v>#REF!</v>
      </c>
      <c r="B32" s="92" t="str">
        <f>IF('0'!A1=1,"Волинська","Volyn")</f>
        <v>Волинська</v>
      </c>
      <c r="C32" s="45">
        <v>102.8</v>
      </c>
      <c r="D32" s="34">
        <v>116.5</v>
      </c>
      <c r="E32" s="46">
        <v>108.4</v>
      </c>
      <c r="F32" s="45">
        <v>100.4</v>
      </c>
      <c r="G32" s="45">
        <v>108.5</v>
      </c>
      <c r="H32" s="45">
        <v>95.9</v>
      </c>
      <c r="I32" s="45">
        <v>103.1</v>
      </c>
      <c r="J32" s="45">
        <v>108.6</v>
      </c>
      <c r="K32" s="46">
        <v>106.2</v>
      </c>
      <c r="L32" s="186">
        <v>102.9</v>
      </c>
      <c r="M32" s="186">
        <v>101.4</v>
      </c>
    </row>
    <row r="33" spans="1:13" ht="16.8" thickTop="1" thickBot="1" x14ac:dyDescent="0.35">
      <c r="A33" s="224" t="e">
        <f>IF('0'!#REF!=1,"до змісту","to title")</f>
        <v>#REF!</v>
      </c>
      <c r="B33" s="92" t="str">
        <f>IF('0'!A1=1,"Дніпропетровська","Dnipropetrovsk")</f>
        <v>Дніпропетровська</v>
      </c>
      <c r="C33" s="45">
        <v>100</v>
      </c>
      <c r="D33" s="34">
        <v>122</v>
      </c>
      <c r="E33" s="46">
        <v>71.5</v>
      </c>
      <c r="F33" s="45">
        <v>148.6</v>
      </c>
      <c r="G33" s="45">
        <v>91.3</v>
      </c>
      <c r="H33" s="45">
        <v>109.7</v>
      </c>
      <c r="I33" s="45">
        <v>100.3</v>
      </c>
      <c r="J33" s="45">
        <v>99.6</v>
      </c>
      <c r="K33" s="46">
        <v>104.9</v>
      </c>
      <c r="L33" s="186">
        <v>113.2</v>
      </c>
      <c r="M33" s="186">
        <v>81.5</v>
      </c>
    </row>
    <row r="34" spans="1:13" ht="16.8" thickTop="1" thickBot="1" x14ac:dyDescent="0.35">
      <c r="A34" s="224" t="e">
        <f>IF('0'!#REF!=1,"до змісту","to title")</f>
        <v>#REF!</v>
      </c>
      <c r="B34" s="92" t="str">
        <f>IF('0'!A1=1,"Донецька","Donetsk")</f>
        <v>Донецька</v>
      </c>
      <c r="C34" s="45">
        <v>98.8</v>
      </c>
      <c r="D34" s="34">
        <v>125.8</v>
      </c>
      <c r="E34" s="46">
        <v>90.9</v>
      </c>
      <c r="F34" s="45">
        <v>109.8</v>
      </c>
      <c r="G34" s="45">
        <v>98.4</v>
      </c>
      <c r="H34" s="45">
        <v>61.4</v>
      </c>
      <c r="I34" s="45">
        <v>113.2</v>
      </c>
      <c r="J34" s="45">
        <v>103.2</v>
      </c>
      <c r="K34" s="46">
        <v>86.6</v>
      </c>
      <c r="L34" s="186">
        <v>129.6</v>
      </c>
      <c r="M34" s="186">
        <v>95</v>
      </c>
    </row>
    <row r="35" spans="1:13" ht="16.8" thickTop="1" thickBot="1" x14ac:dyDescent="0.35">
      <c r="A35" s="224" t="e">
        <f>IF('0'!#REF!=1,"до змісту","to title")</f>
        <v>#REF!</v>
      </c>
      <c r="B35" s="92" t="str">
        <f>IF('0'!A1=1,"Житомирська","Zhytomyr")</f>
        <v>Житомирська</v>
      </c>
      <c r="C35" s="45">
        <v>99.4</v>
      </c>
      <c r="D35" s="34">
        <v>122</v>
      </c>
      <c r="E35" s="46">
        <v>112.4</v>
      </c>
      <c r="F35" s="45">
        <v>107.5</v>
      </c>
      <c r="G35" s="45">
        <v>108.6</v>
      </c>
      <c r="H35" s="45">
        <v>87.5</v>
      </c>
      <c r="I35" s="45">
        <v>122.5</v>
      </c>
      <c r="J35" s="45">
        <v>108.9</v>
      </c>
      <c r="K35" s="46">
        <v>114.5</v>
      </c>
      <c r="L35" s="186">
        <v>102.9</v>
      </c>
      <c r="M35" s="186">
        <v>95.1</v>
      </c>
    </row>
    <row r="36" spans="1:13" ht="16.8" thickTop="1" thickBot="1" x14ac:dyDescent="0.35">
      <c r="A36" s="224" t="e">
        <f>IF('0'!#REF!=1,"до змісту","to title")</f>
        <v>#REF!</v>
      </c>
      <c r="B36" s="92" t="str">
        <f>IF('0'!A1=1,"Закарпатська","Zakarpattya")</f>
        <v>Закарпатська</v>
      </c>
      <c r="C36" s="45">
        <v>93</v>
      </c>
      <c r="D36" s="34">
        <v>110.6</v>
      </c>
      <c r="E36" s="46">
        <v>105.8</v>
      </c>
      <c r="F36" s="45">
        <v>102</v>
      </c>
      <c r="G36" s="45">
        <v>103.2</v>
      </c>
      <c r="H36" s="45">
        <v>95.3</v>
      </c>
      <c r="I36" s="45">
        <v>101.4</v>
      </c>
      <c r="J36" s="45">
        <v>98.1</v>
      </c>
      <c r="K36" s="46">
        <v>105.3</v>
      </c>
      <c r="L36" s="186">
        <v>94</v>
      </c>
      <c r="M36" s="186">
        <v>101.2</v>
      </c>
    </row>
    <row r="37" spans="1:13" ht="16.8" thickTop="1" thickBot="1" x14ac:dyDescent="0.35">
      <c r="A37" s="224" t="e">
        <f>IF('0'!#REF!=1,"до змісту","to title")</f>
        <v>#REF!</v>
      </c>
      <c r="B37" s="92" t="str">
        <f>IF('0'!A1=1,"Запорізька","Zaporizhya")</f>
        <v>Запорізька</v>
      </c>
      <c r="C37" s="45">
        <v>102.2</v>
      </c>
      <c r="D37" s="34">
        <v>119</v>
      </c>
      <c r="E37" s="46">
        <v>75.8</v>
      </c>
      <c r="F37" s="45">
        <v>143.9</v>
      </c>
      <c r="G37" s="45">
        <v>95.9</v>
      </c>
      <c r="H37" s="45">
        <v>112.5</v>
      </c>
      <c r="I37" s="45">
        <v>99.2</v>
      </c>
      <c r="J37" s="45">
        <v>97.3</v>
      </c>
      <c r="K37" s="46">
        <v>83.7</v>
      </c>
      <c r="L37" s="186">
        <v>137.4</v>
      </c>
      <c r="M37" s="186">
        <v>87.8</v>
      </c>
    </row>
    <row r="38" spans="1:13" ht="16.8" thickTop="1" thickBot="1" x14ac:dyDescent="0.35">
      <c r="A38" s="224" t="e">
        <f>IF('0'!#REF!=1,"до змісту","to title")</f>
        <v>#REF!</v>
      </c>
      <c r="B38" s="92" t="str">
        <f>IF('0'!A1=1,"Івано-Франківська","Ivano-Frankivsk")</f>
        <v>Івано-Франківська</v>
      </c>
      <c r="C38" s="45">
        <v>95.9</v>
      </c>
      <c r="D38" s="34">
        <v>124</v>
      </c>
      <c r="E38" s="46">
        <v>108.9</v>
      </c>
      <c r="F38" s="45">
        <v>103.7</v>
      </c>
      <c r="G38" s="45">
        <v>110.1</v>
      </c>
      <c r="H38" s="45">
        <v>93.9</v>
      </c>
      <c r="I38" s="45">
        <v>108.3</v>
      </c>
      <c r="J38" s="45">
        <v>107.8</v>
      </c>
      <c r="K38" s="46">
        <v>101</v>
      </c>
      <c r="L38" s="186">
        <v>94.2</v>
      </c>
      <c r="M38" s="186">
        <v>105.9</v>
      </c>
    </row>
    <row r="39" spans="1:13" ht="16.8" thickTop="1" thickBot="1" x14ac:dyDescent="0.35">
      <c r="A39" s="224" t="e">
        <f>IF('0'!#REF!=1,"до змісту","to title")</f>
        <v>#REF!</v>
      </c>
      <c r="B39" s="92" t="str">
        <f>IF('0'!A1=1,"Київська","Kyiv")</f>
        <v>Київська</v>
      </c>
      <c r="C39" s="45">
        <v>100</v>
      </c>
      <c r="D39" s="34">
        <v>125.3</v>
      </c>
      <c r="E39" s="46">
        <v>108.5</v>
      </c>
      <c r="F39" s="45">
        <v>100.6</v>
      </c>
      <c r="G39" s="45">
        <v>109.2</v>
      </c>
      <c r="H39" s="45">
        <v>85.7</v>
      </c>
      <c r="I39" s="45">
        <v>117.5</v>
      </c>
      <c r="J39" s="45">
        <v>89.4</v>
      </c>
      <c r="K39" s="46">
        <v>129.1</v>
      </c>
      <c r="L39" s="186">
        <v>94</v>
      </c>
      <c r="M39" s="186">
        <v>78</v>
      </c>
    </row>
    <row r="40" spans="1:13" ht="16.8" thickTop="1" thickBot="1" x14ac:dyDescent="0.35">
      <c r="A40" s="224" t="e">
        <f>IF('0'!#REF!=1,"до змісту","to title")</f>
        <v>#REF!</v>
      </c>
      <c r="B40" s="92" t="str">
        <f>IF('0'!A1=1,"Кіровоградська","Kirovohrad")</f>
        <v>Кіровоградська</v>
      </c>
      <c r="C40" s="45">
        <v>101.1</v>
      </c>
      <c r="D40" s="34">
        <v>129.5</v>
      </c>
      <c r="E40" s="46">
        <v>81.8</v>
      </c>
      <c r="F40" s="45">
        <v>134</v>
      </c>
      <c r="G40" s="45">
        <v>98</v>
      </c>
      <c r="H40" s="45">
        <v>97.2</v>
      </c>
      <c r="I40" s="45">
        <v>110.8</v>
      </c>
      <c r="J40" s="45">
        <v>84.4</v>
      </c>
      <c r="K40" s="46">
        <v>123.8</v>
      </c>
      <c r="L40" s="186">
        <v>108.5</v>
      </c>
      <c r="M40" s="186">
        <v>67.5</v>
      </c>
    </row>
    <row r="41" spans="1:13" ht="16.8" thickTop="1" thickBot="1" x14ac:dyDescent="0.35">
      <c r="A41" s="224" t="e">
        <f>IF('0'!#REF!=1,"до змісту","to title")</f>
        <v>#REF!</v>
      </c>
      <c r="B41" s="92" t="str">
        <f>IF('0'!A1=1,"Луганська","Luhansk")</f>
        <v>Луганська</v>
      </c>
      <c r="C41" s="45">
        <v>87.7</v>
      </c>
      <c r="D41" s="34">
        <v>138</v>
      </c>
      <c r="E41" s="46">
        <v>101.8</v>
      </c>
      <c r="F41" s="45">
        <v>104.3</v>
      </c>
      <c r="G41" s="45">
        <v>80.599999999999994</v>
      </c>
      <c r="H41" s="45">
        <v>82.7</v>
      </c>
      <c r="I41" s="45">
        <v>126.6</v>
      </c>
      <c r="J41" s="45">
        <v>95.5</v>
      </c>
      <c r="K41" s="46">
        <v>108.8</v>
      </c>
      <c r="L41" s="186">
        <v>117.2</v>
      </c>
      <c r="M41" s="186">
        <v>87.7</v>
      </c>
    </row>
    <row r="42" spans="1:13" ht="16.8" thickTop="1" thickBot="1" x14ac:dyDescent="0.35">
      <c r="A42" s="224" t="e">
        <f>IF('0'!#REF!=1,"до змісту","to title")</f>
        <v>#REF!</v>
      </c>
      <c r="B42" s="92" t="str">
        <f>IF('0'!A1=1,"Львівська","Lviv")</f>
        <v>Львівська</v>
      </c>
      <c r="C42" s="45">
        <v>92</v>
      </c>
      <c r="D42" s="34">
        <v>127.1</v>
      </c>
      <c r="E42" s="46">
        <v>106.1</v>
      </c>
      <c r="F42" s="45">
        <v>98.6</v>
      </c>
      <c r="G42" s="45">
        <v>110.2</v>
      </c>
      <c r="H42" s="45">
        <v>96.3</v>
      </c>
      <c r="I42" s="45">
        <v>105</v>
      </c>
      <c r="J42" s="45">
        <v>107.7</v>
      </c>
      <c r="K42" s="46">
        <v>104</v>
      </c>
      <c r="L42" s="186">
        <v>102.9</v>
      </c>
      <c r="M42" s="186">
        <v>106.1</v>
      </c>
    </row>
    <row r="43" spans="1:13" ht="16.8" thickTop="1" thickBot="1" x14ac:dyDescent="0.35">
      <c r="A43" s="224" t="e">
        <f>IF('0'!#REF!=1,"до змісту","to title")</f>
        <v>#REF!</v>
      </c>
      <c r="B43" s="92" t="str">
        <f>IF('0'!A1=1,"Миколаївська","Mykolayiv")</f>
        <v>Миколаївська</v>
      </c>
      <c r="C43" s="45">
        <v>100.7</v>
      </c>
      <c r="D43" s="34">
        <v>114.7</v>
      </c>
      <c r="E43" s="46">
        <v>79.3</v>
      </c>
      <c r="F43" s="45">
        <v>146</v>
      </c>
      <c r="G43" s="45">
        <v>91.9</v>
      </c>
      <c r="H43" s="45">
        <v>104.3</v>
      </c>
      <c r="I43" s="45">
        <v>110.3</v>
      </c>
      <c r="J43" s="45">
        <v>89.8</v>
      </c>
      <c r="K43" s="46">
        <v>108</v>
      </c>
      <c r="L43" s="186">
        <v>108.1</v>
      </c>
      <c r="M43" s="186">
        <v>74.2</v>
      </c>
    </row>
    <row r="44" spans="1:13" ht="16.8" thickTop="1" thickBot="1" x14ac:dyDescent="0.35">
      <c r="A44" s="224" t="e">
        <f>IF('0'!#REF!=1,"до змісту","to title")</f>
        <v>#REF!</v>
      </c>
      <c r="B44" s="92" t="str">
        <f>IF('0'!A1=1,"Одеська","Odesa")</f>
        <v>Одеська</v>
      </c>
      <c r="C44" s="45">
        <v>111</v>
      </c>
      <c r="D44" s="34">
        <v>110.3</v>
      </c>
      <c r="E44" s="46">
        <v>76.5</v>
      </c>
      <c r="F44" s="45">
        <v>150.69999999999999</v>
      </c>
      <c r="G44" s="45">
        <v>98.2</v>
      </c>
      <c r="H44" s="45">
        <v>95.3</v>
      </c>
      <c r="I44" s="45">
        <v>114.9</v>
      </c>
      <c r="J44" s="45">
        <v>99.8</v>
      </c>
      <c r="K44" s="46">
        <v>102</v>
      </c>
      <c r="L44" s="186">
        <v>88.2</v>
      </c>
      <c r="M44" s="186">
        <v>56.7</v>
      </c>
    </row>
    <row r="45" spans="1:13" ht="16.8" thickTop="1" thickBot="1" x14ac:dyDescent="0.35">
      <c r="A45" s="224" t="e">
        <f>IF('0'!#REF!=1,"до змісту","to title")</f>
        <v>#REF!</v>
      </c>
      <c r="B45" s="92" t="str">
        <f>IF('0'!A1=1,"Полтавська","Poltava")</f>
        <v>Полтавська</v>
      </c>
      <c r="C45" s="45">
        <v>87.1</v>
      </c>
      <c r="D45" s="34">
        <v>144.19999999999999</v>
      </c>
      <c r="E45" s="46">
        <v>85.5</v>
      </c>
      <c r="F45" s="45">
        <v>121.9</v>
      </c>
      <c r="G45" s="45">
        <v>95.9</v>
      </c>
      <c r="H45" s="45">
        <v>109.3</v>
      </c>
      <c r="I45" s="45">
        <v>103.5</v>
      </c>
      <c r="J45" s="45">
        <v>80.400000000000006</v>
      </c>
      <c r="K45" s="46">
        <v>130.6</v>
      </c>
      <c r="L45" s="186">
        <v>95.1</v>
      </c>
      <c r="M45" s="186">
        <v>87.8</v>
      </c>
    </row>
    <row r="46" spans="1:13" ht="16.8" thickTop="1" thickBot="1" x14ac:dyDescent="0.35">
      <c r="A46" s="224" t="e">
        <f>IF('0'!#REF!=1,"до змісту","to title")</f>
        <v>#REF!</v>
      </c>
      <c r="B46" s="92" t="str">
        <f>IF('0'!A1=1,"Рівненська","Rivne")</f>
        <v>Рівненська</v>
      </c>
      <c r="C46" s="45">
        <v>102.7</v>
      </c>
      <c r="D46" s="34">
        <v>117.4</v>
      </c>
      <c r="E46" s="46">
        <v>103.7</v>
      </c>
      <c r="F46" s="45">
        <v>105.8</v>
      </c>
      <c r="G46" s="45">
        <v>107.4</v>
      </c>
      <c r="H46" s="45">
        <v>91.5</v>
      </c>
      <c r="I46" s="45">
        <v>107.1</v>
      </c>
      <c r="J46" s="45">
        <v>107.1</v>
      </c>
      <c r="K46" s="46">
        <v>104.3</v>
      </c>
      <c r="L46" s="186">
        <v>100.8</v>
      </c>
      <c r="M46" s="186">
        <v>105.3</v>
      </c>
    </row>
    <row r="47" spans="1:13" ht="16.8" thickTop="1" thickBot="1" x14ac:dyDescent="0.35">
      <c r="A47" s="224" t="e">
        <f>IF('0'!#REF!=1,"до змісту","to title")</f>
        <v>#REF!</v>
      </c>
      <c r="B47" s="92" t="str">
        <f>IF('0'!A1=1,"Сумська","Sumy ")</f>
        <v>Сумська</v>
      </c>
      <c r="C47" s="45">
        <v>86.5</v>
      </c>
      <c r="D47" s="34">
        <v>150.6</v>
      </c>
      <c r="E47" s="46">
        <v>104.9</v>
      </c>
      <c r="F47" s="45">
        <v>116.9</v>
      </c>
      <c r="G47" s="45">
        <v>111.9</v>
      </c>
      <c r="H47" s="45">
        <v>94.7</v>
      </c>
      <c r="I47" s="45">
        <v>104.1</v>
      </c>
      <c r="J47" s="45">
        <v>100.5</v>
      </c>
      <c r="K47" s="46">
        <v>112.9</v>
      </c>
      <c r="L47" s="186">
        <v>100.3</v>
      </c>
      <c r="M47" s="186">
        <v>104.4</v>
      </c>
    </row>
    <row r="48" spans="1:13" ht="16.8" thickTop="1" thickBot="1" x14ac:dyDescent="0.35">
      <c r="A48" s="224" t="e">
        <f>IF('0'!#REF!=1,"до змісту","to title")</f>
        <v>#REF!</v>
      </c>
      <c r="B48" s="92" t="str">
        <f>IF('0'!A1=1,"Тернопільська","Ternopil ")</f>
        <v>Тернопільська</v>
      </c>
      <c r="C48" s="45">
        <v>92.5</v>
      </c>
      <c r="D48" s="34">
        <v>135.5</v>
      </c>
      <c r="E48" s="46">
        <v>109.5</v>
      </c>
      <c r="F48" s="45">
        <v>98.8</v>
      </c>
      <c r="G48" s="45">
        <v>117.3</v>
      </c>
      <c r="H48" s="45">
        <v>85.6</v>
      </c>
      <c r="I48" s="45">
        <v>106.5</v>
      </c>
      <c r="J48" s="45">
        <v>114.9</v>
      </c>
      <c r="K48" s="46">
        <v>104.4</v>
      </c>
      <c r="L48" s="186">
        <v>96.8</v>
      </c>
      <c r="M48" s="186">
        <v>99.4</v>
      </c>
    </row>
    <row r="49" spans="1:13" ht="16.8" thickTop="1" thickBot="1" x14ac:dyDescent="0.35">
      <c r="A49" s="224" t="e">
        <f>IF('0'!#REF!=1,"до змісту","to title")</f>
        <v>#REF!</v>
      </c>
      <c r="B49" s="92" t="str">
        <f>IF('0'!A1=1,"Харківська","Kharkiv")</f>
        <v>Харківська</v>
      </c>
      <c r="C49" s="45">
        <v>82</v>
      </c>
      <c r="D49" s="34">
        <v>169.3</v>
      </c>
      <c r="E49" s="46">
        <v>90.6</v>
      </c>
      <c r="F49" s="45">
        <v>122.3</v>
      </c>
      <c r="G49" s="45">
        <v>105.4</v>
      </c>
      <c r="H49" s="45">
        <v>97.1</v>
      </c>
      <c r="I49" s="45">
        <v>108.2</v>
      </c>
      <c r="J49" s="45">
        <v>89.7</v>
      </c>
      <c r="K49" s="46">
        <v>106.9</v>
      </c>
      <c r="L49" s="186">
        <v>102.3</v>
      </c>
      <c r="M49" s="186">
        <v>99</v>
      </c>
    </row>
    <row r="50" spans="1:13" ht="16.8" thickTop="1" thickBot="1" x14ac:dyDescent="0.35">
      <c r="A50" s="224" t="e">
        <f>IF('0'!#REF!=1,"до змісту","to title")</f>
        <v>#REF!</v>
      </c>
      <c r="B50" s="92" t="str">
        <f>IF('0'!A1=1,"Херсонська","Kherson")</f>
        <v>Херсонська</v>
      </c>
      <c r="C50" s="45">
        <v>103.7</v>
      </c>
      <c r="D50" s="34">
        <v>127.1</v>
      </c>
      <c r="E50" s="46">
        <v>79.3</v>
      </c>
      <c r="F50" s="45">
        <v>117.5</v>
      </c>
      <c r="G50" s="45">
        <v>103.6</v>
      </c>
      <c r="H50" s="45">
        <v>109.2</v>
      </c>
      <c r="I50" s="45">
        <v>106.3</v>
      </c>
      <c r="J50" s="45">
        <v>100.1</v>
      </c>
      <c r="K50" s="46">
        <v>100.8</v>
      </c>
      <c r="L50" s="186">
        <v>107</v>
      </c>
      <c r="M50" s="186">
        <v>94.8</v>
      </c>
    </row>
    <row r="51" spans="1:13" ht="16.8" thickTop="1" thickBot="1" x14ac:dyDescent="0.35">
      <c r="A51" s="224" t="e">
        <f>IF('0'!#REF!=1,"до змісту","to title")</f>
        <v>#REF!</v>
      </c>
      <c r="B51" s="92" t="str">
        <f>IF('0'!A1=1,"Хмельницька","Khmelnytskiy")</f>
        <v>Хмельницька</v>
      </c>
      <c r="C51" s="45">
        <v>98.4</v>
      </c>
      <c r="D51" s="34">
        <v>120.9</v>
      </c>
      <c r="E51" s="46">
        <v>115.4</v>
      </c>
      <c r="F51" s="45">
        <v>100.2</v>
      </c>
      <c r="G51" s="45">
        <v>120</v>
      </c>
      <c r="H51" s="45">
        <v>84.8</v>
      </c>
      <c r="I51" s="45">
        <v>113.6</v>
      </c>
      <c r="J51" s="45">
        <v>112.6</v>
      </c>
      <c r="K51" s="46">
        <v>104.1</v>
      </c>
      <c r="L51" s="186">
        <v>96.4</v>
      </c>
      <c r="M51" s="186">
        <v>97.7</v>
      </c>
    </row>
    <row r="52" spans="1:13" ht="16.8" thickTop="1" thickBot="1" x14ac:dyDescent="0.35">
      <c r="A52" s="224" t="e">
        <f>IF('0'!#REF!=1,"до змісту","to title")</f>
        <v>#REF!</v>
      </c>
      <c r="B52" s="92" t="str">
        <f>IF('0'!A1=1,"Черкаська","Cherkasy")</f>
        <v>Черкаська</v>
      </c>
      <c r="C52" s="45">
        <v>94.1</v>
      </c>
      <c r="D52" s="34">
        <v>131.5</v>
      </c>
      <c r="E52" s="46">
        <v>95.4</v>
      </c>
      <c r="F52" s="45">
        <v>110.2</v>
      </c>
      <c r="G52" s="45">
        <v>97.2</v>
      </c>
      <c r="H52" s="45">
        <v>100.9</v>
      </c>
      <c r="I52" s="45">
        <v>103.3</v>
      </c>
      <c r="J52" s="45">
        <v>83.4</v>
      </c>
      <c r="K52" s="46">
        <v>135.69999999999999</v>
      </c>
      <c r="L52" s="186">
        <v>94.6</v>
      </c>
      <c r="M52" s="186">
        <v>69.2</v>
      </c>
    </row>
    <row r="53" spans="1:13" ht="16.8" thickTop="1" thickBot="1" x14ac:dyDescent="0.35">
      <c r="A53" s="224" t="e">
        <f>IF('0'!#REF!=1,"до змісту","to title")</f>
        <v>#REF!</v>
      </c>
      <c r="B53" s="92" t="str">
        <f>IF('0'!A1=1,"Чернівецька","Chernivtsi")</f>
        <v>Чернівецька</v>
      </c>
      <c r="C53" s="45">
        <v>103.8</v>
      </c>
      <c r="D53" s="34">
        <v>117.3</v>
      </c>
      <c r="E53" s="46">
        <v>100.5</v>
      </c>
      <c r="F53" s="45">
        <v>106.2</v>
      </c>
      <c r="G53" s="45">
        <v>107.8</v>
      </c>
      <c r="H53" s="45">
        <v>87.9</v>
      </c>
      <c r="I53" s="45">
        <v>100.8</v>
      </c>
      <c r="J53" s="45">
        <v>109.1</v>
      </c>
      <c r="K53" s="46">
        <v>107.8</v>
      </c>
      <c r="L53" s="186">
        <v>94</v>
      </c>
      <c r="M53" s="186">
        <v>100.6</v>
      </c>
    </row>
    <row r="54" spans="1:13" ht="16.2" thickTop="1" x14ac:dyDescent="0.3">
      <c r="A54" s="255" t="e">
        <f>IF('0'!#REF!=1,"до змісту","to title")</f>
        <v>#REF!</v>
      </c>
      <c r="B54" s="92" t="str">
        <f>IF('0'!A1=1,"Чернігівська","Chernihiv")</f>
        <v>Чернігівська</v>
      </c>
      <c r="C54" s="45">
        <v>83.1</v>
      </c>
      <c r="D54" s="34">
        <v>142.80000000000001</v>
      </c>
      <c r="E54" s="46">
        <v>110.2</v>
      </c>
      <c r="F54" s="45">
        <v>102.8</v>
      </c>
      <c r="G54" s="45">
        <v>110.2</v>
      </c>
      <c r="H54" s="45">
        <v>98.8</v>
      </c>
      <c r="I54" s="45">
        <v>105.2</v>
      </c>
      <c r="J54" s="45">
        <v>106.7</v>
      </c>
      <c r="K54" s="46">
        <v>113.2</v>
      </c>
      <c r="L54" s="186">
        <v>97.7</v>
      </c>
      <c r="M54" s="186">
        <v>104.3</v>
      </c>
    </row>
    <row r="55" spans="1:13" ht="16.2" x14ac:dyDescent="0.3">
      <c r="A55" s="258" t="str">
        <f>IF('0'!A1=1,"тваринництво","animal production")</f>
        <v>тваринництво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</row>
    <row r="56" spans="1:13" ht="16.2" thickBot="1" x14ac:dyDescent="0.35">
      <c r="A56" s="223" t="str">
        <f>IF('0'!A1=1,"РЕГІОНИ","OBLAST")</f>
        <v>РЕГІОНИ</v>
      </c>
      <c r="B56" s="91" t="str">
        <f>IF('0'!A1=1,"Україна","Ukraine")</f>
        <v>Україна</v>
      </c>
      <c r="C56" s="42">
        <v>104.3</v>
      </c>
      <c r="D56" s="43">
        <v>99.8</v>
      </c>
      <c r="E56" s="44">
        <v>104.9</v>
      </c>
      <c r="F56" s="151">
        <v>103.9</v>
      </c>
      <c r="G56" s="42">
        <v>99.5</v>
      </c>
      <c r="H56" s="42">
        <v>96.4</v>
      </c>
      <c r="I56" s="42">
        <v>109.1</v>
      </c>
      <c r="J56" s="42">
        <v>100.2</v>
      </c>
      <c r="K56" s="44">
        <v>101.2</v>
      </c>
      <c r="L56" s="44">
        <v>100.2</v>
      </c>
      <c r="M56" s="44">
        <v>97.5</v>
      </c>
    </row>
    <row r="57" spans="1:13" ht="16.8" thickTop="1" thickBot="1" x14ac:dyDescent="0.35">
      <c r="A57" s="224" t="e">
        <f>IF('0'!#REF!=1,"до змісту","to title")</f>
        <v>#REF!</v>
      </c>
      <c r="B57" s="92" t="str">
        <f>IF('0'!A1=1,"Вінницька","Vinnytsya")</f>
        <v>Вінницька</v>
      </c>
      <c r="C57" s="45">
        <v>99.3</v>
      </c>
      <c r="D57" s="34">
        <v>99.4</v>
      </c>
      <c r="E57" s="46">
        <v>110.7</v>
      </c>
      <c r="F57" s="45">
        <v>130.1</v>
      </c>
      <c r="G57" s="45">
        <v>114.8</v>
      </c>
      <c r="H57" s="45">
        <v>114.7</v>
      </c>
      <c r="I57" s="45">
        <v>124.6</v>
      </c>
      <c r="J57" s="45">
        <v>98.6</v>
      </c>
      <c r="K57" s="46">
        <v>103.1</v>
      </c>
      <c r="L57" s="46">
        <v>120</v>
      </c>
      <c r="M57" s="46">
        <v>100.6</v>
      </c>
    </row>
    <row r="58" spans="1:13" ht="16.8" thickTop="1" thickBot="1" x14ac:dyDescent="0.35">
      <c r="A58" s="224" t="e">
        <f>IF('0'!#REF!=1,"до змісту","to title")</f>
        <v>#REF!</v>
      </c>
      <c r="B58" s="92" t="str">
        <f>IF('0'!A1=1,"Волинська","Volyn")</f>
        <v>Волинська</v>
      </c>
      <c r="C58" s="45">
        <v>100.9</v>
      </c>
      <c r="D58" s="34">
        <v>99.8</v>
      </c>
      <c r="E58" s="46">
        <v>105.4</v>
      </c>
      <c r="F58" s="45">
        <v>105.4</v>
      </c>
      <c r="G58" s="45">
        <v>103.2</v>
      </c>
      <c r="H58" s="45">
        <v>94.2</v>
      </c>
      <c r="I58" s="45">
        <v>103.1</v>
      </c>
      <c r="J58" s="45">
        <v>98.6</v>
      </c>
      <c r="K58" s="46">
        <v>97.1</v>
      </c>
      <c r="L58" s="46">
        <v>98.2</v>
      </c>
      <c r="M58" s="46">
        <v>98.3</v>
      </c>
    </row>
    <row r="59" spans="1:13" ht="16.8" thickTop="1" thickBot="1" x14ac:dyDescent="0.35">
      <c r="A59" s="224" t="e">
        <f>IF('0'!#REF!=1,"до змісту","to title")</f>
        <v>#REF!</v>
      </c>
      <c r="B59" s="92" t="str">
        <f>IF('0'!A1=1,"Дніпропетровська","Dnipropetrovsk")</f>
        <v>Дніпропетровська</v>
      </c>
      <c r="C59" s="45">
        <v>104.9</v>
      </c>
      <c r="D59" s="34">
        <v>105.5</v>
      </c>
      <c r="E59" s="46">
        <v>102.3</v>
      </c>
      <c r="F59" s="45">
        <v>96.8</v>
      </c>
      <c r="G59" s="45">
        <v>102.6</v>
      </c>
      <c r="H59" s="45">
        <v>96.9</v>
      </c>
      <c r="I59" s="45">
        <v>100.3</v>
      </c>
      <c r="J59" s="45">
        <v>103.7</v>
      </c>
      <c r="K59" s="46">
        <v>96.2</v>
      </c>
      <c r="L59" s="46">
        <v>99.9</v>
      </c>
      <c r="M59" s="46">
        <v>100.4</v>
      </c>
    </row>
    <row r="60" spans="1:13" ht="16.8" thickTop="1" thickBot="1" x14ac:dyDescent="0.35">
      <c r="A60" s="224" t="e">
        <f>IF('0'!#REF!=1,"до змісту","to title")</f>
        <v>#REF!</v>
      </c>
      <c r="B60" s="92" t="str">
        <f>IF('0'!A1=1,"Донецька","Donetsk")</f>
        <v>Донецька</v>
      </c>
      <c r="C60" s="45">
        <v>109.3</v>
      </c>
      <c r="D60" s="34">
        <v>106.9</v>
      </c>
      <c r="E60" s="46">
        <v>104.6</v>
      </c>
      <c r="F60" s="45">
        <v>96.5</v>
      </c>
      <c r="G60" s="45">
        <v>80.5</v>
      </c>
      <c r="H60" s="45">
        <v>74.599999999999994</v>
      </c>
      <c r="I60" s="45">
        <v>113.2</v>
      </c>
      <c r="J60" s="45">
        <v>99.8</v>
      </c>
      <c r="K60" s="46">
        <v>101.5</v>
      </c>
      <c r="L60" s="46">
        <v>102</v>
      </c>
      <c r="M60" s="46">
        <v>98.2</v>
      </c>
    </row>
    <row r="61" spans="1:13" ht="16.8" thickTop="1" thickBot="1" x14ac:dyDescent="0.35">
      <c r="A61" s="224" t="e">
        <f>IF('0'!#REF!=1,"до змісту","to title")</f>
        <v>#REF!</v>
      </c>
      <c r="B61" s="92" t="str">
        <f>IF('0'!A1=1,"Житомирська","Zhytomyr")</f>
        <v>Житомирська</v>
      </c>
      <c r="C61" s="45">
        <v>101.7</v>
      </c>
      <c r="D61" s="34">
        <v>98.3</v>
      </c>
      <c r="E61" s="46">
        <v>105.4</v>
      </c>
      <c r="F61" s="45">
        <v>100.6</v>
      </c>
      <c r="G61" s="45">
        <v>96.5</v>
      </c>
      <c r="H61" s="45">
        <v>101.5</v>
      </c>
      <c r="I61" s="45">
        <v>122.5</v>
      </c>
      <c r="J61" s="45">
        <v>97</v>
      </c>
      <c r="K61" s="46">
        <v>102.8</v>
      </c>
      <c r="L61" s="46">
        <v>93.6</v>
      </c>
      <c r="M61" s="46">
        <v>96</v>
      </c>
    </row>
    <row r="62" spans="1:13" ht="16.8" thickTop="1" thickBot="1" x14ac:dyDescent="0.35">
      <c r="A62" s="224" t="e">
        <f>IF('0'!#REF!=1,"до змісту","to title")</f>
        <v>#REF!</v>
      </c>
      <c r="B62" s="92" t="str">
        <f>IF('0'!A1=1,"Закарпатська","Zakarpattya")</f>
        <v>Закарпатська</v>
      </c>
      <c r="C62" s="45">
        <v>101.6</v>
      </c>
      <c r="D62" s="34">
        <v>100</v>
      </c>
      <c r="E62" s="46">
        <v>102.5</v>
      </c>
      <c r="F62" s="45">
        <v>102.4</v>
      </c>
      <c r="G62" s="45">
        <v>96.4</v>
      </c>
      <c r="H62" s="45">
        <v>94.5</v>
      </c>
      <c r="I62" s="45">
        <v>101.4</v>
      </c>
      <c r="J62" s="45">
        <v>106</v>
      </c>
      <c r="K62" s="46">
        <v>108.8</v>
      </c>
      <c r="L62" s="46">
        <v>109.1</v>
      </c>
      <c r="M62" s="46">
        <v>91.8</v>
      </c>
    </row>
    <row r="63" spans="1:13" ht="16.8" thickTop="1" thickBot="1" x14ac:dyDescent="0.35">
      <c r="A63" s="224" t="e">
        <f>IF('0'!#REF!=1,"до змісту","to title")</f>
        <v>#REF!</v>
      </c>
      <c r="B63" s="92" t="str">
        <f>IF('0'!A1=1,"Запорізька","Zaporizhya")</f>
        <v>Запорізька</v>
      </c>
      <c r="C63" s="45">
        <v>102.2</v>
      </c>
      <c r="D63" s="34">
        <v>96.6</v>
      </c>
      <c r="E63" s="46">
        <v>105</v>
      </c>
      <c r="F63" s="45">
        <v>102.5</v>
      </c>
      <c r="G63" s="45">
        <v>100.1</v>
      </c>
      <c r="H63" s="45">
        <v>95.1</v>
      </c>
      <c r="I63" s="45">
        <v>99.2</v>
      </c>
      <c r="J63" s="45">
        <v>94.3</v>
      </c>
      <c r="K63" s="46">
        <v>96.4</v>
      </c>
      <c r="L63" s="46">
        <v>92.5</v>
      </c>
      <c r="M63" s="46">
        <v>92.8</v>
      </c>
    </row>
    <row r="64" spans="1:13" ht="16.8" thickTop="1" thickBot="1" x14ac:dyDescent="0.35">
      <c r="A64" s="224" t="e">
        <f>IF('0'!#REF!=1,"до змісту","to title")</f>
        <v>#REF!</v>
      </c>
      <c r="B64" s="92" t="str">
        <f>IF('0'!A1=1,"Івано-Франківська","Ivano-Frankivsk")</f>
        <v>Івано-Франківська</v>
      </c>
      <c r="C64" s="45">
        <v>105.6</v>
      </c>
      <c r="D64" s="34">
        <v>103.7</v>
      </c>
      <c r="E64" s="46">
        <v>104.1</v>
      </c>
      <c r="F64" s="45">
        <v>99.5</v>
      </c>
      <c r="G64" s="45">
        <v>102.2</v>
      </c>
      <c r="H64" s="45">
        <v>97.1</v>
      </c>
      <c r="I64" s="45">
        <v>108.3</v>
      </c>
      <c r="J64" s="45">
        <v>99</v>
      </c>
      <c r="K64" s="46">
        <v>101.7</v>
      </c>
      <c r="L64" s="46">
        <v>101.6</v>
      </c>
      <c r="M64" s="46">
        <v>100.3</v>
      </c>
    </row>
    <row r="65" spans="1:13" ht="16.8" thickTop="1" thickBot="1" x14ac:dyDescent="0.35">
      <c r="A65" s="224" t="e">
        <f>IF('0'!#REF!=1,"до змісту","to title")</f>
        <v>#REF!</v>
      </c>
      <c r="B65" s="92" t="str">
        <f>IF('0'!A1=1,"Київська","Kyiv")</f>
        <v>Київська</v>
      </c>
      <c r="C65" s="45">
        <v>98.5</v>
      </c>
      <c r="D65" s="34">
        <v>106.7</v>
      </c>
      <c r="E65" s="46">
        <v>109.2</v>
      </c>
      <c r="F65" s="45">
        <v>101.7</v>
      </c>
      <c r="G65" s="45">
        <v>99.4</v>
      </c>
      <c r="H65" s="45">
        <v>96.4</v>
      </c>
      <c r="I65" s="45">
        <v>117.5</v>
      </c>
      <c r="J65" s="45">
        <v>111</v>
      </c>
      <c r="K65" s="46">
        <v>113.9</v>
      </c>
      <c r="L65" s="46">
        <v>86.8</v>
      </c>
      <c r="M65" s="46">
        <v>98</v>
      </c>
    </row>
    <row r="66" spans="1:13" ht="16.8" thickTop="1" thickBot="1" x14ac:dyDescent="0.35">
      <c r="A66" s="224" t="e">
        <f>IF('0'!#REF!=1,"до змісту","to title")</f>
        <v>#REF!</v>
      </c>
      <c r="B66" s="92" t="str">
        <f>IF('0'!A1=1,"Кіровоградська","Kirovohrad")</f>
        <v>Кіровоградська</v>
      </c>
      <c r="C66" s="45">
        <v>106.8</v>
      </c>
      <c r="D66" s="34">
        <v>96</v>
      </c>
      <c r="E66" s="46">
        <v>107.4</v>
      </c>
      <c r="F66" s="45">
        <v>95.1</v>
      </c>
      <c r="G66" s="45">
        <v>100.5</v>
      </c>
      <c r="H66" s="45">
        <v>100.2</v>
      </c>
      <c r="I66" s="45">
        <v>110.8</v>
      </c>
      <c r="J66" s="45">
        <v>99.3</v>
      </c>
      <c r="K66" s="46">
        <v>100.6</v>
      </c>
      <c r="L66" s="46">
        <v>100.7</v>
      </c>
      <c r="M66" s="46">
        <v>96.2</v>
      </c>
    </row>
    <row r="67" spans="1:13" ht="16.8" thickTop="1" thickBot="1" x14ac:dyDescent="0.35">
      <c r="A67" s="224" t="e">
        <f>IF('0'!#REF!=1,"до змісту","to title")</f>
        <v>#REF!</v>
      </c>
      <c r="B67" s="92" t="str">
        <f>IF('0'!A1=1,"Луганська","Luhansk")</f>
        <v>Луганська</v>
      </c>
      <c r="C67" s="45">
        <v>99.7</v>
      </c>
      <c r="D67" s="34">
        <v>95.8</v>
      </c>
      <c r="E67" s="46">
        <v>100.5</v>
      </c>
      <c r="F67" s="45">
        <v>99.7</v>
      </c>
      <c r="G67" s="45">
        <v>77.400000000000006</v>
      </c>
      <c r="H67" s="45">
        <v>59.7</v>
      </c>
      <c r="I67" s="45">
        <v>126.6</v>
      </c>
      <c r="J67" s="45">
        <v>83.3</v>
      </c>
      <c r="K67" s="46">
        <v>112.3</v>
      </c>
      <c r="L67" s="46">
        <v>90.4</v>
      </c>
      <c r="M67" s="46">
        <v>98.7</v>
      </c>
    </row>
    <row r="68" spans="1:13" ht="16.8" thickTop="1" thickBot="1" x14ac:dyDescent="0.35">
      <c r="A68" s="224" t="e">
        <f>IF('0'!#REF!=1,"до змісту","to title")</f>
        <v>#REF!</v>
      </c>
      <c r="B68" s="92" t="str">
        <f>IF('0'!A1=1,"Львівська","Lviv")</f>
        <v>Львівська</v>
      </c>
      <c r="C68" s="45">
        <v>101.1</v>
      </c>
      <c r="D68" s="34">
        <v>96.6</v>
      </c>
      <c r="E68" s="46">
        <v>101.5</v>
      </c>
      <c r="F68" s="45">
        <v>103.6</v>
      </c>
      <c r="G68" s="45">
        <v>97.8</v>
      </c>
      <c r="H68" s="45">
        <v>98.2</v>
      </c>
      <c r="I68" s="45">
        <v>105</v>
      </c>
      <c r="J68" s="45">
        <v>103.2</v>
      </c>
      <c r="K68" s="46">
        <v>102.7</v>
      </c>
      <c r="L68" s="46">
        <v>96.4</v>
      </c>
      <c r="M68" s="46">
        <v>100.5</v>
      </c>
    </row>
    <row r="69" spans="1:13" ht="16.8" thickTop="1" thickBot="1" x14ac:dyDescent="0.35">
      <c r="A69" s="224" t="e">
        <f>IF('0'!#REF!=1,"до змісту","to title")</f>
        <v>#REF!</v>
      </c>
      <c r="B69" s="92" t="str">
        <f>IF('0'!A1=1,"Миколаївська","Mykolayiv")</f>
        <v>Миколаївська</v>
      </c>
      <c r="C69" s="45">
        <v>104.1</v>
      </c>
      <c r="D69" s="34">
        <v>101</v>
      </c>
      <c r="E69" s="46">
        <v>100.1</v>
      </c>
      <c r="F69" s="45">
        <v>94</v>
      </c>
      <c r="G69" s="45">
        <v>102.2</v>
      </c>
      <c r="H69" s="45">
        <v>89.7</v>
      </c>
      <c r="I69" s="45">
        <v>110.3</v>
      </c>
      <c r="J69" s="45">
        <v>99.6</v>
      </c>
      <c r="K69" s="46">
        <v>94.2</v>
      </c>
      <c r="L69" s="46">
        <v>99.1</v>
      </c>
      <c r="M69" s="46">
        <v>91.3</v>
      </c>
    </row>
    <row r="70" spans="1:13" ht="16.8" thickTop="1" thickBot="1" x14ac:dyDescent="0.35">
      <c r="A70" s="224" t="e">
        <f>IF('0'!#REF!=1,"до змісту","to title")</f>
        <v>#REF!</v>
      </c>
      <c r="B70" s="92" t="str">
        <f>IF('0'!A1=1,"Одеська","Odesa")</f>
        <v>Одеська</v>
      </c>
      <c r="C70" s="45">
        <v>104.9</v>
      </c>
      <c r="D70" s="34">
        <v>90.6</v>
      </c>
      <c r="E70" s="46">
        <v>101.4</v>
      </c>
      <c r="F70" s="45">
        <v>100.3</v>
      </c>
      <c r="G70" s="45">
        <v>93</v>
      </c>
      <c r="H70" s="45">
        <v>100.8</v>
      </c>
      <c r="I70" s="45">
        <v>114.9</v>
      </c>
      <c r="J70" s="45">
        <v>97.3</v>
      </c>
      <c r="K70" s="46">
        <v>94.3</v>
      </c>
      <c r="L70" s="46">
        <v>90.2</v>
      </c>
      <c r="M70" s="46">
        <v>96.6</v>
      </c>
    </row>
    <row r="71" spans="1:13" ht="16.8" thickTop="1" thickBot="1" x14ac:dyDescent="0.35">
      <c r="A71" s="224" t="e">
        <f>IF('0'!#REF!=1,"до змісту","to title")</f>
        <v>#REF!</v>
      </c>
      <c r="B71" s="92" t="str">
        <f>IF('0'!A1=1,"Полтавська","Poltava")</f>
        <v>Полтавська</v>
      </c>
      <c r="C71" s="45">
        <v>100.6</v>
      </c>
      <c r="D71" s="34">
        <v>101.6</v>
      </c>
      <c r="E71" s="46">
        <v>114.9</v>
      </c>
      <c r="F71" s="45">
        <v>108.2</v>
      </c>
      <c r="G71" s="45">
        <v>102.2</v>
      </c>
      <c r="H71" s="45">
        <v>97.6</v>
      </c>
      <c r="I71" s="45">
        <v>103.5</v>
      </c>
      <c r="J71" s="45">
        <v>97.7</v>
      </c>
      <c r="K71" s="46">
        <v>96.1</v>
      </c>
      <c r="L71" s="46">
        <v>99.1</v>
      </c>
      <c r="M71" s="46">
        <v>94</v>
      </c>
    </row>
    <row r="72" spans="1:13" ht="16.8" thickTop="1" thickBot="1" x14ac:dyDescent="0.35">
      <c r="A72" s="224" t="e">
        <f>IF('0'!#REF!=1,"до змісту","to title")</f>
        <v>#REF!</v>
      </c>
      <c r="B72" s="92" t="str">
        <f>IF('0'!A1=1,"Рівненська","Rivne")</f>
        <v>Рівненська</v>
      </c>
      <c r="C72" s="45">
        <v>101.8</v>
      </c>
      <c r="D72" s="34">
        <v>98.2</v>
      </c>
      <c r="E72" s="46">
        <v>103.2</v>
      </c>
      <c r="F72" s="45">
        <v>105.4</v>
      </c>
      <c r="G72" s="45">
        <v>100.6</v>
      </c>
      <c r="H72" s="45">
        <v>95.7</v>
      </c>
      <c r="I72" s="45">
        <v>107.1</v>
      </c>
      <c r="J72" s="45">
        <v>100.2</v>
      </c>
      <c r="K72" s="46">
        <v>97.6</v>
      </c>
      <c r="L72" s="46">
        <v>95.3</v>
      </c>
      <c r="M72" s="46">
        <v>96.1</v>
      </c>
    </row>
    <row r="73" spans="1:13" ht="16.8" thickTop="1" thickBot="1" x14ac:dyDescent="0.35">
      <c r="A73" s="224" t="e">
        <f>IF('0'!#REF!=1,"до змісту","to title")</f>
        <v>#REF!</v>
      </c>
      <c r="B73" s="92" t="str">
        <f>IF('0'!A1=1,"Сумська","Sumy ")</f>
        <v>Сумська</v>
      </c>
      <c r="C73" s="45">
        <v>101.6</v>
      </c>
      <c r="D73" s="34">
        <v>96.6</v>
      </c>
      <c r="E73" s="46">
        <v>105</v>
      </c>
      <c r="F73" s="45">
        <v>101.6</v>
      </c>
      <c r="G73" s="45">
        <v>99.3</v>
      </c>
      <c r="H73" s="45">
        <v>98.6</v>
      </c>
      <c r="I73" s="45">
        <v>104.1</v>
      </c>
      <c r="J73" s="45">
        <v>97.9</v>
      </c>
      <c r="K73" s="46">
        <v>102.1</v>
      </c>
      <c r="L73" s="46">
        <v>98.2</v>
      </c>
      <c r="M73" s="46">
        <v>98.9</v>
      </c>
    </row>
    <row r="74" spans="1:13" ht="16.8" thickTop="1" thickBot="1" x14ac:dyDescent="0.35">
      <c r="A74" s="224" t="e">
        <f>IF('0'!#REF!=1,"до змісту","to title")</f>
        <v>#REF!</v>
      </c>
      <c r="B74" s="92" t="str">
        <f>IF('0'!A1=1,"Тернопільська","Ternopil ")</f>
        <v>Тернопільська</v>
      </c>
      <c r="C74" s="45">
        <v>102.6</v>
      </c>
      <c r="D74" s="34">
        <v>95.9</v>
      </c>
      <c r="E74" s="46">
        <v>108</v>
      </c>
      <c r="F74" s="45">
        <v>109.8</v>
      </c>
      <c r="G74" s="45">
        <v>102</v>
      </c>
      <c r="H74" s="45">
        <v>101.5</v>
      </c>
      <c r="I74" s="45">
        <v>106.5</v>
      </c>
      <c r="J74" s="45">
        <v>97.4</v>
      </c>
      <c r="K74" s="46">
        <v>101.4</v>
      </c>
      <c r="L74" s="46">
        <v>102.2</v>
      </c>
      <c r="M74" s="46">
        <v>102.6</v>
      </c>
    </row>
    <row r="75" spans="1:13" ht="16.8" thickTop="1" thickBot="1" x14ac:dyDescent="0.35">
      <c r="A75" s="224" t="e">
        <f>IF('0'!#REF!=1,"до змісту","to title")</f>
        <v>#REF!</v>
      </c>
      <c r="B75" s="92" t="str">
        <f>IF('0'!A1=1,"Харківська","Kharkiv")</f>
        <v>Харківська</v>
      </c>
      <c r="C75" s="45">
        <v>110.1</v>
      </c>
      <c r="D75" s="34">
        <v>97.7</v>
      </c>
      <c r="E75" s="46">
        <v>98.3</v>
      </c>
      <c r="F75" s="45">
        <v>109.4</v>
      </c>
      <c r="G75" s="45">
        <v>93.8</v>
      </c>
      <c r="H75" s="45">
        <v>97.1</v>
      </c>
      <c r="I75" s="45">
        <v>108.2</v>
      </c>
      <c r="J75" s="45">
        <v>92.6</v>
      </c>
      <c r="K75" s="46">
        <v>101.9</v>
      </c>
      <c r="L75" s="46">
        <v>103.6</v>
      </c>
      <c r="M75" s="46">
        <v>92.8</v>
      </c>
    </row>
    <row r="76" spans="1:13" ht="16.8" thickTop="1" thickBot="1" x14ac:dyDescent="0.35">
      <c r="A76" s="224" t="e">
        <f>IF('0'!#REF!=1,"до змісту","to title")</f>
        <v>#REF!</v>
      </c>
      <c r="B76" s="92" t="str">
        <f>IF('0'!A1=1,"Херсонська","Kherson")</f>
        <v>Херсонська</v>
      </c>
      <c r="C76" s="45">
        <v>99.8</v>
      </c>
      <c r="D76" s="34">
        <v>101.1</v>
      </c>
      <c r="E76" s="46">
        <v>108.2</v>
      </c>
      <c r="F76" s="45">
        <v>116.9</v>
      </c>
      <c r="G76" s="45">
        <v>111.7</v>
      </c>
      <c r="H76" s="45">
        <v>88.7</v>
      </c>
      <c r="I76" s="45">
        <v>106.3</v>
      </c>
      <c r="J76" s="45">
        <v>97.4</v>
      </c>
      <c r="K76" s="46">
        <v>99.2</v>
      </c>
      <c r="L76" s="46">
        <v>91.4</v>
      </c>
      <c r="M76" s="46">
        <v>93.7</v>
      </c>
    </row>
    <row r="77" spans="1:13" ht="16.8" thickTop="1" thickBot="1" x14ac:dyDescent="0.35">
      <c r="A77" s="224" t="e">
        <f>IF('0'!#REF!=1,"до змісту","to title")</f>
        <v>#REF!</v>
      </c>
      <c r="B77" s="92" t="str">
        <f>IF('0'!A1=1,"Хмельницька","Khmelnytskiy")</f>
        <v>Хмельницька</v>
      </c>
      <c r="C77" s="45">
        <v>103.7</v>
      </c>
      <c r="D77" s="34">
        <v>99.2</v>
      </c>
      <c r="E77" s="46">
        <v>115.8</v>
      </c>
      <c r="F77" s="45">
        <v>112.3</v>
      </c>
      <c r="G77" s="45">
        <v>101.5</v>
      </c>
      <c r="H77" s="45">
        <v>95.9</v>
      </c>
      <c r="I77" s="45">
        <v>113.6</v>
      </c>
      <c r="J77" s="45">
        <v>110.1</v>
      </c>
      <c r="K77" s="46">
        <v>96</v>
      </c>
      <c r="L77" s="46">
        <v>100</v>
      </c>
      <c r="M77" s="46">
        <v>96</v>
      </c>
    </row>
    <row r="78" spans="1:13" ht="16.8" thickTop="1" thickBot="1" x14ac:dyDescent="0.35">
      <c r="A78" s="224" t="e">
        <f>IF('0'!#REF!=1,"до змісту","to title")</f>
        <v>#REF!</v>
      </c>
      <c r="B78" s="92" t="str">
        <f>IF('0'!A1=1,"Черкаська","Cherkasy")</f>
        <v>Черкаська</v>
      </c>
      <c r="C78" s="45">
        <v>123</v>
      </c>
      <c r="D78" s="34">
        <v>97.8</v>
      </c>
      <c r="E78" s="46">
        <v>99.9</v>
      </c>
      <c r="F78" s="45">
        <v>99.1</v>
      </c>
      <c r="G78" s="45">
        <v>101.1</v>
      </c>
      <c r="H78" s="45">
        <v>96.2</v>
      </c>
      <c r="I78" s="45">
        <v>103.3</v>
      </c>
      <c r="J78" s="45">
        <v>99.3</v>
      </c>
      <c r="K78" s="46">
        <v>100.6</v>
      </c>
      <c r="L78" s="46">
        <v>104.8</v>
      </c>
      <c r="M78" s="46">
        <v>98.6</v>
      </c>
    </row>
    <row r="79" spans="1:13" ht="16.8" thickTop="1" thickBot="1" x14ac:dyDescent="0.35">
      <c r="A79" s="224" t="e">
        <f>IF('0'!#REF!=1,"до змісту","to title")</f>
        <v>#REF!</v>
      </c>
      <c r="B79" s="92" t="str">
        <f>IF('0'!A1=1,"Чернівецька","Chernivtsi")</f>
        <v>Чернівецька</v>
      </c>
      <c r="C79" s="45">
        <v>101.9</v>
      </c>
      <c r="D79" s="34">
        <v>100</v>
      </c>
      <c r="E79" s="46">
        <v>102.5</v>
      </c>
      <c r="F79" s="45">
        <v>97.6</v>
      </c>
      <c r="G79" s="45">
        <v>97.3</v>
      </c>
      <c r="H79" s="45">
        <v>97.9</v>
      </c>
      <c r="I79" s="45">
        <v>100.8</v>
      </c>
      <c r="J79" s="45">
        <v>97.8</v>
      </c>
      <c r="K79" s="46">
        <v>99.2</v>
      </c>
      <c r="L79" s="46">
        <v>99.4</v>
      </c>
      <c r="M79" s="46">
        <v>97.8</v>
      </c>
    </row>
    <row r="80" spans="1:13" ht="16.8" thickTop="1" thickBot="1" x14ac:dyDescent="0.35">
      <c r="A80" s="224" t="e">
        <f>IF('0'!#REF!=1,"до змісту","to title")</f>
        <v>#REF!</v>
      </c>
      <c r="B80" s="93" t="str">
        <f>IF('0'!A1=1,"Чернігівська","Chernihiv")</f>
        <v>Чернігівська</v>
      </c>
      <c r="C80" s="37">
        <v>98</v>
      </c>
      <c r="D80" s="34">
        <v>94.9</v>
      </c>
      <c r="E80" s="46">
        <v>101.1</v>
      </c>
      <c r="F80" s="45">
        <v>101</v>
      </c>
      <c r="G80" s="45">
        <v>96</v>
      </c>
      <c r="H80" s="37">
        <v>93.8</v>
      </c>
      <c r="I80" s="37">
        <v>105.2</v>
      </c>
      <c r="J80" s="37">
        <v>98.2</v>
      </c>
      <c r="K80" s="153">
        <v>98.1</v>
      </c>
      <c r="L80" s="153">
        <v>98.4</v>
      </c>
      <c r="M80" s="153">
        <v>93</v>
      </c>
    </row>
    <row r="81" spans="1:12" ht="16.2" thickTop="1" x14ac:dyDescent="0.3">
      <c r="A81" s="130"/>
      <c r="B81" s="131"/>
      <c r="C81" s="154"/>
      <c r="D81" s="155"/>
      <c r="E81" s="156"/>
      <c r="F81" s="156"/>
      <c r="G81" s="155"/>
      <c r="H81" s="157"/>
      <c r="I81" s="157"/>
      <c r="J81" s="157"/>
      <c r="K81" s="157"/>
      <c r="L81" s="120"/>
    </row>
    <row r="82" spans="1:12" ht="12" customHeight="1" x14ac:dyDescent="0.3">
      <c r="A82" s="59"/>
      <c r="B82" s="139"/>
      <c r="C82" s="158"/>
      <c r="D82" s="158"/>
      <c r="E82" s="158"/>
      <c r="F82" s="158"/>
      <c r="G82" s="158"/>
      <c r="H82" s="158"/>
      <c r="I82" s="158"/>
      <c r="J82" s="158"/>
      <c r="K82" s="158"/>
      <c r="L82" s="140"/>
    </row>
    <row r="83" spans="1:12" x14ac:dyDescent="0.3">
      <c r="A83" s="96"/>
      <c r="B83" s="95"/>
    </row>
    <row r="84" spans="1:12" x14ac:dyDescent="0.3">
      <c r="A84" s="90"/>
      <c r="B84" s="97"/>
    </row>
  </sheetData>
  <mergeCells count="7">
    <mergeCell ref="A56:A80"/>
    <mergeCell ref="A2:B2"/>
    <mergeCell ref="A4:A28"/>
    <mergeCell ref="A30:A54"/>
    <mergeCell ref="A3:M3"/>
    <mergeCell ref="A29:M29"/>
    <mergeCell ref="A55:M55"/>
  </mergeCells>
  <hyperlinks>
    <hyperlink ref="A1" location="'0'!A1" display="'0'!A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M90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2" sqref="M2:M5"/>
    </sheetView>
  </sheetViews>
  <sheetFormatPr defaultRowHeight="14.4" x14ac:dyDescent="0.3"/>
  <cols>
    <col min="1" max="1" width="8.6640625" customWidth="1"/>
    <col min="2" max="2" width="45.6640625" customWidth="1"/>
    <col min="3" max="9" width="10.6640625" style="58" customWidth="1"/>
    <col min="10" max="12" width="10.6640625" customWidth="1"/>
    <col min="13" max="13" width="10.77734375" customWidth="1"/>
  </cols>
  <sheetData>
    <row r="1" spans="1:13" ht="15" thickBot="1" x14ac:dyDescent="0.35">
      <c r="A1" s="80" t="str">
        <f>IF('0'!A1=1,"до змісту","to title")</f>
        <v>до змісту</v>
      </c>
      <c r="B1" s="90"/>
      <c r="C1" s="98"/>
      <c r="D1" s="57"/>
      <c r="E1" s="57"/>
      <c r="F1" s="57"/>
      <c r="G1" s="57"/>
      <c r="H1" s="57"/>
    </row>
    <row r="2" spans="1:13" ht="16.5" customHeight="1" x14ac:dyDescent="0.3">
      <c r="A2" s="245" t="str">
        <f>IF('0'!A1=1,"Індекси валової продукції сільськогосподарських підприємств за регіонами (до попереднього року, %)","Indices gross output in agricultural enterprises by oblasts ( to previous year, %)")</f>
        <v>Індекси валової продукції сільськогосподарських підприємств за регіонами (до попереднього року, %)</v>
      </c>
      <c r="B2" s="246"/>
      <c r="C2" s="263">
        <v>2010</v>
      </c>
      <c r="D2" s="266">
        <v>2011</v>
      </c>
      <c r="E2" s="269">
        <v>2012</v>
      </c>
      <c r="F2" s="269">
        <v>2013</v>
      </c>
      <c r="G2" s="260">
        <v>2014</v>
      </c>
      <c r="H2" s="260">
        <v>2015</v>
      </c>
      <c r="I2" s="260">
        <v>2016</v>
      </c>
      <c r="J2" s="260">
        <v>2017</v>
      </c>
      <c r="K2" s="260">
        <v>2018</v>
      </c>
      <c r="L2" s="260">
        <v>2019</v>
      </c>
      <c r="M2" s="260">
        <v>2020</v>
      </c>
    </row>
    <row r="3" spans="1:13" ht="15" customHeight="1" x14ac:dyDescent="0.3">
      <c r="A3" s="247"/>
      <c r="B3" s="248"/>
      <c r="C3" s="264"/>
      <c r="D3" s="267"/>
      <c r="E3" s="270">
        <v>2012</v>
      </c>
      <c r="F3" s="270">
        <v>2013</v>
      </c>
      <c r="G3" s="261" t="s">
        <v>1</v>
      </c>
      <c r="H3" s="261" t="s">
        <v>1</v>
      </c>
      <c r="I3" s="261" t="s">
        <v>1</v>
      </c>
      <c r="J3" s="261" t="s">
        <v>1</v>
      </c>
      <c r="K3" s="261" t="s">
        <v>1</v>
      </c>
      <c r="L3" s="261" t="s">
        <v>1</v>
      </c>
      <c r="M3" s="261" t="s">
        <v>1</v>
      </c>
    </row>
    <row r="4" spans="1:13" ht="9.75" customHeight="1" x14ac:dyDescent="0.3">
      <c r="A4" s="247"/>
      <c r="B4" s="248"/>
      <c r="C4" s="264"/>
      <c r="D4" s="267"/>
      <c r="E4" s="270"/>
      <c r="F4" s="270"/>
      <c r="G4" s="261"/>
      <c r="H4" s="261"/>
      <c r="I4" s="261"/>
      <c r="J4" s="261"/>
      <c r="K4" s="261"/>
      <c r="L4" s="261"/>
      <c r="M4" s="261"/>
    </row>
    <row r="5" spans="1:13" ht="9.75" customHeight="1" thickBot="1" x14ac:dyDescent="0.35">
      <c r="A5" s="249"/>
      <c r="B5" s="250"/>
      <c r="C5" s="265"/>
      <c r="D5" s="268"/>
      <c r="E5" s="271"/>
      <c r="F5" s="271"/>
      <c r="G5" s="262"/>
      <c r="H5" s="262"/>
      <c r="I5" s="262"/>
      <c r="J5" s="262"/>
      <c r="K5" s="262"/>
      <c r="L5" s="262"/>
      <c r="M5" s="262"/>
    </row>
    <row r="6" spans="1:13" ht="22.5" customHeight="1" x14ac:dyDescent="0.3">
      <c r="A6" s="256" t="str">
        <f>IF('0'!A1=1,"Валова продукція, всього","Gross output, total")</f>
        <v>Валова продукція, всього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</row>
    <row r="7" spans="1:13" ht="15" customHeight="1" thickBot="1" x14ac:dyDescent="0.35">
      <c r="A7" s="223" t="str">
        <f>IF('0'!A1=1,"РЕГІОНИ","OBLAST")</f>
        <v>РЕГІОНИ</v>
      </c>
      <c r="B7" s="91" t="str">
        <f>IF('0'!A1=1,"Україна","Ukraine")</f>
        <v>Україна</v>
      </c>
      <c r="C7" s="159">
        <v>97.5</v>
      </c>
      <c r="D7" s="43">
        <v>128.30000000000001</v>
      </c>
      <c r="E7" s="44">
        <v>94.1</v>
      </c>
      <c r="F7" s="42">
        <v>120.5</v>
      </c>
      <c r="G7" s="42">
        <v>103.8</v>
      </c>
      <c r="H7" s="42">
        <v>94.8</v>
      </c>
      <c r="I7" s="42">
        <v>109.7</v>
      </c>
      <c r="J7" s="42">
        <v>97</v>
      </c>
      <c r="K7" s="42">
        <v>112</v>
      </c>
      <c r="L7" s="181">
        <v>102.7</v>
      </c>
      <c r="M7" s="181">
        <v>88</v>
      </c>
    </row>
    <row r="8" spans="1:13" ht="15" customHeight="1" thickTop="1" thickBot="1" x14ac:dyDescent="0.35">
      <c r="A8" s="224" t="e">
        <f>IF('0'!#REF!=1,"до змісту","to title")</f>
        <v>#REF!</v>
      </c>
      <c r="B8" s="92" t="str">
        <f>IF('0'!A1=1,"Вінницька","Vinnytsya")</f>
        <v>Вінницька</v>
      </c>
      <c r="C8" s="160">
        <v>101</v>
      </c>
      <c r="D8" s="34">
        <v>125</v>
      </c>
      <c r="E8" s="46">
        <v>95.3</v>
      </c>
      <c r="F8" s="45">
        <v>133.6</v>
      </c>
      <c r="G8" s="45">
        <v>114.6</v>
      </c>
      <c r="H8" s="45">
        <v>88.6</v>
      </c>
      <c r="I8" s="45">
        <v>125.1</v>
      </c>
      <c r="J8" s="45">
        <v>94.1</v>
      </c>
      <c r="K8" s="45">
        <v>116.1</v>
      </c>
      <c r="L8" s="184">
        <v>103.8</v>
      </c>
      <c r="M8" s="184">
        <v>82.9</v>
      </c>
    </row>
    <row r="9" spans="1:13" ht="15" customHeight="1" thickTop="1" thickBot="1" x14ac:dyDescent="0.35">
      <c r="A9" s="224" t="e">
        <f>IF('0'!#REF!=1,"до змісту","to title")</f>
        <v>#REF!</v>
      </c>
      <c r="B9" s="92" t="str">
        <f>IF('0'!A1=1,"Волинська","Volyn")</f>
        <v>Волинська</v>
      </c>
      <c r="C9" s="160">
        <v>105.1</v>
      </c>
      <c r="D9" s="34">
        <v>118.1</v>
      </c>
      <c r="E9" s="46">
        <v>113.2</v>
      </c>
      <c r="F9" s="45">
        <v>106.8</v>
      </c>
      <c r="G9" s="45">
        <v>118.3</v>
      </c>
      <c r="H9" s="45">
        <v>97.7</v>
      </c>
      <c r="I9" s="45">
        <v>107.9</v>
      </c>
      <c r="J9" s="45">
        <v>111.1</v>
      </c>
      <c r="K9" s="45">
        <v>110.6</v>
      </c>
      <c r="L9" s="184">
        <v>103</v>
      </c>
      <c r="M9" s="184">
        <v>102.9</v>
      </c>
    </row>
    <row r="10" spans="1:13" ht="15" customHeight="1" thickTop="1" thickBot="1" x14ac:dyDescent="0.35">
      <c r="A10" s="224" t="e">
        <f>IF('0'!#REF!=1,"до змісту","to title")</f>
        <v>#REF!</v>
      </c>
      <c r="B10" s="92" t="str">
        <f>IF('0'!A1=1,"Дніпропетровська","Dnipropetrovsk")</f>
        <v>Дніпропетровська</v>
      </c>
      <c r="C10" s="160">
        <v>100.1</v>
      </c>
      <c r="D10" s="34">
        <v>119.6</v>
      </c>
      <c r="E10" s="46">
        <v>76.099999999999994</v>
      </c>
      <c r="F10" s="45">
        <v>140.6</v>
      </c>
      <c r="G10" s="45">
        <v>90.6</v>
      </c>
      <c r="H10" s="45">
        <v>108.2</v>
      </c>
      <c r="I10" s="45">
        <v>100.1</v>
      </c>
      <c r="J10" s="45">
        <v>102</v>
      </c>
      <c r="K10" s="45">
        <v>103.3</v>
      </c>
      <c r="L10" s="184">
        <v>114.1</v>
      </c>
      <c r="M10" s="184">
        <v>87.9</v>
      </c>
    </row>
    <row r="11" spans="1:13" ht="15" customHeight="1" thickTop="1" thickBot="1" x14ac:dyDescent="0.35">
      <c r="A11" s="224" t="e">
        <f>IF('0'!#REF!=1,"до змісту","to title")</f>
        <v>#REF!</v>
      </c>
      <c r="B11" s="92" t="str">
        <f>IF('0'!A1=1,"Донецька","Donetsk")</f>
        <v>Донецька</v>
      </c>
      <c r="C11" s="160">
        <v>105.5</v>
      </c>
      <c r="D11" s="34">
        <v>121.6</v>
      </c>
      <c r="E11" s="46">
        <v>90.7</v>
      </c>
      <c r="F11" s="45">
        <v>107</v>
      </c>
      <c r="G11" s="45">
        <v>90.1</v>
      </c>
      <c r="H11" s="45">
        <v>72.8</v>
      </c>
      <c r="I11" s="45">
        <v>114.7</v>
      </c>
      <c r="J11" s="45">
        <v>100.4</v>
      </c>
      <c r="K11" s="45">
        <v>88.4</v>
      </c>
      <c r="L11" s="184">
        <v>131</v>
      </c>
      <c r="M11" s="184">
        <v>95.7</v>
      </c>
    </row>
    <row r="12" spans="1:13" ht="15" customHeight="1" thickTop="1" thickBot="1" x14ac:dyDescent="0.35">
      <c r="A12" s="224" t="e">
        <f>IF('0'!#REF!=1,"до змісту","to title")</f>
        <v>#REF!</v>
      </c>
      <c r="B12" s="92" t="str">
        <f>IF('0'!A1=1,"Житомирська","Zhytomyr")</f>
        <v>Житомирська</v>
      </c>
      <c r="C12" s="160">
        <v>97.2</v>
      </c>
      <c r="D12" s="34">
        <v>131</v>
      </c>
      <c r="E12" s="46">
        <v>117</v>
      </c>
      <c r="F12" s="45">
        <v>112</v>
      </c>
      <c r="G12" s="45">
        <v>109.6</v>
      </c>
      <c r="H12" s="45">
        <v>84</v>
      </c>
      <c r="I12" s="45">
        <v>125.4</v>
      </c>
      <c r="J12" s="45">
        <v>104</v>
      </c>
      <c r="K12" s="45">
        <v>116.2</v>
      </c>
      <c r="L12" s="184">
        <v>103.7</v>
      </c>
      <c r="M12" s="184">
        <v>90.6</v>
      </c>
    </row>
    <row r="13" spans="1:13" ht="15" customHeight="1" thickTop="1" thickBot="1" x14ac:dyDescent="0.35">
      <c r="A13" s="224" t="e">
        <f>IF('0'!#REF!=1,"до змісту","to title")</f>
        <v>#REF!</v>
      </c>
      <c r="B13" s="92" t="str">
        <f>IF('0'!A1=1,"Закарпатська","Zakarpattya")</f>
        <v>Закарпатська</v>
      </c>
      <c r="C13" s="160">
        <v>77.400000000000006</v>
      </c>
      <c r="D13" s="34">
        <v>145.5</v>
      </c>
      <c r="E13" s="46">
        <v>113.6</v>
      </c>
      <c r="F13" s="45">
        <v>95.9</v>
      </c>
      <c r="G13" s="45">
        <v>122.5</v>
      </c>
      <c r="H13" s="45">
        <v>116.7</v>
      </c>
      <c r="I13" s="45">
        <v>114</v>
      </c>
      <c r="J13" s="45">
        <v>94.2</v>
      </c>
      <c r="K13" s="45">
        <v>114.1</v>
      </c>
      <c r="L13" s="184">
        <v>85.3</v>
      </c>
      <c r="M13" s="184">
        <v>116.3</v>
      </c>
    </row>
    <row r="14" spans="1:13" ht="15" customHeight="1" thickTop="1" thickBot="1" x14ac:dyDescent="0.35">
      <c r="A14" s="224" t="e">
        <f>IF('0'!#REF!=1,"до змісту","to title")</f>
        <v>#REF!</v>
      </c>
      <c r="B14" s="92" t="str">
        <f>IF('0'!A1=1,"Запорізька","Zaporizhya")</f>
        <v>Запорізька</v>
      </c>
      <c r="C14" s="160">
        <v>98</v>
      </c>
      <c r="D14" s="34">
        <v>115.7</v>
      </c>
      <c r="E14" s="46">
        <v>69.8</v>
      </c>
      <c r="F14" s="45">
        <v>137.9</v>
      </c>
      <c r="G14" s="45">
        <v>98.4</v>
      </c>
      <c r="H14" s="45">
        <v>111.1</v>
      </c>
      <c r="I14" s="45">
        <v>102.3</v>
      </c>
      <c r="J14" s="45">
        <v>98.5</v>
      </c>
      <c r="K14" s="45">
        <v>83.8</v>
      </c>
      <c r="L14" s="184">
        <v>139.69999999999999</v>
      </c>
      <c r="M14" s="184">
        <v>86.9</v>
      </c>
    </row>
    <row r="15" spans="1:13" ht="15" customHeight="1" thickTop="1" thickBot="1" x14ac:dyDescent="0.35">
      <c r="A15" s="224" t="e">
        <f>IF('0'!#REF!=1,"до змісту","to title")</f>
        <v>#REF!</v>
      </c>
      <c r="B15" s="92" t="str">
        <f>IF('0'!A1=1,"Івано-Франківська","Ivano-Frankivsk")</f>
        <v>Івано-Франківська</v>
      </c>
      <c r="C15" s="160">
        <v>107.4</v>
      </c>
      <c r="D15" s="34">
        <v>152.19999999999999</v>
      </c>
      <c r="E15" s="46">
        <v>115.2</v>
      </c>
      <c r="F15" s="45">
        <v>105.9</v>
      </c>
      <c r="G15" s="45">
        <v>117.1</v>
      </c>
      <c r="H15" s="45">
        <v>85.3</v>
      </c>
      <c r="I15" s="45">
        <v>104.9</v>
      </c>
      <c r="J15" s="45">
        <v>110.9</v>
      </c>
      <c r="K15" s="45">
        <v>103.4</v>
      </c>
      <c r="L15" s="184">
        <v>93.8</v>
      </c>
      <c r="M15" s="184">
        <v>111.3</v>
      </c>
    </row>
    <row r="16" spans="1:13" ht="15" customHeight="1" thickTop="1" thickBot="1" x14ac:dyDescent="0.35">
      <c r="A16" s="224" t="e">
        <f>IF('0'!#REF!=1,"до змісту","to title")</f>
        <v>#REF!</v>
      </c>
      <c r="B16" s="92" t="str">
        <f>IF('0'!A1=1,"Київська","Kyiv")</f>
        <v>Київська</v>
      </c>
      <c r="C16" s="160">
        <v>96.6</v>
      </c>
      <c r="D16" s="34">
        <v>121.7</v>
      </c>
      <c r="E16" s="46">
        <v>109.4</v>
      </c>
      <c r="F16" s="45">
        <v>103.5</v>
      </c>
      <c r="G16" s="45">
        <v>105.9</v>
      </c>
      <c r="H16" s="45">
        <v>88.2</v>
      </c>
      <c r="I16" s="45">
        <v>108.8</v>
      </c>
      <c r="J16" s="45">
        <v>93.6</v>
      </c>
      <c r="K16" s="45">
        <v>132.6</v>
      </c>
      <c r="L16" s="184">
        <v>90.9</v>
      </c>
      <c r="M16" s="184">
        <v>78.900000000000006</v>
      </c>
    </row>
    <row r="17" spans="1:13" ht="15" customHeight="1" thickTop="1" thickBot="1" x14ac:dyDescent="0.35">
      <c r="A17" s="224" t="e">
        <f>IF('0'!#REF!=1,"до змісту","to title")</f>
        <v>#REF!</v>
      </c>
      <c r="B17" s="92" t="str">
        <f>IF('0'!A1=1,"Кіровоградська","Kirovohrad")</f>
        <v>Кіровоградська</v>
      </c>
      <c r="C17" s="160">
        <v>101.8</v>
      </c>
      <c r="D17" s="34">
        <v>135.69999999999999</v>
      </c>
      <c r="E17" s="46">
        <v>81.3</v>
      </c>
      <c r="F17" s="45">
        <v>136.69999999999999</v>
      </c>
      <c r="G17" s="45">
        <v>95</v>
      </c>
      <c r="H17" s="45">
        <v>95.3</v>
      </c>
      <c r="I17" s="45">
        <v>110.1</v>
      </c>
      <c r="J17" s="45">
        <v>80.7</v>
      </c>
      <c r="K17" s="45">
        <v>126.1</v>
      </c>
      <c r="L17" s="184">
        <v>110.7</v>
      </c>
      <c r="M17" s="184">
        <v>65</v>
      </c>
    </row>
    <row r="18" spans="1:13" ht="15" customHeight="1" thickTop="1" thickBot="1" x14ac:dyDescent="0.35">
      <c r="A18" s="224" t="e">
        <f>IF('0'!#REF!=1,"до змісту","to title")</f>
        <v>#REF!</v>
      </c>
      <c r="B18" s="92" t="str">
        <f>IF('0'!A1=1,"Луганська","Luhansk")</f>
        <v>Луганська</v>
      </c>
      <c r="C18" s="160">
        <v>88.5</v>
      </c>
      <c r="D18" s="34">
        <v>136.5</v>
      </c>
      <c r="E18" s="46">
        <v>100.3</v>
      </c>
      <c r="F18" s="45">
        <v>103.4</v>
      </c>
      <c r="G18" s="45">
        <v>82.6</v>
      </c>
      <c r="H18" s="45">
        <v>75.2</v>
      </c>
      <c r="I18" s="45">
        <v>131.19999999999999</v>
      </c>
      <c r="J18" s="45">
        <v>94.4</v>
      </c>
      <c r="K18" s="45">
        <v>105.7</v>
      </c>
      <c r="L18" s="184">
        <v>116.2</v>
      </c>
      <c r="M18" s="184">
        <v>87.5</v>
      </c>
    </row>
    <row r="19" spans="1:13" ht="15" customHeight="1" thickTop="1" thickBot="1" x14ac:dyDescent="0.35">
      <c r="A19" s="224" t="e">
        <f>IF('0'!#REF!=1,"до змісту","to title")</f>
        <v>#REF!</v>
      </c>
      <c r="B19" s="92" t="str">
        <f>IF('0'!A1=1,"Львівська","Lviv")</f>
        <v>Львівська</v>
      </c>
      <c r="C19" s="160">
        <v>102.2</v>
      </c>
      <c r="D19" s="34">
        <v>121.4</v>
      </c>
      <c r="E19" s="46">
        <v>116.2</v>
      </c>
      <c r="F19" s="45">
        <v>109.2</v>
      </c>
      <c r="G19" s="45">
        <v>110.8</v>
      </c>
      <c r="H19" s="45">
        <v>95.1</v>
      </c>
      <c r="I19" s="45">
        <v>108.4</v>
      </c>
      <c r="J19" s="45">
        <v>113.7</v>
      </c>
      <c r="K19" s="45">
        <v>108.8</v>
      </c>
      <c r="L19" s="184">
        <v>99.6</v>
      </c>
      <c r="M19" s="184">
        <v>107.3</v>
      </c>
    </row>
    <row r="20" spans="1:13" ht="15" customHeight="1" thickTop="1" thickBot="1" x14ac:dyDescent="0.35">
      <c r="A20" s="224" t="e">
        <f>IF('0'!#REF!=1,"до змісту","to title")</f>
        <v>#REF!</v>
      </c>
      <c r="B20" s="92" t="str">
        <f>IF('0'!A1=1,"Миколаївська","Mykolayiv")</f>
        <v>Миколаївська</v>
      </c>
      <c r="C20" s="160">
        <v>100.7</v>
      </c>
      <c r="D20" s="34">
        <v>116.3</v>
      </c>
      <c r="E20" s="46">
        <v>78.099999999999994</v>
      </c>
      <c r="F20" s="45">
        <v>148.19999999999999</v>
      </c>
      <c r="G20" s="45">
        <v>94.2</v>
      </c>
      <c r="H20" s="45">
        <v>100.3</v>
      </c>
      <c r="I20" s="45">
        <v>112.2</v>
      </c>
      <c r="J20" s="45">
        <v>89.6</v>
      </c>
      <c r="K20" s="45">
        <v>109.2</v>
      </c>
      <c r="L20" s="184">
        <v>109.5</v>
      </c>
      <c r="M20" s="184">
        <v>72.2</v>
      </c>
    </row>
    <row r="21" spans="1:13" ht="15" customHeight="1" thickTop="1" thickBot="1" x14ac:dyDescent="0.35">
      <c r="A21" s="224" t="e">
        <f>IF('0'!#REF!=1,"до змісту","to title")</f>
        <v>#REF!</v>
      </c>
      <c r="B21" s="92" t="str">
        <f>IF('0'!A1=1,"Одеська","Odesa")</f>
        <v>Одеська</v>
      </c>
      <c r="C21" s="160">
        <v>101.3</v>
      </c>
      <c r="D21" s="34">
        <v>106.1</v>
      </c>
      <c r="E21" s="46">
        <v>73.8</v>
      </c>
      <c r="F21" s="45">
        <v>170.5</v>
      </c>
      <c r="G21" s="45">
        <v>97.6</v>
      </c>
      <c r="H21" s="45">
        <v>93.8</v>
      </c>
      <c r="I21" s="45">
        <v>121.3</v>
      </c>
      <c r="J21" s="45">
        <v>102.3</v>
      </c>
      <c r="K21" s="45">
        <v>100.3</v>
      </c>
      <c r="L21" s="184">
        <v>82.1</v>
      </c>
      <c r="M21" s="184">
        <v>50.9</v>
      </c>
    </row>
    <row r="22" spans="1:13" ht="15" customHeight="1" thickTop="1" thickBot="1" x14ac:dyDescent="0.35">
      <c r="A22" s="224" t="e">
        <f>IF('0'!#REF!=1,"до змісту","to title")</f>
        <v>#REF!</v>
      </c>
      <c r="B22" s="92" t="str">
        <f>IF('0'!A1=1,"Полтавська","Poltava")</f>
        <v>Полтавська</v>
      </c>
      <c r="C22" s="160">
        <v>87.5</v>
      </c>
      <c r="D22" s="34">
        <v>143.6</v>
      </c>
      <c r="E22" s="46">
        <v>87</v>
      </c>
      <c r="F22" s="45">
        <v>125.8</v>
      </c>
      <c r="G22" s="45">
        <v>93.4</v>
      </c>
      <c r="H22" s="45">
        <v>109.7</v>
      </c>
      <c r="I22" s="45">
        <v>105.8</v>
      </c>
      <c r="J22" s="45">
        <v>78.900000000000006</v>
      </c>
      <c r="K22" s="45">
        <v>130.4</v>
      </c>
      <c r="L22" s="184">
        <v>94.1</v>
      </c>
      <c r="M22" s="184">
        <v>86.5</v>
      </c>
    </row>
    <row r="23" spans="1:13" ht="15" customHeight="1" thickTop="1" thickBot="1" x14ac:dyDescent="0.35">
      <c r="A23" s="224" t="e">
        <f>IF('0'!#REF!=1,"до змісту","to title")</f>
        <v>#REF!</v>
      </c>
      <c r="B23" s="92" t="str">
        <f>IF('0'!A1=1,"Рівненська","Rivne")</f>
        <v>Рівненська</v>
      </c>
      <c r="C23" s="160">
        <v>98.9</v>
      </c>
      <c r="D23" s="34">
        <v>117.6</v>
      </c>
      <c r="E23" s="46">
        <v>109.3</v>
      </c>
      <c r="F23" s="45">
        <v>107.9</v>
      </c>
      <c r="G23" s="45">
        <v>114.1</v>
      </c>
      <c r="H23" s="45">
        <v>92</v>
      </c>
      <c r="I23" s="45">
        <v>112.5</v>
      </c>
      <c r="J23" s="45">
        <v>107.2</v>
      </c>
      <c r="K23" s="45">
        <v>109.1</v>
      </c>
      <c r="L23" s="184">
        <v>101.3</v>
      </c>
      <c r="M23" s="184">
        <v>108</v>
      </c>
    </row>
    <row r="24" spans="1:13" ht="15" customHeight="1" thickTop="1" thickBot="1" x14ac:dyDescent="0.35">
      <c r="A24" s="224" t="e">
        <f>IF('0'!#REF!=1,"до змісту","to title")</f>
        <v>#REF!</v>
      </c>
      <c r="B24" s="92" t="str">
        <f>IF('0'!A1=1,"Сумська","Sumy ")</f>
        <v>Сумська</v>
      </c>
      <c r="C24" s="160">
        <v>83.4</v>
      </c>
      <c r="D24" s="34">
        <v>161.19999999999999</v>
      </c>
      <c r="E24" s="46">
        <v>107.2</v>
      </c>
      <c r="F24" s="45">
        <v>120.7</v>
      </c>
      <c r="G24" s="45">
        <v>110.4</v>
      </c>
      <c r="H24" s="45">
        <v>96.9</v>
      </c>
      <c r="I24" s="45">
        <v>103.7</v>
      </c>
      <c r="J24" s="45">
        <v>100.1</v>
      </c>
      <c r="K24" s="45">
        <v>115.4</v>
      </c>
      <c r="L24" s="184">
        <v>100.8</v>
      </c>
      <c r="M24" s="184">
        <v>105.3</v>
      </c>
    </row>
    <row r="25" spans="1:13" ht="15" customHeight="1" thickTop="1" thickBot="1" x14ac:dyDescent="0.35">
      <c r="A25" s="224" t="e">
        <f>IF('0'!#REF!=1,"до змісту","to title")</f>
        <v>#REF!</v>
      </c>
      <c r="B25" s="92" t="str">
        <f>IF('0'!A1=1,"Тернопільська","Ternopil ")</f>
        <v>Тернопільська</v>
      </c>
      <c r="C25" s="160">
        <v>92.8</v>
      </c>
      <c r="D25" s="34">
        <v>134.5</v>
      </c>
      <c r="E25" s="46">
        <v>113</v>
      </c>
      <c r="F25" s="45">
        <v>101.3</v>
      </c>
      <c r="G25" s="45">
        <v>124.9</v>
      </c>
      <c r="H25" s="45">
        <v>85.9</v>
      </c>
      <c r="I25" s="45">
        <v>107</v>
      </c>
      <c r="J25" s="45">
        <v>119</v>
      </c>
      <c r="K25" s="45">
        <v>105.9</v>
      </c>
      <c r="L25" s="184">
        <v>96.9</v>
      </c>
      <c r="M25" s="184">
        <v>101.9</v>
      </c>
    </row>
    <row r="26" spans="1:13" ht="15" customHeight="1" thickTop="1" thickBot="1" x14ac:dyDescent="0.35">
      <c r="A26" s="224" t="e">
        <f>IF('0'!#REF!=1,"до змісту","to title")</f>
        <v>#REF!</v>
      </c>
      <c r="B26" s="92" t="str">
        <f>IF('0'!A1=1,"Харківська","Kharkiv")</f>
        <v>Харківська</v>
      </c>
      <c r="C26" s="160">
        <v>84.9</v>
      </c>
      <c r="D26" s="34">
        <v>158.80000000000001</v>
      </c>
      <c r="E26" s="46">
        <v>87.1</v>
      </c>
      <c r="F26" s="45">
        <v>127.3</v>
      </c>
      <c r="G26" s="45">
        <v>106.5</v>
      </c>
      <c r="H26" s="45">
        <v>93.7</v>
      </c>
      <c r="I26" s="45">
        <v>109.1</v>
      </c>
      <c r="J26" s="45">
        <v>86.9</v>
      </c>
      <c r="K26" s="45">
        <v>109.3</v>
      </c>
      <c r="L26" s="184">
        <v>107.5</v>
      </c>
      <c r="M26" s="184">
        <v>102.3</v>
      </c>
    </row>
    <row r="27" spans="1:13" ht="15" customHeight="1" thickTop="1" thickBot="1" x14ac:dyDescent="0.35">
      <c r="A27" s="224" t="e">
        <f>IF('0'!#REF!=1,"до змісту","to title")</f>
        <v>#REF!</v>
      </c>
      <c r="B27" s="92" t="str">
        <f>IF('0'!A1=1,"Херсонська","Kherson")</f>
        <v>Херсонська</v>
      </c>
      <c r="C27" s="160">
        <v>100.7</v>
      </c>
      <c r="D27" s="34">
        <v>131.19999999999999</v>
      </c>
      <c r="E27" s="46">
        <v>69.2</v>
      </c>
      <c r="F27" s="45">
        <v>137.1</v>
      </c>
      <c r="G27" s="45">
        <v>109.3</v>
      </c>
      <c r="H27" s="45">
        <v>112.6</v>
      </c>
      <c r="I27" s="45">
        <v>101.3</v>
      </c>
      <c r="J27" s="45">
        <v>101.4</v>
      </c>
      <c r="K27" s="45">
        <v>101.2</v>
      </c>
      <c r="L27" s="184">
        <v>107.9</v>
      </c>
      <c r="M27" s="184">
        <v>89.1</v>
      </c>
    </row>
    <row r="28" spans="1:13" ht="15" customHeight="1" thickTop="1" thickBot="1" x14ac:dyDescent="0.35">
      <c r="A28" s="224" t="e">
        <f>IF('0'!#REF!=1,"до змісту","to title")</f>
        <v>#REF!</v>
      </c>
      <c r="B28" s="92" t="str">
        <f>IF('0'!A1=1,"Хмельницька","Khmelnytskiy")</f>
        <v>Хмельницька</v>
      </c>
      <c r="C28" s="160">
        <v>107.3</v>
      </c>
      <c r="D28" s="34">
        <v>124.1</v>
      </c>
      <c r="E28" s="46">
        <v>122.4</v>
      </c>
      <c r="F28" s="45">
        <v>109.1</v>
      </c>
      <c r="G28" s="45">
        <v>123.9</v>
      </c>
      <c r="H28" s="45">
        <v>84.9</v>
      </c>
      <c r="I28" s="45">
        <v>107.6</v>
      </c>
      <c r="J28" s="45">
        <v>114</v>
      </c>
      <c r="K28" s="45">
        <v>104.3</v>
      </c>
      <c r="L28" s="184">
        <v>98.7</v>
      </c>
      <c r="M28" s="184">
        <v>95.7</v>
      </c>
    </row>
    <row r="29" spans="1:13" ht="15" customHeight="1" thickTop="1" thickBot="1" x14ac:dyDescent="0.35">
      <c r="A29" s="224" t="e">
        <f>IF('0'!#REF!=1,"до змісту","to title")</f>
        <v>#REF!</v>
      </c>
      <c r="B29" s="92" t="str">
        <f>IF('0'!A1=1,"Черкаська","Cherkasy")</f>
        <v>Черкаська</v>
      </c>
      <c r="C29" s="160">
        <v>106.2</v>
      </c>
      <c r="D29" s="34">
        <v>119.7</v>
      </c>
      <c r="E29" s="46">
        <v>97.1</v>
      </c>
      <c r="F29" s="45">
        <v>106.9</v>
      </c>
      <c r="G29" s="45">
        <v>97.9</v>
      </c>
      <c r="H29" s="45">
        <v>98.9</v>
      </c>
      <c r="I29" s="45">
        <v>103.4</v>
      </c>
      <c r="J29" s="45">
        <v>88.1</v>
      </c>
      <c r="K29" s="45">
        <v>124.6</v>
      </c>
      <c r="L29" s="184">
        <v>99.3</v>
      </c>
      <c r="M29" s="184">
        <v>75</v>
      </c>
    </row>
    <row r="30" spans="1:13" ht="15" customHeight="1" thickTop="1" thickBot="1" x14ac:dyDescent="0.35">
      <c r="A30" s="224" t="e">
        <f>IF('0'!#REF!=1,"до змісту","to title")</f>
        <v>#REF!</v>
      </c>
      <c r="B30" s="92" t="str">
        <f>IF('0'!A1=1,"Чернівецька","Chernivtsi")</f>
        <v>Чернівецька</v>
      </c>
      <c r="C30" s="160">
        <v>113.2</v>
      </c>
      <c r="D30" s="34">
        <v>122</v>
      </c>
      <c r="E30" s="46">
        <v>101.3</v>
      </c>
      <c r="F30" s="45">
        <v>101.9</v>
      </c>
      <c r="G30" s="45">
        <v>119.2</v>
      </c>
      <c r="H30" s="45">
        <v>74.7</v>
      </c>
      <c r="I30" s="45">
        <v>97.2</v>
      </c>
      <c r="J30" s="45">
        <v>115.5</v>
      </c>
      <c r="K30" s="45">
        <v>109.6</v>
      </c>
      <c r="L30" s="184">
        <v>85.7</v>
      </c>
      <c r="M30" s="184">
        <v>101.6</v>
      </c>
    </row>
    <row r="31" spans="1:13" ht="15" customHeight="1" thickTop="1" x14ac:dyDescent="0.3">
      <c r="A31" s="255" t="e">
        <f>IF('0'!#REF!=1,"до змісту","to title")</f>
        <v>#REF!</v>
      </c>
      <c r="B31" s="92" t="str">
        <f>IF('0'!A1=1,"Чернігівська","Chernihiv")</f>
        <v>Чернігівська</v>
      </c>
      <c r="C31" s="160">
        <v>87.8</v>
      </c>
      <c r="D31" s="34">
        <v>141</v>
      </c>
      <c r="E31" s="46">
        <v>116.3</v>
      </c>
      <c r="F31" s="45">
        <v>105.1</v>
      </c>
      <c r="G31" s="45">
        <v>112.2</v>
      </c>
      <c r="H31" s="45">
        <v>99.5</v>
      </c>
      <c r="I31" s="45">
        <v>109.7</v>
      </c>
      <c r="J31" s="45">
        <v>105.4</v>
      </c>
      <c r="K31" s="45">
        <v>114.5</v>
      </c>
      <c r="L31" s="184">
        <v>99.6</v>
      </c>
      <c r="M31" s="184">
        <v>104.1</v>
      </c>
    </row>
    <row r="32" spans="1:13" ht="15.75" customHeight="1" x14ac:dyDescent="0.3">
      <c r="A32" s="258" t="str">
        <f>IF('0'!A1=1,"рослинництво","crop production")</f>
        <v>рослинництво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</row>
    <row r="33" spans="1:13" ht="15.75" customHeight="1" thickBot="1" x14ac:dyDescent="0.35">
      <c r="A33" s="223" t="str">
        <f>IF('0'!A1=1,"РЕГІОНИ","OBLAST")</f>
        <v>РЕГІОНИ</v>
      </c>
      <c r="B33" s="91" t="str">
        <f>IF('0'!A1=1,"Україна","Ukraine")</f>
        <v>Україна</v>
      </c>
      <c r="C33" s="159">
        <v>94.6</v>
      </c>
      <c r="D33" s="43">
        <v>134.9</v>
      </c>
      <c r="E33" s="44">
        <v>91</v>
      </c>
      <c r="F33" s="42">
        <v>123.6</v>
      </c>
      <c r="G33" s="42">
        <v>103.9</v>
      </c>
      <c r="H33" s="42">
        <v>94.5</v>
      </c>
      <c r="I33" s="42">
        <v>112.4</v>
      </c>
      <c r="J33" s="42">
        <v>96.2</v>
      </c>
      <c r="K33" s="42">
        <v>113.6</v>
      </c>
      <c r="L33" s="181">
        <v>102.5</v>
      </c>
      <c r="M33" s="181">
        <v>85.8</v>
      </c>
    </row>
    <row r="34" spans="1:13" ht="15.75" customHeight="1" thickTop="1" thickBot="1" x14ac:dyDescent="0.35">
      <c r="A34" s="224" t="e">
        <f>IF('0'!#REF!=1,"до змісту","to title")</f>
        <v>#REF!</v>
      </c>
      <c r="B34" s="92" t="str">
        <f>IF('0'!A1=1,"Вінницька","Vinnytsya")</f>
        <v>Вінницька</v>
      </c>
      <c r="C34" s="160">
        <v>100.7</v>
      </c>
      <c r="D34" s="34">
        <v>127.7</v>
      </c>
      <c r="E34" s="46">
        <v>91.2</v>
      </c>
      <c r="F34" s="45">
        <v>124.7</v>
      </c>
      <c r="G34" s="45">
        <v>109.6</v>
      </c>
      <c r="H34" s="45">
        <v>79.8</v>
      </c>
      <c r="I34" s="45">
        <v>134.69999999999999</v>
      </c>
      <c r="J34" s="45">
        <v>92.3</v>
      </c>
      <c r="K34" s="45">
        <v>119.1</v>
      </c>
      <c r="L34" s="184">
        <v>94.4</v>
      </c>
      <c r="M34" s="184">
        <v>74</v>
      </c>
    </row>
    <row r="35" spans="1:13" ht="15.75" customHeight="1" thickTop="1" thickBot="1" x14ac:dyDescent="0.35">
      <c r="A35" s="224" t="e">
        <f>IF('0'!#REF!=1,"до змісту","to title")</f>
        <v>#REF!</v>
      </c>
      <c r="B35" s="92" t="str">
        <f>IF('0'!A1=1,"Волинська","Volyn")</f>
        <v>Волинська</v>
      </c>
      <c r="C35" s="160">
        <v>109.2</v>
      </c>
      <c r="D35" s="34">
        <v>129.80000000000001</v>
      </c>
      <c r="E35" s="46">
        <v>114</v>
      </c>
      <c r="F35" s="45">
        <v>105.2</v>
      </c>
      <c r="G35" s="45">
        <v>122.9</v>
      </c>
      <c r="H35" s="45">
        <v>94.7</v>
      </c>
      <c r="I35" s="45">
        <v>110.4</v>
      </c>
      <c r="J35" s="45">
        <v>117.8</v>
      </c>
      <c r="K35" s="45">
        <v>115.6</v>
      </c>
      <c r="L35" s="184">
        <v>103.1</v>
      </c>
      <c r="M35" s="184">
        <v>103.1</v>
      </c>
    </row>
    <row r="36" spans="1:13" ht="15.75" customHeight="1" thickTop="1" thickBot="1" x14ac:dyDescent="0.35">
      <c r="A36" s="224" t="e">
        <f>IF('0'!#REF!=1,"до змісту","to title")</f>
        <v>#REF!</v>
      </c>
      <c r="B36" s="92" t="str">
        <f>IF('0'!A1=1,"Дніпропетровська","Dnipropetrovsk")</f>
        <v>Дніпропетровська</v>
      </c>
      <c r="C36" s="160">
        <v>96.9</v>
      </c>
      <c r="D36" s="34">
        <v>125</v>
      </c>
      <c r="E36" s="46">
        <v>64.599999999999994</v>
      </c>
      <c r="F36" s="45">
        <v>170.3</v>
      </c>
      <c r="G36" s="45">
        <v>86.3</v>
      </c>
      <c r="H36" s="45">
        <v>113.4</v>
      </c>
      <c r="I36" s="45">
        <v>99.2</v>
      </c>
      <c r="J36" s="45">
        <v>100.4</v>
      </c>
      <c r="K36" s="45">
        <v>106.4</v>
      </c>
      <c r="L36" s="184">
        <v>119</v>
      </c>
      <c r="M36" s="184">
        <v>83.1</v>
      </c>
    </row>
    <row r="37" spans="1:13" ht="15.75" customHeight="1" thickTop="1" thickBot="1" x14ac:dyDescent="0.35">
      <c r="A37" s="224" t="e">
        <f>IF('0'!#REF!=1,"до змісту","to title")</f>
        <v>#REF!</v>
      </c>
      <c r="B37" s="92" t="str">
        <f>IF('0'!A1=1,"Донецька","Donetsk")</f>
        <v>Донецька</v>
      </c>
      <c r="C37" s="160">
        <v>100.4</v>
      </c>
      <c r="D37" s="34">
        <v>126.1</v>
      </c>
      <c r="E37" s="46">
        <v>84.9</v>
      </c>
      <c r="F37" s="45">
        <v>114.3</v>
      </c>
      <c r="G37" s="45">
        <v>93.6</v>
      </c>
      <c r="H37" s="45">
        <v>74.599999999999994</v>
      </c>
      <c r="I37" s="45">
        <v>117.2</v>
      </c>
      <c r="J37" s="45">
        <v>101.2</v>
      </c>
      <c r="K37" s="45">
        <v>83.3</v>
      </c>
      <c r="L37" s="184">
        <v>140.19999999999999</v>
      </c>
      <c r="M37" s="184">
        <v>94.1</v>
      </c>
    </row>
    <row r="38" spans="1:13" ht="15.75" customHeight="1" thickTop="1" thickBot="1" x14ac:dyDescent="0.35">
      <c r="A38" s="224" t="e">
        <f>IF('0'!#REF!=1,"до змісту","to title")</f>
        <v>#REF!</v>
      </c>
      <c r="B38" s="92" t="str">
        <f>IF('0'!A1=1,"Житомирська","Zhytomyr")</f>
        <v>Житомирська</v>
      </c>
      <c r="C38" s="160">
        <v>96.2</v>
      </c>
      <c r="D38" s="34">
        <v>137.30000000000001</v>
      </c>
      <c r="E38" s="46">
        <v>117.7</v>
      </c>
      <c r="F38" s="45">
        <v>113.2</v>
      </c>
      <c r="G38" s="45">
        <v>110.8</v>
      </c>
      <c r="H38" s="45">
        <v>82.7</v>
      </c>
      <c r="I38" s="45">
        <v>127.2</v>
      </c>
      <c r="J38" s="45">
        <v>104.6</v>
      </c>
      <c r="K38" s="45">
        <v>116.8</v>
      </c>
      <c r="L38" s="184">
        <v>103.8</v>
      </c>
      <c r="M38" s="184">
        <v>89.4</v>
      </c>
    </row>
    <row r="39" spans="1:13" ht="15.75" customHeight="1" thickTop="1" thickBot="1" x14ac:dyDescent="0.35">
      <c r="A39" s="224" t="e">
        <f>IF('0'!#REF!=1,"до змісту","to title")</f>
        <v>#REF!</v>
      </c>
      <c r="B39" s="92" t="str">
        <f>IF('0'!A1=1,"Закарпатська","Zakarpattya")</f>
        <v>Закарпатська</v>
      </c>
      <c r="C39" s="160">
        <v>76.3</v>
      </c>
      <c r="D39" s="34">
        <v>165.2</v>
      </c>
      <c r="E39" s="46">
        <v>115.1</v>
      </c>
      <c r="F39" s="45">
        <v>93</v>
      </c>
      <c r="G39" s="45">
        <v>132.30000000000001</v>
      </c>
      <c r="H39" s="45">
        <v>124.2</v>
      </c>
      <c r="I39" s="45">
        <v>117.8</v>
      </c>
      <c r="J39" s="45">
        <v>95.2</v>
      </c>
      <c r="K39" s="45">
        <v>119.7</v>
      </c>
      <c r="L39" s="184">
        <v>82.8</v>
      </c>
      <c r="M39" s="184">
        <v>118.4</v>
      </c>
    </row>
    <row r="40" spans="1:13" ht="15.75" customHeight="1" thickTop="1" thickBot="1" x14ac:dyDescent="0.35">
      <c r="A40" s="224" t="e">
        <f>IF('0'!#REF!=1,"до змісту","to title")</f>
        <v>#REF!</v>
      </c>
      <c r="B40" s="92" t="str">
        <f>IF('0'!A1=1,"Запорізька","Zaporizhya")</f>
        <v>Запорізька</v>
      </c>
      <c r="C40" s="160">
        <v>96.7</v>
      </c>
      <c r="D40" s="34">
        <v>119</v>
      </c>
      <c r="E40" s="46">
        <v>65</v>
      </c>
      <c r="F40" s="45">
        <v>146.30000000000001</v>
      </c>
      <c r="G40" s="45">
        <v>98.3</v>
      </c>
      <c r="H40" s="45">
        <v>113.6</v>
      </c>
      <c r="I40" s="45">
        <v>103.8</v>
      </c>
      <c r="J40" s="45">
        <v>99.8</v>
      </c>
      <c r="K40" s="45">
        <v>82.2</v>
      </c>
      <c r="L40" s="184">
        <v>145.4</v>
      </c>
      <c r="M40" s="184">
        <v>86.6</v>
      </c>
    </row>
    <row r="41" spans="1:13" ht="15.75" customHeight="1" thickTop="1" thickBot="1" x14ac:dyDescent="0.35">
      <c r="A41" s="224" t="e">
        <f>IF('0'!#REF!=1,"до змісту","to title")</f>
        <v>#REF!</v>
      </c>
      <c r="B41" s="92" t="str">
        <f>IF('0'!A1=1,"Івано-Франківська","Ivano-Frankivsk")</f>
        <v>Івано-Франківська</v>
      </c>
      <c r="C41" s="160">
        <v>90</v>
      </c>
      <c r="D41" s="34">
        <v>174.2</v>
      </c>
      <c r="E41" s="46">
        <v>119.9</v>
      </c>
      <c r="F41" s="45">
        <v>112.5</v>
      </c>
      <c r="G41" s="45">
        <v>125.2</v>
      </c>
      <c r="H41" s="45">
        <v>79</v>
      </c>
      <c r="I41" s="45">
        <v>119.4</v>
      </c>
      <c r="J41" s="45">
        <v>118.3</v>
      </c>
      <c r="K41" s="45">
        <v>99.9</v>
      </c>
      <c r="L41" s="184">
        <v>86.9</v>
      </c>
      <c r="M41" s="184">
        <v>114.8</v>
      </c>
    </row>
    <row r="42" spans="1:13" ht="15.75" customHeight="1" thickTop="1" thickBot="1" x14ac:dyDescent="0.35">
      <c r="A42" s="224" t="e">
        <f>IF('0'!#REF!=1,"до змісту","to title")</f>
        <v>#REF!</v>
      </c>
      <c r="B42" s="92" t="str">
        <f>IF('0'!A1=1,"Київська","Kyiv")</f>
        <v>Київська</v>
      </c>
      <c r="C42" s="160">
        <v>96.3</v>
      </c>
      <c r="D42" s="34">
        <v>130.4</v>
      </c>
      <c r="E42" s="46">
        <v>109.8</v>
      </c>
      <c r="F42" s="45">
        <v>103.4</v>
      </c>
      <c r="G42" s="45">
        <v>109.5</v>
      </c>
      <c r="H42" s="45">
        <v>84.1</v>
      </c>
      <c r="I42" s="45">
        <v>118.1</v>
      </c>
      <c r="J42" s="45">
        <v>86.4</v>
      </c>
      <c r="K42" s="45">
        <v>139.5</v>
      </c>
      <c r="L42" s="184">
        <v>94.5</v>
      </c>
      <c r="M42" s="184">
        <v>72.3</v>
      </c>
    </row>
    <row r="43" spans="1:13" ht="15.75" customHeight="1" thickTop="1" thickBot="1" x14ac:dyDescent="0.35">
      <c r="A43" s="224" t="e">
        <f>IF('0'!#REF!=1,"до змісту","to title")</f>
        <v>#REF!</v>
      </c>
      <c r="B43" s="92" t="str">
        <f>IF('0'!A1=1,"Кіровоградська","Kirovohrad")</f>
        <v>Кіровоградська</v>
      </c>
      <c r="C43" s="160">
        <v>101.3</v>
      </c>
      <c r="D43" s="34">
        <v>137.19999999999999</v>
      </c>
      <c r="E43" s="46">
        <v>79.7</v>
      </c>
      <c r="F43" s="45">
        <v>139.1</v>
      </c>
      <c r="G43" s="45">
        <v>94.8</v>
      </c>
      <c r="H43" s="45">
        <v>95</v>
      </c>
      <c r="I43" s="45">
        <v>110.7</v>
      </c>
      <c r="J43" s="45">
        <v>80.099999999999994</v>
      </c>
      <c r="K43" s="45">
        <v>127.3</v>
      </c>
      <c r="L43" s="184">
        <v>110.5</v>
      </c>
      <c r="M43" s="184">
        <v>63.7</v>
      </c>
    </row>
    <row r="44" spans="1:13" ht="15.75" customHeight="1" thickTop="1" thickBot="1" x14ac:dyDescent="0.35">
      <c r="A44" s="224" t="e">
        <f>IF('0'!#REF!=1,"до змісту","to title")</f>
        <v>#REF!</v>
      </c>
      <c r="B44" s="92" t="str">
        <f>IF('0'!A1=1,"Луганська","Luhansk")</f>
        <v>Луганська</v>
      </c>
      <c r="C44" s="160">
        <v>85.4</v>
      </c>
      <c r="D44" s="34">
        <v>146.80000000000001</v>
      </c>
      <c r="E44" s="46">
        <v>100.8</v>
      </c>
      <c r="F44" s="45">
        <v>104.5</v>
      </c>
      <c r="G44" s="45">
        <v>86.5</v>
      </c>
      <c r="H44" s="45">
        <v>79.900000000000006</v>
      </c>
      <c r="I44" s="45">
        <v>133.80000000000001</v>
      </c>
      <c r="J44" s="45">
        <v>94.8</v>
      </c>
      <c r="K44" s="45">
        <v>106.3</v>
      </c>
      <c r="L44" s="184">
        <v>116.8</v>
      </c>
      <c r="M44" s="184">
        <v>87.5</v>
      </c>
    </row>
    <row r="45" spans="1:13" ht="15.75" customHeight="1" thickTop="1" thickBot="1" x14ac:dyDescent="0.35">
      <c r="A45" s="224" t="e">
        <f>IF('0'!#REF!=1,"до змісту","to title")</f>
        <v>#REF!</v>
      </c>
      <c r="B45" s="92" t="str">
        <f>IF('0'!A1=1,"Львівська","Lviv")</f>
        <v>Львівська</v>
      </c>
      <c r="C45" s="160">
        <v>97.6</v>
      </c>
      <c r="D45" s="34">
        <v>131.4</v>
      </c>
      <c r="E45" s="46">
        <v>119.4</v>
      </c>
      <c r="F45" s="45">
        <v>108.5</v>
      </c>
      <c r="G45" s="45">
        <v>117</v>
      </c>
      <c r="H45" s="45">
        <v>94.3</v>
      </c>
      <c r="I45" s="45">
        <v>110.1</v>
      </c>
      <c r="J45" s="45">
        <v>113.7</v>
      </c>
      <c r="K45" s="45">
        <v>107.8</v>
      </c>
      <c r="L45" s="184">
        <v>100.9</v>
      </c>
      <c r="M45" s="184">
        <v>107.5</v>
      </c>
    </row>
    <row r="46" spans="1:13" ht="15.75" customHeight="1" thickTop="1" thickBot="1" x14ac:dyDescent="0.35">
      <c r="A46" s="224" t="e">
        <f>IF('0'!#REF!=1,"до змісту","to title")</f>
        <v>#REF!</v>
      </c>
      <c r="B46" s="92" t="str">
        <f>IF('0'!A1=1,"Миколаївська","Mykolayiv")</f>
        <v>Миколаївська</v>
      </c>
      <c r="C46" s="160">
        <v>99.3</v>
      </c>
      <c r="D46" s="34">
        <v>117.6</v>
      </c>
      <c r="E46" s="46">
        <v>76.8</v>
      </c>
      <c r="F46" s="45">
        <v>155.19999999999999</v>
      </c>
      <c r="G46" s="45">
        <v>92.7</v>
      </c>
      <c r="H46" s="45">
        <v>102</v>
      </c>
      <c r="I46" s="45">
        <v>112.9</v>
      </c>
      <c r="J46" s="45">
        <v>89.4</v>
      </c>
      <c r="K46" s="45">
        <v>109.3</v>
      </c>
      <c r="L46" s="184">
        <v>109.5</v>
      </c>
      <c r="M46" s="184">
        <v>72</v>
      </c>
    </row>
    <row r="47" spans="1:13" ht="15.75" customHeight="1" thickTop="1" thickBot="1" x14ac:dyDescent="0.35">
      <c r="A47" s="224" t="e">
        <f>IF('0'!#REF!=1,"до змісту","to title")</f>
        <v>#REF!</v>
      </c>
      <c r="B47" s="92" t="str">
        <f>IF('0'!A1=1,"Одеська","Odesa")</f>
        <v>Одеська</v>
      </c>
      <c r="C47" s="160">
        <v>101.7</v>
      </c>
      <c r="D47" s="34">
        <v>107.9</v>
      </c>
      <c r="E47" s="46">
        <v>72.8</v>
      </c>
      <c r="F47" s="45">
        <v>174.3</v>
      </c>
      <c r="G47" s="45">
        <v>97.5</v>
      </c>
      <c r="H47" s="45">
        <v>93.6</v>
      </c>
      <c r="I47" s="45">
        <v>122.8</v>
      </c>
      <c r="J47" s="45">
        <v>102.4</v>
      </c>
      <c r="K47" s="45">
        <v>100.6</v>
      </c>
      <c r="L47" s="184">
        <v>81.900000000000006</v>
      </c>
      <c r="M47" s="184">
        <v>49.6</v>
      </c>
    </row>
    <row r="48" spans="1:13" ht="15.75" customHeight="1" thickTop="1" thickBot="1" x14ac:dyDescent="0.35">
      <c r="A48" s="224" t="e">
        <f>IF('0'!#REF!=1,"до змісту","to title")</f>
        <v>#REF!</v>
      </c>
      <c r="B48" s="92" t="str">
        <f>IF('0'!A1=1,"Полтавська","Poltava")</f>
        <v>Полтавська</v>
      </c>
      <c r="C48" s="160">
        <v>84.9</v>
      </c>
      <c r="D48" s="34">
        <v>151.5</v>
      </c>
      <c r="E48" s="46">
        <v>82.4</v>
      </c>
      <c r="F48" s="45">
        <v>127.9</v>
      </c>
      <c r="G48" s="45">
        <v>92</v>
      </c>
      <c r="H48" s="45">
        <v>111.7</v>
      </c>
      <c r="I48" s="45">
        <v>106.2</v>
      </c>
      <c r="J48" s="45">
        <v>76.2</v>
      </c>
      <c r="K48" s="45">
        <v>137.9</v>
      </c>
      <c r="L48" s="184">
        <v>93.4</v>
      </c>
      <c r="M48" s="184">
        <v>85.6</v>
      </c>
    </row>
    <row r="49" spans="1:13" ht="15.75" customHeight="1" thickTop="1" thickBot="1" x14ac:dyDescent="0.35">
      <c r="A49" s="224" t="e">
        <f>IF('0'!#REF!=1,"до змісту","to title")</f>
        <v>#REF!</v>
      </c>
      <c r="B49" s="92" t="str">
        <f>IF('0'!A1=1,"Рівненська","Rivne")</f>
        <v>Рівненська</v>
      </c>
      <c r="C49" s="160">
        <v>97.7</v>
      </c>
      <c r="D49" s="34">
        <v>120.9</v>
      </c>
      <c r="E49" s="46">
        <v>110</v>
      </c>
      <c r="F49" s="45">
        <v>107.7</v>
      </c>
      <c r="G49" s="45">
        <v>117.4</v>
      </c>
      <c r="H49" s="45">
        <v>90.4</v>
      </c>
      <c r="I49" s="45">
        <v>114</v>
      </c>
      <c r="J49" s="45">
        <v>106.9</v>
      </c>
      <c r="K49" s="45">
        <v>109.8</v>
      </c>
      <c r="L49" s="184">
        <v>102.3</v>
      </c>
      <c r="M49" s="184">
        <v>110</v>
      </c>
    </row>
    <row r="50" spans="1:13" ht="15.75" customHeight="1" thickTop="1" thickBot="1" x14ac:dyDescent="0.35">
      <c r="A50" s="224" t="e">
        <f>IF('0'!#REF!=1,"до змісту","to title")</f>
        <v>#REF!</v>
      </c>
      <c r="B50" s="92" t="str">
        <f>IF('0'!A1=1,"Сумська","Sumy ")</f>
        <v>Сумська</v>
      </c>
      <c r="C50" s="160">
        <v>81</v>
      </c>
      <c r="D50" s="34">
        <v>171.1</v>
      </c>
      <c r="E50" s="46">
        <v>106.7</v>
      </c>
      <c r="F50" s="45">
        <v>122.3</v>
      </c>
      <c r="G50" s="45">
        <v>111.2</v>
      </c>
      <c r="H50" s="45">
        <v>96.5</v>
      </c>
      <c r="I50" s="45">
        <v>104.3</v>
      </c>
      <c r="J50" s="45">
        <v>100.2</v>
      </c>
      <c r="K50" s="45">
        <v>116.6</v>
      </c>
      <c r="L50" s="184">
        <v>100.9</v>
      </c>
      <c r="M50" s="184">
        <v>105.7</v>
      </c>
    </row>
    <row r="51" spans="1:13" ht="15.75" customHeight="1" thickTop="1" thickBot="1" x14ac:dyDescent="0.35">
      <c r="A51" s="224" t="e">
        <f>IF('0'!#REF!=1,"до змісту","to title")</f>
        <v>#REF!</v>
      </c>
      <c r="B51" s="92" t="str">
        <f>IF('0'!A1=1,"Тернопільська","Ternopil ")</f>
        <v>Тернопільська</v>
      </c>
      <c r="C51" s="160">
        <v>90.8</v>
      </c>
      <c r="D51" s="34">
        <v>137.1</v>
      </c>
      <c r="E51" s="46">
        <v>112.5</v>
      </c>
      <c r="F51" s="45">
        <v>99.1</v>
      </c>
      <c r="G51" s="45">
        <v>125.9</v>
      </c>
      <c r="H51" s="45">
        <v>83.2</v>
      </c>
      <c r="I51" s="45">
        <v>108</v>
      </c>
      <c r="J51" s="45">
        <v>121.2</v>
      </c>
      <c r="K51" s="45">
        <v>105.7</v>
      </c>
      <c r="L51" s="184">
        <v>95.8</v>
      </c>
      <c r="M51" s="184">
        <v>101.5</v>
      </c>
    </row>
    <row r="52" spans="1:13" ht="15.75" customHeight="1" thickTop="1" thickBot="1" x14ac:dyDescent="0.35">
      <c r="A52" s="224" t="e">
        <f>IF('0'!#REF!=1,"до змісту","to title")</f>
        <v>#REF!</v>
      </c>
      <c r="B52" s="92" t="str">
        <f>IF('0'!A1=1,"Харківська","Kharkiv")</f>
        <v>Харківська</v>
      </c>
      <c r="C52" s="160">
        <v>79.599999999999994</v>
      </c>
      <c r="D52" s="34">
        <v>176.3</v>
      </c>
      <c r="E52" s="46">
        <v>85.4</v>
      </c>
      <c r="F52" s="45">
        <v>129</v>
      </c>
      <c r="G52" s="45">
        <v>108</v>
      </c>
      <c r="H52" s="45">
        <v>93.9</v>
      </c>
      <c r="I52" s="45">
        <v>111.1</v>
      </c>
      <c r="J52" s="45">
        <v>87.1</v>
      </c>
      <c r="K52" s="45">
        <v>109.9</v>
      </c>
      <c r="L52" s="184">
        <v>106.9</v>
      </c>
      <c r="M52" s="184">
        <v>102.9</v>
      </c>
    </row>
    <row r="53" spans="1:13" ht="15.75" customHeight="1" thickTop="1" thickBot="1" x14ac:dyDescent="0.35">
      <c r="A53" s="224" t="e">
        <f>IF('0'!#REF!=1,"до змісту","to title")</f>
        <v>#REF!</v>
      </c>
      <c r="B53" s="92" t="str">
        <f>IF('0'!A1=1,"Херсонська","Kherson")</f>
        <v>Херсонська</v>
      </c>
      <c r="C53" s="160">
        <v>99.9</v>
      </c>
      <c r="D53" s="34">
        <v>133.6</v>
      </c>
      <c r="E53" s="46">
        <v>65.5</v>
      </c>
      <c r="F53" s="45">
        <v>131.69999999999999</v>
      </c>
      <c r="G53" s="45">
        <v>104.6</v>
      </c>
      <c r="H53" s="45">
        <v>118.5</v>
      </c>
      <c r="I53" s="45">
        <v>106.7</v>
      </c>
      <c r="J53" s="45">
        <v>101.6</v>
      </c>
      <c r="K53" s="45">
        <v>100.8</v>
      </c>
      <c r="L53" s="184">
        <v>111</v>
      </c>
      <c r="M53" s="184">
        <v>88.8</v>
      </c>
    </row>
    <row r="54" spans="1:13" ht="15.75" customHeight="1" thickTop="1" thickBot="1" x14ac:dyDescent="0.35">
      <c r="A54" s="224" t="e">
        <f>IF('0'!#REF!=1,"до змісту","to title")</f>
        <v>#REF!</v>
      </c>
      <c r="B54" s="92" t="str">
        <f>IF('0'!A1=1,"Хмельницька","Khmelnytskiy")</f>
        <v>Хмельницька</v>
      </c>
      <c r="C54" s="160">
        <v>107.3</v>
      </c>
      <c r="D54" s="34">
        <v>124</v>
      </c>
      <c r="E54" s="46">
        <v>120.3</v>
      </c>
      <c r="F54" s="45">
        <v>105.3</v>
      </c>
      <c r="G54" s="45">
        <v>126.9</v>
      </c>
      <c r="H54" s="45">
        <v>83.2</v>
      </c>
      <c r="I54" s="45">
        <v>113.3</v>
      </c>
      <c r="J54" s="45">
        <v>114.7</v>
      </c>
      <c r="K54" s="45">
        <v>105.6</v>
      </c>
      <c r="L54" s="184">
        <v>98.3</v>
      </c>
      <c r="M54" s="184">
        <v>96.2</v>
      </c>
    </row>
    <row r="55" spans="1:13" ht="15.75" customHeight="1" thickTop="1" thickBot="1" x14ac:dyDescent="0.35">
      <c r="A55" s="224" t="e">
        <f>IF('0'!#REF!=1,"до змісту","to title")</f>
        <v>#REF!</v>
      </c>
      <c r="B55" s="92" t="str">
        <f>IF('0'!A1=1,"Черкаська","Cherkasy")</f>
        <v>Черкаська</v>
      </c>
      <c r="C55" s="160">
        <v>92.7</v>
      </c>
      <c r="D55" s="34">
        <v>136</v>
      </c>
      <c r="E55" s="46">
        <v>95.7</v>
      </c>
      <c r="F55" s="45">
        <v>111.3</v>
      </c>
      <c r="G55" s="45">
        <v>96.1</v>
      </c>
      <c r="H55" s="45">
        <v>100.3</v>
      </c>
      <c r="I55" s="45">
        <v>104.6</v>
      </c>
      <c r="J55" s="45">
        <v>82.2</v>
      </c>
      <c r="K55" s="45">
        <v>138.5</v>
      </c>
      <c r="L55" s="184">
        <v>96.3</v>
      </c>
      <c r="M55" s="184">
        <v>63.3</v>
      </c>
    </row>
    <row r="56" spans="1:13" ht="15.75" customHeight="1" thickTop="1" thickBot="1" x14ac:dyDescent="0.35">
      <c r="A56" s="224" t="e">
        <f>IF('0'!#REF!=1,"до змісту","to title")</f>
        <v>#REF!</v>
      </c>
      <c r="B56" s="92" t="str">
        <f>IF('0'!A1=1,"Чернівецька","Chernivtsi")</f>
        <v>Чернівецька</v>
      </c>
      <c r="C56" s="160">
        <v>113.5</v>
      </c>
      <c r="D56" s="34">
        <v>127</v>
      </c>
      <c r="E56" s="46">
        <v>98.2</v>
      </c>
      <c r="F56" s="45">
        <v>110.1</v>
      </c>
      <c r="G56" s="45">
        <v>126.7</v>
      </c>
      <c r="H56" s="45">
        <v>69</v>
      </c>
      <c r="I56" s="45">
        <v>98.7</v>
      </c>
      <c r="J56" s="45">
        <v>123.7</v>
      </c>
      <c r="K56" s="45">
        <v>110.7</v>
      </c>
      <c r="L56" s="184">
        <v>80.599999999999994</v>
      </c>
      <c r="M56" s="184">
        <v>102</v>
      </c>
    </row>
    <row r="57" spans="1:13" ht="15.75" customHeight="1" thickTop="1" x14ac:dyDescent="0.3">
      <c r="A57" s="255" t="e">
        <f>IF('0'!#REF!=1,"до змісту","to title")</f>
        <v>#REF!</v>
      </c>
      <c r="B57" s="146" t="str">
        <f>IF('0'!A1=1,"Чернігівська","Chernihiv")</f>
        <v>Чернігівська</v>
      </c>
      <c r="C57" s="160">
        <v>85.9</v>
      </c>
      <c r="D57" s="34">
        <v>149.9</v>
      </c>
      <c r="E57" s="46">
        <v>117.5</v>
      </c>
      <c r="F57" s="45">
        <v>105.5</v>
      </c>
      <c r="G57" s="45">
        <v>114</v>
      </c>
      <c r="H57" s="45">
        <v>100</v>
      </c>
      <c r="I57" s="45">
        <v>110.4</v>
      </c>
      <c r="J57" s="45">
        <v>105.9</v>
      </c>
      <c r="K57" s="45">
        <v>115.8</v>
      </c>
      <c r="L57" s="184">
        <v>99.3</v>
      </c>
      <c r="M57" s="184">
        <v>104.4</v>
      </c>
    </row>
    <row r="58" spans="1:13" ht="15.75" customHeight="1" x14ac:dyDescent="0.3">
      <c r="A58" s="258" t="str">
        <f>IF('0'!A1=1,"тваринництво","animal production")</f>
        <v>тваринництво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</row>
    <row r="59" spans="1:13" ht="18" customHeight="1" thickBot="1" x14ac:dyDescent="0.35">
      <c r="A59" s="223" t="str">
        <f>IF('0'!A1=1,"РЕГІОНИ","OBLAST")</f>
        <v>РЕГІОНИ</v>
      </c>
      <c r="B59" s="91" t="str">
        <f>IF('0'!A1=1,"Україна","Ukraine")</f>
        <v>Україна</v>
      </c>
      <c r="C59" s="159">
        <v>109.8</v>
      </c>
      <c r="D59" s="43">
        <v>104.5</v>
      </c>
      <c r="E59" s="44">
        <v>108.1</v>
      </c>
      <c r="F59" s="42">
        <v>108.6</v>
      </c>
      <c r="G59" s="42">
        <v>103.4</v>
      </c>
      <c r="H59" s="42">
        <v>96.5</v>
      </c>
      <c r="I59" s="42">
        <v>97.5</v>
      </c>
      <c r="J59" s="42">
        <v>101</v>
      </c>
      <c r="K59" s="42">
        <v>104.5</v>
      </c>
      <c r="L59" s="42">
        <v>103.849</v>
      </c>
      <c r="M59" s="42">
        <v>99.3</v>
      </c>
    </row>
    <row r="60" spans="1:13" ht="15.75" customHeight="1" thickTop="1" thickBot="1" x14ac:dyDescent="0.35">
      <c r="A60" s="224" t="e">
        <f>IF('0'!#REF!=1,"до змісту","to title")</f>
        <v>#REF!</v>
      </c>
      <c r="B60" s="92" t="str">
        <f>IF('0'!A1=1,"Вінницька","Vinnytsya")</f>
        <v>Вінницька</v>
      </c>
      <c r="C60" s="160">
        <v>103.7</v>
      </c>
      <c r="D60" s="34">
        <v>103.7</v>
      </c>
      <c r="E60" s="46">
        <v>134.5</v>
      </c>
      <c r="F60" s="45">
        <v>190.5</v>
      </c>
      <c r="G60" s="45">
        <v>135.80000000000001</v>
      </c>
      <c r="H60" s="45">
        <v>118.7</v>
      </c>
      <c r="I60" s="45">
        <v>103.1</v>
      </c>
      <c r="J60" s="45">
        <v>99.4</v>
      </c>
      <c r="K60" s="45">
        <v>107.8</v>
      </c>
      <c r="L60" s="45">
        <v>132.5</v>
      </c>
      <c r="M60" s="45">
        <v>102.5</v>
      </c>
    </row>
    <row r="61" spans="1:13" ht="15.75" customHeight="1" thickTop="1" thickBot="1" x14ac:dyDescent="0.35">
      <c r="A61" s="224" t="e">
        <f>IF('0'!#REF!=1,"до змісту","to title")</f>
        <v>#REF!</v>
      </c>
      <c r="B61" s="92" t="str">
        <f>IF('0'!A1=1,"Волинська","Volyn")</f>
        <v>Волинська</v>
      </c>
      <c r="C61" s="160">
        <v>100.5</v>
      </c>
      <c r="D61" s="34">
        <v>103.7</v>
      </c>
      <c r="E61" s="46">
        <v>111.8</v>
      </c>
      <c r="F61" s="45">
        <v>109.2</v>
      </c>
      <c r="G61" s="45">
        <v>111.2</v>
      </c>
      <c r="H61" s="45">
        <v>102.6</v>
      </c>
      <c r="I61" s="45">
        <v>104.1</v>
      </c>
      <c r="J61" s="45">
        <v>100</v>
      </c>
      <c r="K61" s="45">
        <v>100.7</v>
      </c>
      <c r="L61" s="45">
        <v>102.8</v>
      </c>
      <c r="M61" s="45">
        <v>102.6</v>
      </c>
    </row>
    <row r="62" spans="1:13" ht="15.75" customHeight="1" thickTop="1" thickBot="1" x14ac:dyDescent="0.35">
      <c r="A62" s="224" t="e">
        <f>IF('0'!#REF!=1,"до змісту","to title")</f>
        <v>#REF!</v>
      </c>
      <c r="B62" s="92" t="str">
        <f>IF('0'!A1=1,"Дніпропетровська","Dnipropetrovsk")</f>
        <v>Дніпропетровська</v>
      </c>
      <c r="C62" s="160">
        <v>107.4</v>
      </c>
      <c r="D62" s="34">
        <v>108.1</v>
      </c>
      <c r="E62" s="46">
        <v>104.1</v>
      </c>
      <c r="F62" s="45">
        <v>95.7</v>
      </c>
      <c r="G62" s="45">
        <v>102</v>
      </c>
      <c r="H62" s="45">
        <v>96.3</v>
      </c>
      <c r="I62" s="45">
        <v>102.6</v>
      </c>
      <c r="J62" s="45">
        <v>106.1</v>
      </c>
      <c r="K62" s="45">
        <v>96</v>
      </c>
      <c r="L62" s="45">
        <v>100.7</v>
      </c>
      <c r="M62" s="45">
        <v>103.1</v>
      </c>
    </row>
    <row r="63" spans="1:13" ht="15.75" customHeight="1" thickTop="1" thickBot="1" x14ac:dyDescent="0.35">
      <c r="A63" s="224" t="e">
        <f>IF('0'!#REF!=1,"до змісту","to title")</f>
        <v>#REF!</v>
      </c>
      <c r="B63" s="92" t="str">
        <f>IF('0'!A1=1,"Донецька","Donetsk")</f>
        <v>Донецька</v>
      </c>
      <c r="C63" s="160">
        <v>117.5</v>
      </c>
      <c r="D63" s="34">
        <v>112.6</v>
      </c>
      <c r="E63" s="46">
        <v>103.6</v>
      </c>
      <c r="F63" s="45">
        <v>93.8</v>
      </c>
      <c r="G63" s="45">
        <v>82.4</v>
      </c>
      <c r="H63" s="45">
        <v>68.3</v>
      </c>
      <c r="I63" s="45">
        <v>107.8</v>
      </c>
      <c r="J63" s="45">
        <v>98.2</v>
      </c>
      <c r="K63" s="45">
        <v>104.1</v>
      </c>
      <c r="L63" s="45">
        <v>108.1</v>
      </c>
      <c r="M63" s="45">
        <v>101.2</v>
      </c>
    </row>
    <row r="64" spans="1:13" ht="15.75" customHeight="1" thickTop="1" thickBot="1" x14ac:dyDescent="0.35">
      <c r="A64" s="224" t="e">
        <f>IF('0'!#REF!=1,"до змісту","to title")</f>
        <v>#REF!</v>
      </c>
      <c r="B64" s="92" t="str">
        <f>IF('0'!A1=1,"Житомирська","Zhytomyr")</f>
        <v>Житомирська</v>
      </c>
      <c r="C64" s="160">
        <v>104.2</v>
      </c>
      <c r="D64" s="34">
        <v>92.5</v>
      </c>
      <c r="E64" s="46">
        <v>110.9</v>
      </c>
      <c r="F64" s="45">
        <v>100.2</v>
      </c>
      <c r="G64" s="45">
        <v>95.9</v>
      </c>
      <c r="H64" s="45">
        <v>100</v>
      </c>
      <c r="I64" s="45">
        <v>106.4</v>
      </c>
      <c r="J64" s="45">
        <v>96.8</v>
      </c>
      <c r="K64" s="45">
        <v>108.3</v>
      </c>
      <c r="L64" s="45">
        <v>101.3</v>
      </c>
      <c r="M64" s="45">
        <v>108.7</v>
      </c>
    </row>
    <row r="65" spans="1:13" ht="15.75" customHeight="1" thickTop="1" thickBot="1" x14ac:dyDescent="0.35">
      <c r="A65" s="224" t="e">
        <f>IF('0'!#REF!=1,"до змісту","to title")</f>
        <v>#REF!</v>
      </c>
      <c r="B65" s="92" t="str">
        <f>IF('0'!A1=1,"Закарпатська","Zakarpattya")</f>
        <v>Закарпатська</v>
      </c>
      <c r="C65" s="160">
        <v>79.5</v>
      </c>
      <c r="D65" s="34">
        <v>107.5</v>
      </c>
      <c r="E65" s="46">
        <v>109.3</v>
      </c>
      <c r="F65" s="45">
        <v>104.9</v>
      </c>
      <c r="G65" s="45">
        <v>95.2</v>
      </c>
      <c r="H65" s="45">
        <v>87.6</v>
      </c>
      <c r="I65" s="45">
        <v>93.4</v>
      </c>
      <c r="J65" s="45">
        <v>86.9</v>
      </c>
      <c r="K65" s="45">
        <v>71.900000000000006</v>
      </c>
      <c r="L65" s="45">
        <v>117.7</v>
      </c>
      <c r="M65" s="45">
        <v>98.4</v>
      </c>
    </row>
    <row r="66" spans="1:13" ht="15.75" customHeight="1" thickTop="1" thickBot="1" x14ac:dyDescent="0.35">
      <c r="A66" s="224" t="e">
        <f>IF('0'!#REF!=1,"до змісту","to title")</f>
        <v>#REF!</v>
      </c>
      <c r="B66" s="92" t="str">
        <f>IF('0'!A1=1,"Запорізька","Zaporizhya")</f>
        <v>Запорізька</v>
      </c>
      <c r="C66" s="160">
        <v>106.5</v>
      </c>
      <c r="D66" s="34">
        <v>97.1</v>
      </c>
      <c r="E66" s="46">
        <v>103.9</v>
      </c>
      <c r="F66" s="45">
        <v>101</v>
      </c>
      <c r="G66" s="45">
        <v>99.4</v>
      </c>
      <c r="H66" s="45">
        <v>95.4</v>
      </c>
      <c r="I66" s="45">
        <v>91.4</v>
      </c>
      <c r="J66" s="45">
        <v>87.1</v>
      </c>
      <c r="K66" s="45">
        <v>99.3</v>
      </c>
      <c r="L66" s="45">
        <v>93.9</v>
      </c>
      <c r="M66" s="45">
        <v>91.1</v>
      </c>
    </row>
    <row r="67" spans="1:13" ht="15.75" customHeight="1" thickTop="1" thickBot="1" x14ac:dyDescent="0.35">
      <c r="A67" s="224" t="e">
        <f>IF('0'!#REF!=1,"до змісту","to title")</f>
        <v>#REF!</v>
      </c>
      <c r="B67" s="92" t="str">
        <f>IF('0'!A1=1,"Івано-Франківська","Ivano-Frankivsk")</f>
        <v>Івано-Франківська</v>
      </c>
      <c r="C67" s="160">
        <v>129.1</v>
      </c>
      <c r="D67" s="34">
        <v>133</v>
      </c>
      <c r="E67" s="46">
        <v>109.8</v>
      </c>
      <c r="F67" s="45">
        <v>97.8</v>
      </c>
      <c r="G67" s="45">
        <v>105.5</v>
      </c>
      <c r="H67" s="45">
        <v>96</v>
      </c>
      <c r="I67" s="45">
        <v>84.7</v>
      </c>
      <c r="J67" s="45">
        <v>96.3</v>
      </c>
      <c r="K67" s="45">
        <v>111.8</v>
      </c>
      <c r="L67" s="45">
        <v>108.7</v>
      </c>
      <c r="M67" s="45">
        <v>105.3</v>
      </c>
    </row>
    <row r="68" spans="1:13" ht="15.75" customHeight="1" thickTop="1" thickBot="1" x14ac:dyDescent="0.35">
      <c r="A68" s="224" t="e">
        <f>IF('0'!#REF!=1,"до змісту","to title")</f>
        <v>#REF!</v>
      </c>
      <c r="B68" s="92" t="str">
        <f>IF('0'!A1=1,"Київська","Kyiv")</f>
        <v>Київська</v>
      </c>
      <c r="C68" s="160">
        <v>96.9</v>
      </c>
      <c r="D68" s="34">
        <v>108.3</v>
      </c>
      <c r="E68" s="46">
        <v>108.7</v>
      </c>
      <c r="F68" s="45">
        <v>103.8</v>
      </c>
      <c r="G68" s="45">
        <v>99.1</v>
      </c>
      <c r="H68" s="45">
        <v>96.5</v>
      </c>
      <c r="I68" s="45">
        <v>92</v>
      </c>
      <c r="J68" s="45">
        <v>110.4</v>
      </c>
      <c r="K68" s="45">
        <v>120.1</v>
      </c>
      <c r="L68" s="45">
        <v>83.2</v>
      </c>
      <c r="M68" s="45">
        <v>94.7</v>
      </c>
    </row>
    <row r="69" spans="1:13" ht="15.75" customHeight="1" thickTop="1" thickBot="1" x14ac:dyDescent="0.35">
      <c r="A69" s="224" t="e">
        <f>IF('0'!#REF!=1,"до змісту","to title")</f>
        <v>#REF!</v>
      </c>
      <c r="B69" s="92" t="str">
        <f>IF('0'!A1=1,"Кіровоградська","Kirovohrad")</f>
        <v>Кіровоградська</v>
      </c>
      <c r="C69" s="160">
        <v>113.6</v>
      </c>
      <c r="D69" s="34">
        <v>106.7</v>
      </c>
      <c r="E69" s="46">
        <v>120.8</v>
      </c>
      <c r="F69" s="45">
        <v>96.3</v>
      </c>
      <c r="G69" s="45">
        <v>98.3</v>
      </c>
      <c r="H69" s="45">
        <v>101.5</v>
      </c>
      <c r="I69" s="45">
        <v>97.7</v>
      </c>
      <c r="J69" s="45">
        <v>93.3</v>
      </c>
      <c r="K69" s="45">
        <v>102.6</v>
      </c>
      <c r="L69" s="45">
        <v>116</v>
      </c>
      <c r="M69" s="45">
        <v>99</v>
      </c>
    </row>
    <row r="70" spans="1:13" ht="15.75" customHeight="1" thickTop="1" thickBot="1" x14ac:dyDescent="0.35">
      <c r="A70" s="224" t="e">
        <f>IF('0'!#REF!=1,"до змісту","to title")</f>
        <v>#REF!</v>
      </c>
      <c r="B70" s="92" t="str">
        <f>IF('0'!A1=1,"Луганська","Luhansk")</f>
        <v>Луганська</v>
      </c>
      <c r="C70" s="160">
        <v>101.4</v>
      </c>
      <c r="D70" s="34">
        <v>100.9</v>
      </c>
      <c r="E70" s="46">
        <v>97.6</v>
      </c>
      <c r="F70" s="45">
        <v>97.7</v>
      </c>
      <c r="G70" s="45">
        <v>61.1</v>
      </c>
      <c r="H70" s="45">
        <v>37.6</v>
      </c>
      <c r="I70" s="45">
        <v>88.1</v>
      </c>
      <c r="J70" s="45">
        <v>83.6</v>
      </c>
      <c r="K70" s="45">
        <v>89.7</v>
      </c>
      <c r="L70" s="45">
        <v>94.5</v>
      </c>
      <c r="M70" s="45">
        <v>89.5</v>
      </c>
    </row>
    <row r="71" spans="1:13" ht="15.75" customHeight="1" thickTop="1" thickBot="1" x14ac:dyDescent="0.35">
      <c r="A71" s="224" t="e">
        <f>IF('0'!#REF!=1,"до змісту","to title")</f>
        <v>#REF!</v>
      </c>
      <c r="B71" s="92" t="str">
        <f>IF('0'!A1=1,"Львівська","Lviv")</f>
        <v>Львівська</v>
      </c>
      <c r="C71" s="160">
        <v>112</v>
      </c>
      <c r="D71" s="34">
        <v>102.6</v>
      </c>
      <c r="E71" s="46">
        <v>108.4</v>
      </c>
      <c r="F71" s="45">
        <v>111.1</v>
      </c>
      <c r="G71" s="45">
        <v>95</v>
      </c>
      <c r="H71" s="45">
        <v>97.6</v>
      </c>
      <c r="I71" s="45">
        <v>103.5</v>
      </c>
      <c r="J71" s="45">
        <v>113.8</v>
      </c>
      <c r="K71" s="45">
        <v>112.4</v>
      </c>
      <c r="L71" s="45">
        <v>95.7</v>
      </c>
      <c r="M71" s="45">
        <v>106.7</v>
      </c>
    </row>
    <row r="72" spans="1:13" ht="15.75" customHeight="1" thickTop="1" thickBot="1" x14ac:dyDescent="0.35">
      <c r="A72" s="224" t="e">
        <f>IF('0'!#REF!=1,"до змісту","to title")</f>
        <v>#REF!</v>
      </c>
      <c r="B72" s="92" t="str">
        <f>IF('0'!A1=1,"Миколаївська","Mykolayiv")</f>
        <v>Миколаївська</v>
      </c>
      <c r="C72" s="160">
        <v>121.4</v>
      </c>
      <c r="D72" s="34">
        <v>100.9</v>
      </c>
      <c r="E72" s="46">
        <v>95.8</v>
      </c>
      <c r="F72" s="45">
        <v>69.8</v>
      </c>
      <c r="G72" s="45">
        <v>131.19999999999999</v>
      </c>
      <c r="H72" s="45">
        <v>71</v>
      </c>
      <c r="I72" s="45">
        <v>94.5</v>
      </c>
      <c r="J72" s="45">
        <v>94.8</v>
      </c>
      <c r="K72" s="45">
        <v>105</v>
      </c>
      <c r="L72" s="45">
        <v>111.5</v>
      </c>
      <c r="M72" s="45">
        <v>79</v>
      </c>
    </row>
    <row r="73" spans="1:13" ht="15.75" customHeight="1" thickTop="1" thickBot="1" x14ac:dyDescent="0.35">
      <c r="A73" s="224" t="e">
        <f>IF('0'!#REF!=1,"до змісту","to title")</f>
        <v>#REF!</v>
      </c>
      <c r="B73" s="92" t="str">
        <f>IF('0'!A1=1,"Одеська","Odesa")</f>
        <v>Одеська</v>
      </c>
      <c r="C73" s="160">
        <v>95.2</v>
      </c>
      <c r="D73" s="34">
        <v>77.5</v>
      </c>
      <c r="E73" s="46">
        <v>94.9</v>
      </c>
      <c r="F73" s="45">
        <v>108.2</v>
      </c>
      <c r="G73" s="45">
        <v>100.7</v>
      </c>
      <c r="H73" s="45">
        <v>99.8</v>
      </c>
      <c r="I73" s="45">
        <v>86.7</v>
      </c>
      <c r="J73" s="45">
        <v>97.3</v>
      </c>
      <c r="K73" s="45">
        <v>89</v>
      </c>
      <c r="L73" s="45">
        <v>92.6</v>
      </c>
      <c r="M73" s="45">
        <v>97.8</v>
      </c>
    </row>
    <row r="74" spans="1:13" ht="15.75" customHeight="1" thickTop="1" thickBot="1" x14ac:dyDescent="0.35">
      <c r="A74" s="224" t="e">
        <f>IF('0'!#REF!=1,"до змісту","to title")</f>
        <v>#REF!</v>
      </c>
      <c r="B74" s="92" t="str">
        <f>IF('0'!A1=1,"Полтавська","Poltava")</f>
        <v>Полтавська</v>
      </c>
      <c r="C74" s="160">
        <v>104.7</v>
      </c>
      <c r="D74" s="34">
        <v>101.3</v>
      </c>
      <c r="E74" s="46">
        <v>124</v>
      </c>
      <c r="F74" s="45">
        <v>114.3</v>
      </c>
      <c r="G74" s="45">
        <v>102.2</v>
      </c>
      <c r="H74" s="45">
        <v>99.1</v>
      </c>
      <c r="I74" s="45">
        <v>103.5</v>
      </c>
      <c r="J74" s="45">
        <v>95.5</v>
      </c>
      <c r="K74" s="45">
        <v>94</v>
      </c>
      <c r="L74" s="45">
        <v>99.3</v>
      </c>
      <c r="M74" s="45">
        <v>93.1</v>
      </c>
    </row>
    <row r="75" spans="1:13" ht="15.75" customHeight="1" thickTop="1" thickBot="1" x14ac:dyDescent="0.35">
      <c r="A75" s="224" t="e">
        <f>IF('0'!#REF!=1,"до змісту","to title")</f>
        <v>#REF!</v>
      </c>
      <c r="B75" s="92" t="str">
        <f>IF('0'!A1=1,"Рівненська","Rivne")</f>
        <v>Рівненська</v>
      </c>
      <c r="C75" s="160">
        <v>103.7</v>
      </c>
      <c r="D75" s="34">
        <v>105.8</v>
      </c>
      <c r="E75" s="46">
        <v>106.2</v>
      </c>
      <c r="F75" s="45">
        <v>108.9</v>
      </c>
      <c r="G75" s="45">
        <v>100</v>
      </c>
      <c r="H75" s="45">
        <v>100</v>
      </c>
      <c r="I75" s="45">
        <v>105.4</v>
      </c>
      <c r="J75" s="45">
        <v>109</v>
      </c>
      <c r="K75" s="45">
        <v>105.4</v>
      </c>
      <c r="L75" s="45">
        <v>96.5</v>
      </c>
      <c r="M75" s="45">
        <v>97.7</v>
      </c>
    </row>
    <row r="76" spans="1:13" ht="15.75" customHeight="1" thickTop="1" thickBot="1" x14ac:dyDescent="0.35">
      <c r="A76" s="224" t="e">
        <f>IF('0'!#REF!=1,"до змісту","to title")</f>
        <v>#REF!</v>
      </c>
      <c r="B76" s="92" t="str">
        <f>IF('0'!A1=1,"Сумська","Sumy ")</f>
        <v>Сумська</v>
      </c>
      <c r="C76" s="160">
        <v>101</v>
      </c>
      <c r="D76" s="34">
        <v>101.6</v>
      </c>
      <c r="E76" s="46">
        <v>112.5</v>
      </c>
      <c r="F76" s="45">
        <v>105.5</v>
      </c>
      <c r="G76" s="45">
        <v>101.5</v>
      </c>
      <c r="H76" s="45">
        <v>101.1</v>
      </c>
      <c r="I76" s="45">
        <v>96.3</v>
      </c>
      <c r="J76" s="45">
        <v>98.5</v>
      </c>
      <c r="K76" s="45">
        <v>100.1</v>
      </c>
      <c r="L76" s="45">
        <v>98.5</v>
      </c>
      <c r="M76" s="45">
        <v>98.4</v>
      </c>
    </row>
    <row r="77" spans="1:13" ht="15.75" customHeight="1" thickTop="1" thickBot="1" x14ac:dyDescent="0.35">
      <c r="A77" s="224" t="e">
        <f>IF('0'!#REF!=1,"до змісту","to title")</f>
        <v>#REF!</v>
      </c>
      <c r="B77" s="92" t="str">
        <f>IF('0'!A1=1,"Тернопільська","Ternopil ")</f>
        <v>Тернопільська</v>
      </c>
      <c r="C77" s="160">
        <v>118.6</v>
      </c>
      <c r="D77" s="34">
        <v>108.2</v>
      </c>
      <c r="E77" s="46">
        <v>118.7</v>
      </c>
      <c r="F77" s="45">
        <v>127.5</v>
      </c>
      <c r="G77" s="45">
        <v>116.2</v>
      </c>
      <c r="H77" s="45">
        <v>112.9</v>
      </c>
      <c r="I77" s="45">
        <v>99.7</v>
      </c>
      <c r="J77" s="45">
        <v>100.8</v>
      </c>
      <c r="K77" s="45">
        <v>108</v>
      </c>
      <c r="L77" s="45">
        <v>106.7</v>
      </c>
      <c r="M77" s="45">
        <v>105.5</v>
      </c>
    </row>
    <row r="78" spans="1:13" ht="15.75" customHeight="1" thickTop="1" thickBot="1" x14ac:dyDescent="0.35">
      <c r="A78" s="224" t="e">
        <f>IF('0'!#REF!=1,"до змісту","to title")</f>
        <v>#REF!</v>
      </c>
      <c r="B78" s="92" t="str">
        <f>IF('0'!A1=1,"Харківська","Kharkiv")</f>
        <v>Харківська</v>
      </c>
      <c r="C78" s="160">
        <v>110.2</v>
      </c>
      <c r="D78" s="34">
        <v>97.7</v>
      </c>
      <c r="E78" s="46">
        <v>98.1</v>
      </c>
      <c r="F78" s="45">
        <v>118.2</v>
      </c>
      <c r="G78" s="45">
        <v>97.9</v>
      </c>
      <c r="H78" s="45">
        <v>92.5</v>
      </c>
      <c r="I78" s="45">
        <v>95.5</v>
      </c>
      <c r="J78" s="45">
        <v>85.6</v>
      </c>
      <c r="K78" s="45">
        <v>104.7</v>
      </c>
      <c r="L78" s="45">
        <v>112.6</v>
      </c>
      <c r="M78" s="45">
        <v>97.6</v>
      </c>
    </row>
    <row r="79" spans="1:13" ht="15.75" customHeight="1" thickTop="1" thickBot="1" x14ac:dyDescent="0.35">
      <c r="A79" s="224" t="e">
        <f>IF('0'!#REF!=1,"до змісту","to title")</f>
        <v>#REF!</v>
      </c>
      <c r="B79" s="92" t="str">
        <f>IF('0'!A1=1,"Херсонська","Kherson")</f>
        <v>Херсонська</v>
      </c>
      <c r="C79" s="160">
        <v>108.7</v>
      </c>
      <c r="D79" s="34">
        <v>106</v>
      </c>
      <c r="E79" s="46">
        <v>117.1</v>
      </c>
      <c r="F79" s="45">
        <v>176.5</v>
      </c>
      <c r="G79" s="45">
        <v>134.5</v>
      </c>
      <c r="H79" s="45">
        <v>87.6</v>
      </c>
      <c r="I79" s="45">
        <v>70.900000000000006</v>
      </c>
      <c r="J79" s="45">
        <v>99.1</v>
      </c>
      <c r="K79" s="45">
        <v>104.3</v>
      </c>
      <c r="L79" s="45">
        <v>82</v>
      </c>
      <c r="M79" s="45">
        <v>92.5</v>
      </c>
    </row>
    <row r="80" spans="1:13" ht="15.75" customHeight="1" thickTop="1" thickBot="1" x14ac:dyDescent="0.35">
      <c r="A80" s="224" t="e">
        <f>IF('0'!#REF!=1,"до змісту","to title")</f>
        <v>#REF!</v>
      </c>
      <c r="B80" s="92" t="str">
        <f>IF('0'!A1=1,"Хмельницька","Khmelnytskiy")</f>
        <v>Хмельницька</v>
      </c>
      <c r="C80" s="160">
        <v>107.8</v>
      </c>
      <c r="D80" s="34">
        <v>125.2</v>
      </c>
      <c r="E80" s="46">
        <v>136.6</v>
      </c>
      <c r="F80" s="45">
        <v>131.1</v>
      </c>
      <c r="G80" s="45">
        <v>109.7</v>
      </c>
      <c r="H80" s="45">
        <v>94.7</v>
      </c>
      <c r="I80" s="45">
        <v>80</v>
      </c>
      <c r="J80" s="45">
        <v>109</v>
      </c>
      <c r="K80" s="45">
        <v>95.2</v>
      </c>
      <c r="L80" s="45">
        <v>101.8</v>
      </c>
      <c r="M80" s="45">
        <v>92.4</v>
      </c>
    </row>
    <row r="81" spans="1:13" ht="15.75" customHeight="1" thickTop="1" thickBot="1" x14ac:dyDescent="0.35">
      <c r="A81" s="224" t="e">
        <f>IF('0'!#REF!=1,"до змісту","to title")</f>
        <v>#REF!</v>
      </c>
      <c r="B81" s="92" t="str">
        <f>IF('0'!A1=1,"Черкаська","Cherkasy")</f>
        <v>Черкаська</v>
      </c>
      <c r="C81" s="160">
        <v>131.1</v>
      </c>
      <c r="D81" s="34">
        <v>98.4</v>
      </c>
      <c r="E81" s="46">
        <v>99.8</v>
      </c>
      <c r="F81" s="45">
        <v>99.3</v>
      </c>
      <c r="G81" s="45">
        <v>101.4</v>
      </c>
      <c r="H81" s="45">
        <v>96.4</v>
      </c>
      <c r="I81" s="45">
        <v>100.9</v>
      </c>
      <c r="J81" s="45">
        <v>99.8</v>
      </c>
      <c r="K81" s="45">
        <v>101.8</v>
      </c>
      <c r="L81" s="45">
        <v>106</v>
      </c>
      <c r="M81" s="45">
        <v>98.8</v>
      </c>
    </row>
    <row r="82" spans="1:13" ht="15.75" customHeight="1" thickTop="1" thickBot="1" x14ac:dyDescent="0.35">
      <c r="A82" s="224" t="e">
        <f>IF('0'!#REF!=1,"до змісту","to title")</f>
        <v>#REF!</v>
      </c>
      <c r="B82" s="92" t="str">
        <f>IF('0'!A1=1,"Чернівецька","Chernivtsi")</f>
        <v>Чернівецька</v>
      </c>
      <c r="C82" s="160">
        <v>112.7</v>
      </c>
      <c r="D82" s="34">
        <v>111.6</v>
      </c>
      <c r="E82" s="46">
        <v>108.9</v>
      </c>
      <c r="F82" s="45">
        <v>84.5</v>
      </c>
      <c r="G82" s="45">
        <v>98.2</v>
      </c>
      <c r="H82" s="45">
        <v>95.5</v>
      </c>
      <c r="I82" s="45">
        <v>93.3</v>
      </c>
      <c r="J82" s="45">
        <v>92.8</v>
      </c>
      <c r="K82" s="45">
        <v>105.8</v>
      </c>
      <c r="L82" s="45">
        <v>105.2</v>
      </c>
      <c r="M82" s="45">
        <v>100.5</v>
      </c>
    </row>
    <row r="83" spans="1:13" ht="15.75" customHeight="1" thickTop="1" thickBot="1" x14ac:dyDescent="0.35">
      <c r="A83" s="224" t="e">
        <f>IF('0'!#REF!=1,"до змісту","to title")</f>
        <v>#REF!</v>
      </c>
      <c r="B83" s="93" t="str">
        <f>IF('0'!A1=1,"Чернігівська","Chernihiv")</f>
        <v>Чернігівська</v>
      </c>
      <c r="C83" s="160">
        <v>98.6</v>
      </c>
      <c r="D83" s="45">
        <v>98.8</v>
      </c>
      <c r="E83" s="45">
        <v>107.1</v>
      </c>
      <c r="F83" s="45">
        <v>102</v>
      </c>
      <c r="G83" s="45">
        <v>97.8</v>
      </c>
      <c r="H83" s="45">
        <v>94.6</v>
      </c>
      <c r="I83" s="45">
        <v>103.1</v>
      </c>
      <c r="J83" s="45">
        <v>100.1</v>
      </c>
      <c r="K83" s="45">
        <v>99.5</v>
      </c>
      <c r="L83" s="45">
        <v>103.6</v>
      </c>
      <c r="M83" s="45">
        <v>100.2</v>
      </c>
    </row>
    <row r="84" spans="1:13" s="120" customFormat="1" ht="15.75" customHeight="1" thickTop="1" x14ac:dyDescent="0.3">
      <c r="A84" s="130"/>
      <c r="B84" s="131"/>
      <c r="C84" s="162"/>
      <c r="D84" s="133"/>
      <c r="E84" s="163"/>
      <c r="F84" s="163"/>
      <c r="G84" s="164"/>
      <c r="H84" s="164"/>
      <c r="I84" s="136"/>
      <c r="J84" s="165"/>
      <c r="K84" s="165"/>
    </row>
    <row r="85" spans="1:13" s="120" customFormat="1" ht="15.75" customHeight="1" x14ac:dyDescent="0.3">
      <c r="A85" s="130"/>
      <c r="B85" s="131"/>
      <c r="C85" s="132"/>
      <c r="D85" s="133"/>
      <c r="E85" s="134"/>
      <c r="F85" s="134"/>
      <c r="G85" s="133"/>
      <c r="H85" s="135"/>
      <c r="I85" s="136"/>
    </row>
    <row r="86" spans="1:13" ht="33.75" customHeight="1" x14ac:dyDescent="0.3">
      <c r="A86" s="90"/>
      <c r="B86" s="203"/>
      <c r="C86" s="208"/>
      <c r="D86" s="208"/>
      <c r="E86" s="208"/>
      <c r="F86" s="208"/>
      <c r="G86" s="208"/>
      <c r="H86" s="208"/>
      <c r="I86" s="208"/>
      <c r="J86" s="208"/>
      <c r="K86" s="208"/>
      <c r="L86" s="208"/>
    </row>
    <row r="87" spans="1:13" x14ac:dyDescent="0.3">
      <c r="A87" s="90"/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0"/>
    </row>
    <row r="88" spans="1:13" x14ac:dyDescent="0.3">
      <c r="A88" s="90"/>
      <c r="B88" s="95"/>
      <c r="C88" s="104"/>
    </row>
    <row r="89" spans="1:13" x14ac:dyDescent="0.3">
      <c r="A89" s="90"/>
      <c r="B89" s="97"/>
      <c r="C89" s="104"/>
    </row>
    <row r="90" spans="1:13" x14ac:dyDescent="0.3">
      <c r="A90" s="90"/>
      <c r="B90" s="90"/>
      <c r="C90" s="104"/>
    </row>
  </sheetData>
  <mergeCells count="19">
    <mergeCell ref="A58:M58"/>
    <mergeCell ref="G2:G5"/>
    <mergeCell ref="A33:A57"/>
    <mergeCell ref="M2:M5"/>
    <mergeCell ref="A6:M6"/>
    <mergeCell ref="A32:M32"/>
    <mergeCell ref="A59:A83"/>
    <mergeCell ref="B86:L86"/>
    <mergeCell ref="L2:L5"/>
    <mergeCell ref="H2:H5"/>
    <mergeCell ref="I2:I5"/>
    <mergeCell ref="J2:J5"/>
    <mergeCell ref="K2:K5"/>
    <mergeCell ref="A7:A31"/>
    <mergeCell ref="A2:B5"/>
    <mergeCell ref="C2:C5"/>
    <mergeCell ref="D2:D5"/>
    <mergeCell ref="E2:E5"/>
    <mergeCell ref="F2:F5"/>
  </mergeCells>
  <hyperlinks>
    <hyperlink ref="A1" location="'0'!A1" display="'0'!A1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0</vt:lpstr>
      <vt:lpstr>Сг_1991-2018</vt:lpstr>
      <vt:lpstr>СГ2009-2020(пост.ціни2016)</vt:lpstr>
      <vt:lpstr>Індекси2010-2020(пост.ціни2016)</vt:lpstr>
      <vt:lpstr>2</vt:lpstr>
      <vt:lpstr>3</vt:lpstr>
      <vt:lpstr>4</vt:lpstr>
      <vt:lpstr>ІндексиВсього(у пост.цінах2016)</vt:lpstr>
      <vt:lpstr>ІндексиСГ ПП(пост.ціни2016)</vt:lpstr>
      <vt:lpstr>ІндексиГосп.нас.(пост.ціни2016)</vt:lpstr>
      <vt:lpstr>5</vt:lpstr>
      <vt:lpstr>6</vt:lpstr>
      <vt:lpstr>7</vt:lpstr>
      <vt:lpstr>Всього(пост.ціни 2016 року)</vt:lpstr>
      <vt:lpstr>СГ ПП (пост.ціни 2016 року)</vt:lpstr>
      <vt:lpstr>Госп.нас (пост.ціни 2016 року)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Баранов</dc:creator>
  <cp:lastModifiedBy>Dimonchik</cp:lastModifiedBy>
  <dcterms:created xsi:type="dcterms:W3CDTF">2015-10-07T08:23:11Z</dcterms:created>
  <dcterms:modified xsi:type="dcterms:W3CDTF">2021-06-03T10:22:05Z</dcterms:modified>
</cp:coreProperties>
</file>