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105" yWindow="-105" windowWidth="23250" windowHeight="12570" tabRatio="693"/>
  </bookViews>
  <sheets>
    <sheet name="0" sheetId="54" r:id="rId1"/>
    <sheet name="1" sheetId="83" r:id="rId2"/>
  </sheets>
  <calcPr calcId="162913"/>
</workbook>
</file>

<file path=xl/calcChain.xml><?xml version="1.0" encoding="utf-8"?>
<calcChain xmlns="http://schemas.openxmlformats.org/spreadsheetml/2006/main">
  <c r="A53" i="83" l="1"/>
  <c r="F8" i="54" l="1"/>
  <c r="A27" i="83" l="1"/>
  <c r="A4" i="83"/>
  <c r="A26" i="83"/>
  <c r="A3" i="83"/>
  <c r="F2" i="54"/>
  <c r="A52" i="83"/>
  <c r="M13" i="54"/>
  <c r="M12" i="54"/>
  <c r="I4" i="54"/>
  <c r="I22" i="54"/>
  <c r="I20" i="54"/>
  <c r="F20" i="54"/>
  <c r="I18" i="54"/>
  <c r="I16" i="54"/>
  <c r="F16" i="54"/>
  <c r="I14" i="54"/>
  <c r="I12" i="54"/>
  <c r="F12" i="54"/>
  <c r="I10" i="54"/>
  <c r="I8" i="54"/>
  <c r="D8" i="54"/>
  <c r="I6" i="54"/>
  <c r="I2" i="54"/>
  <c r="B25" i="83" l="1"/>
  <c r="B24" i="83"/>
  <c r="B23" i="83"/>
  <c r="B22" i="83"/>
  <c r="B21" i="83"/>
  <c r="B20" i="83"/>
  <c r="B19" i="83"/>
  <c r="B18" i="83"/>
  <c r="B17" i="83"/>
  <c r="B16" i="83"/>
  <c r="B15" i="83"/>
  <c r="B14" i="83"/>
  <c r="B10" i="83"/>
  <c r="B13" i="83"/>
  <c r="B12" i="83"/>
  <c r="B11" i="83"/>
  <c r="B9" i="83"/>
  <c r="B8" i="83"/>
  <c r="B7" i="83"/>
  <c r="B6" i="83"/>
  <c r="B5" i="83"/>
  <c r="B4" i="83"/>
  <c r="B38" i="83" l="1"/>
  <c r="B3" i="54" l="1"/>
  <c r="B50" i="83" l="1"/>
  <c r="B49" i="83"/>
  <c r="B48" i="83"/>
  <c r="B47" i="83"/>
  <c r="B46" i="83"/>
  <c r="B45" i="83"/>
  <c r="B44" i="83"/>
  <c r="B43" i="83"/>
  <c r="B42" i="83"/>
  <c r="B41" i="83"/>
  <c r="B40" i="83"/>
  <c r="B39" i="83"/>
  <c r="B37" i="83"/>
  <c r="B36" i="83" l="1"/>
  <c r="B35" i="83"/>
  <c r="B34" i="83"/>
  <c r="B33" i="83"/>
  <c r="B31" i="83"/>
  <c r="B32" i="83"/>
  <c r="B30" i="83"/>
  <c r="B29" i="83"/>
  <c r="B28" i="83"/>
  <c r="B27" i="83"/>
  <c r="A1" i="83" l="1"/>
</calcChain>
</file>

<file path=xl/sharedStrings.xml><?xml version="1.0" encoding="utf-8"?>
<sst xmlns="http://schemas.openxmlformats.org/spreadsheetml/2006/main" count="441" uniqueCount="3">
  <si>
    <t>…</t>
  </si>
  <si>
    <t>УКР</t>
  </si>
  <si>
    <t>ENG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</si>
</sst>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25">
    <font>
      <sz val="10"/>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12"/>
      <color indexed="10"/>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b/>
      <i/>
      <sz val="12"/>
      <color indexed="10"/>
      <name val="Times New Roman"/>
      <family val="1"/>
      <charset val="204"/>
    </font>
    <font>
      <i/>
      <sz val="12"/>
      <color indexed="10"/>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u/>
      <sz val="11"/>
      <color theme="10"/>
      <name val="Calibri"/>
      <family val="2"/>
      <charset val="204"/>
      <scheme val="minor"/>
    </font>
    <font>
      <sz val="11"/>
      <color theme="1"/>
      <name val="Times New Roman"/>
      <family val="1"/>
      <charset val="204"/>
    </font>
    <font>
      <b/>
      <i/>
      <u/>
      <sz val="10"/>
      <color rgb="FFFF0000"/>
      <name val="Arial"/>
      <family val="2"/>
      <charset val="204"/>
    </font>
    <font>
      <b/>
      <i/>
      <u/>
      <sz val="11"/>
      <color rgb="FFFF0000"/>
      <name val="Times New Roman"/>
      <family val="1"/>
      <charset val="204"/>
    </font>
    <font>
      <b/>
      <i/>
      <u/>
      <sz val="11"/>
      <color rgb="FFFF0000"/>
      <name val="Arial"/>
      <family val="2"/>
      <charset val="204"/>
    </font>
    <font>
      <b/>
      <sz val="11"/>
      <color theme="1"/>
      <name val="Calibri"/>
      <family val="2"/>
      <charset val="204"/>
      <scheme val="minor"/>
    </font>
    <font>
      <sz val="11"/>
      <name val="Times New Roman"/>
      <family val="1"/>
      <charset val="204"/>
    </font>
    <font>
      <b/>
      <sz val="18"/>
      <name val="Times New Roman"/>
      <family val="1"/>
      <charset val="204"/>
    </font>
    <font>
      <b/>
      <sz val="1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i/>
      <u/>
      <sz val="11"/>
      <color rgb="FFFF0000"/>
      <name val="Calibri"/>
      <family val="2"/>
      <charset val="204"/>
      <scheme val="minor"/>
    </font>
    <font>
      <b/>
      <sz val="14"/>
      <color indexed="9"/>
      <name val="Times New Roman"/>
      <family val="1"/>
      <charset val="204"/>
    </font>
    <font>
      <u/>
      <sz val="14"/>
      <color theme="10"/>
      <name val="Times New Roman"/>
      <family val="1"/>
      <charset val="204"/>
    </font>
    <font>
      <sz val="14"/>
      <color theme="1"/>
      <name val="Times New Roman"/>
      <family val="1"/>
      <charset val="204"/>
    </font>
    <font>
      <b/>
      <i/>
      <sz val="14"/>
      <color indexed="10"/>
      <name val="Times New Roman"/>
      <family val="1"/>
      <charset val="204"/>
    </font>
    <font>
      <sz val="14"/>
      <name val="Arial Cyr"/>
      <charset val="204"/>
    </font>
    <font>
      <sz val="10"/>
      <color rgb="FFF0FEE6"/>
      <name val="Arial Cyr"/>
      <charset val="204"/>
    </font>
    <font>
      <b/>
      <u/>
      <sz val="14"/>
      <name val="Times New Roman"/>
      <family val="1"/>
      <charset val="204"/>
    </font>
    <font>
      <sz val="10"/>
      <color rgb="FF000000"/>
      <name val="Times New Roman"/>
      <family val="1"/>
      <charset val="204"/>
    </font>
    <font>
      <sz val="10"/>
      <color theme="1"/>
      <name val="Times New Roman"/>
      <family val="1"/>
      <charset val="204"/>
    </font>
    <font>
      <sz val="14"/>
      <name val="Times New Roman"/>
      <family val="1"/>
      <charset val="204"/>
    </font>
    <font>
      <b/>
      <i/>
      <sz val="14"/>
      <name val="Times New Roman"/>
      <family val="1"/>
      <charset val="204"/>
    </font>
    <font>
      <b/>
      <sz val="14"/>
      <color rgb="FF000000"/>
      <name val="Times New Roman"/>
      <family val="1"/>
      <charset val="204"/>
    </font>
    <font>
      <sz val="14"/>
      <color indexed="10"/>
      <name val="Arial Cyr"/>
      <charset val="204"/>
    </font>
    <font>
      <i/>
      <sz val="14"/>
      <color indexed="10"/>
      <name val="Times New Roman"/>
      <family val="1"/>
      <charset val="204"/>
    </font>
    <font>
      <sz val="14"/>
      <color indexed="55"/>
      <name val="Times New Roman"/>
      <family val="1"/>
      <charset val="204"/>
    </font>
    <font>
      <b/>
      <sz val="14"/>
      <color indexed="55"/>
      <name val="Times New Roman"/>
      <family val="1"/>
      <charset val="204"/>
    </font>
    <font>
      <i/>
      <sz val="14"/>
      <name val="Times New Roman"/>
      <family val="1"/>
      <charset val="204"/>
    </font>
    <font>
      <u/>
      <sz val="11"/>
      <color theme="10"/>
      <name val="Times New Roman"/>
      <family val="1"/>
      <charset val="204"/>
    </font>
    <font>
      <u/>
      <sz val="12"/>
      <name val="Times New Roman"/>
      <family val="1"/>
      <charset val="204"/>
    </font>
    <font>
      <u/>
      <sz val="12"/>
      <color theme="10"/>
      <name val="Times New Roman"/>
      <family val="1"/>
      <charset val="204"/>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s>
  <borders count="50">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right/>
      <top/>
      <bottom style="thick">
        <color rgb="FF005B2B"/>
      </bottom>
      <diagonal/>
    </border>
    <border>
      <left/>
      <right style="thick">
        <color rgb="FF005B2B"/>
      </right>
      <top/>
      <bottom/>
      <diagonal/>
    </border>
    <border>
      <left style="thin">
        <color theme="6" tint="-0.499984740745262"/>
      </left>
      <right style="thin">
        <color theme="6" tint="-0.499984740745262"/>
      </right>
      <top/>
      <bottom/>
      <diagonal/>
    </border>
    <border>
      <left/>
      <right style="thick">
        <color rgb="FF005B2B"/>
      </right>
      <top style="thick">
        <color rgb="FF005B2B"/>
      </top>
      <bottom/>
      <diagonal/>
    </border>
    <border>
      <left/>
      <right style="thick">
        <color rgb="FF005B2B"/>
      </right>
      <top/>
      <bottom style="thick">
        <color rgb="FF005B2B"/>
      </bottom>
      <diagonal/>
    </border>
    <border>
      <left/>
      <right/>
      <top/>
      <bottom style="thick">
        <color rgb="FF005D29"/>
      </bottom>
      <diagonal/>
    </border>
    <border>
      <left style="thick">
        <color rgb="FF005B2B"/>
      </left>
      <right style="thick">
        <color rgb="FF005D29"/>
      </right>
      <top/>
      <bottom style="thick">
        <color rgb="FF005D29"/>
      </bottom>
      <diagonal/>
    </border>
    <border>
      <left style="thick">
        <color rgb="FF005B2B"/>
      </left>
      <right style="thick">
        <color rgb="FF005D29"/>
      </right>
      <top style="thick">
        <color rgb="FF005D29"/>
      </top>
      <bottom/>
      <diagonal/>
    </border>
  </borders>
  <cellStyleXfs count="1830">
    <xf numFmtId="0" fontId="0" fillId="0" borderId="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179" fontId="55" fillId="0" borderId="0" applyFont="0" applyFill="0" applyBorder="0" applyAlignment="0" applyProtection="0"/>
    <xf numFmtId="49" fontId="26" fillId="0" borderId="0">
      <alignment horizontal="centerContinuous" vertical="top" wrapText="1"/>
    </xf>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180" fontId="55" fillId="0" borderId="0" applyFont="0" applyFill="0" applyBorder="0" applyAlignment="0" applyProtection="0"/>
    <xf numFmtId="0" fontId="37"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7"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7"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7"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7"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7"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6" fillId="0" borderId="0" applyFont="0" applyFill="0" applyBorder="0" applyAlignment="0" applyProtection="0"/>
    <xf numFmtId="182" fontId="56" fillId="0" borderId="0" applyFont="0" applyFill="0" applyBorder="0" applyAlignment="0" applyProtection="0"/>
    <xf numFmtId="0" fontId="37"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7"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7"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7"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7"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7"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183" fontId="55" fillId="0" borderId="0" applyFont="0" applyFill="0" applyBorder="0" applyAlignment="0" applyProtection="0"/>
    <xf numFmtId="0" fontId="38"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38"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38"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1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38"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38"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38"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38"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38"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8" fillId="0" borderId="1">
      <protection hidden="1"/>
    </xf>
    <xf numFmtId="0" fontId="59" fillId="22" borderId="1" applyNumberFormat="0" applyFont="0" applyBorder="0" applyAlignment="0" applyProtection="0">
      <protection hidden="1"/>
    </xf>
    <xf numFmtId="0" fontId="60" fillId="0" borderId="1">
      <protection hidden="1"/>
    </xf>
    <xf numFmtId="0" fontId="49"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41"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3" fillId="0" borderId="3" applyNumberFormat="0" applyFont="0" applyFill="0" applyAlignment="0" applyProtection="0"/>
    <xf numFmtId="0" fontId="46"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1" fontId="65" fillId="24" borderId="5">
      <alignment horizontal="right" vertical="center"/>
    </xf>
    <xf numFmtId="0" fontId="66" fillId="24" borderId="5">
      <alignment horizontal="right" vertical="center"/>
    </xf>
    <xf numFmtId="0" fontId="56" fillId="24" borderId="6"/>
    <xf numFmtId="0" fontId="65" fillId="25" borderId="5">
      <alignment horizontal="center" vertical="center"/>
    </xf>
    <xf numFmtId="1" fontId="65" fillId="24" borderId="5">
      <alignment horizontal="right" vertical="center"/>
    </xf>
    <xf numFmtId="0" fontId="56" fillId="24" borderId="0"/>
    <xf numFmtId="0" fontId="56" fillId="24" borderId="0"/>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2" fillId="24" borderId="5">
      <alignment horizontal="left" vertical="center"/>
    </xf>
    <xf numFmtId="0" fontId="70" fillId="24" borderId="6"/>
    <xf numFmtId="0" fontId="65" fillId="25" borderId="5">
      <alignment horizontal="left" vertical="center"/>
    </xf>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184" fontId="71" fillId="0" borderId="0"/>
    <xf numFmtId="38" fontId="6" fillId="0" borderId="0" applyFont="0" applyFill="0" applyBorder="0" applyAlignment="0" applyProtection="0"/>
    <xf numFmtId="185" fontId="72" fillId="0" borderId="0" applyFont="0" applyFill="0" applyBorder="0" applyAlignment="0" applyProtection="0"/>
    <xf numFmtId="165" fontId="12" fillId="0" borderId="0" applyFont="0" applyFill="0" applyBorder="0" applyAlignment="0" applyProtection="0"/>
    <xf numFmtId="203" fontId="118" fillId="0" borderId="0" applyFont="0" applyFill="0" applyBorder="0" applyAlignment="0" applyProtection="0"/>
    <xf numFmtId="169" fontId="12" fillId="0" borderId="0" applyFont="0" applyFill="0" applyBorder="0" applyAlignment="0" applyProtection="0"/>
    <xf numFmtId="173" fontId="56"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3" fontId="32" fillId="0" borderId="0" applyFont="0" applyFill="0" applyBorder="0" applyAlignment="0" applyProtection="0"/>
    <xf numFmtId="170" fontId="72" fillId="0" borderId="0" applyFont="0" applyFill="0" applyBorder="0" applyAlignment="0" applyProtection="0"/>
    <xf numFmtId="178" fontId="73" fillId="0" borderId="0">
      <alignment horizontal="right" vertical="top"/>
    </xf>
    <xf numFmtId="205" fontId="118" fillId="0" borderId="0" applyFont="0" applyFill="0" applyBorder="0" applyAlignment="0" applyProtection="0"/>
    <xf numFmtId="3" fontId="74" fillId="0" borderId="0" applyFont="0" applyFill="0" applyBorder="0" applyAlignment="0" applyProtection="0"/>
    <xf numFmtId="0" fontId="75" fillId="0" borderId="0"/>
    <xf numFmtId="3" fontId="56" fillId="0" borderId="0" applyFill="0" applyBorder="0" applyAlignment="0" applyProtection="0"/>
    <xf numFmtId="0" fontId="76" fillId="0" borderId="0"/>
    <xf numFmtId="0" fontId="76" fillId="0" borderId="0"/>
    <xf numFmtId="172" fontId="6" fillId="0" borderId="0" applyFont="0" applyFill="0" applyBorder="0" applyAlignment="0" applyProtection="0"/>
    <xf numFmtId="204" fontId="118" fillId="0" borderId="0" applyFont="0" applyFill="0" applyBorder="0" applyAlignment="0" applyProtection="0"/>
    <xf numFmtId="186" fontId="74" fillId="0" borderId="0" applyFont="0" applyFill="0" applyBorder="0" applyAlignment="0" applyProtection="0"/>
    <xf numFmtId="175" fontId="7" fillId="0" borderId="0">
      <protection locked="0"/>
    </xf>
    <xf numFmtId="0" fontId="63" fillId="0" borderId="0" applyFont="0" applyFill="0" applyBorder="0" applyAlignment="0" applyProtection="0"/>
    <xf numFmtId="187" fontId="77" fillId="0" borderId="0" applyFont="0" applyFill="0" applyBorder="0" applyAlignment="0" applyProtection="0"/>
    <xf numFmtId="0" fontId="5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8" fontId="79" fillId="0" borderId="0" applyFont="0" applyFill="0" applyBorder="0" applyAlignment="0" applyProtection="0"/>
    <xf numFmtId="189" fontId="79" fillId="0" borderId="0" applyFont="0" applyFill="0" applyBorder="0" applyAlignment="0" applyProtection="0"/>
    <xf numFmtId="0" fontId="80" fillId="0" borderId="0">
      <protection locked="0"/>
    </xf>
    <xf numFmtId="0" fontId="80" fillId="0" borderId="0">
      <protection locked="0"/>
    </xf>
    <xf numFmtId="0" fontId="81" fillId="0" borderId="0">
      <protection locked="0"/>
    </xf>
    <xf numFmtId="0" fontId="80" fillId="0" borderId="0">
      <protection locked="0"/>
    </xf>
    <xf numFmtId="0" fontId="82" fillId="0" borderId="0"/>
    <xf numFmtId="0" fontId="80" fillId="0" borderId="0">
      <protection locked="0"/>
    </xf>
    <xf numFmtId="0" fontId="83" fillId="0" borderId="0"/>
    <xf numFmtId="0" fontId="80" fillId="0" borderId="0">
      <protection locked="0"/>
    </xf>
    <xf numFmtId="0" fontId="83" fillId="0" borderId="0"/>
    <xf numFmtId="0" fontId="81" fillId="0" borderId="0">
      <protection locked="0"/>
    </xf>
    <xf numFmtId="0" fontId="83" fillId="0" borderId="0"/>
    <xf numFmtId="3" fontId="63" fillId="0" borderId="0" applyFont="0" applyFill="0" applyBorder="0" applyAlignment="0" applyProtection="0"/>
    <xf numFmtId="3" fontId="63" fillId="0" borderId="0" applyFont="0" applyFill="0" applyBorder="0" applyAlignment="0" applyProtection="0"/>
    <xf numFmtId="175" fontId="7" fillId="0" borderId="0">
      <protection locked="0"/>
    </xf>
    <xf numFmtId="0" fontId="83" fillId="0" borderId="0"/>
    <xf numFmtId="0" fontId="84" fillId="0" borderId="0"/>
    <xf numFmtId="0" fontId="83" fillId="0" borderId="0"/>
    <xf numFmtId="0" fontId="75" fillId="0" borderId="0"/>
    <xf numFmtId="0" fontId="53"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38" fontId="86" fillId="25" borderId="0" applyNumberFormat="0" applyBorder="0" applyAlignment="0" applyProtection="0"/>
    <xf numFmtId="0" fontId="42"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43"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44"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4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5" fontId="8" fillId="0" borderId="0">
      <protection locked="0"/>
    </xf>
    <xf numFmtId="175" fontId="8" fillId="0" borderId="0">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xf numFmtId="0" fontId="9" fillId="0" borderId="0"/>
    <xf numFmtId="0" fontId="12" fillId="0" borderId="0"/>
    <xf numFmtId="190" fontId="56" fillId="0" borderId="0" applyFont="0" applyFill="0" applyBorder="0" applyAlignment="0" applyProtection="0"/>
    <xf numFmtId="191" fontId="56" fillId="0" borderId="0" applyFont="0" applyFill="0" applyBorder="0" applyAlignment="0" applyProtection="0"/>
    <xf numFmtId="0" fontId="39" fillId="7" borderId="2" applyNumberFormat="0" applyAlignment="0" applyProtection="0"/>
    <xf numFmtId="10" fontId="86" fillId="24" borderId="5" applyNumberFormat="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74" fontId="94" fillId="0" borderId="0"/>
    <xf numFmtId="0" fontId="83" fillId="0" borderId="12"/>
    <xf numFmtId="0" fontId="51"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6" fillId="0" borderId="1">
      <alignment horizontal="left"/>
      <protection locked="0"/>
    </xf>
    <xf numFmtId="0" fontId="97" fillId="0" borderId="0" applyNumberFormat="0" applyFill="0" applyBorder="0" applyAlignment="0" applyProtection="0">
      <alignment vertical="top"/>
      <protection locked="0"/>
    </xf>
    <xf numFmtId="192" fontId="63" fillId="0" borderId="0" applyFont="0" applyFill="0" applyBorder="0" applyAlignment="0" applyProtection="0"/>
    <xf numFmtId="185" fontId="72" fillId="0" borderId="0" applyFont="0" applyFill="0" applyBorder="0" applyAlignment="0" applyProtection="0"/>
    <xf numFmtId="173" fontId="72" fillId="0" borderId="0" applyFont="0" applyFill="0" applyBorder="0" applyAlignment="0" applyProtection="0"/>
    <xf numFmtId="193" fontId="63" fillId="0" borderId="0" applyFont="0" applyFill="0" applyBorder="0" applyAlignment="0" applyProtection="0"/>
    <xf numFmtId="194" fontId="72" fillId="0" borderId="0" applyFont="0" applyFill="0" applyBorder="0" applyAlignment="0" applyProtection="0"/>
    <xf numFmtId="195" fontId="72" fillId="0" borderId="0" applyFont="0" applyFill="0" applyBorder="0" applyAlignment="0" applyProtection="0"/>
    <xf numFmtId="0" fontId="98" fillId="0" borderId="0"/>
    <xf numFmtId="0" fontId="48"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27" fillId="0" borderId="0" applyNumberFormat="0" applyFill="0" applyBorder="0" applyAlignment="0" applyProtection="0"/>
    <xf numFmtId="0" fontId="100" fillId="0" borderId="0"/>
    <xf numFmtId="0" fontId="20" fillId="0" borderId="0"/>
    <xf numFmtId="0" fontId="20" fillId="0" borderId="0"/>
    <xf numFmtId="0" fontId="76" fillId="0" borderId="0"/>
    <xf numFmtId="0" fontId="76" fillId="0" borderId="0"/>
    <xf numFmtId="0" fontId="76" fillId="0" borderId="0"/>
    <xf numFmtId="0" fontId="76"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12" fillId="0" borderId="0"/>
    <xf numFmtId="0" fontId="56" fillId="0" borderId="0"/>
    <xf numFmtId="0" fontId="55" fillId="0" borderId="0"/>
    <xf numFmtId="0" fontId="1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196" fontId="72" fillId="0" borderId="0" applyFill="0" applyBorder="0" applyAlignment="0" applyProtection="0">
      <alignment horizontal="right"/>
    </xf>
    <xf numFmtId="0" fontId="79" fillId="0" borderId="0"/>
    <xf numFmtId="177" fontId="33" fillId="0" borderId="0"/>
    <xf numFmtId="177" fontId="20" fillId="0" borderId="0"/>
    <xf numFmtId="0" fontId="101" fillId="0" borderId="0"/>
    <xf numFmtId="0" fontId="12" fillId="10" borderId="14" applyNumberFormat="0" applyFont="0" applyAlignment="0" applyProtection="0"/>
    <xf numFmtId="0" fontId="20" fillId="10" borderId="14" applyNumberFormat="0" applyFont="0" applyAlignment="0" applyProtection="0"/>
    <xf numFmtId="0" fontId="32"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9" fontId="102" fillId="0" borderId="0"/>
    <xf numFmtId="173" fontId="10" fillId="0" borderId="0" applyFont="0" applyFill="0" applyBorder="0" applyAlignment="0" applyProtection="0"/>
    <xf numFmtId="0" fontId="40"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197" fontId="79" fillId="0" borderId="0" applyFont="0" applyFill="0" applyBorder="0" applyAlignment="0" applyProtection="0"/>
    <xf numFmtId="198" fontId="79" fillId="0" borderId="0" applyFont="0" applyFill="0" applyBorder="0" applyAlignment="0" applyProtection="0"/>
    <xf numFmtId="0" fontId="75" fillId="0" borderId="0"/>
    <xf numFmtId="10" fontId="56" fillId="0" borderId="0" applyFont="0" applyFill="0" applyBorder="0" applyAlignment="0" applyProtection="0"/>
    <xf numFmtId="9" fontId="5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99" fontId="56" fillId="0" borderId="0" applyFont="0" applyFill="0" applyBorder="0" applyAlignment="0" applyProtection="0"/>
    <xf numFmtId="200" fontId="55" fillId="0" borderId="0" applyFont="0" applyFill="0" applyBorder="0" applyAlignment="0" applyProtection="0"/>
    <xf numFmtId="201" fontId="55" fillId="0" borderId="0" applyFont="0" applyFill="0" applyBorder="0" applyAlignment="0" applyProtection="0"/>
    <xf numFmtId="2" fontId="63" fillId="0" borderId="0" applyFont="0" applyFill="0" applyBorder="0" applyAlignment="0" applyProtection="0"/>
    <xf numFmtId="202" fontId="72" fillId="0" borderId="0" applyFill="0" applyBorder="0" applyAlignment="0">
      <alignment horizontal="centerContinuous"/>
    </xf>
    <xf numFmtId="0" fontId="55" fillId="0" borderId="0"/>
    <xf numFmtId="0" fontId="104" fillId="0" borderId="1" applyNumberFormat="0" applyFill="0" applyBorder="0" applyAlignment="0" applyProtection="0">
      <protection hidden="1"/>
    </xf>
    <xf numFmtId="171" fontId="105" fillId="0" borderId="0"/>
    <xf numFmtId="0" fontId="106" fillId="0" borderId="0"/>
    <xf numFmtId="0" fontId="56" fillId="0" borderId="0" applyNumberFormat="0"/>
    <xf numFmtId="0" fontId="4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5" fillId="22" borderId="1"/>
    <xf numFmtId="175" fontId="7" fillId="0" borderId="16">
      <protection locked="0"/>
    </xf>
    <xf numFmtId="0" fontId="108" fillId="0" borderId="17" applyNumberFormat="0" applyFill="0" applyAlignment="0" applyProtection="0"/>
    <xf numFmtId="0" fontId="80" fillId="0" borderId="16">
      <protection locked="0"/>
    </xf>
    <xf numFmtId="0" fontId="98" fillId="0" borderId="0"/>
    <xf numFmtId="0" fontId="52"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171" fontId="112" fillId="0" borderId="0">
      <alignment horizontal="right"/>
    </xf>
    <xf numFmtId="0" fontId="38" fillId="27" borderId="0" applyNumberFormat="0" applyBorder="0" applyAlignment="0" applyProtection="0"/>
    <xf numFmtId="0" fontId="38" fillId="18" borderId="0" applyNumberFormat="0" applyBorder="0" applyAlignment="0" applyProtection="0"/>
    <xf numFmtId="0" fontId="38" fillId="12" borderId="0" applyNumberFormat="0" applyBorder="0" applyAlignment="0" applyProtection="0"/>
    <xf numFmtId="0" fontId="38" fillId="28" borderId="0" applyNumberFormat="0" applyBorder="0" applyAlignment="0" applyProtection="0"/>
    <xf numFmtId="0" fontId="38" fillId="16" borderId="0" applyNumberFormat="0" applyBorder="0" applyAlignment="0" applyProtection="0"/>
    <xf numFmtId="0" fontId="38" fillId="20"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13" borderId="2" applyNumberFormat="0" applyAlignment="0" applyProtection="0"/>
    <xf numFmtId="0" fontId="40" fillId="29" borderId="15" applyNumberFormat="0" applyAlignment="0" applyProtection="0"/>
    <xf numFmtId="0" fontId="119" fillId="29" borderId="2" applyNumberFormat="0" applyAlignment="0" applyProtection="0"/>
    <xf numFmtId="0" fontId="113" fillId="0" borderId="0" applyProtection="0"/>
    <xf numFmtId="176" fontId="28" fillId="0" borderId="0" applyFont="0" applyFill="0" applyBorder="0" applyAlignment="0" applyProtection="0"/>
    <xf numFmtId="0" fontId="53" fillId="4" borderId="0" applyNumberFormat="0" applyBorder="0" applyAlignment="0" applyProtection="0"/>
    <xf numFmtId="0" fontId="26" fillId="0" borderId="18">
      <alignment horizontal="centerContinuous" vertical="top" wrapText="1"/>
    </xf>
    <xf numFmtId="0" fontId="120" fillId="0" borderId="19" applyNumberFormat="0" applyFill="0" applyAlignment="0" applyProtection="0"/>
    <xf numFmtId="0" fontId="121" fillId="0" borderId="20" applyNumberFormat="0" applyFill="0" applyAlignment="0" applyProtection="0"/>
    <xf numFmtId="0" fontId="122" fillId="0" borderId="21" applyNumberFormat="0" applyFill="0" applyAlignment="0" applyProtection="0"/>
    <xf numFmtId="0" fontId="122" fillId="0" borderId="0" applyNumberFormat="0" applyFill="0" applyBorder="0" applyAlignment="0" applyProtection="0"/>
    <xf numFmtId="0" fontId="114" fillId="0" borderId="0" applyProtection="0"/>
    <xf numFmtId="0" fontId="115" fillId="0" borderId="0" applyProtection="0"/>
    <xf numFmtId="0" fontId="27" fillId="0" borderId="0">
      <alignment wrapText="1"/>
    </xf>
    <xf numFmtId="0" fontId="51" fillId="0" borderId="13" applyNumberFormat="0" applyFill="0" applyAlignment="0" applyProtection="0"/>
    <xf numFmtId="0" fontId="45" fillId="0" borderId="22"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123" fillId="0" borderId="0" applyNumberFormat="0" applyFill="0" applyBorder="0" applyAlignment="0" applyProtection="0"/>
    <xf numFmtId="0" fontId="124"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37" fillId="0" borderId="0"/>
    <xf numFmtId="0" fontId="37" fillId="0" borderId="0"/>
    <xf numFmtId="0" fontId="3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8" fillId="0" borderId="0"/>
    <xf numFmtId="0" fontId="37" fillId="0" borderId="0"/>
    <xf numFmtId="0" fontId="2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4" fillId="0" borderId="0"/>
    <xf numFmtId="0" fontId="18" fillId="0" borderId="0"/>
    <xf numFmtId="0" fontId="27" fillId="0" borderId="0"/>
    <xf numFmtId="0" fontId="12" fillId="0" borderId="0"/>
    <xf numFmtId="0" fontId="12" fillId="0" borderId="0"/>
    <xf numFmtId="0" fontId="37" fillId="0" borderId="0"/>
    <xf numFmtId="0" fontId="54" fillId="0" borderId="0"/>
    <xf numFmtId="0" fontId="54"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7" fillId="0" borderId="0"/>
    <xf numFmtId="0" fontId="27" fillId="0" borderId="0"/>
    <xf numFmtId="0" fontId="37" fillId="0" borderId="0"/>
    <xf numFmtId="0" fontId="37" fillId="0" borderId="0"/>
    <xf numFmtId="0" fontId="37" fillId="0" borderId="0"/>
    <xf numFmtId="0" fontId="12" fillId="0" borderId="0"/>
    <xf numFmtId="0" fontId="12" fillId="0" borderId="0"/>
    <xf numFmtId="0" fontId="45" fillId="0" borderId="17" applyNumberFormat="0" applyFill="0" applyAlignment="0" applyProtection="0"/>
    <xf numFmtId="0" fontId="49" fillId="5"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118" fillId="10" borderId="14" applyNumberFormat="0" applyFont="0" applyAlignment="0" applyProtection="0"/>
    <xf numFmtId="0" fontId="37"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0" fontId="40" fillId="22" borderId="15" applyNumberFormat="0" applyAlignment="0" applyProtection="0"/>
    <xf numFmtId="0" fontId="52" fillId="0" borderId="23" applyNumberFormat="0" applyFill="0" applyAlignment="0" applyProtection="0"/>
    <xf numFmtId="0" fontId="48" fillId="13" borderId="0" applyNumberFormat="0" applyBorder="0" applyAlignment="0" applyProtection="0"/>
    <xf numFmtId="0" fontId="33"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2" fontId="113" fillId="0" borderId="0" applyProtection="0"/>
    <xf numFmtId="166" fontId="37" fillId="0" borderId="0" applyFont="0" applyFill="0" applyBorder="0" applyAlignment="0" applyProtection="0"/>
    <xf numFmtId="40" fontId="6" fillId="0" borderId="0" applyFont="0" applyFill="0" applyBorder="0" applyAlignment="0" applyProtection="0"/>
    <xf numFmtId="0" fontId="53" fillId="6" borderId="0" applyNumberFormat="0" applyBorder="0" applyAlignment="0" applyProtection="0"/>
    <xf numFmtId="49" fontId="26" fillId="0" borderId="5">
      <alignment horizontal="center" vertical="center" wrapText="1"/>
    </xf>
    <xf numFmtId="170" fontId="12" fillId="0" borderId="0" applyFont="0" applyFill="0" applyBorder="0" applyAlignment="0" applyProtection="0"/>
    <xf numFmtId="0" fontId="12" fillId="0" borderId="0"/>
    <xf numFmtId="0" fontId="3" fillId="0" borderId="0"/>
    <xf numFmtId="9" fontId="12"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6" fillId="0" borderId="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181" fontId="55" fillId="0" borderId="0" applyFont="0" applyFill="0" applyBorder="0" applyAlignment="0" applyProtection="0"/>
    <xf numFmtId="181" fontId="72" fillId="0" borderId="0" applyFont="0" applyFill="0" applyBorder="0" applyAlignment="0" applyProtection="0"/>
    <xf numFmtId="182" fontId="55" fillId="0" borderId="0" applyFont="0" applyFill="0" applyBorder="0" applyAlignment="0" applyProtection="0"/>
    <xf numFmtId="182" fontId="72" fillId="0" borderId="0" applyFont="0" applyFill="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2" fontId="80" fillId="0" borderId="0">
      <protection locked="0"/>
    </xf>
    <xf numFmtId="2" fontId="81" fillId="0" borderId="0">
      <protection locked="0"/>
    </xf>
    <xf numFmtId="0" fontId="80" fillId="0" borderId="0">
      <protection locked="0"/>
    </xf>
    <xf numFmtId="0" fontId="80" fillId="0" borderId="0">
      <protection locked="0"/>
    </xf>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2" fillId="22" borderId="2"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0" fontId="64" fillId="23" borderId="4" applyNumberFormat="0" applyAlignment="0" applyProtection="0"/>
    <xf numFmtId="207" fontId="56" fillId="0" borderId="0"/>
    <xf numFmtId="0" fontId="129" fillId="24" borderId="5">
      <alignment horizontal="right" vertical="center"/>
    </xf>
    <xf numFmtId="0" fontId="66" fillId="24" borderId="5">
      <alignment horizontal="right" vertical="center"/>
    </xf>
    <xf numFmtId="0" fontId="56" fillId="24" borderId="6"/>
    <xf numFmtId="0" fontId="65" fillId="32" borderId="5">
      <alignment horizontal="center" vertical="center"/>
    </xf>
    <xf numFmtId="0" fontId="129" fillId="24" borderId="5">
      <alignment horizontal="right" vertical="center"/>
    </xf>
    <xf numFmtId="0" fontId="67" fillId="24" borderId="5">
      <alignment horizontal="left" vertical="center"/>
    </xf>
    <xf numFmtId="0" fontId="67" fillId="24" borderId="7">
      <alignment vertical="center"/>
    </xf>
    <xf numFmtId="0" fontId="68" fillId="24" borderId="8">
      <alignment vertical="center"/>
    </xf>
    <xf numFmtId="0" fontId="67" fillId="24" borderId="5"/>
    <xf numFmtId="0" fontId="66" fillId="24" borderId="5">
      <alignment horizontal="right" vertical="center"/>
    </xf>
    <xf numFmtId="0" fontId="69" fillId="26" borderId="5">
      <alignment horizontal="left" vertical="center"/>
    </xf>
    <xf numFmtId="0" fontId="69" fillId="26" borderId="5">
      <alignment horizontal="left" vertical="center"/>
    </xf>
    <xf numFmtId="0" fontId="130" fillId="24" borderId="5">
      <alignment horizontal="left" vertical="center"/>
    </xf>
    <xf numFmtId="0" fontId="70" fillId="24" borderId="6"/>
    <xf numFmtId="0" fontId="65" fillId="25" borderId="5">
      <alignment horizontal="left" vertical="center"/>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173" fontId="32" fillId="0" borderId="0" applyFont="0" applyFill="0" applyBorder="0" applyAlignment="0" applyProtection="0"/>
    <xf numFmtId="166" fontId="1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173" fontId="72"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193" fontId="56" fillId="0" borderId="0" applyFont="0" applyFill="0" applyBorder="0" applyAlignment="0" applyProtection="0"/>
    <xf numFmtId="2" fontId="80" fillId="0" borderId="0">
      <protection locked="0"/>
    </xf>
    <xf numFmtId="0" fontId="56" fillId="0" borderId="0" applyFont="0" applyFill="0" applyBorder="0" applyAlignment="0" applyProtection="0"/>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49" fontId="27" fillId="0" borderId="5">
      <alignment horizontal="left" vertical="center"/>
      <protection locked="0"/>
    </xf>
    <xf numFmtId="171" fontId="132" fillId="0" borderId="0"/>
    <xf numFmtId="208" fontId="56" fillId="0" borderId="0" applyFont="0" applyFill="0" applyBorder="0" applyAlignment="0" applyProtection="0"/>
    <xf numFmtId="177" fontId="84"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174" fontId="56" fillId="0" borderId="0" applyFont="0" applyFill="0" applyBorder="0" applyAlignment="0" applyProtection="0"/>
    <xf numFmtId="0" fontId="82"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83" fillId="0" borderId="0"/>
    <xf numFmtId="174" fontId="56" fillId="0" borderId="0" applyFont="0" applyFill="0" applyBorder="0" applyAlignment="0" applyProtection="0"/>
    <xf numFmtId="0" fontId="79" fillId="0" borderId="0"/>
    <xf numFmtId="0" fontId="80" fillId="0" borderId="0">
      <protection locked="0"/>
    </xf>
    <xf numFmtId="209" fontId="80" fillId="0" borderId="0">
      <protection locked="0"/>
    </xf>
    <xf numFmtId="2" fontId="56" fillId="0" borderId="0" applyFont="0" applyFill="0" applyBorder="0" applyAlignment="0" applyProtection="0"/>
    <xf numFmtId="0" fontId="83" fillId="0" borderId="0"/>
    <xf numFmtId="0" fontId="84" fillId="0" borderId="0"/>
    <xf numFmtId="0" fontId="83" fillId="0" borderId="0"/>
    <xf numFmtId="209" fontId="80" fillId="0" borderId="0">
      <protection locked="0"/>
    </xf>
    <xf numFmtId="210" fontId="133" fillId="0" borderId="0" applyAlignment="0">
      <alignment wrapText="1"/>
    </xf>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7" fillId="0" borderId="9"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8" fillId="0" borderId="10"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11"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211" fontId="134" fillId="0" borderId="0">
      <protection locked="0"/>
    </xf>
    <xf numFmtId="211" fontId="134" fillId="0" borderId="0">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74" fontId="55" fillId="0" borderId="0" applyFont="0" applyFill="0" applyBorder="0" applyAlignment="0" applyProtection="0"/>
    <xf numFmtId="174" fontId="72" fillId="0" borderId="0" applyFont="0" applyFill="0" applyBorder="0" applyAlignment="0" applyProtection="0"/>
    <xf numFmtId="3" fontId="55" fillId="0" borderId="0" applyFont="0" applyFill="0" applyBorder="0" applyAlignment="0" applyProtection="0"/>
    <xf numFmtId="3" fontId="72" fillId="0" borderId="0" applyFont="0" applyFill="0" applyBorder="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93" fillId="7" borderId="2" applyNumberFormat="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15" fontId="56" fillId="0" borderId="0"/>
    <xf numFmtId="0" fontId="83" fillId="0" borderId="12"/>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27" fillId="0" borderId="0" applyNumberFormat="0" applyFont="0" applyAlignment="0">
      <alignment vertical="top" wrapText="1"/>
      <protection locked="0"/>
    </xf>
    <xf numFmtId="49" fontId="141" fillId="24" borderId="31">
      <alignment horizontal="left" vertical="center"/>
      <protection locked="0"/>
    </xf>
    <xf numFmtId="49" fontId="141" fillId="24" borderId="31">
      <alignment horizontal="left" vertical="center"/>
    </xf>
    <xf numFmtId="4" fontId="141" fillId="24" borderId="31">
      <alignment horizontal="right" vertical="center"/>
      <protection locked="0"/>
    </xf>
    <xf numFmtId="4" fontId="141" fillId="24" borderId="31">
      <alignment horizontal="right" vertical="center"/>
    </xf>
    <xf numFmtId="4" fontId="142" fillId="24" borderId="31">
      <alignment horizontal="right" vertical="center"/>
      <protection locked="0"/>
    </xf>
    <xf numFmtId="49" fontId="143" fillId="24" borderId="5">
      <alignment horizontal="left" vertical="center"/>
      <protection locked="0"/>
    </xf>
    <xf numFmtId="49" fontId="143" fillId="24" borderId="5">
      <alignment horizontal="left" vertical="center"/>
    </xf>
    <xf numFmtId="49" fontId="144" fillId="24" borderId="5">
      <alignment horizontal="left" vertical="center"/>
      <protection locked="0"/>
    </xf>
    <xf numFmtId="49" fontId="144" fillId="24" borderId="5">
      <alignment horizontal="left" vertical="center"/>
    </xf>
    <xf numFmtId="4" fontId="143" fillId="24" borderId="5">
      <alignment horizontal="right" vertical="center"/>
      <protection locked="0"/>
    </xf>
    <xf numFmtId="4" fontId="143" fillId="24" borderId="5">
      <alignment horizontal="right" vertical="center"/>
    </xf>
    <xf numFmtId="4" fontId="145" fillId="24" borderId="5">
      <alignment horizontal="right" vertical="center"/>
      <protection locked="0"/>
    </xf>
    <xf numFmtId="49" fontId="131" fillId="24" borderId="5">
      <alignment horizontal="left" vertical="center"/>
      <protection locked="0"/>
    </xf>
    <xf numFmtId="49" fontId="131" fillId="24" borderId="5">
      <alignment horizontal="left" vertical="center"/>
      <protection locked="0"/>
    </xf>
    <xf numFmtId="49" fontId="131" fillId="24" borderId="5">
      <alignment horizontal="left" vertical="center"/>
    </xf>
    <xf numFmtId="49" fontId="131" fillId="24" borderId="5">
      <alignment horizontal="left" vertical="center"/>
    </xf>
    <xf numFmtId="49" fontId="142" fillId="24" borderId="5">
      <alignment horizontal="left" vertical="center"/>
      <protection locked="0"/>
    </xf>
    <xf numFmtId="49" fontId="142" fillId="24" borderId="5">
      <alignment horizontal="left" vertical="center"/>
    </xf>
    <xf numFmtId="4" fontId="131" fillId="24" borderId="5">
      <alignment horizontal="right" vertical="center"/>
      <protection locked="0"/>
    </xf>
    <xf numFmtId="4" fontId="131" fillId="24" borderId="5">
      <alignment horizontal="right" vertical="center"/>
      <protection locked="0"/>
    </xf>
    <xf numFmtId="4" fontId="131" fillId="24" borderId="5">
      <alignment horizontal="right" vertical="center"/>
    </xf>
    <xf numFmtId="4" fontId="131" fillId="24" borderId="5">
      <alignment horizontal="right" vertical="center"/>
    </xf>
    <xf numFmtId="4" fontId="142" fillId="24" borderId="5">
      <alignment horizontal="right" vertical="center"/>
      <protection locked="0"/>
    </xf>
    <xf numFmtId="49" fontId="146" fillId="24" borderId="5">
      <alignment horizontal="left" vertical="center"/>
      <protection locked="0"/>
    </xf>
    <xf numFmtId="49" fontId="146" fillId="24" borderId="5">
      <alignment horizontal="left" vertical="center"/>
    </xf>
    <xf numFmtId="49" fontId="147" fillId="24" borderId="5">
      <alignment horizontal="left" vertical="center"/>
      <protection locked="0"/>
    </xf>
    <xf numFmtId="49" fontId="147" fillId="24" borderId="5">
      <alignment horizontal="left" vertical="center"/>
    </xf>
    <xf numFmtId="4" fontId="146" fillId="24" borderId="5">
      <alignment horizontal="right" vertical="center"/>
      <protection locked="0"/>
    </xf>
    <xf numFmtId="4" fontId="146" fillId="24" borderId="5">
      <alignment horizontal="right" vertical="center"/>
    </xf>
    <xf numFmtId="4" fontId="148" fillId="24" borderId="5">
      <alignment horizontal="right" vertical="center"/>
      <protection locked="0"/>
    </xf>
    <xf numFmtId="49" fontId="149" fillId="0" borderId="5">
      <alignment horizontal="left" vertical="center"/>
      <protection locked="0"/>
    </xf>
    <xf numFmtId="49" fontId="149" fillId="0" borderId="5">
      <alignment horizontal="left" vertical="center"/>
    </xf>
    <xf numFmtId="49" fontId="150" fillId="0" borderId="5">
      <alignment horizontal="left" vertical="center"/>
      <protection locked="0"/>
    </xf>
    <xf numFmtId="49" fontId="150" fillId="0" borderId="5">
      <alignment horizontal="left" vertical="center"/>
    </xf>
    <xf numFmtId="4" fontId="149" fillId="0" borderId="5">
      <alignment horizontal="right" vertical="center"/>
      <protection locked="0"/>
    </xf>
    <xf numFmtId="4" fontId="149" fillId="0" borderId="5">
      <alignment horizontal="right" vertical="center"/>
    </xf>
    <xf numFmtId="4" fontId="150" fillId="0" borderId="5">
      <alignment horizontal="right" vertical="center"/>
      <protection locked="0"/>
    </xf>
    <xf numFmtId="49" fontId="151" fillId="0" borderId="5">
      <alignment horizontal="left" vertical="center"/>
      <protection locked="0"/>
    </xf>
    <xf numFmtId="49" fontId="151" fillId="0" borderId="5">
      <alignment horizontal="left" vertical="center"/>
    </xf>
    <xf numFmtId="49" fontId="152" fillId="0" borderId="5">
      <alignment horizontal="left" vertical="center"/>
      <protection locked="0"/>
    </xf>
    <xf numFmtId="49" fontId="152" fillId="0" borderId="5">
      <alignment horizontal="left" vertical="center"/>
    </xf>
    <xf numFmtId="4" fontId="151" fillId="0" borderId="5">
      <alignment horizontal="right" vertical="center"/>
      <protection locked="0"/>
    </xf>
    <xf numFmtId="4" fontId="151" fillId="0" borderId="5">
      <alignment horizontal="right" vertical="center"/>
    </xf>
    <xf numFmtId="49" fontId="149" fillId="0" borderId="5">
      <alignment horizontal="left" vertical="center"/>
      <protection locked="0"/>
    </xf>
    <xf numFmtId="49" fontId="150" fillId="0" borderId="5">
      <alignment horizontal="left" vertical="center"/>
      <protection locked="0"/>
    </xf>
    <xf numFmtId="4" fontId="149" fillId="0" borderId="5">
      <alignment horizontal="right" vertical="center"/>
      <protection locked="0"/>
    </xf>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0" fontId="95" fillId="0" borderId="13" applyNumberFormat="0" applyFill="0" applyAlignment="0" applyProtection="0"/>
    <xf numFmtId="1" fontId="72" fillId="0" borderId="0" applyNumberFormat="0" applyAlignment="0">
      <alignment horizontal="center"/>
    </xf>
    <xf numFmtId="212" fontId="153" fillId="0" borderId="0" applyNumberFormat="0">
      <alignment horizontal="centerContinuous"/>
    </xf>
    <xf numFmtId="185" fontId="72" fillId="0" borderId="0" applyFont="0" applyFill="0" applyBorder="0" applyAlignment="0" applyProtection="0"/>
    <xf numFmtId="173" fontId="72" fillId="0" borderId="0" applyFont="0" applyFill="0" applyBorder="0" applyAlignment="0" applyProtection="0"/>
    <xf numFmtId="213" fontId="79" fillId="0" borderId="0" applyFont="0" applyFill="0" applyBorder="0" applyAlignment="0" applyProtection="0"/>
    <xf numFmtId="214" fontId="79" fillId="0" borderId="0" applyFont="0" applyFill="0" applyBorder="0" applyAlignment="0" applyProtection="0"/>
    <xf numFmtId="215" fontId="80" fillId="0" borderId="0">
      <protection locked="0"/>
    </xf>
    <xf numFmtId="194" fontId="72" fillId="0" borderId="0" applyFont="0" applyFill="0" applyBorder="0" applyAlignment="0" applyProtection="0"/>
    <xf numFmtId="195" fontId="72" fillId="0" borderId="0" applyFont="0" applyFill="0" applyBorder="0" applyAlignment="0" applyProtection="0"/>
    <xf numFmtId="216" fontId="80" fillId="0" borderId="0">
      <protection locked="0"/>
    </xf>
    <xf numFmtId="217" fontId="80" fillId="0" borderId="0">
      <protection locked="0"/>
    </xf>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99" fillId="13" borderId="0" applyNumberFormat="0" applyBorder="0" applyAlignment="0" applyProtection="0"/>
    <xf numFmtId="0" fontId="154" fillId="0" borderId="0"/>
    <xf numFmtId="0" fontId="20" fillId="0" borderId="0"/>
    <xf numFmtId="0" fontId="155" fillId="0" borderId="0"/>
    <xf numFmtId="0" fontId="20" fillId="0" borderId="0"/>
    <xf numFmtId="0" fontId="84" fillId="0" borderId="0"/>
    <xf numFmtId="0" fontId="84" fillId="0" borderId="0"/>
    <xf numFmtId="0" fontId="32" fillId="0" borderId="0"/>
    <xf numFmtId="0" fontId="32" fillId="0" borderId="0"/>
    <xf numFmtId="0" fontId="72" fillId="0" borderId="0"/>
    <xf numFmtId="0" fontId="112" fillId="0" borderId="0"/>
    <xf numFmtId="0" fontId="56" fillId="0" borderId="0"/>
    <xf numFmtId="0" fontId="32" fillId="0" borderId="0"/>
    <xf numFmtId="0" fontId="4" fillId="0" borderId="0"/>
    <xf numFmtId="0" fontId="72" fillId="0" borderId="0"/>
    <xf numFmtId="0" fontId="72" fillId="0" borderId="0"/>
    <xf numFmtId="0" fontId="56" fillId="0" borderId="0"/>
    <xf numFmtId="0" fontId="15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pplyBorder="0"/>
    <xf numFmtId="0" fontId="56" fillId="0" borderId="0"/>
    <xf numFmtId="0" fontId="56" fillId="0" borderId="0"/>
    <xf numFmtId="0" fontId="72" fillId="0" borderId="0"/>
    <xf numFmtId="0" fontId="72" fillId="0" borderId="0"/>
    <xf numFmtId="0" fontId="12" fillId="0" borderId="0"/>
    <xf numFmtId="0" fontId="72" fillId="0" borderId="0"/>
    <xf numFmtId="0" fontId="157" fillId="0" borderId="0"/>
    <xf numFmtId="0" fontId="56" fillId="0" borderId="0"/>
    <xf numFmtId="0" fontId="72" fillId="0" borderId="0" applyBorder="0"/>
    <xf numFmtId="0" fontId="12" fillId="0" borderId="0"/>
    <xf numFmtId="0" fontId="32" fillId="0" borderId="0"/>
    <xf numFmtId="0" fontId="32" fillId="0" borderId="0"/>
    <xf numFmtId="218" fontId="158" fillId="0" borderId="0"/>
    <xf numFmtId="0" fontId="72" fillId="0" borderId="0"/>
    <xf numFmtId="0" fontId="37" fillId="0" borderId="0"/>
    <xf numFmtId="0" fontId="159" fillId="0" borderId="0"/>
    <xf numFmtId="0" fontId="159" fillId="0" borderId="0"/>
    <xf numFmtId="0" fontId="159" fillId="0" borderId="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0" fontId="20" fillId="10" borderId="14" applyNumberFormat="0" applyFont="0" applyAlignment="0" applyProtection="0"/>
    <xf numFmtId="4" fontId="125" fillId="32" borderId="5">
      <alignment horizontal="right" vertical="center"/>
      <protection locked="0"/>
    </xf>
    <xf numFmtId="4" fontId="125" fillId="30" borderId="5">
      <alignment horizontal="right" vertical="center"/>
      <protection locked="0"/>
    </xf>
    <xf numFmtId="4" fontId="125" fillId="25" borderId="5">
      <alignment horizontal="right" vertical="center"/>
      <protection locked="0"/>
    </xf>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0" fontId="103" fillId="22" borderId="15" applyNumberFormat="0" applyAlignment="0" applyProtection="0"/>
    <xf numFmtId="9" fontId="72"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32" fillId="0" borderId="0" applyFont="0" applyFill="0" applyBorder="0" applyAlignment="0" applyProtection="0"/>
    <xf numFmtId="199" fontId="72" fillId="0" borderId="0" applyFont="0" applyFill="0" applyBorder="0" applyAlignment="0" applyProtection="0"/>
    <xf numFmtId="219" fontId="80" fillId="0" borderId="0">
      <protection locked="0"/>
    </xf>
    <xf numFmtId="220" fontId="80" fillId="0" borderId="0">
      <protection locked="0"/>
    </xf>
    <xf numFmtId="221" fontId="56" fillId="0" borderId="0" applyFont="0" applyFill="0" applyBorder="0" applyAlignment="0" applyProtection="0"/>
    <xf numFmtId="219" fontId="80" fillId="0" borderId="0">
      <protection locked="0"/>
    </xf>
    <xf numFmtId="202" fontId="72" fillId="0" borderId="0" applyFill="0" applyBorder="0" applyAlignment="0">
      <alignment horizontal="centerContinuous"/>
    </xf>
    <xf numFmtId="220" fontId="80" fillId="0" borderId="0">
      <protection locked="0"/>
    </xf>
    <xf numFmtId="222" fontId="80" fillId="0" borderId="0">
      <protection locked="0"/>
    </xf>
    <xf numFmtId="49" fontId="131" fillId="0" borderId="5">
      <alignment horizontal="left" vertical="center" wrapText="1"/>
      <protection locked="0"/>
    </xf>
    <xf numFmtId="49" fontId="131" fillId="0" borderId="5">
      <alignment horizontal="left" vertical="center" wrapText="1"/>
      <protection locked="0"/>
    </xf>
    <xf numFmtId="4" fontId="160" fillId="33" borderId="32" applyNumberFormat="0" applyProtection="0">
      <alignment vertical="center"/>
    </xf>
    <xf numFmtId="4" fontId="161" fillId="33" borderId="32" applyNumberFormat="0" applyProtection="0">
      <alignment vertical="center"/>
    </xf>
    <xf numFmtId="4" fontId="162" fillId="0" borderId="0" applyNumberFormat="0" applyProtection="0">
      <alignment horizontal="left" vertical="center" indent="1"/>
    </xf>
    <xf numFmtId="4" fontId="163" fillId="34" borderId="32" applyNumberFormat="0" applyProtection="0">
      <alignment horizontal="left" vertical="center" indent="1"/>
    </xf>
    <xf numFmtId="4" fontId="164" fillId="35" borderId="32" applyNumberFormat="0" applyProtection="0">
      <alignment vertical="center"/>
    </xf>
    <xf numFmtId="4" fontId="165" fillId="32" borderId="32" applyNumberFormat="0" applyProtection="0">
      <alignment vertical="center"/>
    </xf>
    <xf numFmtId="4" fontId="164" fillId="36" borderId="32" applyNumberFormat="0" applyProtection="0">
      <alignment vertical="center"/>
    </xf>
    <xf numFmtId="4" fontId="166" fillId="35" borderId="32" applyNumberFormat="0" applyProtection="0">
      <alignment vertical="center"/>
    </xf>
    <xf numFmtId="4" fontId="167" fillId="37" borderId="32" applyNumberFormat="0" applyProtection="0">
      <alignment horizontal="left" vertical="center" indent="1"/>
    </xf>
    <xf numFmtId="4" fontId="167" fillId="30" borderId="32" applyNumberFormat="0" applyProtection="0">
      <alignment horizontal="left" vertical="center" indent="1"/>
    </xf>
    <xf numFmtId="4" fontId="168" fillId="34" borderId="32" applyNumberFormat="0" applyProtection="0">
      <alignment horizontal="left" vertical="center" indent="1"/>
    </xf>
    <xf numFmtId="4" fontId="169" fillId="31" borderId="32" applyNumberFormat="0" applyProtection="0">
      <alignment vertical="center"/>
    </xf>
    <xf numFmtId="4" fontId="170" fillId="24" borderId="32" applyNumberFormat="0" applyProtection="0">
      <alignment horizontal="left" vertical="center" indent="1"/>
    </xf>
    <xf numFmtId="4" fontId="171" fillId="30" borderId="32" applyNumberFormat="0" applyProtection="0">
      <alignment horizontal="left" vertical="center" indent="1"/>
    </xf>
    <xf numFmtId="4" fontId="172" fillId="34" borderId="32" applyNumberFormat="0" applyProtection="0">
      <alignment horizontal="left" vertical="center" indent="1"/>
    </xf>
    <xf numFmtId="4" fontId="173" fillId="24" borderId="32" applyNumberFormat="0" applyProtection="0">
      <alignment vertical="center"/>
    </xf>
    <xf numFmtId="4" fontId="174" fillId="24" borderId="32" applyNumberFormat="0" applyProtection="0">
      <alignment vertical="center"/>
    </xf>
    <xf numFmtId="4" fontId="167" fillId="30" borderId="32" applyNumberFormat="0" applyProtection="0">
      <alignment horizontal="left" vertical="center" indent="1"/>
    </xf>
    <xf numFmtId="4" fontId="175" fillId="24" borderId="32" applyNumberFormat="0" applyProtection="0">
      <alignment vertical="center"/>
    </xf>
    <xf numFmtId="4" fontId="176" fillId="24" borderId="32" applyNumberFormat="0" applyProtection="0">
      <alignment vertical="center"/>
    </xf>
    <xf numFmtId="4" fontId="86" fillId="0" borderId="0" applyNumberFormat="0" applyProtection="0">
      <alignment horizontal="left" vertical="center" indent="1"/>
    </xf>
    <xf numFmtId="4" fontId="177" fillId="24" borderId="32" applyNumberFormat="0" applyProtection="0">
      <alignment vertical="center"/>
    </xf>
    <xf numFmtId="4" fontId="178" fillId="24" borderId="32" applyNumberFormat="0" applyProtection="0">
      <alignment vertical="center"/>
    </xf>
    <xf numFmtId="4" fontId="167" fillId="38" borderId="32" applyNumberFormat="0" applyProtection="0">
      <alignment horizontal="left" vertical="center" indent="1"/>
    </xf>
    <xf numFmtId="4" fontId="179" fillId="31" borderId="32" applyNumberFormat="0" applyProtection="0">
      <alignment horizontal="left" indent="1"/>
    </xf>
    <xf numFmtId="4" fontId="180" fillId="24" borderId="32" applyNumberFormat="0" applyProtection="0">
      <alignment vertical="center"/>
    </xf>
    <xf numFmtId="38" fontId="79" fillId="0" borderId="28"/>
    <xf numFmtId="223" fontId="56" fillId="0" borderId="0">
      <protection locked="0"/>
    </xf>
    <xf numFmtId="38" fontId="79" fillId="0" borderId="0" applyFont="0" applyFill="0" applyBorder="0" applyAlignment="0" applyProtection="0"/>
    <xf numFmtId="40" fontId="79" fillId="0" borderId="0" applyFont="0" applyFill="0" applyBorder="0" applyAlignment="0" applyProtection="0"/>
    <xf numFmtId="0" fontId="181" fillId="0" borderId="0" applyNumberFormat="0" applyFill="0" applyBorder="0" applyAlignment="0" applyProtection="0"/>
    <xf numFmtId="0" fontId="56" fillId="0" borderId="0" applyNumberFormat="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2" fontId="134" fillId="0" borderId="0">
      <protection locked="0"/>
    </xf>
    <xf numFmtId="2" fontId="134" fillId="0" borderId="0">
      <protection locked="0"/>
    </xf>
    <xf numFmtId="220" fontId="80" fillId="0" borderId="0">
      <protection locked="0"/>
    </xf>
    <xf numFmtId="222" fontId="80" fillId="0" borderId="0">
      <protection locked="0"/>
    </xf>
    <xf numFmtId="0" fontId="79" fillId="0" borderId="0"/>
    <xf numFmtId="4" fontId="56" fillId="0" borderId="0" applyFon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82"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2" fillId="0" borderId="0" applyNumberFormat="0" applyFont="0" applyFill="0" applyBorder="0" applyAlignment="0" applyProtection="0"/>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72" fillId="0" borderId="0"/>
    <xf numFmtId="0" fontId="184" fillId="0" borderId="0">
      <alignment horizontal="left" wrapText="1"/>
    </xf>
    <xf numFmtId="0" fontId="185" fillId="0" borderId="18" applyNumberFormat="0" applyFont="0" applyFill="0" applyBorder="0" applyAlignment="0" applyProtection="0">
      <alignment horizontal="center" wrapText="1"/>
    </xf>
    <xf numFmtId="224" fontId="55" fillId="0" borderId="0" applyNumberFormat="0" applyFont="0" applyFill="0" applyBorder="0" applyAlignment="0" applyProtection="0">
      <alignment horizontal="right"/>
    </xf>
    <xf numFmtId="0" fontId="185" fillId="0" borderId="0" applyNumberFormat="0" applyFont="0" applyFill="0" applyBorder="0" applyAlignment="0" applyProtection="0">
      <alignment horizontal="left" indent="1"/>
    </xf>
    <xf numFmtId="225" fontId="185" fillId="0" borderId="0" applyNumberFormat="0" applyFont="0" applyFill="0" applyBorder="0" applyAlignment="0" applyProtection="0"/>
    <xf numFmtId="0" fontId="72" fillId="0" borderId="18" applyNumberFormat="0" applyFont="0" applyFill="0" applyAlignment="0" applyProtection="0">
      <alignment horizontal="center"/>
    </xf>
    <xf numFmtId="0" fontId="72" fillId="0" borderId="0" applyNumberFormat="0" applyFont="0" applyFill="0" applyBorder="0" applyAlignment="0" applyProtection="0">
      <alignment horizontal="left" wrapText="1" indent="1"/>
    </xf>
    <xf numFmtId="0" fontId="185" fillId="0" borderId="0" applyNumberFormat="0" applyFont="0" applyFill="0" applyBorder="0" applyAlignment="0" applyProtection="0">
      <alignment horizontal="left" indent="1"/>
    </xf>
    <xf numFmtId="0" fontId="72" fillId="0" borderId="0" applyNumberFormat="0" applyFont="0" applyFill="0" applyBorder="0" applyAlignment="0" applyProtection="0">
      <alignment horizontal="left" wrapText="1" indent="2"/>
    </xf>
    <xf numFmtId="226" fontId="72" fillId="0" borderId="0">
      <alignment horizontal="right"/>
    </xf>
    <xf numFmtId="0" fontId="38" fillId="19"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8" borderId="0" applyNumberFormat="0" applyBorder="0" applyAlignment="0" applyProtection="0"/>
    <xf numFmtId="0" fontId="39" fillId="7" borderId="2" applyNumberFormat="0" applyAlignment="0" applyProtection="0"/>
    <xf numFmtId="0" fontId="39" fillId="7" borderId="2" applyNumberFormat="0" applyAlignment="0" applyProtection="0"/>
    <xf numFmtId="218" fontId="39" fillId="7" borderId="2" applyNumberFormat="0" applyAlignment="0" applyProtection="0"/>
    <xf numFmtId="0" fontId="40" fillId="22" borderId="15" applyNumberFormat="0" applyAlignment="0" applyProtection="0"/>
    <xf numFmtId="0" fontId="40" fillId="22" borderId="15" applyNumberFormat="0" applyAlignment="0" applyProtection="0"/>
    <xf numFmtId="0" fontId="41" fillId="22" borderId="2" applyNumberFormat="0" applyAlignment="0" applyProtection="0"/>
    <xf numFmtId="0" fontId="41" fillId="22" borderId="2" applyNumberFormat="0" applyAlignment="0" applyProtection="0"/>
    <xf numFmtId="0" fontId="113" fillId="0" borderId="0" applyProtection="0"/>
    <xf numFmtId="195" fontId="27" fillId="0" borderId="0" applyFont="0" applyFill="0" applyBorder="0" applyAlignment="0" applyProtection="0"/>
    <xf numFmtId="0" fontId="53" fillId="4" borderId="0" applyNumberFormat="0" applyBorder="0" applyAlignment="0" applyProtection="0"/>
    <xf numFmtId="0" fontId="42" fillId="0" borderId="9"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14" fillId="0" borderId="0" applyProtection="0"/>
    <xf numFmtId="0" fontId="115" fillId="0" borderId="0" applyProtection="0"/>
    <xf numFmtId="0" fontId="51" fillId="0" borderId="13" applyNumberFormat="0" applyFill="0" applyAlignment="0" applyProtection="0"/>
    <xf numFmtId="0" fontId="45" fillId="0" borderId="17" applyNumberFormat="0" applyFill="0" applyAlignment="0" applyProtection="0"/>
    <xf numFmtId="0" fontId="45" fillId="0" borderId="17" applyNumberFormat="0" applyFill="0" applyAlignment="0" applyProtection="0"/>
    <xf numFmtId="0" fontId="113" fillId="0" borderId="16" applyProtection="0"/>
    <xf numFmtId="0" fontId="46" fillId="23" borderId="4" applyNumberFormat="0" applyAlignment="0" applyProtection="0"/>
    <xf numFmtId="0" fontId="46" fillId="23" borderId="4" applyNumberFormat="0" applyAlignment="0" applyProtection="0"/>
    <xf numFmtId="0" fontId="46" fillId="23" borderId="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1" fillId="22" borderId="2" applyNumberFormat="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7" fillId="0" borderId="0"/>
    <xf numFmtId="0" fontId="37" fillId="0" borderId="0"/>
    <xf numFmtId="0" fontId="37" fillId="0" borderId="0"/>
    <xf numFmtId="0" fontId="37" fillId="0" borderId="0"/>
    <xf numFmtId="0" fontId="37" fillId="0" borderId="0"/>
    <xf numFmtId="0" fontId="37" fillId="0" borderId="0"/>
    <xf numFmtId="0" fontId="12" fillId="0" borderId="0"/>
    <xf numFmtId="0" fontId="12"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54" fillId="0" borderId="0"/>
    <xf numFmtId="0" fontId="27" fillId="0" borderId="0"/>
    <xf numFmtId="0" fontId="54" fillId="0" borderId="0"/>
    <xf numFmtId="0" fontId="54" fillId="0" borderId="0"/>
    <xf numFmtId="0" fontId="12"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218" fontId="157" fillId="0" borderId="0"/>
    <xf numFmtId="218" fontId="157" fillId="0" borderId="0"/>
    <xf numFmtId="218" fontId="157" fillId="0" borderId="0"/>
    <xf numFmtId="0" fontId="2" fillId="0" borderId="0"/>
    <xf numFmtId="0" fontId="2" fillId="0" borderId="0"/>
    <xf numFmtId="0" fontId="27" fillId="0" borderId="0"/>
    <xf numFmtId="0" fontId="27" fillId="0" borderId="0" applyNumberFormat="0" applyFont="0" applyFill="0" applyBorder="0" applyAlignment="0" applyProtection="0">
      <alignment vertical="top"/>
    </xf>
    <xf numFmtId="0" fontId="12" fillId="0" borderId="0"/>
    <xf numFmtId="0" fontId="27" fillId="0" borderId="0" applyNumberFormat="0" applyFont="0" applyFill="0" applyBorder="0" applyAlignment="0" applyProtection="0">
      <alignment vertical="top"/>
    </xf>
    <xf numFmtId="0" fontId="2" fillId="0" borderId="0"/>
    <xf numFmtId="0" fontId="12" fillId="0" borderId="0"/>
    <xf numFmtId="0" fontId="37" fillId="0" borderId="0"/>
    <xf numFmtId="0" fontId="27" fillId="0" borderId="0"/>
    <xf numFmtId="0" fontId="45" fillId="0" borderId="17" applyNumberFormat="0" applyFill="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10" borderId="14" applyNumberFormat="0" applyFont="0" applyAlignment="0" applyProtection="0"/>
    <xf numFmtId="0" fontId="12" fillId="10" borderId="1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0" fontId="40" fillId="22" borderId="15" applyNumberFormat="0" applyAlignment="0" applyProtection="0"/>
    <xf numFmtId="0" fontId="51" fillId="0" borderId="13" applyNumberFormat="0" applyFill="0" applyAlignment="0" applyProtection="0"/>
    <xf numFmtId="0" fontId="51" fillId="0" borderId="13" applyNumberFormat="0" applyFill="0" applyAlignment="0" applyProtection="0"/>
    <xf numFmtId="0" fontId="48" fillId="13"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0" fontId="113" fillId="0" borderId="0"/>
    <xf numFmtId="0" fontId="52" fillId="0" borderId="0" applyNumberFormat="0" applyFill="0" applyBorder="0" applyAlignment="0" applyProtection="0"/>
    <xf numFmtId="0" fontId="50"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85" fontId="186" fillId="0" borderId="0" applyFont="0" applyFill="0" applyBorder="0" applyAlignment="0" applyProtection="0"/>
    <xf numFmtId="173" fontId="186" fillId="0" borderId="0" applyFont="0" applyFill="0" applyBorder="0" applyAlignment="0" applyProtection="0"/>
    <xf numFmtId="227" fontId="13" fillId="0" borderId="0" applyNumberFormat="0" applyFill="0" applyBorder="0" applyAlignment="0" applyProtection="0"/>
    <xf numFmtId="227" fontId="13" fillId="0" borderId="0" applyNumberForma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8"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73" fontId="72"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164" fontId="37" fillId="0" borderId="0" applyFont="0" applyFill="0" applyBorder="0" applyAlignment="0" applyProtection="0"/>
    <xf numFmtId="206" fontId="12" fillId="0" borderId="0" applyFont="0" applyFill="0" applyBorder="0" applyAlignment="0" applyProtection="0"/>
    <xf numFmtId="170" fontId="12"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6" fontId="37" fillId="0" borderId="0" applyFont="0" applyFill="0" applyBorder="0" applyAlignment="0" applyProtection="0"/>
    <xf numFmtId="167" fontId="4" fillId="0" borderId="0" applyFon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228" fontId="187" fillId="24" borderId="29" applyFill="0" applyBorder="0">
      <alignment horizontal="center" vertical="center" wrapText="1"/>
      <protection locked="0"/>
    </xf>
    <xf numFmtId="210" fontId="188" fillId="0" borderId="0">
      <alignment wrapText="1"/>
    </xf>
    <xf numFmtId="210" fontId="133" fillId="0" borderId="0">
      <alignment wrapText="1"/>
    </xf>
    <xf numFmtId="169" fontId="189" fillId="0" borderId="0" applyFont="0" applyFill="0" applyBorder="0" applyAlignment="0" applyProtection="0"/>
    <xf numFmtId="0" fontId="190" fillId="0" borderId="0" applyNumberFormat="0" applyFill="0" applyBorder="0" applyAlignment="0" applyProtection="0"/>
    <xf numFmtId="0" fontId="4" fillId="0" borderId="0"/>
    <xf numFmtId="0" fontId="19" fillId="0" borderId="0"/>
    <xf numFmtId="0" fontId="1" fillId="0" borderId="0"/>
    <xf numFmtId="0" fontId="1" fillId="0" borderId="0"/>
  </cellStyleXfs>
  <cellXfs count="166">
    <xf numFmtId="0" fontId="0" fillId="0" borderId="0" xfId="0"/>
    <xf numFmtId="0" fontId="0" fillId="0" borderId="0" xfId="0" applyProtection="1">
      <protection locked="0"/>
    </xf>
    <xf numFmtId="0" fontId="0" fillId="0" borderId="0" xfId="0" applyFill="1" applyProtection="1">
      <protection locked="0"/>
    </xf>
    <xf numFmtId="0" fontId="4" fillId="0" borderId="0" xfId="0" applyFont="1" applyFill="1" applyBorder="1" applyProtection="1">
      <protection locked="0"/>
    </xf>
    <xf numFmtId="0" fontId="4" fillId="0" borderId="0" xfId="0" applyFont="1" applyProtection="1">
      <protection locked="0"/>
    </xf>
    <xf numFmtId="0" fontId="213" fillId="0" borderId="0" xfId="0" applyFont="1" applyBorder="1" applyProtection="1">
      <protection locked="0"/>
    </xf>
    <xf numFmtId="0" fontId="204" fillId="0" borderId="0" xfId="1825" applyFont="1" applyBorder="1" applyAlignment="1" applyProtection="1">
      <alignment vertical="center"/>
      <protection hidden="1"/>
    </xf>
    <xf numFmtId="0" fontId="192" fillId="0" borderId="0" xfId="1825" applyFont="1" applyBorder="1" applyAlignment="1" applyProtection="1">
      <protection hidden="1"/>
    </xf>
    <xf numFmtId="0" fontId="194" fillId="0" borderId="26" xfId="1825" applyFont="1" applyBorder="1" applyAlignment="1" applyProtection="1">
      <protection hidden="1"/>
    </xf>
    <xf numFmtId="0" fontId="195" fillId="0" borderId="27" xfId="0" applyFont="1" applyFill="1" applyBorder="1" applyAlignment="1" applyProtection="1">
      <alignment wrapText="1"/>
      <protection hidden="1"/>
    </xf>
    <xf numFmtId="0" fontId="201" fillId="40" borderId="38" xfId="0" applyFont="1" applyFill="1" applyBorder="1" applyAlignment="1" applyProtection="1">
      <alignment vertical="center" wrapText="1"/>
      <protection hidden="1"/>
    </xf>
    <xf numFmtId="0" fontId="201" fillId="40" borderId="39" xfId="0" applyFont="1" applyFill="1" applyBorder="1" applyAlignment="1" applyProtection="1">
      <alignment vertical="center" wrapText="1"/>
      <protection hidden="1"/>
    </xf>
    <xf numFmtId="0" fontId="201" fillId="40" borderId="40" xfId="0" applyFont="1" applyFill="1" applyBorder="1" applyAlignment="1" applyProtection="1">
      <alignment vertical="center" wrapText="1"/>
      <protection hidden="1"/>
    </xf>
    <xf numFmtId="0" fontId="201" fillId="40" borderId="26" xfId="0" applyFont="1" applyFill="1" applyBorder="1" applyAlignment="1" applyProtection="1">
      <alignment vertical="center" wrapText="1"/>
      <protection hidden="1"/>
    </xf>
    <xf numFmtId="0" fontId="201" fillId="40" borderId="1" xfId="0" applyFont="1" applyFill="1" applyBorder="1" applyAlignment="1" applyProtection="1">
      <alignment vertical="center" wrapText="1"/>
      <protection hidden="1"/>
    </xf>
    <xf numFmtId="0" fontId="201" fillId="40" borderId="25" xfId="0" applyFont="1" applyFill="1" applyBorder="1" applyAlignment="1" applyProtection="1">
      <alignment vertical="center" wrapText="1"/>
      <protection hidden="1"/>
    </xf>
    <xf numFmtId="0" fontId="0" fillId="0" borderId="0" xfId="0" applyProtection="1">
      <protection hidden="1"/>
    </xf>
    <xf numFmtId="0" fontId="212" fillId="0" borderId="0" xfId="0" applyFont="1" applyFill="1" applyBorder="1" applyAlignment="1" applyProtection="1">
      <alignment horizontal="left" vertical="center"/>
      <protection hidden="1"/>
    </xf>
    <xf numFmtId="0" fontId="4" fillId="0" borderId="0" xfId="0" applyFont="1" applyFill="1" applyBorder="1" applyProtection="1">
      <protection hidden="1"/>
    </xf>
    <xf numFmtId="0" fontId="4" fillId="0" borderId="44" xfId="0" applyFont="1" applyFill="1" applyBorder="1" applyAlignment="1" applyProtection="1">
      <protection hidden="1"/>
    </xf>
    <xf numFmtId="0" fontId="4" fillId="0" borderId="0" xfId="0" applyFont="1" applyProtection="1">
      <protection hidden="1"/>
    </xf>
    <xf numFmtId="0" fontId="191" fillId="0" borderId="0" xfId="0" applyFont="1" applyBorder="1" applyProtection="1"/>
    <xf numFmtId="0" fontId="191" fillId="0" borderId="18" xfId="0" applyFont="1" applyBorder="1" applyAlignment="1" applyProtection="1"/>
    <xf numFmtId="0" fontId="0" fillId="0" borderId="0" xfId="0" applyBorder="1" applyProtection="1"/>
    <xf numFmtId="0" fontId="0" fillId="0" borderId="0" xfId="0" applyProtection="1"/>
    <xf numFmtId="0" fontId="196" fillId="0" borderId="26" xfId="1824" applyNumberFormat="1" applyFont="1" applyFill="1" applyBorder="1" applyAlignment="1" applyProtection="1">
      <alignment horizontal="center" vertical="center"/>
    </xf>
    <xf numFmtId="171" fontId="198" fillId="39" borderId="0" xfId="0" applyNumberFormat="1" applyFont="1" applyFill="1" applyBorder="1" applyProtection="1"/>
    <xf numFmtId="171" fontId="198" fillId="39" borderId="0" xfId="0" applyNumberFormat="1" applyFont="1" applyFill="1" applyBorder="1" applyAlignment="1" applyProtection="1">
      <alignment horizontal="right"/>
    </xf>
    <xf numFmtId="171" fontId="196" fillId="0" borderId="0" xfId="0" applyNumberFormat="1" applyFont="1" applyBorder="1" applyProtection="1"/>
    <xf numFmtId="171" fontId="196" fillId="0" borderId="0" xfId="0" applyNumberFormat="1" applyFont="1" applyBorder="1" applyAlignment="1" applyProtection="1">
      <alignment horizontal="right"/>
    </xf>
    <xf numFmtId="174" fontId="198" fillId="39" borderId="0" xfId="0" applyNumberFormat="1" applyFont="1" applyFill="1" applyBorder="1" applyAlignment="1" applyProtection="1">
      <alignment horizontal="right"/>
    </xf>
    <xf numFmtId="174" fontId="198" fillId="39" borderId="0" xfId="0" applyNumberFormat="1" applyFont="1" applyFill="1" applyBorder="1" applyProtection="1"/>
    <xf numFmtId="174" fontId="196" fillId="0" borderId="0" xfId="0" applyNumberFormat="1" applyFont="1" applyBorder="1" applyProtection="1"/>
    <xf numFmtId="0" fontId="213" fillId="0" borderId="0" xfId="0" applyFont="1" applyFill="1" applyBorder="1" applyProtection="1"/>
    <xf numFmtId="0" fontId="4" fillId="0" borderId="0" xfId="0" applyFont="1" applyFill="1" applyBorder="1" applyProtection="1"/>
    <xf numFmtId="0" fontId="12" fillId="0" borderId="0" xfId="792" applyFont="1" applyAlignment="1" applyProtection="1">
      <alignment horizontal="center"/>
      <protection locked="0"/>
    </xf>
    <xf numFmtId="0" fontId="12" fillId="0" borderId="0" xfId="792" applyProtection="1">
      <protection locked="0"/>
    </xf>
    <xf numFmtId="0" fontId="210" fillId="0" borderId="0" xfId="792" applyFont="1" applyProtection="1">
      <protection locked="0"/>
    </xf>
    <xf numFmtId="0" fontId="12" fillId="0" borderId="0" xfId="792" applyFont="1" applyProtection="1">
      <protection locked="0"/>
    </xf>
    <xf numFmtId="0" fontId="31" fillId="0" borderId="0" xfId="792" applyFont="1" applyProtection="1">
      <protection locked="0"/>
    </xf>
    <xf numFmtId="0" fontId="12" fillId="0" borderId="0" xfId="792" applyFill="1" applyBorder="1" applyProtection="1">
      <protection hidden="1"/>
    </xf>
    <xf numFmtId="0" fontId="214" fillId="0" borderId="0" xfId="792" applyFont="1" applyFill="1" applyBorder="1" applyProtection="1">
      <protection hidden="1"/>
    </xf>
    <xf numFmtId="0" fontId="12" fillId="0" borderId="42" xfId="792" applyFill="1" applyBorder="1" applyProtection="1">
      <protection hidden="1"/>
    </xf>
    <xf numFmtId="0" fontId="200" fillId="0" borderId="0" xfId="792" applyFont="1" applyFill="1" applyBorder="1" applyProtection="1">
      <protection hidden="1"/>
    </xf>
    <xf numFmtId="0" fontId="16" fillId="0" borderId="0" xfId="792" applyFont="1" applyFill="1" applyBorder="1" applyProtection="1">
      <protection hidden="1"/>
    </xf>
    <xf numFmtId="0" fontId="116" fillId="0" borderId="0" xfId="792" applyFont="1" applyFill="1" applyBorder="1" applyAlignment="1" applyProtection="1">
      <protection hidden="1"/>
    </xf>
    <xf numFmtId="0" fontId="214" fillId="0" borderId="0" xfId="792" applyFont="1" applyFill="1" applyBorder="1" applyAlignment="1" applyProtection="1">
      <protection hidden="1"/>
    </xf>
    <xf numFmtId="0" fontId="34" fillId="0" borderId="43" xfId="792" applyFont="1" applyFill="1" applyBorder="1" applyAlignment="1" applyProtection="1">
      <protection hidden="1"/>
    </xf>
    <xf numFmtId="0" fontId="34" fillId="0" borderId="35" xfId="792" applyFont="1" applyFill="1" applyBorder="1" applyAlignment="1" applyProtection="1">
      <protection hidden="1"/>
    </xf>
    <xf numFmtId="0" fontId="200" fillId="0" borderId="41" xfId="792" applyFont="1" applyFill="1" applyBorder="1" applyAlignment="1" applyProtection="1">
      <protection hidden="1"/>
    </xf>
    <xf numFmtId="0" fontId="200" fillId="0" borderId="41" xfId="0" applyFont="1" applyFill="1" applyBorder="1" applyAlignment="1" applyProtection="1">
      <alignment horizontal="center" vertical="center" wrapText="1"/>
      <protection hidden="1"/>
    </xf>
    <xf numFmtId="0" fontId="34" fillId="0" borderId="0" xfId="792" applyFont="1" applyFill="1" applyBorder="1" applyAlignment="1" applyProtection="1">
      <protection hidden="1"/>
    </xf>
    <xf numFmtId="0" fontId="21" fillId="0" borderId="0" xfId="792" applyFont="1" applyFill="1" applyBorder="1" applyAlignment="1" applyProtection="1">
      <alignment horizontal="center"/>
      <protection hidden="1"/>
    </xf>
    <xf numFmtId="0" fontId="214" fillId="0" borderId="0" xfId="792" applyFont="1" applyFill="1" applyBorder="1" applyAlignment="1" applyProtection="1">
      <alignment horizontal="center"/>
      <protection hidden="1"/>
    </xf>
    <xf numFmtId="0" fontId="21" fillId="0" borderId="43" xfId="792" applyFont="1" applyFill="1" applyBorder="1" applyAlignment="1" applyProtection="1">
      <alignment horizontal="center"/>
      <protection hidden="1"/>
    </xf>
    <xf numFmtId="0" fontId="21" fillId="0" borderId="37" xfId="792" applyFont="1" applyFill="1" applyBorder="1" applyAlignment="1" applyProtection="1">
      <alignment horizontal="center"/>
      <protection hidden="1"/>
    </xf>
    <xf numFmtId="0" fontId="200" fillId="0" borderId="0" xfId="792" applyFont="1" applyFill="1" applyBorder="1" applyAlignment="1" applyProtection="1">
      <alignment horizontal="center"/>
      <protection hidden="1"/>
    </xf>
    <xf numFmtId="0" fontId="200" fillId="0" borderId="0" xfId="0" applyFont="1" applyFill="1" applyBorder="1" applyAlignment="1" applyProtection="1">
      <alignment vertical="center" wrapText="1"/>
      <protection hidden="1"/>
    </xf>
    <xf numFmtId="0" fontId="199" fillId="0" borderId="0" xfId="0" applyFont="1" applyFill="1" applyBorder="1" applyAlignment="1" applyProtection="1">
      <alignment horizontal="center" vertical="center" wrapText="1"/>
      <protection hidden="1"/>
    </xf>
    <xf numFmtId="0" fontId="205" fillId="0" borderId="0" xfId="792" applyFont="1" applyFill="1" applyBorder="1" applyAlignment="1" applyProtection="1">
      <alignment vertical="center"/>
      <protection hidden="1"/>
    </xf>
    <xf numFmtId="0" fontId="17" fillId="0" borderId="0" xfId="0" applyFont="1" applyFill="1" applyBorder="1" applyAlignment="1" applyProtection="1">
      <protection hidden="1"/>
    </xf>
    <xf numFmtId="0" fontId="209" fillId="0" borderId="0" xfId="792" applyFont="1" applyFill="1" applyBorder="1" applyProtection="1">
      <protection hidden="1"/>
    </xf>
    <xf numFmtId="0" fontId="205" fillId="0" borderId="41" xfId="0" applyFont="1" applyFill="1" applyBorder="1" applyAlignment="1" applyProtection="1">
      <protection hidden="1"/>
    </xf>
    <xf numFmtId="0" fontId="205" fillId="0" borderId="0" xfId="0" applyFont="1" applyFill="1" applyBorder="1" applyAlignment="1" applyProtection="1">
      <protection hidden="1"/>
    </xf>
    <xf numFmtId="0" fontId="200" fillId="0" borderId="0" xfId="0" applyFont="1" applyFill="1" applyBorder="1" applyAlignment="1" applyProtection="1">
      <alignment horizontal="center" vertical="center" wrapText="1"/>
      <protection hidden="1"/>
    </xf>
    <xf numFmtId="0" fontId="205" fillId="0" borderId="42" xfId="792" applyFont="1" applyFill="1" applyBorder="1" applyAlignment="1" applyProtection="1">
      <alignment vertical="center"/>
      <protection hidden="1"/>
    </xf>
    <xf numFmtId="0" fontId="17" fillId="0" borderId="0" xfId="0" applyFont="1" applyFill="1" applyBorder="1" applyAlignment="1" applyProtection="1">
      <alignment horizontal="center"/>
      <protection hidden="1"/>
    </xf>
    <xf numFmtId="0" fontId="205" fillId="0" borderId="0" xfId="0" applyFont="1" applyFill="1" applyBorder="1" applyAlignment="1" applyProtection="1">
      <alignment horizontal="center"/>
      <protection hidden="1"/>
    </xf>
    <xf numFmtId="0" fontId="205" fillId="0" borderId="0" xfId="793" applyFont="1" applyFill="1" applyBorder="1" applyAlignment="1" applyProtection="1">
      <alignment vertical="center"/>
      <protection hidden="1"/>
    </xf>
    <xf numFmtId="0" fontId="202" fillId="0" borderId="33" xfId="0" applyFont="1" applyFill="1" applyBorder="1" applyAlignment="1" applyProtection="1">
      <alignment vertical="center" wrapText="1"/>
      <protection hidden="1"/>
    </xf>
    <xf numFmtId="0" fontId="17" fillId="0" borderId="0" xfId="793" applyFont="1" applyFill="1" applyBorder="1" applyAlignment="1" applyProtection="1">
      <alignment horizontal="center"/>
      <protection hidden="1"/>
    </xf>
    <xf numFmtId="0" fontId="205" fillId="0" borderId="41" xfId="793" applyFont="1" applyFill="1" applyBorder="1" applyAlignment="1" applyProtection="1">
      <alignment horizontal="center"/>
      <protection hidden="1"/>
    </xf>
    <xf numFmtId="177" fontId="29" fillId="0" borderId="0" xfId="612" applyNumberFormat="1" applyFont="1" applyFill="1" applyBorder="1" applyAlignment="1" applyProtection="1">
      <alignment horizontal="left"/>
      <protection hidden="1"/>
    </xf>
    <xf numFmtId="0" fontId="15" fillId="0" borderId="0" xfId="792" applyFont="1" applyFill="1" applyBorder="1" applyProtection="1">
      <protection hidden="1"/>
    </xf>
    <xf numFmtId="0" fontId="206" fillId="0" borderId="0" xfId="1825" applyFont="1" applyFill="1" applyBorder="1" applyAlignment="1" applyProtection="1">
      <alignment horizontal="left" vertical="center"/>
      <protection hidden="1"/>
    </xf>
    <xf numFmtId="0" fontId="222" fillId="0" borderId="0" xfId="1825" applyFont="1" applyFill="1" applyBorder="1" applyAlignment="1" applyProtection="1">
      <alignment horizontal="left" vertical="center"/>
      <protection hidden="1"/>
    </xf>
    <xf numFmtId="177" fontId="15" fillId="0" borderId="0" xfId="612" applyNumberFormat="1" applyFont="1" applyFill="1" applyBorder="1" applyAlignment="1" applyProtection="1">
      <alignment horizontal="left" indent="1"/>
      <protection hidden="1"/>
    </xf>
    <xf numFmtId="177" fontId="15" fillId="0" borderId="43" xfId="612" applyNumberFormat="1" applyFont="1" applyFill="1" applyBorder="1" applyAlignment="1" applyProtection="1">
      <alignment horizontal="left" indent="1"/>
      <protection hidden="1"/>
    </xf>
    <xf numFmtId="171" fontId="16" fillId="0" borderId="0" xfId="0" applyNumberFormat="1" applyFont="1" applyFill="1" applyBorder="1" applyAlignment="1" applyProtection="1">
      <protection hidden="1"/>
    </xf>
    <xf numFmtId="0" fontId="209" fillId="0" borderId="33" xfId="792" applyFont="1" applyBorder="1" applyProtection="1">
      <protection hidden="1"/>
    </xf>
    <xf numFmtId="171" fontId="200" fillId="0" borderId="41" xfId="0" applyNumberFormat="1" applyFont="1" applyFill="1" applyBorder="1" applyAlignment="1" applyProtection="1">
      <protection hidden="1"/>
    </xf>
    <xf numFmtId="171" fontId="15" fillId="0" borderId="0" xfId="0" applyNumberFormat="1" applyFont="1" applyFill="1" applyBorder="1" applyAlignment="1" applyProtection="1">
      <alignment vertical="center"/>
      <protection hidden="1"/>
    </xf>
    <xf numFmtId="177" fontId="29" fillId="0" borderId="0" xfId="612" applyNumberFormat="1" applyFont="1" applyFill="1" applyBorder="1" applyAlignment="1" applyProtection="1">
      <alignment horizontal="left" indent="1"/>
      <protection hidden="1"/>
    </xf>
    <xf numFmtId="177" fontId="29" fillId="0" borderId="43" xfId="612" applyNumberFormat="1" applyFont="1" applyFill="1" applyBorder="1" applyAlignment="1" applyProtection="1">
      <alignment horizontal="left" indent="1"/>
      <protection hidden="1"/>
    </xf>
    <xf numFmtId="171" fontId="16" fillId="0" borderId="0" xfId="0" applyNumberFormat="1" applyFont="1" applyFill="1" applyBorder="1" applyAlignment="1" applyProtection="1">
      <alignment horizontal="right"/>
      <protection hidden="1"/>
    </xf>
    <xf numFmtId="171" fontId="200" fillId="0" borderId="0" xfId="0" applyNumberFormat="1" applyFont="1" applyFill="1" applyBorder="1" applyAlignment="1" applyProtection="1">
      <alignment horizontal="right"/>
      <protection hidden="1"/>
    </xf>
    <xf numFmtId="171" fontId="16" fillId="0" borderId="47" xfId="0" applyNumberFormat="1" applyFont="1" applyFill="1" applyBorder="1" applyAlignment="1" applyProtection="1">
      <alignment horizontal="right"/>
      <protection hidden="1"/>
    </xf>
    <xf numFmtId="177" fontId="36" fillId="0" borderId="0" xfId="612" applyNumberFormat="1" applyFont="1" applyFill="1" applyBorder="1" applyAlignment="1" applyProtection="1">
      <alignment horizontal="left" indent="2"/>
      <protection hidden="1"/>
    </xf>
    <xf numFmtId="177" fontId="36" fillId="0" borderId="43" xfId="612" applyNumberFormat="1" applyFont="1" applyFill="1" applyBorder="1" applyAlignment="1" applyProtection="1">
      <alignment horizontal="left" indent="2"/>
      <protection hidden="1"/>
    </xf>
    <xf numFmtId="0" fontId="222" fillId="0" borderId="43" xfId="1825" applyFont="1" applyFill="1" applyBorder="1" applyAlignment="1" applyProtection="1">
      <alignment horizontal="left" vertical="center"/>
      <protection hidden="1"/>
    </xf>
    <xf numFmtId="0" fontId="16" fillId="0" borderId="49" xfId="0" applyFont="1" applyBorder="1" applyAlignment="1" applyProtection="1">
      <alignment horizontal="center"/>
      <protection hidden="1"/>
    </xf>
    <xf numFmtId="0" fontId="16" fillId="0" borderId="0" xfId="1825" applyFont="1" applyFill="1" applyBorder="1" applyAlignment="1" applyProtection="1">
      <alignment vertical="center"/>
      <protection hidden="1"/>
    </xf>
    <xf numFmtId="0" fontId="16" fillId="0" borderId="45" xfId="1825" applyFont="1" applyFill="1" applyBorder="1" applyAlignment="1" applyProtection="1">
      <alignment vertical="center"/>
      <protection hidden="1"/>
    </xf>
    <xf numFmtId="171" fontId="200" fillId="0" borderId="0" xfId="0" applyNumberFormat="1" applyFont="1" applyFill="1" applyBorder="1" applyAlignment="1" applyProtection="1">
      <protection hidden="1"/>
    </xf>
    <xf numFmtId="0" fontId="16" fillId="0" borderId="48" xfId="0" applyFont="1" applyBorder="1" applyAlignment="1" applyProtection="1">
      <alignment horizontal="center"/>
      <protection hidden="1"/>
    </xf>
    <xf numFmtId="0" fontId="16" fillId="0" borderId="47" xfId="1825" applyFont="1" applyFill="1" applyBorder="1" applyAlignment="1" applyProtection="1">
      <alignment horizontal="left" vertical="center"/>
      <protection hidden="1"/>
    </xf>
    <xf numFmtId="0" fontId="223" fillId="0" borderId="46" xfId="1825" applyFont="1" applyFill="1" applyBorder="1" applyAlignment="1" applyProtection="1">
      <alignment horizontal="left" vertical="center"/>
      <protection hidden="1"/>
    </xf>
    <xf numFmtId="0" fontId="200" fillId="0" borderId="41" xfId="792" applyFont="1" applyFill="1" applyBorder="1" applyAlignment="1" applyProtection="1">
      <alignment horizontal="center" vertical="center"/>
      <protection hidden="1"/>
    </xf>
    <xf numFmtId="0" fontId="211" fillId="39" borderId="41" xfId="0" applyFont="1" applyFill="1" applyBorder="1" applyAlignment="1" applyProtection="1">
      <alignment horizontal="center" vertical="center" wrapText="1"/>
      <protection hidden="1"/>
    </xf>
    <xf numFmtId="0" fontId="224" fillId="0" borderId="0" xfId="1825" applyFont="1" applyFill="1" applyBorder="1" applyAlignment="1" applyProtection="1">
      <alignment horizontal="center" vertical="center" wrapText="1"/>
      <protection hidden="1"/>
    </xf>
    <xf numFmtId="0" fontId="196" fillId="0" borderId="0" xfId="1825" applyFont="1" applyFill="1" applyBorder="1" applyAlignment="1" applyProtection="1">
      <alignment horizontal="left" vertical="center"/>
      <protection hidden="1"/>
    </xf>
    <xf numFmtId="177" fontId="30" fillId="0" borderId="0" xfId="612" applyNumberFormat="1" applyFont="1" applyFill="1" applyBorder="1" applyAlignment="1" applyProtection="1">
      <alignment horizontal="left" indent="3"/>
      <protection hidden="1"/>
    </xf>
    <xf numFmtId="177" fontId="30" fillId="0" borderId="43" xfId="612" applyNumberFormat="1" applyFont="1" applyFill="1" applyBorder="1" applyAlignment="1" applyProtection="1">
      <alignment horizontal="left" indent="3"/>
      <protection hidden="1"/>
    </xf>
    <xf numFmtId="171" fontId="22" fillId="0" borderId="0" xfId="0" applyNumberFormat="1" applyFont="1" applyFill="1" applyBorder="1" applyAlignment="1" applyProtection="1">
      <protection hidden="1"/>
    </xf>
    <xf numFmtId="0" fontId="209" fillId="0" borderId="0" xfId="792" applyFont="1" applyProtection="1">
      <protection hidden="1"/>
    </xf>
    <xf numFmtId="171" fontId="215" fillId="0" borderId="0" xfId="0" applyNumberFormat="1" applyFont="1" applyFill="1" applyBorder="1" applyAlignment="1" applyProtection="1">
      <protection hidden="1"/>
    </xf>
    <xf numFmtId="0" fontId="207" fillId="0" borderId="0" xfId="0" applyFont="1" applyFill="1" applyBorder="1" applyAlignment="1" applyProtection="1">
      <alignment vertical="center"/>
      <protection hidden="1"/>
    </xf>
    <xf numFmtId="171" fontId="22" fillId="0" borderId="0" xfId="0" applyNumberFormat="1" applyFont="1" applyFill="1" applyBorder="1" applyAlignment="1" applyProtection="1">
      <alignment vertical="center"/>
      <protection hidden="1"/>
    </xf>
    <xf numFmtId="171" fontId="215" fillId="0" borderId="41" xfId="0" applyNumberFormat="1" applyFont="1" applyFill="1" applyBorder="1" applyAlignment="1" applyProtection="1">
      <protection hidden="1"/>
    </xf>
    <xf numFmtId="0" fontId="16" fillId="0" borderId="0" xfId="792" applyFont="1" applyProtection="1">
      <protection hidden="1"/>
    </xf>
    <xf numFmtId="0" fontId="12" fillId="0" borderId="0" xfId="792" applyFont="1" applyProtection="1">
      <protection hidden="1"/>
    </xf>
    <xf numFmtId="177" fontId="36" fillId="0" borderId="0" xfId="612" applyNumberFormat="1" applyFont="1" applyFill="1" applyBorder="1" applyAlignment="1" applyProtection="1">
      <alignment horizontal="left" indent="4"/>
      <protection hidden="1"/>
    </xf>
    <xf numFmtId="171" fontId="22" fillId="0" borderId="37" xfId="0" applyNumberFormat="1" applyFont="1" applyFill="1" applyBorder="1" applyAlignment="1" applyProtection="1">
      <protection hidden="1"/>
    </xf>
    <xf numFmtId="0" fontId="216" fillId="0" borderId="0" xfId="0" applyFont="1" applyFill="1" applyBorder="1" applyAlignment="1" applyProtection="1">
      <alignment vertical="center" wrapText="1"/>
      <protection hidden="1"/>
    </xf>
    <xf numFmtId="171" fontId="127" fillId="0" borderId="0" xfId="0" applyNumberFormat="1" applyFont="1" applyFill="1" applyBorder="1" applyAlignment="1" applyProtection="1">
      <protection hidden="1"/>
    </xf>
    <xf numFmtId="0" fontId="217" fillId="0" borderId="0" xfId="792" applyFont="1" applyProtection="1">
      <protection hidden="1"/>
    </xf>
    <xf numFmtId="0" fontId="23" fillId="0" borderId="0" xfId="792" applyFont="1" applyProtection="1">
      <protection hidden="1"/>
    </xf>
    <xf numFmtId="0" fontId="31" fillId="0" borderId="0" xfId="792" applyFont="1" applyProtection="1">
      <protection hidden="1"/>
    </xf>
    <xf numFmtId="177" fontId="128" fillId="0" borderId="0" xfId="612" applyNumberFormat="1" applyFont="1" applyFill="1" applyBorder="1" applyAlignment="1" applyProtection="1">
      <alignment horizontal="left" indent="5"/>
      <protection hidden="1"/>
    </xf>
    <xf numFmtId="171" fontId="218" fillId="0" borderId="0" xfId="0" applyNumberFormat="1" applyFont="1" applyFill="1" applyBorder="1" applyAlignment="1" applyProtection="1">
      <protection hidden="1"/>
    </xf>
    <xf numFmtId="171" fontId="208" fillId="0" borderId="0" xfId="0" applyNumberFormat="1" applyFont="1" applyFill="1" applyBorder="1" applyAlignment="1" applyProtection="1">
      <protection hidden="1"/>
    </xf>
    <xf numFmtId="171" fontId="127" fillId="0" borderId="0" xfId="0" applyNumberFormat="1" applyFont="1" applyFill="1" applyBorder="1" applyAlignment="1" applyProtection="1">
      <alignment horizontal="right"/>
      <protection hidden="1"/>
    </xf>
    <xf numFmtId="171" fontId="126" fillId="0" borderId="0" xfId="0" applyNumberFormat="1" applyFont="1" applyFill="1" applyBorder="1" applyAlignment="1" applyProtection="1">
      <alignment vertical="center"/>
      <protection hidden="1"/>
    </xf>
    <xf numFmtId="0" fontId="219" fillId="0" borderId="0" xfId="792" applyFont="1" applyFill="1" applyBorder="1" applyProtection="1">
      <protection hidden="1"/>
    </xf>
    <xf numFmtId="0" fontId="24" fillId="0" borderId="0" xfId="792" applyFont="1" applyFill="1" applyBorder="1" applyProtection="1">
      <protection hidden="1"/>
    </xf>
    <xf numFmtId="0" fontId="220" fillId="0" borderId="41" xfId="792" applyFont="1" applyFill="1" applyBorder="1" applyProtection="1">
      <protection hidden="1"/>
    </xf>
    <xf numFmtId="171" fontId="24" fillId="0" borderId="0" xfId="792" applyNumberFormat="1" applyFont="1" applyFill="1" applyBorder="1" applyProtection="1">
      <protection hidden="1"/>
    </xf>
    <xf numFmtId="171" fontId="117" fillId="0" borderId="0" xfId="792" applyNumberFormat="1" applyFont="1" applyFill="1" applyBorder="1" applyProtection="1">
      <protection hidden="1"/>
    </xf>
    <xf numFmtId="171" fontId="25" fillId="0" borderId="0" xfId="792" applyNumberFormat="1" applyFont="1" applyFill="1" applyBorder="1" applyProtection="1">
      <protection hidden="1"/>
    </xf>
    <xf numFmtId="1" fontId="30" fillId="0" borderId="0" xfId="612" applyNumberFormat="1" applyFont="1" applyFill="1" applyBorder="1" applyAlignment="1" applyProtection="1">
      <alignment horizontal="left" indent="1"/>
      <protection hidden="1"/>
    </xf>
    <xf numFmtId="1" fontId="29" fillId="0" borderId="0" xfId="612" applyNumberFormat="1" applyFont="1" applyFill="1" applyBorder="1" applyAlignment="1" applyProtection="1">
      <alignment horizontal="left" indent="1"/>
      <protection hidden="1"/>
    </xf>
    <xf numFmtId="1" fontId="30" fillId="0" borderId="0" xfId="612" applyNumberFormat="1" applyFont="1" applyFill="1" applyBorder="1" applyAlignment="1" applyProtection="1">
      <alignment horizontal="left" indent="2"/>
      <protection hidden="1"/>
    </xf>
    <xf numFmtId="1" fontId="30" fillId="0" borderId="0" xfId="612" applyNumberFormat="1" applyFont="1" applyFill="1" applyBorder="1" applyAlignment="1" applyProtection="1">
      <alignment horizontal="left" indent="4"/>
      <protection hidden="1"/>
    </xf>
    <xf numFmtId="1" fontId="36" fillId="0" borderId="0" xfId="612" applyNumberFormat="1" applyFont="1" applyFill="1" applyBorder="1" applyAlignment="1" applyProtection="1">
      <alignment horizontal="left" indent="2"/>
      <protection hidden="1"/>
    </xf>
    <xf numFmtId="0" fontId="221" fillId="0" borderId="0" xfId="792" applyFont="1" applyFill="1" applyBorder="1" applyProtection="1">
      <protection hidden="1"/>
    </xf>
    <xf numFmtId="0" fontId="14" fillId="0" borderId="0" xfId="792" applyFont="1" applyFill="1" applyBorder="1" applyProtection="1">
      <protection hidden="1"/>
    </xf>
    <xf numFmtId="0" fontId="215" fillId="0" borderId="0" xfId="792" applyFont="1" applyFill="1" applyBorder="1" applyProtection="1">
      <protection hidden="1"/>
    </xf>
    <xf numFmtId="0" fontId="22" fillId="0" borderId="0" xfId="792" applyFont="1" applyFill="1" applyBorder="1" applyProtection="1">
      <protection hidden="1"/>
    </xf>
    <xf numFmtId="177" fontId="30" fillId="0" borderId="0" xfId="612" applyNumberFormat="1" applyFont="1" applyFill="1" applyBorder="1" applyAlignment="1" applyProtection="1">
      <alignment horizontal="left" indent="1"/>
      <protection hidden="1"/>
    </xf>
    <xf numFmtId="0" fontId="35" fillId="0" borderId="0" xfId="792" applyFont="1" applyFill="1" applyBorder="1" applyProtection="1">
      <protection hidden="1"/>
    </xf>
    <xf numFmtId="0" fontId="196" fillId="0" borderId="5" xfId="1824" applyNumberFormat="1" applyFont="1" applyFill="1" applyBorder="1" applyAlignment="1" applyProtection="1">
      <alignment horizontal="center" vertical="center"/>
      <protection locked="0"/>
    </xf>
    <xf numFmtId="0" fontId="193" fillId="0" borderId="0" xfId="1825" applyFont="1" applyFill="1" applyBorder="1" applyAlignment="1" applyProtection="1"/>
    <xf numFmtId="0" fontId="191" fillId="0" borderId="0" xfId="0" applyFont="1" applyFill="1" applyBorder="1" applyProtection="1"/>
    <xf numFmtId="0" fontId="198" fillId="0" borderId="0" xfId="0" applyFont="1" applyFill="1" applyBorder="1" applyProtection="1"/>
    <xf numFmtId="171" fontId="198" fillId="0" borderId="0" xfId="0" applyNumberFormat="1" applyFont="1" applyFill="1" applyBorder="1" applyProtection="1"/>
    <xf numFmtId="0" fontId="196" fillId="0" borderId="0" xfId="0" applyFont="1" applyFill="1" applyBorder="1" applyProtection="1"/>
    <xf numFmtId="171" fontId="196" fillId="0" borderId="0" xfId="0" applyNumberFormat="1" applyFont="1" applyFill="1" applyBorder="1" applyProtection="1"/>
    <xf numFmtId="171" fontId="196" fillId="0" borderId="0" xfId="0" applyNumberFormat="1" applyFont="1" applyFill="1" applyBorder="1" applyAlignment="1" applyProtection="1">
      <alignment horizontal="right"/>
    </xf>
    <xf numFmtId="174" fontId="198" fillId="0" borderId="0" xfId="0" applyNumberFormat="1" applyFont="1" applyFill="1" applyBorder="1" applyAlignment="1" applyProtection="1">
      <alignment horizontal="right"/>
    </xf>
    <xf numFmtId="0" fontId="0" fillId="0" borderId="0" xfId="0" applyFill="1" applyProtection="1"/>
    <xf numFmtId="171" fontId="196" fillId="0" borderId="0" xfId="1827" applyNumberFormat="1" applyFont="1" applyFill="1" applyBorder="1" applyAlignment="1">
      <alignment horizontal="right"/>
    </xf>
    <xf numFmtId="171" fontId="196" fillId="0" borderId="0" xfId="1827" applyNumberFormat="1" applyFont="1" applyFill="1" applyBorder="1" applyAlignment="1">
      <alignment horizontal="right"/>
    </xf>
    <xf numFmtId="0" fontId="200" fillId="39" borderId="34" xfId="0" applyFont="1" applyFill="1" applyBorder="1" applyAlignment="1" applyProtection="1">
      <alignment horizontal="center" vertical="center" wrapText="1"/>
      <protection hidden="1"/>
    </xf>
    <xf numFmtId="0" fontId="200" fillId="39" borderId="35" xfId="0" applyFont="1" applyFill="1" applyBorder="1" applyAlignment="1" applyProtection="1">
      <alignment horizontal="center" vertical="center" wrapText="1"/>
      <protection hidden="1"/>
    </xf>
    <xf numFmtId="0" fontId="200" fillId="39" borderId="36" xfId="0" applyFont="1" applyFill="1" applyBorder="1" applyAlignment="1" applyProtection="1">
      <alignment horizontal="center" vertical="center" wrapText="1"/>
      <protection hidden="1"/>
    </xf>
    <xf numFmtId="0" fontId="203" fillId="39" borderId="34" xfId="0" applyFont="1" applyFill="1" applyBorder="1" applyAlignment="1" applyProtection="1">
      <alignment horizontal="center" vertical="center" wrapText="1"/>
      <protection hidden="1"/>
    </xf>
    <xf numFmtId="0" fontId="203" fillId="39" borderId="35" xfId="0" applyFont="1" applyFill="1" applyBorder="1" applyAlignment="1" applyProtection="1">
      <alignment horizontal="center" vertical="center" wrapText="1"/>
      <protection hidden="1"/>
    </xf>
    <xf numFmtId="0" fontId="203" fillId="39" borderId="36" xfId="0" applyFont="1" applyFill="1" applyBorder="1" applyAlignment="1" applyProtection="1">
      <alignment horizontal="center" vertical="center" wrapText="1"/>
      <protection hidden="1"/>
    </xf>
    <xf numFmtId="0" fontId="17" fillId="0" borderId="0" xfId="793" applyFont="1" applyFill="1" applyBorder="1" applyAlignment="1" applyProtection="1">
      <alignment horizontal="center" vertical="center" wrapText="1"/>
      <protection hidden="1"/>
    </xf>
    <xf numFmtId="0" fontId="200" fillId="0" borderId="34" xfId="0" applyFont="1" applyFill="1" applyBorder="1" applyAlignment="1" applyProtection="1">
      <alignment horizontal="center" vertical="center" wrapText="1"/>
      <protection hidden="1"/>
    </xf>
    <xf numFmtId="0" fontId="200" fillId="0" borderId="36" xfId="0" applyFont="1" applyFill="1" applyBorder="1" applyAlignment="1" applyProtection="1">
      <alignment horizontal="center" vertical="center" wrapText="1"/>
      <protection hidden="1"/>
    </xf>
    <xf numFmtId="0" fontId="15" fillId="39" borderId="24" xfId="0" applyFont="1" applyFill="1" applyBorder="1" applyAlignment="1" applyProtection="1">
      <alignment horizontal="center" wrapText="1"/>
      <protection hidden="1"/>
    </xf>
    <xf numFmtId="0" fontId="15" fillId="39" borderId="30" xfId="0" applyFont="1" applyFill="1" applyBorder="1" applyAlignment="1" applyProtection="1">
      <alignment horizontal="center" wrapText="1"/>
      <protection hidden="1"/>
    </xf>
    <xf numFmtId="0" fontId="197" fillId="40" borderId="26" xfId="1826" applyFont="1" applyFill="1" applyBorder="1" applyAlignment="1" applyProtection="1">
      <alignment horizontal="center" vertical="center" textRotation="90" wrapText="1"/>
      <protection hidden="1"/>
    </xf>
    <xf numFmtId="0" fontId="197" fillId="40" borderId="1" xfId="1826" applyFont="1" applyFill="1" applyBorder="1" applyAlignment="1" applyProtection="1">
      <alignment horizontal="center" vertical="center" textRotation="90" wrapText="1"/>
      <protection hidden="1"/>
    </xf>
    <xf numFmtId="0" fontId="197" fillId="40" borderId="25" xfId="1826" applyFont="1" applyFill="1" applyBorder="1" applyAlignment="1" applyProtection="1">
      <alignment horizontal="center" vertical="center" textRotation="90" wrapText="1"/>
      <protection hidden="1"/>
    </xf>
  </cellXfs>
  <cellStyles count="1830">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1" xfId="1828"/>
    <cellStyle name="Обычный 62" xfId="1829"/>
    <cellStyle name="Обычный 7" xfId="789"/>
    <cellStyle name="Обычный 7 2" xfId="1705"/>
    <cellStyle name="Обычный 8" xfId="790"/>
    <cellStyle name="Обычный 8 2" xfId="1706"/>
    <cellStyle name="Обычный 9" xfId="791"/>
    <cellStyle name="Обычный 9 2" xfId="1707"/>
    <cellStyle name="Обычный_Forec table IMF style 39" xfId="792"/>
    <cellStyle name="Обычный_OverAll Table 3" xfId="793"/>
    <cellStyle name="Обычный_VVP_new" xfId="1826"/>
    <cellStyle name="Обычный_чис екон" xfId="1827"/>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005D29"/>
      <color rgb="FF005B2B"/>
      <color rgb="FFC4D79B"/>
      <color rgb="FFEBF1DE"/>
      <color rgb="FFF0FEE6"/>
      <color rgb="FF007236"/>
      <color rgb="FF008236"/>
      <color rgb="FF009B78"/>
      <color rgb="FF008278"/>
      <color rgb="FF00C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14</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14</xdr:row>
      <xdr:rowOff>66675</xdr:rowOff>
    </xdr:from>
    <xdr:to>
      <xdr:col>3</xdr:col>
      <xdr:colOff>0</xdr:colOff>
      <xdr:row>14</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14</xdr:row>
      <xdr:rowOff>7620</xdr:rowOff>
    </xdr:to>
    <xdr:cxnSp macro="">
      <xdr:nvCxnSpPr>
        <xdr:cNvPr id="20" name="Пряма зі стрілкою 2">
          <a:extLst>
            <a:ext uri="{FF2B5EF4-FFF2-40B4-BE49-F238E27FC236}">
              <a16:creationId xmlns:a16="http://schemas.microsoft.com/office/drawing/2014/main" id="{00000000-0008-0000-0000-000014000000}"/>
            </a:ext>
          </a:extLst>
        </xdr:cNvPr>
        <xdr:cNvCxnSpPr/>
      </xdr:nvCxnSpPr>
      <xdr:spPr>
        <a:xfrm flipV="1">
          <a:off x="5173980" y="198882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8107</xdr:colOff>
      <xdr:row>13</xdr:row>
      <xdr:rowOff>243192</xdr:rowOff>
    </xdr:from>
    <xdr:to>
      <xdr:col>5</xdr:col>
      <xdr:colOff>0</xdr:colOff>
      <xdr:row>16</xdr:row>
      <xdr:rowOff>30480</xdr:rowOff>
    </xdr:to>
    <xdr:cxnSp macro="">
      <xdr:nvCxnSpPr>
        <xdr:cNvPr id="21" name="Пряма зі стрілкою 17">
          <a:extLst>
            <a:ext uri="{FF2B5EF4-FFF2-40B4-BE49-F238E27FC236}">
              <a16:creationId xmlns:a16="http://schemas.microsoft.com/office/drawing/2014/main" id="{00000000-0008-0000-0000-000015000000}"/>
            </a:ext>
          </a:extLst>
        </xdr:cNvPr>
        <xdr:cNvCxnSpPr/>
      </xdr:nvCxnSpPr>
      <xdr:spPr>
        <a:xfrm>
          <a:off x="5182087" y="3512172"/>
          <a:ext cx="1043453" cy="5416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30481</xdr:rowOff>
    </xdr:to>
    <xdr:cxnSp macro="">
      <xdr:nvCxnSpPr>
        <xdr:cNvPr id="23" name="Пряма зі стрілкою 2">
          <a:extLst>
            <a:ext uri="{FF2B5EF4-FFF2-40B4-BE49-F238E27FC236}">
              <a16:creationId xmlns:a16="http://schemas.microsoft.com/office/drawing/2014/main" id="{00000000-0008-0000-0000-000017000000}"/>
            </a:ext>
          </a:extLst>
        </xdr:cNvPr>
        <xdr:cNvCxnSpPr/>
      </xdr:nvCxnSpPr>
      <xdr:spPr>
        <a:xfrm flipV="1">
          <a:off x="5173980" y="525780"/>
          <a:ext cx="1043940" cy="302514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8106</xdr:rowOff>
    </xdr:from>
    <xdr:to>
      <xdr:col>4</xdr:col>
      <xdr:colOff>1051560</xdr:colOff>
      <xdr:row>19</xdr:row>
      <xdr:rowOff>243840</xdr:rowOff>
    </xdr:to>
    <xdr:cxnSp macro="">
      <xdr:nvCxnSpPr>
        <xdr:cNvPr id="25" name="Пряма зі стрілкою 2">
          <a:extLst>
            <a:ext uri="{FF2B5EF4-FFF2-40B4-BE49-F238E27FC236}">
              <a16:creationId xmlns:a16="http://schemas.microsoft.com/office/drawing/2014/main" id="{00000000-0008-0000-0000-000019000000}"/>
            </a:ext>
          </a:extLst>
        </xdr:cNvPr>
        <xdr:cNvCxnSpPr/>
      </xdr:nvCxnSpPr>
      <xdr:spPr>
        <a:xfrm>
          <a:off x="5173980" y="3528546"/>
          <a:ext cx="1051560" cy="149303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15240</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flipV="1">
          <a:off x="5173980" y="300228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107577</xdr:rowOff>
    </xdr:from>
    <xdr:to>
      <xdr:col>6</xdr:col>
      <xdr:colOff>7620</xdr:colOff>
      <xdr:row>16</xdr:row>
      <xdr:rowOff>76200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a:off x="9959340" y="3879477"/>
          <a:ext cx="7620" cy="22008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flipV="1">
          <a:off x="9959340" y="35653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a:off x="9974580" y="47244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flipV="1">
          <a:off x="9966960" y="190058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a:off x="9974580" y="204216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flipV="1">
          <a:off x="9966960" y="289640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a:off x="9966960" y="302514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15</xdr:row>
      <xdr:rowOff>130342</xdr:rowOff>
    </xdr:from>
    <xdr:to>
      <xdr:col>7</xdr:col>
      <xdr:colOff>10027</xdr:colOff>
      <xdr:row>16</xdr:row>
      <xdr:rowOff>2</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flipV="1">
          <a:off x="9974580" y="390224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20</xdr:row>
      <xdr:rowOff>11530</xdr:rowOff>
    </xdr:from>
    <xdr:to>
      <xdr:col>7</xdr:col>
      <xdr:colOff>0</xdr:colOff>
      <xdr:row>21</xdr:row>
      <xdr:rowOff>150395</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a:off x="9958949" y="5040730"/>
          <a:ext cx="101385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19</xdr:row>
      <xdr:rowOff>110289</xdr:rowOff>
    </xdr:from>
    <xdr:to>
      <xdr:col>6</xdr:col>
      <xdr:colOff>1002631</xdr:colOff>
      <xdr:row>20</xdr:row>
      <xdr:rowOff>10026</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flipV="1">
          <a:off x="9989419" y="488802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16</xdr:row>
      <xdr:rowOff>7620</xdr:rowOff>
    </xdr:from>
    <xdr:to>
      <xdr:col>6</xdr:col>
      <xdr:colOff>992605</xdr:colOff>
      <xdr:row>17</xdr:row>
      <xdr:rowOff>160421</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a:off x="9989820" y="403098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flipV="1">
          <a:off x="9983454" y="1393904"/>
          <a:ext cx="989346" cy="59539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11</xdr:row>
      <xdr:rowOff>117231</xdr:rowOff>
    </xdr:from>
    <xdr:to>
      <xdr:col>11</xdr:col>
      <xdr:colOff>0</xdr:colOff>
      <xdr:row>12</xdr:row>
      <xdr:rowOff>6803</xdr:rowOff>
    </xdr:to>
    <xdr:cxnSp macro="">
      <xdr:nvCxnSpPr>
        <xdr:cNvPr id="22" name="Пряма зі стрілкою 2">
          <a:extLst>
            <a:ext uri="{FF2B5EF4-FFF2-40B4-BE49-F238E27FC236}">
              <a16:creationId xmlns:a16="http://schemas.microsoft.com/office/drawing/2014/main" id="{00000000-0008-0000-0000-000016000000}"/>
            </a:ext>
          </a:extLst>
        </xdr:cNvPr>
        <xdr:cNvCxnSpPr/>
      </xdr:nvCxnSpPr>
      <xdr:spPr>
        <a:xfrm>
          <a:off x="13517880" y="2883291"/>
          <a:ext cx="1089660" cy="141032"/>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0</xdr:col>
          <xdr:colOff>485775</xdr:colOff>
          <xdr:row>1</xdr:row>
          <xdr:rowOff>152400</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N35"/>
  <sheetViews>
    <sheetView showGridLines="0" tabSelected="1" showOutlineSymbols="0" zoomScale="86" zoomScaleNormal="86" zoomScaleSheetLayoutView="130" workbookViewId="0">
      <selection activeCell="I14" sqref="I14"/>
    </sheetView>
  </sheetViews>
  <sheetFormatPr defaultColWidth="9.33203125" defaultRowHeight="18.75"/>
  <cols>
    <col min="1" max="1" width="8.33203125" style="36" customWidth="1"/>
    <col min="2" max="2" width="32" style="40" customWidth="1"/>
    <col min="3" max="3" width="7.5" style="40" customWidth="1"/>
    <col min="4" max="4" width="23.1640625" style="41" customWidth="1"/>
    <col min="5" max="5" width="15.33203125" style="40" customWidth="1"/>
    <col min="6" max="6" width="54.5" style="40" customWidth="1"/>
    <col min="7" max="7" width="14.83203125" style="40" customWidth="1"/>
    <col min="8" max="8" width="9.1640625" style="43" customWidth="1"/>
    <col min="9" max="9" width="28" style="40" customWidth="1"/>
    <col min="10" max="10" width="8.5" style="40" customWidth="1"/>
    <col min="11" max="11" width="7.5" style="40" customWidth="1"/>
    <col min="12" max="12" width="10.33203125" style="44" customWidth="1"/>
    <col min="13" max="13" width="23.1640625" style="40" customWidth="1"/>
    <col min="14" max="14" width="4.6640625" style="40" customWidth="1"/>
    <col min="15" max="16384" width="9.33203125" style="36"/>
  </cols>
  <sheetData>
    <row r="1" spans="1:14" ht="19.5" thickBot="1">
      <c r="A1" s="35">
        <v>1</v>
      </c>
      <c r="F1" s="42"/>
    </row>
    <row r="2" spans="1:14" ht="22.9" customHeight="1" thickTop="1" thickBot="1">
      <c r="B2" s="45"/>
      <c r="C2" s="45"/>
      <c r="D2" s="46"/>
      <c r="E2" s="47"/>
      <c r="F2" s="159"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48"/>
      <c r="H2" s="49"/>
      <c r="I2" s="50" t="str">
        <f>IF(A1=1,"Місяць","Month")</f>
        <v>Місяць</v>
      </c>
      <c r="J2" s="51"/>
      <c r="N2" s="51"/>
    </row>
    <row r="3" spans="1:14" ht="19.899999999999999" customHeight="1" thickTop="1" thickBot="1">
      <c r="A3" s="37" t="s">
        <v>1</v>
      </c>
      <c r="B3" s="155" t="str">
        <f>IF(A1=1,"РИНОК ПРАЦІ","LABOR MARKET")</f>
        <v>РИНОК ПРАЦІ</v>
      </c>
      <c r="C3" s="52"/>
      <c r="D3" s="53"/>
      <c r="E3" s="54"/>
      <c r="F3" s="160"/>
      <c r="G3" s="55"/>
      <c r="H3" s="56"/>
      <c r="I3" s="57"/>
    </row>
    <row r="4" spans="1:14" ht="19.899999999999999" customHeight="1" thickTop="1" thickBot="1">
      <c r="A4" s="37" t="s">
        <v>2</v>
      </c>
      <c r="B4" s="156"/>
      <c r="C4" s="58"/>
      <c r="D4" s="59"/>
      <c r="E4" s="60"/>
      <c r="F4" s="61"/>
      <c r="G4" s="60"/>
      <c r="H4" s="62"/>
      <c r="I4" s="50" t="str">
        <f>IF(A1=1,"Рік","Year")</f>
        <v>Рік</v>
      </c>
      <c r="J4" s="60"/>
      <c r="N4" s="158"/>
    </row>
    <row r="5" spans="1:14" ht="19.899999999999999" customHeight="1" thickTop="1" thickBot="1">
      <c r="A5" s="37"/>
      <c r="B5" s="156"/>
      <c r="C5" s="58"/>
      <c r="D5" s="59"/>
      <c r="E5" s="60"/>
      <c r="F5" s="61"/>
      <c r="G5" s="60"/>
      <c r="H5" s="63"/>
      <c r="I5" s="64"/>
      <c r="J5" s="60"/>
      <c r="N5" s="158"/>
    </row>
    <row r="6" spans="1:14" ht="19.899999999999999" customHeight="1" thickTop="1" thickBot="1">
      <c r="A6" s="37"/>
      <c r="B6" s="156"/>
      <c r="C6" s="58"/>
      <c r="D6" s="59"/>
      <c r="E6" s="60"/>
      <c r="F6" s="61"/>
      <c r="G6" s="60"/>
      <c r="H6" s="62"/>
      <c r="I6" s="50" t="str">
        <f>IF(A1=1,"Місяць","Month")</f>
        <v>Місяць</v>
      </c>
      <c r="J6" s="60"/>
      <c r="N6" s="158"/>
    </row>
    <row r="7" spans="1:14" ht="19.899999999999999" customHeight="1" thickTop="1" thickBot="1">
      <c r="B7" s="157"/>
      <c r="C7" s="58"/>
      <c r="D7" s="65"/>
      <c r="E7" s="66"/>
      <c r="F7" s="61"/>
      <c r="G7" s="66"/>
      <c r="H7" s="67"/>
      <c r="I7" s="68"/>
      <c r="J7" s="66"/>
      <c r="N7" s="158"/>
    </row>
    <row r="8" spans="1:14" ht="19.899999999999999" customHeight="1" thickTop="1" thickBot="1">
      <c r="B8" s="69"/>
      <c r="C8" s="58"/>
      <c r="D8" s="152" t="str">
        <f>IF(A1=1,"Оплата праці","Wages")</f>
        <v>Оплата праці</v>
      </c>
      <c r="E8" s="70"/>
      <c r="F8" s="159" t="str">
        <f>IF(A1=1,"Середньооблікова кількість штатних працівників","Average staff number")</f>
        <v>Середньооблікова кількість штатних працівників</v>
      </c>
      <c r="G8" s="70"/>
      <c r="H8" s="71"/>
      <c r="I8" s="50" t="str">
        <f>IF(A1=1,"Квартал","Quarter")</f>
        <v>Квартал</v>
      </c>
      <c r="J8" s="70"/>
      <c r="K8" s="70"/>
      <c r="L8" s="70"/>
      <c r="M8" s="70"/>
      <c r="N8" s="158"/>
    </row>
    <row r="9" spans="1:14" ht="19.899999999999999" customHeight="1" thickTop="1" thickBot="1">
      <c r="B9" s="72"/>
      <c r="C9" s="72"/>
      <c r="D9" s="153"/>
      <c r="E9" s="73"/>
      <c r="F9" s="160"/>
      <c r="G9" s="73"/>
      <c r="I9" s="74"/>
      <c r="J9" s="75"/>
      <c r="K9" s="75"/>
      <c r="L9" s="73"/>
      <c r="M9" s="44"/>
      <c r="N9" s="73"/>
    </row>
    <row r="10" spans="1:14" s="38" customFormat="1" ht="19.899999999999999" customHeight="1" thickTop="1" thickBot="1">
      <c r="B10" s="76"/>
      <c r="C10" s="77"/>
      <c r="D10" s="153"/>
      <c r="E10" s="78"/>
      <c r="F10" s="79"/>
      <c r="G10" s="78"/>
      <c r="H10" s="80"/>
      <c r="I10" s="50" t="str">
        <f>IF(A1=1,"Рік","Year")</f>
        <v>Рік</v>
      </c>
      <c r="J10" s="75"/>
      <c r="K10" s="75"/>
      <c r="L10" s="78"/>
      <c r="M10" s="78"/>
      <c r="N10" s="81"/>
    </row>
    <row r="11" spans="1:14" ht="19.899999999999999" customHeight="1" thickTop="1" thickBot="1">
      <c r="B11" s="82"/>
      <c r="C11" s="83"/>
      <c r="D11" s="153"/>
      <c r="E11" s="84"/>
      <c r="F11" s="61"/>
      <c r="G11" s="84"/>
      <c r="H11" s="85"/>
      <c r="I11" s="74"/>
      <c r="J11" s="75"/>
      <c r="K11" s="75"/>
      <c r="L11" s="86"/>
      <c r="M11" s="86"/>
      <c r="N11" s="81"/>
    </row>
    <row r="12" spans="1:14" ht="19.899999999999999" customHeight="1" thickTop="1" thickBot="1">
      <c r="B12" s="87"/>
      <c r="C12" s="88"/>
      <c r="D12" s="153"/>
      <c r="E12" s="78"/>
      <c r="F12" s="152" t="str">
        <f>IF(A1=1,"Фонд оплати праці ","Payroll")</f>
        <v xml:space="preserve">Фонд оплати праці </v>
      </c>
      <c r="G12" s="78"/>
      <c r="H12" s="80"/>
      <c r="I12" s="50" t="str">
        <f>IF(A1=1,"Квартал","Quarter")</f>
        <v>Квартал</v>
      </c>
      <c r="J12" s="75"/>
      <c r="K12" s="89"/>
      <c r="L12" s="90">
        <v>1</v>
      </c>
      <c r="M12" s="91" t="str">
        <f>IF(A1=1,"КВЕД 2010","CTEA 2010")</f>
        <v>КВЕД 2010</v>
      </c>
      <c r="N12" s="92"/>
    </row>
    <row r="13" spans="1:14" ht="19.899999999999999" customHeight="1" thickTop="1" thickBot="1">
      <c r="B13" s="87"/>
      <c r="C13" s="88"/>
      <c r="D13" s="153"/>
      <c r="E13" s="78"/>
      <c r="F13" s="154"/>
      <c r="G13" s="78"/>
      <c r="H13" s="93"/>
      <c r="I13" s="74"/>
      <c r="J13" s="75"/>
      <c r="K13" s="89"/>
      <c r="L13" s="94">
        <v>2</v>
      </c>
      <c r="M13" s="95" t="str">
        <f>IF(A1=1,"КВЕД 2005","CTEA 2005")</f>
        <v>КВЕД 2005</v>
      </c>
      <c r="N13" s="96"/>
    </row>
    <row r="14" spans="1:14" ht="19.899999999999999" customHeight="1" thickTop="1" thickBot="1">
      <c r="B14" s="87"/>
      <c r="C14" s="88"/>
      <c r="D14" s="153"/>
      <c r="E14" s="78"/>
      <c r="F14" s="61"/>
      <c r="G14" s="78"/>
      <c r="H14" s="97">
        <v>1</v>
      </c>
      <c r="I14" s="98" t="str">
        <f>IF(A1=1,"Рік","Year")</f>
        <v>Рік</v>
      </c>
      <c r="J14" s="75"/>
      <c r="K14" s="75"/>
      <c r="L14" s="99"/>
      <c r="M14" s="100"/>
      <c r="N14" s="75"/>
    </row>
    <row r="15" spans="1:14" s="38" customFormat="1" ht="19.899999999999999" customHeight="1" thickTop="1" thickBot="1">
      <c r="B15" s="101"/>
      <c r="C15" s="102"/>
      <c r="D15" s="153"/>
      <c r="E15" s="103"/>
      <c r="F15" s="104"/>
      <c r="G15" s="103"/>
      <c r="H15" s="105"/>
      <c r="I15" s="106"/>
      <c r="J15" s="75"/>
      <c r="K15" s="75"/>
      <c r="L15" s="103"/>
      <c r="M15" s="103"/>
      <c r="N15" s="107"/>
    </row>
    <row r="16" spans="1:14" s="38" customFormat="1" ht="19.899999999999999" customHeight="1" thickTop="1" thickBot="1">
      <c r="B16" s="101"/>
      <c r="C16" s="102"/>
      <c r="D16" s="153"/>
      <c r="E16" s="103"/>
      <c r="F16" s="159" t="str">
        <f>IF(A1=1,"Індекси реальної заробітної плати","Real wage indices")</f>
        <v>Індекси реальної заробітної плати</v>
      </c>
      <c r="G16" s="103"/>
      <c r="H16" s="108"/>
      <c r="I16" s="50" t="str">
        <f>IF(A1=1,"Місяць","Month")</f>
        <v>Місяць</v>
      </c>
      <c r="J16" s="75"/>
      <c r="K16" s="75"/>
      <c r="L16" s="109"/>
      <c r="M16" s="110"/>
      <c r="N16" s="110"/>
    </row>
    <row r="17" spans="1:14" s="38" customFormat="1" ht="19.899999999999999" customHeight="1" thickTop="1" thickBot="1">
      <c r="B17" s="111"/>
      <c r="C17" s="111"/>
      <c r="D17" s="154"/>
      <c r="E17" s="103"/>
      <c r="F17" s="160"/>
      <c r="G17" s="112"/>
      <c r="H17" s="105"/>
      <c r="I17" s="106"/>
      <c r="J17" s="75"/>
      <c r="K17" s="75"/>
      <c r="L17" s="109"/>
      <c r="M17" s="110"/>
      <c r="N17" s="110"/>
    </row>
    <row r="18" spans="1:14" s="39" customFormat="1" ht="19.899999999999999" customHeight="1" thickTop="1" thickBot="1">
      <c r="B18" s="111"/>
      <c r="C18" s="111"/>
      <c r="D18" s="113"/>
      <c r="E18" s="114"/>
      <c r="F18" s="115"/>
      <c r="G18" s="114"/>
      <c r="H18" s="97"/>
      <c r="I18" s="50" t="str">
        <f>IF(A1=1,"Рік","Year")</f>
        <v>Рік</v>
      </c>
      <c r="J18" s="75"/>
      <c r="K18" s="75"/>
      <c r="L18" s="116"/>
      <c r="M18" s="117"/>
      <c r="N18" s="117"/>
    </row>
    <row r="19" spans="1:14" s="39" customFormat="1" ht="19.899999999999999" customHeight="1" thickTop="1" thickBot="1">
      <c r="B19" s="118"/>
      <c r="C19" s="118"/>
      <c r="D19" s="113"/>
      <c r="E19" s="114"/>
      <c r="F19" s="119"/>
      <c r="G19" s="114"/>
      <c r="H19" s="120"/>
      <c r="I19" s="120"/>
      <c r="J19" s="121"/>
      <c r="K19" s="121"/>
      <c r="L19" s="121"/>
      <c r="M19" s="121"/>
      <c r="N19" s="122"/>
    </row>
    <row r="20" spans="1:14" ht="19.899999999999999" customHeight="1" thickTop="1" thickBot="1">
      <c r="B20" s="101"/>
      <c r="C20" s="101"/>
      <c r="D20" s="123"/>
      <c r="E20" s="124"/>
      <c r="F20" s="159" t="str">
        <f>IF(A1=1,"Заборгованість з виплати заробітної плати ","Wage arrears")</f>
        <v xml:space="preserve">Заборгованість з виплати заробітної плати </v>
      </c>
      <c r="G20" s="124"/>
      <c r="H20" s="125"/>
      <c r="I20" s="50" t="str">
        <f>IF(A1=1,"Місяць","Month")</f>
        <v>Місяць</v>
      </c>
      <c r="J20" s="126"/>
      <c r="K20" s="126"/>
      <c r="L20" s="127"/>
      <c r="M20" s="126"/>
      <c r="N20" s="128"/>
    </row>
    <row r="21" spans="1:14" ht="19.899999999999999" customHeight="1" thickTop="1" thickBot="1">
      <c r="A21" s="38"/>
      <c r="B21" s="82"/>
      <c r="C21" s="82"/>
      <c r="F21" s="160"/>
      <c r="I21" s="61"/>
    </row>
    <row r="22" spans="1:14" ht="19.899999999999999" customHeight="1" thickTop="1" thickBot="1">
      <c r="B22" s="129"/>
      <c r="C22" s="129"/>
      <c r="F22" s="61"/>
      <c r="H22" s="97"/>
      <c r="I22" s="50" t="str">
        <f>IF(A1=1,"Рік","Year")</f>
        <v>Рік</v>
      </c>
    </row>
    <row r="23" spans="1:14" ht="19.899999999999999" customHeight="1" thickTop="1">
      <c r="B23" s="129"/>
      <c r="C23" s="129"/>
    </row>
    <row r="24" spans="1:14" ht="19.899999999999999" customHeight="1">
      <c r="B24" s="130"/>
      <c r="C24" s="130"/>
    </row>
    <row r="25" spans="1:14" ht="19.899999999999999" customHeight="1">
      <c r="B25" s="131"/>
      <c r="C25" s="131"/>
    </row>
    <row r="26" spans="1:14">
      <c r="B26" s="131"/>
      <c r="C26" s="131"/>
    </row>
    <row r="27" spans="1:14">
      <c r="B27" s="132"/>
      <c r="C27" s="132"/>
    </row>
    <row r="28" spans="1:14" ht="19.5">
      <c r="B28" s="133"/>
      <c r="C28" s="133"/>
      <c r="D28" s="134"/>
      <c r="E28" s="135"/>
      <c r="F28" s="135"/>
      <c r="G28" s="135"/>
      <c r="H28" s="136"/>
      <c r="I28" s="135"/>
      <c r="J28" s="135"/>
      <c r="K28" s="135"/>
      <c r="L28" s="137"/>
      <c r="M28" s="135"/>
      <c r="N28" s="135"/>
    </row>
    <row r="29" spans="1:14" ht="19.5">
      <c r="B29" s="133"/>
      <c r="C29" s="133"/>
      <c r="D29" s="134"/>
      <c r="E29" s="135"/>
      <c r="F29" s="135"/>
      <c r="G29" s="135"/>
      <c r="H29" s="136"/>
      <c r="I29" s="135"/>
      <c r="J29" s="135"/>
      <c r="K29" s="135"/>
      <c r="L29" s="137"/>
      <c r="M29" s="135"/>
      <c r="N29" s="135"/>
    </row>
    <row r="30" spans="1:14" ht="19.5">
      <c r="B30" s="133"/>
      <c r="C30" s="133"/>
      <c r="D30" s="134"/>
      <c r="E30" s="135"/>
      <c r="F30" s="135"/>
      <c r="G30" s="135"/>
      <c r="H30" s="136"/>
      <c r="I30" s="135"/>
      <c r="J30" s="135"/>
      <c r="K30" s="135"/>
      <c r="L30" s="137"/>
      <c r="M30" s="135"/>
      <c r="N30" s="135"/>
    </row>
    <row r="31" spans="1:14">
      <c r="B31" s="130"/>
      <c r="C31" s="130"/>
    </row>
    <row r="32" spans="1:14">
      <c r="B32" s="138"/>
      <c r="C32" s="138"/>
    </row>
    <row r="33" spans="2:3">
      <c r="B33" s="138"/>
      <c r="C33" s="138"/>
    </row>
    <row r="34" spans="2:3" ht="15.75" customHeight="1">
      <c r="B34" s="138"/>
      <c r="C34" s="138"/>
    </row>
    <row r="35" spans="2:3">
      <c r="B35" s="139"/>
      <c r="C35" s="139"/>
    </row>
  </sheetData>
  <sheetProtection algorithmName="SHA-512" hashValue="ctD534rOAkbqFRaZERLwC4KXE7c0nchxQL2KaSFIueMrz9l8miq4lG7Sly1rzuROD3yr0H6n4syZO8AuyYqh+w==" saltValue="thCUF2fmH9w0wXq7QIiX2w==" spinCount="100000" sheet="1" objects="1" scenarios="1"/>
  <mergeCells count="8">
    <mergeCell ref="D8:D17"/>
    <mergeCell ref="B3:B7"/>
    <mergeCell ref="N4:N8"/>
    <mergeCell ref="F20:F21"/>
    <mergeCell ref="F2:F3"/>
    <mergeCell ref="F8:F9"/>
    <mergeCell ref="F16:F17"/>
    <mergeCell ref="F12:F13"/>
  </mergeCells>
  <phoneticPr fontId="19" type="noConversion"/>
  <hyperlinks>
    <hyperlink ref="I14" location="'1'!A1" display="'1'!A1"/>
  </hyperlinks>
  <pageMargins left="0.55118110236220474" right="0.11811023622047245" top="3.937007874015748E-2" bottom="7.874015748031496E-2" header="0.15748031496062992" footer="0.19685039370078741"/>
  <pageSetup paperSize="9" scale="63"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0</xdr:col>
                    <xdr:colOff>485775</xdr:colOff>
                    <xdr:row>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ES55"/>
  <sheetViews>
    <sheetView showGridLines="0" zoomScale="86" zoomScaleNormal="86" workbookViewId="0">
      <pane xSplit="2" ySplit="2" topLeftCell="M26" activePane="bottomRight" state="frozen"/>
      <selection activeCell="B3" sqref="B3:B7"/>
      <selection pane="topRight" activeCell="B3" sqref="B3:B7"/>
      <selection pane="bottomLeft" activeCell="B3" sqref="B3:B7"/>
      <selection pane="bottomRight"/>
    </sheetView>
  </sheetViews>
  <sheetFormatPr defaultColWidth="9.33203125" defaultRowHeight="15" outlineLevelRow="1"/>
  <cols>
    <col min="1" max="1" width="9" style="1" customWidth="1"/>
    <col min="2" max="2" width="45.83203125" style="1" customWidth="1"/>
    <col min="3" max="8" width="12.83203125" style="142" customWidth="1"/>
    <col min="9" max="9" width="12.83203125" style="21" customWidth="1"/>
    <col min="10" max="10" width="12.83203125" style="142" customWidth="1"/>
    <col min="11" max="12" width="12.83203125" style="23" customWidth="1"/>
    <col min="13" max="15" width="12.83203125" style="24" customWidth="1"/>
    <col min="16" max="16" width="12.83203125" style="149" customWidth="1"/>
    <col min="17" max="17" width="12.83203125" style="24" customWidth="1"/>
    <col min="18" max="20" width="12.83203125" style="1" customWidth="1"/>
    <col min="21" max="25" width="14.83203125" style="1" customWidth="1"/>
    <col min="26" max="28" width="12.83203125" style="1" customWidth="1"/>
    <col min="29" max="32" width="10.83203125" style="1" customWidth="1"/>
    <col min="33" max="16384" width="9.33203125" style="1"/>
  </cols>
  <sheetData>
    <row r="1" spans="1:149" ht="24" customHeight="1">
      <c r="A1" s="6" t="str">
        <f>IF('0'!A1=1,"до змісту","to title")</f>
        <v>до змісту</v>
      </c>
      <c r="B1" s="7"/>
      <c r="C1" s="141"/>
      <c r="D1" s="141"/>
      <c r="F1" s="141"/>
      <c r="G1" s="141"/>
      <c r="H1" s="141"/>
      <c r="I1" s="22"/>
    </row>
    <row r="2" spans="1:149" ht="15.75" customHeight="1">
      <c r="A2" s="8"/>
      <c r="B2" s="9"/>
      <c r="C2" s="25">
        <v>2002</v>
      </c>
      <c r="D2" s="25">
        <v>2003</v>
      </c>
      <c r="E2" s="25">
        <v>2004</v>
      </c>
      <c r="F2" s="25">
        <v>2005</v>
      </c>
      <c r="G2" s="25">
        <v>2006</v>
      </c>
      <c r="H2" s="25">
        <v>2007</v>
      </c>
      <c r="I2" s="25">
        <v>2008</v>
      </c>
      <c r="J2" s="25">
        <v>2009</v>
      </c>
      <c r="K2" s="25">
        <v>2010</v>
      </c>
      <c r="L2" s="25">
        <v>2011</v>
      </c>
      <c r="M2" s="25">
        <v>2012</v>
      </c>
      <c r="N2" s="25">
        <v>2013</v>
      </c>
      <c r="O2" s="25">
        <v>2014</v>
      </c>
      <c r="P2" s="25">
        <v>2015</v>
      </c>
      <c r="Q2" s="25">
        <v>2016</v>
      </c>
      <c r="R2" s="140">
        <v>2017</v>
      </c>
      <c r="S2" s="25">
        <v>2018</v>
      </c>
      <c r="T2" s="140">
        <v>2019</v>
      </c>
      <c r="U2" s="25">
        <v>2020</v>
      </c>
      <c r="V2" s="140">
        <v>2021</v>
      </c>
    </row>
    <row r="3" spans="1:149" ht="30" customHeight="1" outlineLevel="1">
      <c r="A3" s="161" t="str">
        <f>IF('0'!A1=1,"Фонд оплати праці штатних працівників (млн. грн) КВЕД 2005","Payroll (mln. UAH) CTEA 2005")</f>
        <v>Фонд оплати праці штатних працівників (млн. грн) КВЕД 2005</v>
      </c>
      <c r="B3" s="162"/>
      <c r="C3" s="143">
        <v>55261.4</v>
      </c>
      <c r="D3" s="143">
        <v>64966.2</v>
      </c>
      <c r="E3" s="144">
        <v>80066</v>
      </c>
      <c r="F3" s="144">
        <v>110166.1</v>
      </c>
      <c r="G3" s="144">
        <v>142890.5</v>
      </c>
      <c r="H3" s="144">
        <v>185048.1</v>
      </c>
      <c r="I3" s="26">
        <v>246878.2</v>
      </c>
      <c r="J3" s="26">
        <v>243646.8</v>
      </c>
      <c r="K3" s="26">
        <v>289081.8</v>
      </c>
      <c r="L3" s="26">
        <v>333533.2</v>
      </c>
      <c r="M3" s="26">
        <v>384458.7</v>
      </c>
      <c r="N3" s="27" t="s">
        <v>0</v>
      </c>
      <c r="O3" s="27" t="s">
        <v>0</v>
      </c>
      <c r="P3" s="27" t="s">
        <v>0</v>
      </c>
      <c r="Q3" s="27" t="s">
        <v>0</v>
      </c>
      <c r="R3" s="27" t="s">
        <v>0</v>
      </c>
      <c r="S3" s="27" t="s">
        <v>0</v>
      </c>
      <c r="T3" s="27" t="s">
        <v>0</v>
      </c>
      <c r="U3" s="27" t="s">
        <v>0</v>
      </c>
      <c r="V3" s="27" t="s">
        <v>0</v>
      </c>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row>
    <row r="4" spans="1:149" ht="30" customHeight="1" outlineLevel="1">
      <c r="A4" s="163" t="str">
        <f>IF('0'!A1=1,"За видами економічної діяльності (КВЕД 2005)","By types of economic activity CTEA 2005")</f>
        <v>За видами економічної діяльності (КВЕД 2005)</v>
      </c>
      <c r="B4" s="10"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145">
        <v>3785.3</v>
      </c>
      <c r="D4" s="145">
        <v>3620.6</v>
      </c>
      <c r="E4" s="146">
        <v>4155.8999999999996</v>
      </c>
      <c r="F4" s="146">
        <v>5167.3999999999996</v>
      </c>
      <c r="G4" s="146">
        <v>6044.5</v>
      </c>
      <c r="H4" s="146">
        <v>6855.5</v>
      </c>
      <c r="I4" s="28">
        <v>9035.5</v>
      </c>
      <c r="J4" s="146">
        <v>9049.2999999999993</v>
      </c>
      <c r="K4" s="28">
        <v>10206.5</v>
      </c>
      <c r="L4" s="28">
        <v>12123.3</v>
      </c>
      <c r="M4" s="28">
        <v>13975.1</v>
      </c>
      <c r="N4" s="29" t="s">
        <v>0</v>
      </c>
      <c r="O4" s="29" t="s">
        <v>0</v>
      </c>
      <c r="P4" s="147" t="s">
        <v>0</v>
      </c>
      <c r="Q4" s="29" t="s">
        <v>0</v>
      </c>
      <c r="R4" s="29" t="s">
        <v>0</v>
      </c>
      <c r="S4" s="29" t="s">
        <v>0</v>
      </c>
      <c r="T4" s="29" t="s">
        <v>0</v>
      </c>
      <c r="U4" s="29" t="s">
        <v>0</v>
      </c>
      <c r="V4" s="29" t="s">
        <v>0</v>
      </c>
    </row>
    <row r="5" spans="1:149" ht="30" customHeight="1" outlineLevel="1">
      <c r="A5" s="164"/>
      <c r="B5" s="11" t="str">
        <f>IF('0'!A1=1,"Лісове господарство та пов'язані з ним послуги","forestry and related services")</f>
        <v>Лісове господарство та пов'язані з ним послуги</v>
      </c>
      <c r="C5" s="145">
        <v>330.3</v>
      </c>
      <c r="D5" s="145">
        <v>415.2</v>
      </c>
      <c r="E5" s="146">
        <v>593.5</v>
      </c>
      <c r="F5" s="146">
        <v>786.8</v>
      </c>
      <c r="G5" s="146">
        <v>954.8</v>
      </c>
      <c r="H5" s="146">
        <v>1173.5</v>
      </c>
      <c r="I5" s="28">
        <v>1310.2</v>
      </c>
      <c r="J5" s="146">
        <v>1178</v>
      </c>
      <c r="K5" s="28">
        <v>1495.7</v>
      </c>
      <c r="L5" s="28">
        <v>1844.5</v>
      </c>
      <c r="M5" s="28">
        <v>2055.4</v>
      </c>
      <c r="N5" s="29" t="s">
        <v>0</v>
      </c>
      <c r="O5" s="29" t="s">
        <v>0</v>
      </c>
      <c r="P5" s="147" t="s">
        <v>0</v>
      </c>
      <c r="Q5" s="29" t="s">
        <v>0</v>
      </c>
      <c r="R5" s="29" t="s">
        <v>0</v>
      </c>
      <c r="S5" s="29" t="s">
        <v>0</v>
      </c>
      <c r="T5" s="29" t="s">
        <v>0</v>
      </c>
      <c r="U5" s="29" t="s">
        <v>0</v>
      </c>
      <c r="V5" s="29" t="s">
        <v>0</v>
      </c>
    </row>
    <row r="6" spans="1:149" ht="30" customHeight="1" outlineLevel="1">
      <c r="A6" s="164"/>
      <c r="B6" s="11" t="str">
        <f>IF('0'!A1=1,"Рибальство, рибництво","Fishing, fishery")</f>
        <v>Рибальство, рибництво</v>
      </c>
      <c r="C6" s="145">
        <v>74.099999999999994</v>
      </c>
      <c r="D6" s="145">
        <v>80.599999999999994</v>
      </c>
      <c r="E6" s="146">
        <v>86.3</v>
      </c>
      <c r="F6" s="146">
        <v>98</v>
      </c>
      <c r="G6" s="146">
        <v>107.1</v>
      </c>
      <c r="H6" s="146">
        <v>108.1</v>
      </c>
      <c r="I6" s="28">
        <v>117.4</v>
      </c>
      <c r="J6" s="146">
        <v>117.1</v>
      </c>
      <c r="K6" s="28">
        <v>120.1</v>
      </c>
      <c r="L6" s="28">
        <v>116.8</v>
      </c>
      <c r="M6" s="28">
        <v>110.7</v>
      </c>
      <c r="N6" s="29" t="s">
        <v>0</v>
      </c>
      <c r="O6" s="29" t="s">
        <v>0</v>
      </c>
      <c r="P6" s="147" t="s">
        <v>0</v>
      </c>
      <c r="Q6" s="29" t="s">
        <v>0</v>
      </c>
      <c r="R6" s="29" t="s">
        <v>0</v>
      </c>
      <c r="S6" s="29" t="s">
        <v>0</v>
      </c>
      <c r="T6" s="29" t="s">
        <v>0</v>
      </c>
      <c r="U6" s="29" t="s">
        <v>0</v>
      </c>
      <c r="V6" s="29" t="s">
        <v>0</v>
      </c>
    </row>
    <row r="7" spans="1:149" ht="30" customHeight="1" outlineLevel="1">
      <c r="A7" s="164"/>
      <c r="B7" s="11" t="str">
        <f>IF('0'!A1=1,"Промисловість","Industrial production")</f>
        <v>Промисловість</v>
      </c>
      <c r="C7" s="145">
        <v>20825.099999999999</v>
      </c>
      <c r="D7" s="145">
        <v>24229.7</v>
      </c>
      <c r="E7" s="146">
        <v>30403.5</v>
      </c>
      <c r="F7" s="146">
        <v>39619.800000000003</v>
      </c>
      <c r="G7" s="146">
        <v>48898.6</v>
      </c>
      <c r="H7" s="146">
        <v>61291.4</v>
      </c>
      <c r="I7" s="28">
        <v>77146.3</v>
      </c>
      <c r="J7" s="146">
        <v>72438.5</v>
      </c>
      <c r="K7" s="28">
        <v>87965.9</v>
      </c>
      <c r="L7" s="28">
        <v>104847.7</v>
      </c>
      <c r="M7" s="28">
        <v>116069.2</v>
      </c>
      <c r="N7" s="29" t="s">
        <v>0</v>
      </c>
      <c r="O7" s="29" t="s">
        <v>0</v>
      </c>
      <c r="P7" s="147" t="s">
        <v>0</v>
      </c>
      <c r="Q7" s="29" t="s">
        <v>0</v>
      </c>
      <c r="R7" s="29" t="s">
        <v>0</v>
      </c>
      <c r="S7" s="29" t="s">
        <v>0</v>
      </c>
      <c r="T7" s="29" t="s">
        <v>0</v>
      </c>
      <c r="U7" s="29" t="s">
        <v>0</v>
      </c>
      <c r="V7" s="29" t="s">
        <v>0</v>
      </c>
    </row>
    <row r="8" spans="1:149" ht="30" customHeight="1" outlineLevel="1">
      <c r="A8" s="164"/>
      <c r="B8" s="11" t="str">
        <f>IF('0'!A1=1,"Будівництво","Construction")</f>
        <v>Будівництво</v>
      </c>
      <c r="C8" s="145">
        <v>2324.6999999999998</v>
      </c>
      <c r="D8" s="145">
        <v>2823.7</v>
      </c>
      <c r="E8" s="146">
        <v>3749.3</v>
      </c>
      <c r="F8" s="146">
        <v>4941.1000000000004</v>
      </c>
      <c r="G8" s="146">
        <v>6523</v>
      </c>
      <c r="H8" s="146">
        <v>8914.7000000000007</v>
      </c>
      <c r="I8" s="28">
        <v>10939.5</v>
      </c>
      <c r="J8" s="146">
        <v>6981.1</v>
      </c>
      <c r="K8" s="28">
        <v>7999</v>
      </c>
      <c r="L8" s="28">
        <v>9067</v>
      </c>
      <c r="M8" s="28">
        <v>9634.1</v>
      </c>
      <c r="N8" s="29" t="s">
        <v>0</v>
      </c>
      <c r="O8" s="29" t="s">
        <v>0</v>
      </c>
      <c r="P8" s="147" t="s">
        <v>0</v>
      </c>
      <c r="Q8" s="29" t="s">
        <v>0</v>
      </c>
      <c r="R8" s="29" t="s">
        <v>0</v>
      </c>
      <c r="S8" s="29" t="s">
        <v>0</v>
      </c>
      <c r="T8" s="29" t="s">
        <v>0</v>
      </c>
      <c r="U8" s="29" t="s">
        <v>0</v>
      </c>
      <c r="V8" s="29" t="s">
        <v>0</v>
      </c>
    </row>
    <row r="9" spans="1:149" ht="30" customHeight="1" outlineLevel="1">
      <c r="A9" s="164"/>
      <c r="B9" s="11"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145">
        <v>2264.4</v>
      </c>
      <c r="D9" s="145">
        <v>2657.6</v>
      </c>
      <c r="E9" s="146">
        <v>3601.4</v>
      </c>
      <c r="F9" s="146">
        <v>5788.8</v>
      </c>
      <c r="G9" s="146">
        <v>8412.9</v>
      </c>
      <c r="H9" s="146">
        <v>11998.9</v>
      </c>
      <c r="I9" s="28">
        <v>17200.7</v>
      </c>
      <c r="J9" s="146">
        <v>16004.7</v>
      </c>
      <c r="K9" s="28">
        <v>20336.400000000001</v>
      </c>
      <c r="L9" s="28">
        <v>25604.2</v>
      </c>
      <c r="M9" s="28">
        <v>31753.1</v>
      </c>
      <c r="N9" s="29" t="s">
        <v>0</v>
      </c>
      <c r="O9" s="29" t="s">
        <v>0</v>
      </c>
      <c r="P9" s="147" t="s">
        <v>0</v>
      </c>
      <c r="Q9" s="29" t="s">
        <v>0</v>
      </c>
      <c r="R9" s="29" t="s">
        <v>0</v>
      </c>
      <c r="S9" s="29" t="s">
        <v>0</v>
      </c>
      <c r="T9" s="29" t="s">
        <v>0</v>
      </c>
      <c r="U9" s="29" t="s">
        <v>0</v>
      </c>
      <c r="V9" s="29" t="s">
        <v>0</v>
      </c>
    </row>
    <row r="10" spans="1:149" ht="30" customHeight="1" outlineLevel="1">
      <c r="A10" s="164"/>
      <c r="B10" s="11"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145">
        <v>923.5</v>
      </c>
      <c r="D10" s="145">
        <v>1016.3</v>
      </c>
      <c r="E10" s="146">
        <v>1197.5999999999999</v>
      </c>
      <c r="F10" s="146">
        <v>1750.9</v>
      </c>
      <c r="G10" s="147" t="s">
        <v>0</v>
      </c>
      <c r="H10" s="147" t="s">
        <v>0</v>
      </c>
      <c r="I10" s="29" t="s">
        <v>0</v>
      </c>
      <c r="J10" s="147" t="s">
        <v>0</v>
      </c>
      <c r="K10" s="29" t="s">
        <v>0</v>
      </c>
      <c r="L10" s="29" t="s">
        <v>0</v>
      </c>
      <c r="M10" s="29" t="s">
        <v>0</v>
      </c>
      <c r="N10" s="29" t="s">
        <v>0</v>
      </c>
      <c r="O10" s="29" t="s">
        <v>0</v>
      </c>
      <c r="P10" s="147" t="s">
        <v>0</v>
      </c>
      <c r="Q10" s="29" t="s">
        <v>0</v>
      </c>
      <c r="R10" s="29" t="s">
        <v>0</v>
      </c>
      <c r="S10" s="29" t="s">
        <v>0</v>
      </c>
      <c r="T10" s="29" t="s">
        <v>0</v>
      </c>
      <c r="U10" s="29" t="s">
        <v>0</v>
      </c>
      <c r="V10" s="29" t="s">
        <v>0</v>
      </c>
    </row>
    <row r="11" spans="1:149" ht="30" customHeight="1" outlineLevel="1">
      <c r="A11" s="164"/>
      <c r="B11" s="11" t="str">
        <f>IF('0'!A1=1,"Діяльність готелів та ресторанів","Activity of hotels and restaurants")</f>
        <v>Діяльність готелів та ресторанів</v>
      </c>
      <c r="C11" s="145">
        <v>297.39999999999998</v>
      </c>
      <c r="D11" s="146">
        <v>331</v>
      </c>
      <c r="E11" s="146">
        <v>403.7</v>
      </c>
      <c r="F11" s="146">
        <v>558.6</v>
      </c>
      <c r="G11" s="146">
        <v>757.5</v>
      </c>
      <c r="H11" s="146">
        <v>999.9</v>
      </c>
      <c r="I11" s="28">
        <v>1384.1</v>
      </c>
      <c r="J11" s="146">
        <v>1375.2</v>
      </c>
      <c r="K11" s="28">
        <v>1911.3</v>
      </c>
      <c r="L11" s="28">
        <v>2236.8000000000002</v>
      </c>
      <c r="M11" s="28">
        <v>2683.4</v>
      </c>
      <c r="N11" s="29" t="s">
        <v>0</v>
      </c>
      <c r="O11" s="29" t="s">
        <v>0</v>
      </c>
      <c r="P11" s="147" t="s">
        <v>0</v>
      </c>
      <c r="Q11" s="29" t="s">
        <v>0</v>
      </c>
      <c r="R11" s="29" t="s">
        <v>0</v>
      </c>
      <c r="S11" s="29" t="s">
        <v>0</v>
      </c>
      <c r="T11" s="29" t="s">
        <v>0</v>
      </c>
      <c r="U11" s="29" t="s">
        <v>0</v>
      </c>
      <c r="V11" s="29" t="s">
        <v>0</v>
      </c>
    </row>
    <row r="12" spans="1:149" ht="30" customHeight="1" outlineLevel="1">
      <c r="A12" s="164"/>
      <c r="B12" s="11" t="str">
        <f>IF('0'!A1=1,"Діяльність транспорту та зв'язку","Activity of transport and communications")</f>
        <v>Діяльність транспорту та зв'язку</v>
      </c>
      <c r="C12" s="145">
        <v>6967.4</v>
      </c>
      <c r="D12" s="145">
        <v>8174.2</v>
      </c>
      <c r="E12" s="146">
        <v>9922.5</v>
      </c>
      <c r="F12" s="146">
        <v>12586.6</v>
      </c>
      <c r="G12" s="146">
        <v>15799.9</v>
      </c>
      <c r="H12" s="146">
        <v>19579.7</v>
      </c>
      <c r="I12" s="28">
        <v>25795.3</v>
      </c>
      <c r="J12" s="146">
        <v>27041.8</v>
      </c>
      <c r="K12" s="28">
        <v>30919.599999999999</v>
      </c>
      <c r="L12" s="28">
        <v>34858.1</v>
      </c>
      <c r="M12" s="28">
        <v>38831.300000000003</v>
      </c>
      <c r="N12" s="29" t="s">
        <v>0</v>
      </c>
      <c r="O12" s="29" t="s">
        <v>0</v>
      </c>
      <c r="P12" s="147" t="s">
        <v>0</v>
      </c>
      <c r="Q12" s="29" t="s">
        <v>0</v>
      </c>
      <c r="R12" s="29" t="s">
        <v>0</v>
      </c>
      <c r="S12" s="29" t="s">
        <v>0</v>
      </c>
      <c r="T12" s="29" t="s">
        <v>0</v>
      </c>
      <c r="U12" s="29" t="s">
        <v>0</v>
      </c>
      <c r="V12" s="29" t="s">
        <v>0</v>
      </c>
    </row>
    <row r="13" spans="1:149" ht="30" customHeight="1" outlineLevel="1">
      <c r="A13" s="164"/>
      <c r="B13" s="11" t="str">
        <f>IF('0'!A1=1,"діяльність наземного транспорту","аctivity of surface transport")</f>
        <v>діяльність наземного транспорту</v>
      </c>
      <c r="C13" s="145">
        <v>2563.1</v>
      </c>
      <c r="D13" s="145">
        <v>3001.2</v>
      </c>
      <c r="E13" s="146">
        <v>3481.1</v>
      </c>
      <c r="F13" s="146">
        <v>4243.8999999999996</v>
      </c>
      <c r="G13" s="146">
        <v>5135.7</v>
      </c>
      <c r="H13" s="146">
        <v>6334.3</v>
      </c>
      <c r="I13" s="28">
        <v>7621.2</v>
      </c>
      <c r="J13" s="146">
        <v>7465.9</v>
      </c>
      <c r="K13" s="29" t="s">
        <v>0</v>
      </c>
      <c r="L13" s="29" t="s">
        <v>0</v>
      </c>
      <c r="M13" s="29" t="s">
        <v>0</v>
      </c>
      <c r="N13" s="29" t="s">
        <v>0</v>
      </c>
      <c r="O13" s="29" t="s">
        <v>0</v>
      </c>
      <c r="P13" s="147" t="s">
        <v>0</v>
      </c>
      <c r="Q13" s="29" t="s">
        <v>0</v>
      </c>
      <c r="R13" s="29" t="s">
        <v>0</v>
      </c>
      <c r="S13" s="29" t="s">
        <v>0</v>
      </c>
      <c r="T13" s="29" t="s">
        <v>0</v>
      </c>
      <c r="U13" s="29" t="s">
        <v>0</v>
      </c>
      <c r="V13" s="29" t="s">
        <v>0</v>
      </c>
    </row>
    <row r="14" spans="1:149" ht="30" customHeight="1" outlineLevel="1">
      <c r="A14" s="164"/>
      <c r="B14" s="11" t="str">
        <f>IF('0'!A1=1,"діяльність водного транспорту","аctivity of water transport")</f>
        <v>діяльність водного транспорту</v>
      </c>
      <c r="C14" s="145">
        <v>226.5</v>
      </c>
      <c r="D14" s="146">
        <v>246</v>
      </c>
      <c r="E14" s="146">
        <v>146.4</v>
      </c>
      <c r="F14" s="146">
        <v>184.1</v>
      </c>
      <c r="G14" s="146">
        <v>211.6</v>
      </c>
      <c r="H14" s="146">
        <v>256</v>
      </c>
      <c r="I14" s="28">
        <v>317.3</v>
      </c>
      <c r="J14" s="146">
        <v>342.5</v>
      </c>
      <c r="K14" s="29" t="s">
        <v>0</v>
      </c>
      <c r="L14" s="29" t="s">
        <v>0</v>
      </c>
      <c r="M14" s="29" t="s">
        <v>0</v>
      </c>
      <c r="N14" s="29" t="s">
        <v>0</v>
      </c>
      <c r="O14" s="29" t="s">
        <v>0</v>
      </c>
      <c r="P14" s="147" t="s">
        <v>0</v>
      </c>
      <c r="Q14" s="29" t="s">
        <v>0</v>
      </c>
      <c r="R14" s="29" t="s">
        <v>0</v>
      </c>
      <c r="S14" s="29" t="s">
        <v>0</v>
      </c>
      <c r="T14" s="29" t="s">
        <v>0</v>
      </c>
      <c r="U14" s="29" t="s">
        <v>0</v>
      </c>
      <c r="V14" s="29" t="s">
        <v>0</v>
      </c>
    </row>
    <row r="15" spans="1:149" ht="30" customHeight="1" outlineLevel="1">
      <c r="A15" s="164"/>
      <c r="B15" s="11" t="str">
        <f>IF('0'!A1=1,"діяльність авіаційного транспорту","аctivity of air transport")</f>
        <v>діяльність авіаційного транспорту</v>
      </c>
      <c r="C15" s="145">
        <v>100.6</v>
      </c>
      <c r="D15" s="145">
        <v>123.7</v>
      </c>
      <c r="E15" s="146">
        <v>177.2</v>
      </c>
      <c r="F15" s="146">
        <v>244.1</v>
      </c>
      <c r="G15" s="146">
        <v>347.9</v>
      </c>
      <c r="H15" s="146">
        <v>448.3</v>
      </c>
      <c r="I15" s="28">
        <v>588.29999999999995</v>
      </c>
      <c r="J15" s="146">
        <v>745.9</v>
      </c>
      <c r="K15" s="29" t="s">
        <v>0</v>
      </c>
      <c r="L15" s="29" t="s">
        <v>0</v>
      </c>
      <c r="M15" s="29" t="s">
        <v>0</v>
      </c>
      <c r="N15" s="29" t="s">
        <v>0</v>
      </c>
      <c r="O15" s="29" t="s">
        <v>0</v>
      </c>
      <c r="P15" s="147" t="s">
        <v>0</v>
      </c>
      <c r="Q15" s="29" t="s">
        <v>0</v>
      </c>
      <c r="R15" s="29" t="s">
        <v>0</v>
      </c>
      <c r="S15" s="29" t="s">
        <v>0</v>
      </c>
      <c r="T15" s="29" t="s">
        <v>0</v>
      </c>
      <c r="U15" s="29" t="s">
        <v>0</v>
      </c>
      <c r="V15" s="29" t="s">
        <v>0</v>
      </c>
    </row>
    <row r="16" spans="1:149" ht="30" customHeight="1" outlineLevel="1">
      <c r="A16" s="164"/>
      <c r="B16" s="11" t="str">
        <f>IF('0'!A1=1,"додаткові транспортні  послуги та допоміжні операції","аdditional transport services and auxiliary operations")</f>
        <v>додаткові транспортні  послуги та допоміжні операції</v>
      </c>
      <c r="C16" s="145">
        <v>2639.1</v>
      </c>
      <c r="D16" s="145">
        <v>3145.6</v>
      </c>
      <c r="E16" s="146">
        <v>3958.9</v>
      </c>
      <c r="F16" s="146">
        <v>4911.3999999999996</v>
      </c>
      <c r="G16" s="146">
        <v>6366</v>
      </c>
      <c r="H16" s="146">
        <v>8038.1</v>
      </c>
      <c r="I16" s="28">
        <v>11547.5</v>
      </c>
      <c r="J16" s="146">
        <v>12280.7</v>
      </c>
      <c r="K16" s="29" t="s">
        <v>0</v>
      </c>
      <c r="L16" s="29" t="s">
        <v>0</v>
      </c>
      <c r="M16" s="29" t="s">
        <v>0</v>
      </c>
      <c r="N16" s="29" t="s">
        <v>0</v>
      </c>
      <c r="O16" s="29" t="s">
        <v>0</v>
      </c>
      <c r="P16" s="147" t="s">
        <v>0</v>
      </c>
      <c r="Q16" s="29" t="s">
        <v>0</v>
      </c>
      <c r="R16" s="29" t="s">
        <v>0</v>
      </c>
      <c r="S16" s="29" t="s">
        <v>0</v>
      </c>
      <c r="T16" s="29" t="s">
        <v>0</v>
      </c>
      <c r="U16" s="29" t="s">
        <v>0</v>
      </c>
      <c r="V16" s="29" t="s">
        <v>0</v>
      </c>
    </row>
    <row r="17" spans="1:22" ht="30" customHeight="1" outlineLevel="1">
      <c r="A17" s="164"/>
      <c r="B17" s="11" t="str">
        <f>IF('0'!A1=1,"діяльність пошти та зв’язку","аctivity of mail and communications")</f>
        <v>діяльність пошти та зв’язку</v>
      </c>
      <c r="C17" s="145">
        <v>1438.2</v>
      </c>
      <c r="D17" s="145">
        <v>1657.8</v>
      </c>
      <c r="E17" s="146">
        <v>2158.9</v>
      </c>
      <c r="F17" s="146">
        <v>3003.1</v>
      </c>
      <c r="G17" s="146">
        <v>3738.7</v>
      </c>
      <c r="H17" s="146">
        <v>4503.1000000000004</v>
      </c>
      <c r="I17" s="28">
        <v>5721</v>
      </c>
      <c r="J17" s="146">
        <v>6206.8</v>
      </c>
      <c r="K17" s="29" t="s">
        <v>0</v>
      </c>
      <c r="L17" s="29" t="s">
        <v>0</v>
      </c>
      <c r="M17" s="29" t="s">
        <v>0</v>
      </c>
      <c r="N17" s="29" t="s">
        <v>0</v>
      </c>
      <c r="O17" s="29" t="s">
        <v>0</v>
      </c>
      <c r="P17" s="147" t="s">
        <v>0</v>
      </c>
      <c r="Q17" s="29" t="s">
        <v>0</v>
      </c>
      <c r="R17" s="29" t="s">
        <v>0</v>
      </c>
      <c r="S17" s="29" t="s">
        <v>0</v>
      </c>
      <c r="T17" s="29" t="s">
        <v>0</v>
      </c>
      <c r="U17" s="29" t="s">
        <v>0</v>
      </c>
      <c r="V17" s="29" t="s">
        <v>0</v>
      </c>
    </row>
    <row r="18" spans="1:22" ht="30" customHeight="1" outlineLevel="1">
      <c r="A18" s="164"/>
      <c r="B18" s="11" t="str">
        <f>IF('0'!A1=1,"Фінансова діяльність","Financial activity")</f>
        <v>Фінансова діяльність</v>
      </c>
      <c r="C18" s="145">
        <v>1822.4</v>
      </c>
      <c r="D18" s="145">
        <v>2137.3000000000002</v>
      </c>
      <c r="E18" s="146">
        <v>2848.8</v>
      </c>
      <c r="F18" s="146">
        <v>4030.6</v>
      </c>
      <c r="G18" s="146">
        <v>6042.6</v>
      </c>
      <c r="H18" s="146">
        <v>9898.6</v>
      </c>
      <c r="I18" s="28">
        <v>15249.4</v>
      </c>
      <c r="J18" s="146">
        <v>14139</v>
      </c>
      <c r="K18" s="28">
        <v>14858.4</v>
      </c>
      <c r="L18" s="28">
        <v>17720.5</v>
      </c>
      <c r="M18" s="28">
        <v>19762.400000000001</v>
      </c>
      <c r="N18" s="29" t="s">
        <v>0</v>
      </c>
      <c r="O18" s="29" t="s">
        <v>0</v>
      </c>
      <c r="P18" s="147" t="s">
        <v>0</v>
      </c>
      <c r="Q18" s="29" t="s">
        <v>0</v>
      </c>
      <c r="R18" s="29" t="s">
        <v>0</v>
      </c>
      <c r="S18" s="29" t="s">
        <v>0</v>
      </c>
      <c r="T18" s="29" t="s">
        <v>0</v>
      </c>
      <c r="U18" s="29" t="s">
        <v>0</v>
      </c>
      <c r="V18" s="29" t="s">
        <v>0</v>
      </c>
    </row>
    <row r="19" spans="1:22" ht="30" customHeight="1" outlineLevel="1">
      <c r="A19" s="164"/>
      <c r="B19" s="11"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145">
        <v>2984.3</v>
      </c>
      <c r="D19" s="145">
        <v>3542.9</v>
      </c>
      <c r="E19" s="146">
        <v>4357.3</v>
      </c>
      <c r="F19" s="146">
        <v>6092.3</v>
      </c>
      <c r="G19" s="146">
        <v>8572.4</v>
      </c>
      <c r="H19" s="146">
        <v>11773</v>
      </c>
      <c r="I19" s="28">
        <v>15801</v>
      </c>
      <c r="J19" s="146">
        <v>16471.400000000001</v>
      </c>
      <c r="K19" s="28">
        <v>20710.900000000001</v>
      </c>
      <c r="L19" s="28">
        <v>24832.2</v>
      </c>
      <c r="M19" s="28">
        <v>29495.9</v>
      </c>
      <c r="N19" s="29" t="s">
        <v>0</v>
      </c>
      <c r="O19" s="29" t="s">
        <v>0</v>
      </c>
      <c r="P19" s="147" t="s">
        <v>0</v>
      </c>
      <c r="Q19" s="29" t="s">
        <v>0</v>
      </c>
      <c r="R19" s="29" t="s">
        <v>0</v>
      </c>
      <c r="S19" s="29" t="s">
        <v>0</v>
      </c>
      <c r="T19" s="29" t="s">
        <v>0</v>
      </c>
      <c r="U19" s="29" t="s">
        <v>0</v>
      </c>
      <c r="V19" s="29" t="s">
        <v>0</v>
      </c>
    </row>
    <row r="20" spans="1:22" ht="30" customHeight="1" outlineLevel="1">
      <c r="A20" s="164"/>
      <c r="B20" s="11" t="str">
        <f>IF('0'!A1=1,"з них дослідження і розробки","of which research and developments")</f>
        <v>з них дослідження і розробки</v>
      </c>
      <c r="C20" s="147" t="s">
        <v>0</v>
      </c>
      <c r="D20" s="145">
        <v>1136.7</v>
      </c>
      <c r="E20" s="146">
        <v>1519.7</v>
      </c>
      <c r="F20" s="146">
        <v>2048.4</v>
      </c>
      <c r="G20" s="146">
        <v>2512.4</v>
      </c>
      <c r="H20" s="146">
        <v>3186.4</v>
      </c>
      <c r="I20" s="28">
        <v>4199.7</v>
      </c>
      <c r="J20" s="146">
        <v>4431.2</v>
      </c>
      <c r="K20" s="28">
        <v>4752.8999999999996</v>
      </c>
      <c r="L20" s="28">
        <v>5174.2</v>
      </c>
      <c r="M20" s="28">
        <v>5726</v>
      </c>
      <c r="N20" s="29" t="s">
        <v>0</v>
      </c>
      <c r="O20" s="29" t="s">
        <v>0</v>
      </c>
      <c r="P20" s="147" t="s">
        <v>0</v>
      </c>
      <c r="Q20" s="29" t="s">
        <v>0</v>
      </c>
      <c r="R20" s="29" t="s">
        <v>0</v>
      </c>
      <c r="S20" s="29" t="s">
        <v>0</v>
      </c>
      <c r="T20" s="29" t="s">
        <v>0</v>
      </c>
      <c r="U20" s="29" t="s">
        <v>0</v>
      </c>
      <c r="V20" s="29" t="s">
        <v>0</v>
      </c>
    </row>
    <row r="21" spans="1:22" ht="30" customHeight="1" outlineLevel="1">
      <c r="A21" s="164"/>
      <c r="B21" s="11" t="str">
        <f>IF('0'!A1=1,"Державне управління","Public administration")</f>
        <v>Державне управління</v>
      </c>
      <c r="C21" s="145">
        <v>3963.7</v>
      </c>
      <c r="D21" s="145">
        <v>4861.1000000000004</v>
      </c>
      <c r="E21" s="146">
        <v>4565.3</v>
      </c>
      <c r="F21" s="146">
        <v>7428</v>
      </c>
      <c r="G21" s="146">
        <v>11171.1</v>
      </c>
      <c r="H21" s="146">
        <v>13315</v>
      </c>
      <c r="I21" s="28">
        <v>19416.7</v>
      </c>
      <c r="J21" s="146">
        <v>19156.599999999999</v>
      </c>
      <c r="K21" s="28">
        <v>21429.3</v>
      </c>
      <c r="L21" s="28">
        <v>22443.3</v>
      </c>
      <c r="M21" s="28">
        <v>24963.3</v>
      </c>
      <c r="N21" s="29" t="s">
        <v>0</v>
      </c>
      <c r="O21" s="29" t="s">
        <v>0</v>
      </c>
      <c r="P21" s="147" t="s">
        <v>0</v>
      </c>
      <c r="Q21" s="29" t="s">
        <v>0</v>
      </c>
      <c r="R21" s="29" t="s">
        <v>0</v>
      </c>
      <c r="S21" s="29" t="s">
        <v>0</v>
      </c>
      <c r="T21" s="29" t="s">
        <v>0</v>
      </c>
      <c r="U21" s="29" t="s">
        <v>0</v>
      </c>
      <c r="V21" s="29" t="s">
        <v>0</v>
      </c>
    </row>
    <row r="22" spans="1:22" ht="30" customHeight="1" outlineLevel="1">
      <c r="A22" s="164"/>
      <c r="B22" s="11" t="str">
        <f>IF('0'!A1=1,"Освіта","Education")</f>
        <v>Освіта</v>
      </c>
      <c r="C22" s="145">
        <v>5056.7</v>
      </c>
      <c r="D22" s="145">
        <v>6472.6</v>
      </c>
      <c r="E22" s="146">
        <v>8233.2000000000007</v>
      </c>
      <c r="F22" s="146">
        <v>12377.1</v>
      </c>
      <c r="G22" s="146">
        <v>15795.9</v>
      </c>
      <c r="H22" s="146">
        <v>20859.2</v>
      </c>
      <c r="I22" s="28">
        <v>28529.1</v>
      </c>
      <c r="J22" s="146">
        <v>31816.7</v>
      </c>
      <c r="K22" s="28">
        <v>37157.4</v>
      </c>
      <c r="L22" s="28">
        <v>40668.6</v>
      </c>
      <c r="M22" s="28">
        <v>49408.800000000003</v>
      </c>
      <c r="N22" s="29" t="s">
        <v>0</v>
      </c>
      <c r="O22" s="29" t="s">
        <v>0</v>
      </c>
      <c r="P22" s="147" t="s">
        <v>0</v>
      </c>
      <c r="Q22" s="29" t="s">
        <v>0</v>
      </c>
      <c r="R22" s="29" t="s">
        <v>0</v>
      </c>
      <c r="S22" s="29" t="s">
        <v>0</v>
      </c>
      <c r="T22" s="29" t="s">
        <v>0</v>
      </c>
      <c r="U22" s="29" t="s">
        <v>0</v>
      </c>
      <c r="V22" s="29" t="s">
        <v>0</v>
      </c>
    </row>
    <row r="23" spans="1:22" ht="30" customHeight="1" outlineLevel="1">
      <c r="A23" s="164"/>
      <c r="B23" s="11" t="str">
        <f>IF('0'!A1=1,"Охорона здоров’я та надання соціальної допомоги","Health care and provision of social aid")</f>
        <v>Охорона здоров’я та надання соціальної допомоги</v>
      </c>
      <c r="C23" s="145">
        <v>3440.7</v>
      </c>
      <c r="D23" s="145">
        <v>4288.6000000000004</v>
      </c>
      <c r="E23" s="146">
        <v>5363</v>
      </c>
      <c r="F23" s="146">
        <v>7885.2</v>
      </c>
      <c r="G23" s="146">
        <v>10022.6</v>
      </c>
      <c r="H23" s="146">
        <v>13275.1</v>
      </c>
      <c r="I23" s="28">
        <v>17896.2</v>
      </c>
      <c r="J23" s="146">
        <v>19927.900000000001</v>
      </c>
      <c r="K23" s="28">
        <v>24830</v>
      </c>
      <c r="L23" s="28">
        <v>26812.799999999999</v>
      </c>
      <c r="M23" s="28">
        <v>32945.300000000003</v>
      </c>
      <c r="N23" s="29" t="s">
        <v>0</v>
      </c>
      <c r="O23" s="29" t="s">
        <v>0</v>
      </c>
      <c r="P23" s="147" t="s">
        <v>0</v>
      </c>
      <c r="Q23" s="29" t="s">
        <v>0</v>
      </c>
      <c r="R23" s="29" t="s">
        <v>0</v>
      </c>
      <c r="S23" s="29" t="s">
        <v>0</v>
      </c>
      <c r="T23" s="29" t="s">
        <v>0</v>
      </c>
      <c r="U23" s="29" t="s">
        <v>0</v>
      </c>
      <c r="V23" s="29" t="s">
        <v>0</v>
      </c>
    </row>
    <row r="24" spans="1:22" ht="30" customHeight="1" outlineLevel="1">
      <c r="A24" s="164"/>
      <c r="B24" s="11"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145">
        <v>1121.3</v>
      </c>
      <c r="D24" s="145">
        <v>1327.3</v>
      </c>
      <c r="E24" s="146">
        <v>1777.4</v>
      </c>
      <c r="F24" s="146">
        <v>2799</v>
      </c>
      <c r="G24" s="146">
        <v>3787.6</v>
      </c>
      <c r="H24" s="146">
        <v>5005.5</v>
      </c>
      <c r="I24" s="28">
        <v>7056.8</v>
      </c>
      <c r="J24" s="146">
        <v>7949.5</v>
      </c>
      <c r="K24" s="28">
        <v>9141.2999999999993</v>
      </c>
      <c r="L24" s="28">
        <v>10357.4</v>
      </c>
      <c r="M24" s="28">
        <v>12770.7</v>
      </c>
      <c r="N24" s="29" t="s">
        <v>0</v>
      </c>
      <c r="O24" s="29" t="s">
        <v>0</v>
      </c>
      <c r="P24" s="147" t="s">
        <v>0</v>
      </c>
      <c r="Q24" s="29" t="s">
        <v>0</v>
      </c>
      <c r="R24" s="29" t="s">
        <v>0</v>
      </c>
      <c r="S24" s="29" t="s">
        <v>0</v>
      </c>
      <c r="T24" s="29" t="s">
        <v>0</v>
      </c>
      <c r="U24" s="29" t="s">
        <v>0</v>
      </c>
      <c r="V24" s="29" t="s">
        <v>0</v>
      </c>
    </row>
    <row r="25" spans="1:22" ht="30" customHeight="1" outlineLevel="1">
      <c r="A25" s="165"/>
      <c r="B25" s="12"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147" t="s">
        <v>0</v>
      </c>
      <c r="D25" s="145">
        <v>887.3</v>
      </c>
      <c r="E25" s="146">
        <v>1233.7</v>
      </c>
      <c r="F25" s="146">
        <v>2093.6</v>
      </c>
      <c r="G25" s="146">
        <v>2877.2</v>
      </c>
      <c r="H25" s="146">
        <v>3813.7</v>
      </c>
      <c r="I25" s="28">
        <v>5416.1</v>
      </c>
      <c r="J25" s="146">
        <v>6186.1</v>
      </c>
      <c r="K25" s="28">
        <v>6900.1</v>
      </c>
      <c r="L25" s="28">
        <v>7567.3</v>
      </c>
      <c r="M25" s="28">
        <v>9549.2000000000007</v>
      </c>
      <c r="N25" s="29" t="s">
        <v>0</v>
      </c>
      <c r="O25" s="29" t="s">
        <v>0</v>
      </c>
      <c r="P25" s="147" t="s">
        <v>0</v>
      </c>
      <c r="Q25" s="29" t="s">
        <v>0</v>
      </c>
      <c r="R25" s="29" t="s">
        <v>0</v>
      </c>
      <c r="S25" s="29" t="s">
        <v>0</v>
      </c>
      <c r="T25" s="29" t="s">
        <v>0</v>
      </c>
      <c r="U25" s="29" t="s">
        <v>0</v>
      </c>
      <c r="V25" s="29" t="s">
        <v>0</v>
      </c>
    </row>
    <row r="26" spans="1:22" ht="30" customHeight="1">
      <c r="A26" s="161" t="str">
        <f>IF('0'!A1=1,"Фонд оплати праці штатних працівників (млн. грн) КВЕД 2010","Payroll (mln. UAH) CTEA 2010")</f>
        <v>Фонд оплати праці штатних працівників (млн. грн) КВЕД 2010</v>
      </c>
      <c r="B26" s="162"/>
      <c r="C26" s="30" t="s">
        <v>0</v>
      </c>
      <c r="D26" s="30" t="s">
        <v>0</v>
      </c>
      <c r="E26" s="30" t="s">
        <v>0</v>
      </c>
      <c r="F26" s="30" t="s">
        <v>0</v>
      </c>
      <c r="G26" s="30" t="s">
        <v>0</v>
      </c>
      <c r="H26" s="30" t="s">
        <v>0</v>
      </c>
      <c r="I26" s="30" t="s">
        <v>0</v>
      </c>
      <c r="J26" s="148" t="s">
        <v>0</v>
      </c>
      <c r="K26" s="31">
        <v>277045.64376399998</v>
      </c>
      <c r="L26" s="31">
        <v>320331.11157251598</v>
      </c>
      <c r="M26" s="31">
        <v>369388.45756995911</v>
      </c>
      <c r="N26" s="31">
        <v>382817.2</v>
      </c>
      <c r="O26" s="31">
        <v>374163.1</v>
      </c>
      <c r="P26" s="31">
        <v>405934</v>
      </c>
      <c r="Q26" s="31">
        <v>489328.4</v>
      </c>
      <c r="R26" s="31">
        <v>654636</v>
      </c>
      <c r="S26" s="31">
        <v>814993.51240000001</v>
      </c>
      <c r="T26" s="31">
        <v>937531.91020000004</v>
      </c>
      <c r="U26" s="31">
        <v>1021668.1</v>
      </c>
      <c r="V26" s="31">
        <v>1193378.2</v>
      </c>
    </row>
    <row r="27" spans="1:22" ht="30" customHeight="1">
      <c r="A27" s="163" t="str">
        <f>IF('0'!A1=1,"За видами економічної діяльності (КВЕД 2010)","By types of economic activity CTEA 2010")</f>
        <v>За видами економічної діяльності (КВЕД 2010)</v>
      </c>
      <c r="B27" s="13"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27" s="147" t="s">
        <v>0</v>
      </c>
      <c r="D27" s="147" t="s">
        <v>0</v>
      </c>
      <c r="E27" s="147" t="s">
        <v>0</v>
      </c>
      <c r="F27" s="147" t="s">
        <v>0</v>
      </c>
      <c r="G27" s="147" t="s">
        <v>0</v>
      </c>
      <c r="H27" s="147" t="s">
        <v>0</v>
      </c>
      <c r="I27" s="29" t="s">
        <v>0</v>
      </c>
      <c r="J27" s="147" t="s">
        <v>0</v>
      </c>
      <c r="K27" s="32">
        <v>11273.207515999999</v>
      </c>
      <c r="L27" s="32">
        <v>13410.740487034001</v>
      </c>
      <c r="M27" s="32">
        <v>15563.531148037002</v>
      </c>
      <c r="N27" s="32">
        <v>15416.1</v>
      </c>
      <c r="O27" s="32">
        <v>15882.2</v>
      </c>
      <c r="P27" s="32">
        <v>19014</v>
      </c>
      <c r="Q27" s="32">
        <v>23824.400000000001</v>
      </c>
      <c r="R27" s="32">
        <v>33979</v>
      </c>
      <c r="S27" s="150">
        <v>41082.330499999996</v>
      </c>
      <c r="T27" s="150">
        <v>46813.0602</v>
      </c>
      <c r="U27" s="151">
        <v>47968.6</v>
      </c>
      <c r="V27" s="151">
        <v>58863.6</v>
      </c>
    </row>
    <row r="28" spans="1:22" ht="30" customHeight="1">
      <c r="A28" s="164"/>
      <c r="B28" s="14" t="str">
        <f>IF('0'!A1=1,"з них сільське господарство","of which agriculture")</f>
        <v>з них сільське господарство</v>
      </c>
      <c r="C28" s="147" t="s">
        <v>0</v>
      </c>
      <c r="D28" s="147" t="s">
        <v>0</v>
      </c>
      <c r="E28" s="147" t="s">
        <v>0</v>
      </c>
      <c r="F28" s="147" t="s">
        <v>0</v>
      </c>
      <c r="G28" s="147" t="s">
        <v>0</v>
      </c>
      <c r="H28" s="147" t="s">
        <v>0</v>
      </c>
      <c r="I28" s="29" t="s">
        <v>0</v>
      </c>
      <c r="J28" s="147" t="s">
        <v>0</v>
      </c>
      <c r="K28" s="32">
        <v>9693.9981469999984</v>
      </c>
      <c r="L28" s="32">
        <v>11456.525874591001</v>
      </c>
      <c r="M28" s="32">
        <v>13440.287438151003</v>
      </c>
      <c r="N28" s="32">
        <v>13179.6</v>
      </c>
      <c r="O28" s="32">
        <v>13620.2</v>
      </c>
      <c r="P28" s="32">
        <v>15715</v>
      </c>
      <c r="Q28" s="32">
        <v>19279.400000000001</v>
      </c>
      <c r="R28" s="32">
        <v>28030</v>
      </c>
      <c r="S28" s="150">
        <v>33618.139900000002</v>
      </c>
      <c r="T28" s="150">
        <v>40146.543899999997</v>
      </c>
      <c r="U28" s="151">
        <v>41804.9</v>
      </c>
      <c r="V28" s="151">
        <v>48614.3</v>
      </c>
    </row>
    <row r="29" spans="1:22" ht="30" customHeight="1">
      <c r="A29" s="164"/>
      <c r="B29" s="14" t="str">
        <f>IF('0'!A1=1,"Промисловість","Manufacturing")</f>
        <v>Промисловість</v>
      </c>
      <c r="C29" s="147" t="s">
        <v>0</v>
      </c>
      <c r="D29" s="147" t="s">
        <v>0</v>
      </c>
      <c r="E29" s="147" t="s">
        <v>0</v>
      </c>
      <c r="F29" s="147" t="s">
        <v>0</v>
      </c>
      <c r="G29" s="147" t="s">
        <v>0</v>
      </c>
      <c r="H29" s="147" t="s">
        <v>0</v>
      </c>
      <c r="I29" s="29" t="s">
        <v>0</v>
      </c>
      <c r="J29" s="147" t="s">
        <v>0</v>
      </c>
      <c r="K29" s="32">
        <v>85897.309655000005</v>
      </c>
      <c r="L29" s="32">
        <v>102635.44790605</v>
      </c>
      <c r="M29" s="32">
        <v>113894.64494561401</v>
      </c>
      <c r="N29" s="32">
        <v>117509.4</v>
      </c>
      <c r="O29" s="32">
        <v>109909.1</v>
      </c>
      <c r="P29" s="32">
        <v>117209</v>
      </c>
      <c r="Q29" s="32">
        <v>138810.6</v>
      </c>
      <c r="R29" s="32">
        <v>173398</v>
      </c>
      <c r="S29" s="150">
        <v>213962.75649999999</v>
      </c>
      <c r="T29" s="150">
        <v>264121.99859999999</v>
      </c>
      <c r="U29" s="151">
        <v>275061.90000000002</v>
      </c>
      <c r="V29" s="151">
        <v>315632.59999999998</v>
      </c>
    </row>
    <row r="30" spans="1:22" ht="30" customHeight="1">
      <c r="A30" s="164"/>
      <c r="B30" s="14" t="str">
        <f>IF('0'!A1=1,"Будівництво","Construction")</f>
        <v>Будівництво</v>
      </c>
      <c r="C30" s="147" t="s">
        <v>0</v>
      </c>
      <c r="D30" s="147" t="s">
        <v>0</v>
      </c>
      <c r="E30" s="147" t="s">
        <v>0</v>
      </c>
      <c r="F30" s="147" t="s">
        <v>0</v>
      </c>
      <c r="G30" s="147" t="s">
        <v>0</v>
      </c>
      <c r="H30" s="147" t="s">
        <v>0</v>
      </c>
      <c r="I30" s="29" t="s">
        <v>0</v>
      </c>
      <c r="J30" s="147" t="s">
        <v>0</v>
      </c>
      <c r="K30" s="32">
        <v>7864.56945</v>
      </c>
      <c r="L30" s="32">
        <v>9107.5243406690006</v>
      </c>
      <c r="M30" s="32">
        <v>9747.3280315189986</v>
      </c>
      <c r="N30" s="32">
        <v>9286.1</v>
      </c>
      <c r="O30" s="32">
        <v>7816.9</v>
      </c>
      <c r="P30" s="32">
        <v>7758</v>
      </c>
      <c r="Q30" s="32">
        <v>9834.7000000000007</v>
      </c>
      <c r="R30" s="32">
        <v>12515</v>
      </c>
      <c r="S30" s="150">
        <v>16822.261200000001</v>
      </c>
      <c r="T30" s="150">
        <v>21750.0206</v>
      </c>
      <c r="U30" s="151">
        <v>23101.9</v>
      </c>
      <c r="V30" s="151">
        <v>29632.9</v>
      </c>
    </row>
    <row r="31" spans="1:22" ht="30" customHeight="1">
      <c r="A31" s="164"/>
      <c r="B31" s="14"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31" s="147" t="s">
        <v>0</v>
      </c>
      <c r="D31" s="147" t="s">
        <v>0</v>
      </c>
      <c r="E31" s="147" t="s">
        <v>0</v>
      </c>
      <c r="F31" s="147" t="s">
        <v>0</v>
      </c>
      <c r="G31" s="147" t="s">
        <v>0</v>
      </c>
      <c r="H31" s="147" t="s">
        <v>0</v>
      </c>
      <c r="I31" s="29" t="s">
        <v>0</v>
      </c>
      <c r="J31" s="147" t="s">
        <v>0</v>
      </c>
      <c r="K31" s="32">
        <v>19721.913495999997</v>
      </c>
      <c r="L31" s="32">
        <v>24842.750880830004</v>
      </c>
      <c r="M31" s="32">
        <v>30905.524027761003</v>
      </c>
      <c r="N31" s="32">
        <v>32046.5</v>
      </c>
      <c r="O31" s="32">
        <v>32417.3</v>
      </c>
      <c r="P31" s="32">
        <v>38706</v>
      </c>
      <c r="Q31" s="32">
        <v>49653.599999999999</v>
      </c>
      <c r="R31" s="32">
        <v>63796</v>
      </c>
      <c r="S31" s="150">
        <v>85868.313599999994</v>
      </c>
      <c r="T31" s="150">
        <v>99146.820599999992</v>
      </c>
      <c r="U31" s="151">
        <v>107178.2</v>
      </c>
      <c r="V31" s="151">
        <v>130245</v>
      </c>
    </row>
    <row r="32" spans="1:22" ht="30" customHeight="1">
      <c r="A32" s="164"/>
      <c r="B32" s="14"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32" s="147" t="s">
        <v>0</v>
      </c>
      <c r="D32" s="147" t="s">
        <v>0</v>
      </c>
      <c r="E32" s="147" t="s">
        <v>0</v>
      </c>
      <c r="F32" s="147" t="s">
        <v>0</v>
      </c>
      <c r="G32" s="147" t="s">
        <v>0</v>
      </c>
      <c r="H32" s="147" t="s">
        <v>0</v>
      </c>
      <c r="I32" s="29" t="s">
        <v>0</v>
      </c>
      <c r="J32" s="147" t="s">
        <v>0</v>
      </c>
      <c r="K32" s="32">
        <v>24874.454469</v>
      </c>
      <c r="L32" s="32">
        <v>28438.595775903999</v>
      </c>
      <c r="M32" s="32">
        <v>32104.183417918</v>
      </c>
      <c r="N32" s="32">
        <v>33103.800000000003</v>
      </c>
      <c r="O32" s="32">
        <v>33052.5</v>
      </c>
      <c r="P32" s="32">
        <v>36931</v>
      </c>
      <c r="Q32" s="32">
        <v>46005.4</v>
      </c>
      <c r="R32" s="32">
        <v>60448</v>
      </c>
      <c r="S32" s="150">
        <v>76715.853499999997</v>
      </c>
      <c r="T32" s="150">
        <v>89197.196299999996</v>
      </c>
      <c r="U32" s="151">
        <v>89736.9</v>
      </c>
      <c r="V32" s="151">
        <v>101540.4</v>
      </c>
    </row>
    <row r="33" spans="1:22" ht="30" customHeight="1">
      <c r="A33" s="164"/>
      <c r="B33" s="14" t="str">
        <f>IF('0'!A1=1,"діяльність транспорту"," transport activities")</f>
        <v>діяльність транспорту</v>
      </c>
      <c r="C33" s="147" t="s">
        <v>0</v>
      </c>
      <c r="D33" s="147" t="s">
        <v>0</v>
      </c>
      <c r="E33" s="147" t="s">
        <v>0</v>
      </c>
      <c r="F33" s="147" t="s">
        <v>0</v>
      </c>
      <c r="G33" s="147" t="s">
        <v>0</v>
      </c>
      <c r="H33" s="147" t="s">
        <v>0</v>
      </c>
      <c r="I33" s="29" t="s">
        <v>0</v>
      </c>
      <c r="J33" s="147" t="s">
        <v>0</v>
      </c>
      <c r="K33" s="29" t="s">
        <v>0</v>
      </c>
      <c r="L33" s="29" t="s">
        <v>0</v>
      </c>
      <c r="M33" s="29" t="s">
        <v>0</v>
      </c>
      <c r="N33" s="29" t="s">
        <v>0</v>
      </c>
      <c r="O33" s="32">
        <v>12994</v>
      </c>
      <c r="P33" s="32">
        <v>14581</v>
      </c>
      <c r="Q33" s="32">
        <v>19565.3</v>
      </c>
      <c r="R33" s="32">
        <v>26706</v>
      </c>
      <c r="S33" s="150" t="s">
        <v>0</v>
      </c>
      <c r="T33" s="150" t="s">
        <v>0</v>
      </c>
      <c r="U33" s="151" t="s">
        <v>0</v>
      </c>
      <c r="V33" s="151" t="s">
        <v>0</v>
      </c>
    </row>
    <row r="34" spans="1:22" ht="28.9" customHeight="1">
      <c r="A34" s="164"/>
      <c r="B34" s="14"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34" s="147" t="s">
        <v>0</v>
      </c>
      <c r="D34" s="147" t="s">
        <v>0</v>
      </c>
      <c r="E34" s="147" t="s">
        <v>0</v>
      </c>
      <c r="F34" s="147" t="s">
        <v>0</v>
      </c>
      <c r="G34" s="147" t="s">
        <v>0</v>
      </c>
      <c r="H34" s="147" t="s">
        <v>0</v>
      </c>
      <c r="I34" s="29" t="s">
        <v>0</v>
      </c>
      <c r="J34" s="147" t="s">
        <v>0</v>
      </c>
      <c r="K34" s="32">
        <v>14959.519694000001</v>
      </c>
      <c r="L34" s="32">
        <v>17212.897960800998</v>
      </c>
      <c r="M34" s="32">
        <v>19594.405794677998</v>
      </c>
      <c r="N34" s="32">
        <v>20246.400000000001</v>
      </c>
      <c r="O34" s="32">
        <v>18026.5</v>
      </c>
      <c r="P34" s="32">
        <v>20275</v>
      </c>
      <c r="Q34" s="32">
        <v>23849.4</v>
      </c>
      <c r="R34" s="32">
        <v>30229</v>
      </c>
      <c r="S34" s="150">
        <v>40465.659599999999</v>
      </c>
      <c r="T34" s="150">
        <v>47174.339700000004</v>
      </c>
      <c r="U34" s="151">
        <v>46068</v>
      </c>
      <c r="V34" s="151">
        <v>50282.2</v>
      </c>
    </row>
    <row r="35" spans="1:22" ht="30" customHeight="1">
      <c r="A35" s="164"/>
      <c r="B35" s="14" t="str">
        <f>IF('0'!A1=1,"поштова та кур’єрська діяльність","Postal and courier activities")</f>
        <v>поштова та кур’єрська діяльність</v>
      </c>
      <c r="C35" s="147" t="s">
        <v>0</v>
      </c>
      <c r="D35" s="147" t="s">
        <v>0</v>
      </c>
      <c r="E35" s="147" t="s">
        <v>0</v>
      </c>
      <c r="F35" s="147" t="s">
        <v>0</v>
      </c>
      <c r="G35" s="147" t="s">
        <v>0</v>
      </c>
      <c r="H35" s="147" t="s">
        <v>0</v>
      </c>
      <c r="I35" s="29" t="s">
        <v>0</v>
      </c>
      <c r="J35" s="147" t="s">
        <v>0</v>
      </c>
      <c r="K35" s="32">
        <v>1840.580604</v>
      </c>
      <c r="L35" s="32">
        <v>1999.9248843350001</v>
      </c>
      <c r="M35" s="32">
        <v>2111.6091197679998</v>
      </c>
      <c r="N35" s="32">
        <v>2123.5</v>
      </c>
      <c r="O35" s="32">
        <v>2032</v>
      </c>
      <c r="P35" s="32">
        <v>2075</v>
      </c>
      <c r="Q35" s="32">
        <v>2590.6999999999998</v>
      </c>
      <c r="R35" s="32">
        <v>3514</v>
      </c>
      <c r="S35" s="150">
        <v>4488.0910999999996</v>
      </c>
      <c r="T35" s="150">
        <v>4938.0000999999993</v>
      </c>
      <c r="U35" s="151">
        <v>5449.2</v>
      </c>
      <c r="V35" s="151">
        <v>6314.5</v>
      </c>
    </row>
    <row r="36" spans="1:22" ht="30" customHeight="1">
      <c r="A36" s="164"/>
      <c r="B36" s="14" t="str">
        <f>IF('0'!A1=1,"Тимчасове розміщування й  організація харчування","Accommodation and food service activities")</f>
        <v>Тимчасове розміщування й  організація харчування</v>
      </c>
      <c r="C36" s="147" t="s">
        <v>0</v>
      </c>
      <c r="D36" s="147" t="s">
        <v>0</v>
      </c>
      <c r="E36" s="147" t="s">
        <v>0</v>
      </c>
      <c r="F36" s="147" t="s">
        <v>0</v>
      </c>
      <c r="G36" s="147" t="s">
        <v>0</v>
      </c>
      <c r="H36" s="147" t="s">
        <v>0</v>
      </c>
      <c r="I36" s="29" t="s">
        <v>0</v>
      </c>
      <c r="J36" s="147" t="s">
        <v>0</v>
      </c>
      <c r="K36" s="32">
        <v>1637.7133700000002</v>
      </c>
      <c r="L36" s="32">
        <v>1904.682152223</v>
      </c>
      <c r="M36" s="32">
        <v>2319.4202205600004</v>
      </c>
      <c r="N36" s="32">
        <v>2489.5</v>
      </c>
      <c r="O36" s="32">
        <v>2320</v>
      </c>
      <c r="P36" s="32">
        <v>2387</v>
      </c>
      <c r="Q36" s="32">
        <v>3194.6</v>
      </c>
      <c r="R36" s="32">
        <v>4163</v>
      </c>
      <c r="S36" s="150">
        <v>4952.3339999999998</v>
      </c>
      <c r="T36" s="150">
        <v>6119.9337999999998</v>
      </c>
      <c r="U36" s="151">
        <v>4896.8999999999996</v>
      </c>
      <c r="V36" s="151">
        <v>6685.2</v>
      </c>
    </row>
    <row r="37" spans="1:22" ht="30" customHeight="1">
      <c r="A37" s="164"/>
      <c r="B37" s="14" t="str">
        <f>IF('0'!A1=1,"Інформація та телекомунікації","Information and communication")</f>
        <v>Інформація та телекомунікації</v>
      </c>
      <c r="C37" s="147" t="s">
        <v>0</v>
      </c>
      <c r="D37" s="147" t="s">
        <v>0</v>
      </c>
      <c r="E37" s="147" t="s">
        <v>0</v>
      </c>
      <c r="F37" s="147" t="s">
        <v>0</v>
      </c>
      <c r="G37" s="147" t="s">
        <v>0</v>
      </c>
      <c r="H37" s="147" t="s">
        <v>0</v>
      </c>
      <c r="I37" s="29" t="s">
        <v>0</v>
      </c>
      <c r="J37" s="147" t="s">
        <v>0</v>
      </c>
      <c r="K37" s="32">
        <v>7595.3483019999994</v>
      </c>
      <c r="L37" s="32">
        <v>8171.2346328999984</v>
      </c>
      <c r="M37" s="32">
        <v>9306.1207737630011</v>
      </c>
      <c r="N37" s="32">
        <v>9901.7000000000007</v>
      </c>
      <c r="O37" s="32">
        <v>9769.5</v>
      </c>
      <c r="P37" s="32">
        <v>11433</v>
      </c>
      <c r="Q37" s="32">
        <v>13989.4</v>
      </c>
      <c r="R37" s="32">
        <v>17163</v>
      </c>
      <c r="S37" s="150">
        <v>20229.121899999998</v>
      </c>
      <c r="T37" s="150">
        <v>23478.475600000002</v>
      </c>
      <c r="U37" s="151">
        <v>25357.7</v>
      </c>
      <c r="V37" s="151">
        <v>31802.5</v>
      </c>
    </row>
    <row r="38" spans="1:22" ht="30" customHeight="1">
      <c r="A38" s="164"/>
      <c r="B38" s="14" t="str">
        <f>IF('0'!A1=1,"Фінансова та страхова діяльність","Financial and insurance activities")</f>
        <v>Фінансова та страхова діяльність</v>
      </c>
      <c r="C38" s="147" t="s">
        <v>0</v>
      </c>
      <c r="D38" s="147" t="s">
        <v>0</v>
      </c>
      <c r="E38" s="147" t="s">
        <v>0</v>
      </c>
      <c r="F38" s="147" t="s">
        <v>0</v>
      </c>
      <c r="G38" s="147" t="s">
        <v>0</v>
      </c>
      <c r="H38" s="147" t="s">
        <v>0</v>
      </c>
      <c r="I38" s="29" t="s">
        <v>0</v>
      </c>
      <c r="J38" s="147" t="s">
        <v>0</v>
      </c>
      <c r="K38" s="32">
        <v>14712.667945999998</v>
      </c>
      <c r="L38" s="32">
        <v>17572.813125797002</v>
      </c>
      <c r="M38" s="32">
        <v>19807.976468968005</v>
      </c>
      <c r="N38" s="32">
        <v>20217.400000000001</v>
      </c>
      <c r="O38" s="32">
        <v>20657.5</v>
      </c>
      <c r="P38" s="32">
        <v>19768</v>
      </c>
      <c r="Q38" s="32">
        <v>21374.2</v>
      </c>
      <c r="R38" s="32">
        <v>25899</v>
      </c>
      <c r="S38" s="150">
        <v>32557.21</v>
      </c>
      <c r="T38" s="150">
        <v>38284.931299999997</v>
      </c>
      <c r="U38" s="151">
        <v>42068.6</v>
      </c>
      <c r="V38" s="151">
        <v>48926.3</v>
      </c>
    </row>
    <row r="39" spans="1:22" ht="30" customHeight="1">
      <c r="A39" s="164"/>
      <c r="B39" s="14" t="str">
        <f>IF('0'!A1=1,"Операції з нерухомим майном","Real estate activities")</f>
        <v>Операції з нерухомим майном</v>
      </c>
      <c r="C39" s="147" t="s">
        <v>0</v>
      </c>
      <c r="D39" s="147" t="s">
        <v>0</v>
      </c>
      <c r="E39" s="147" t="s">
        <v>0</v>
      </c>
      <c r="F39" s="147" t="s">
        <v>0</v>
      </c>
      <c r="G39" s="147" t="s">
        <v>0</v>
      </c>
      <c r="H39" s="147" t="s">
        <v>0</v>
      </c>
      <c r="I39" s="29" t="s">
        <v>0</v>
      </c>
      <c r="J39" s="147" t="s">
        <v>0</v>
      </c>
      <c r="K39" s="32">
        <v>3404.9798209999999</v>
      </c>
      <c r="L39" s="32">
        <v>3969.8384403509999</v>
      </c>
      <c r="M39" s="32">
        <v>4379.0370439689996</v>
      </c>
      <c r="N39" s="32">
        <v>4169.8</v>
      </c>
      <c r="O39" s="32">
        <v>3805.3</v>
      </c>
      <c r="P39" s="32">
        <v>4035</v>
      </c>
      <c r="Q39" s="32">
        <v>4900.7</v>
      </c>
      <c r="R39" s="32">
        <v>6021</v>
      </c>
      <c r="S39" s="150">
        <v>7516.4454000000005</v>
      </c>
      <c r="T39" s="150">
        <v>7763.75</v>
      </c>
      <c r="U39" s="151">
        <v>7935.7</v>
      </c>
      <c r="V39" s="151">
        <v>9732.2000000000007</v>
      </c>
    </row>
    <row r="40" spans="1:22" ht="30" customHeight="1">
      <c r="A40" s="164"/>
      <c r="B40" s="14" t="str">
        <f>IF('0'!A1=1,"Професійна, наукова та технічна  діяльність","Professional, scientific and technical activities")</f>
        <v>Професійна, наукова та технічна  діяльність</v>
      </c>
      <c r="C40" s="147" t="s">
        <v>0</v>
      </c>
      <c r="D40" s="147" t="s">
        <v>0</v>
      </c>
      <c r="E40" s="147" t="s">
        <v>0</v>
      </c>
      <c r="F40" s="147" t="s">
        <v>0</v>
      </c>
      <c r="G40" s="147" t="s">
        <v>0</v>
      </c>
      <c r="H40" s="147" t="s">
        <v>0</v>
      </c>
      <c r="I40" s="29" t="s">
        <v>0</v>
      </c>
      <c r="J40" s="147" t="s">
        <v>0</v>
      </c>
      <c r="K40" s="32">
        <v>11573.779654000002</v>
      </c>
      <c r="L40" s="32">
        <v>13585.095337180001</v>
      </c>
      <c r="M40" s="32">
        <v>16305.264510290001</v>
      </c>
      <c r="N40" s="32">
        <v>16587.599999999999</v>
      </c>
      <c r="O40" s="32">
        <v>17529.2</v>
      </c>
      <c r="P40" s="32">
        <v>19412</v>
      </c>
      <c r="Q40" s="32">
        <v>22290</v>
      </c>
      <c r="R40" s="32">
        <v>26403</v>
      </c>
      <c r="S40" s="150">
        <v>34898.455700000006</v>
      </c>
      <c r="T40" s="150">
        <v>34530.7281</v>
      </c>
      <c r="U40" s="151">
        <v>40527.699999999997</v>
      </c>
      <c r="V40" s="151">
        <v>47568.800000000003</v>
      </c>
    </row>
    <row r="41" spans="1:22" ht="30" customHeight="1">
      <c r="A41" s="164"/>
      <c r="B41" s="14" t="str">
        <f>IF('0'!A1=1,"з неї наукові дослідження та розробки","of which scientific research and development")</f>
        <v>з неї наукові дослідження та розробки</v>
      </c>
      <c r="C41" s="147" t="s">
        <v>0</v>
      </c>
      <c r="D41" s="147" t="s">
        <v>0</v>
      </c>
      <c r="E41" s="147" t="s">
        <v>0</v>
      </c>
      <c r="F41" s="147" t="s">
        <v>0</v>
      </c>
      <c r="G41" s="147" t="s">
        <v>0</v>
      </c>
      <c r="H41" s="147" t="s">
        <v>0</v>
      </c>
      <c r="I41" s="29" t="s">
        <v>0</v>
      </c>
      <c r="J41" s="147" t="s">
        <v>0</v>
      </c>
      <c r="K41" s="32">
        <v>4559.06405</v>
      </c>
      <c r="L41" s="32">
        <v>4968.5596642640003</v>
      </c>
      <c r="M41" s="32">
        <v>5049.7105976520006</v>
      </c>
      <c r="N41" s="32">
        <v>5394.7</v>
      </c>
      <c r="O41" s="32">
        <v>5324.9</v>
      </c>
      <c r="P41" s="32">
        <v>5775</v>
      </c>
      <c r="Q41" s="32">
        <v>6644</v>
      </c>
      <c r="R41" s="32">
        <v>8598</v>
      </c>
      <c r="S41" s="150">
        <v>11407.1911</v>
      </c>
      <c r="T41" s="150">
        <v>11063.1245</v>
      </c>
      <c r="U41" s="151">
        <v>12048.6</v>
      </c>
      <c r="V41" s="151">
        <v>13662.9</v>
      </c>
    </row>
    <row r="42" spans="1:22" ht="30" customHeight="1">
      <c r="A42" s="164"/>
      <c r="B42" s="14"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42" s="147" t="s">
        <v>0</v>
      </c>
      <c r="D42" s="147" t="s">
        <v>0</v>
      </c>
      <c r="E42" s="147" t="s">
        <v>0</v>
      </c>
      <c r="F42" s="147" t="s">
        <v>0</v>
      </c>
      <c r="G42" s="147" t="s">
        <v>0</v>
      </c>
      <c r="H42" s="147" t="s">
        <v>0</v>
      </c>
      <c r="I42" s="29" t="s">
        <v>0</v>
      </c>
      <c r="J42" s="147" t="s">
        <v>0</v>
      </c>
      <c r="K42" s="32">
        <v>4507.684741</v>
      </c>
      <c r="L42" s="32">
        <v>5594.6333462919993</v>
      </c>
      <c r="M42" s="32">
        <v>6562.6070765579998</v>
      </c>
      <c r="N42" s="32">
        <v>6902.1</v>
      </c>
      <c r="O42" s="32">
        <v>7240.2</v>
      </c>
      <c r="P42" s="32">
        <v>7187</v>
      </c>
      <c r="Q42" s="32">
        <v>9034.2999999999993</v>
      </c>
      <c r="R42" s="32">
        <v>11763</v>
      </c>
      <c r="S42" s="150">
        <v>15235.7757</v>
      </c>
      <c r="T42" s="150">
        <v>18718.485399999998</v>
      </c>
      <c r="U42" s="151">
        <v>19800.400000000001</v>
      </c>
      <c r="V42" s="151">
        <v>24402</v>
      </c>
    </row>
    <row r="43" spans="1:22" ht="30" customHeight="1">
      <c r="A43" s="164"/>
      <c r="B43" s="14"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43" s="147" t="s">
        <v>0</v>
      </c>
      <c r="D43" s="147" t="s">
        <v>0</v>
      </c>
      <c r="E43" s="147" t="s">
        <v>0</v>
      </c>
      <c r="F43" s="147" t="s">
        <v>0</v>
      </c>
      <c r="G43" s="147" t="s">
        <v>0</v>
      </c>
      <c r="H43" s="147" t="s">
        <v>0</v>
      </c>
      <c r="I43" s="29" t="s">
        <v>0</v>
      </c>
      <c r="J43" s="147" t="s">
        <v>0</v>
      </c>
      <c r="K43" s="32">
        <v>19935.385912999998</v>
      </c>
      <c r="L43" s="32">
        <v>21055.393032112999</v>
      </c>
      <c r="M43" s="32">
        <v>23139.663178469007</v>
      </c>
      <c r="N43" s="32">
        <v>24870.400000000001</v>
      </c>
      <c r="O43" s="32">
        <v>24217.8</v>
      </c>
      <c r="P43" s="32">
        <v>25434</v>
      </c>
      <c r="Q43" s="32">
        <v>33098.1</v>
      </c>
      <c r="R43" s="32">
        <v>51301</v>
      </c>
      <c r="S43" s="150">
        <v>69359.901799999992</v>
      </c>
      <c r="T43" s="150">
        <v>69259.485000000001</v>
      </c>
      <c r="U43" s="151">
        <v>83659.899999999994</v>
      </c>
      <c r="V43" s="151">
        <v>90941.3</v>
      </c>
    </row>
    <row r="44" spans="1:22" ht="30" customHeight="1">
      <c r="A44" s="164"/>
      <c r="B44" s="14" t="str">
        <f>IF('0'!A1=1,"Освіта","Education")</f>
        <v>Освіта</v>
      </c>
      <c r="C44" s="147" t="s">
        <v>0</v>
      </c>
      <c r="D44" s="147" t="s">
        <v>0</v>
      </c>
      <c r="E44" s="147" t="s">
        <v>0</v>
      </c>
      <c r="F44" s="147" t="s">
        <v>0</v>
      </c>
      <c r="G44" s="147" t="s">
        <v>0</v>
      </c>
      <c r="H44" s="147" t="s">
        <v>0</v>
      </c>
      <c r="I44" s="29" t="s">
        <v>0</v>
      </c>
      <c r="J44" s="147" t="s">
        <v>0</v>
      </c>
      <c r="K44" s="32">
        <v>36428.520347000005</v>
      </c>
      <c r="L44" s="32">
        <v>39480.487025526003</v>
      </c>
      <c r="M44" s="32">
        <v>48295.662203785992</v>
      </c>
      <c r="N44" s="32">
        <v>50683.4</v>
      </c>
      <c r="O44" s="32">
        <v>49377</v>
      </c>
      <c r="P44" s="32">
        <v>53904</v>
      </c>
      <c r="Q44" s="32">
        <v>62985</v>
      </c>
      <c r="R44" s="32">
        <v>96922</v>
      </c>
      <c r="S44" s="150">
        <v>115332.93059999999</v>
      </c>
      <c r="T44" s="150">
        <v>128415.58929999999</v>
      </c>
      <c r="U44" s="151">
        <v>146770.6</v>
      </c>
      <c r="V44" s="151">
        <v>164049.9</v>
      </c>
    </row>
    <row r="45" spans="1:22" ht="30" customHeight="1">
      <c r="A45" s="164"/>
      <c r="B45" s="14" t="str">
        <f>IF('0'!A1=1,"Охорона здоров’я та надання  соціальної допомоги","Human health and social work activities")</f>
        <v>Охорона здоров’я та надання  соціальної допомоги</v>
      </c>
      <c r="C45" s="147" t="s">
        <v>0</v>
      </c>
      <c r="D45" s="147" t="s">
        <v>0</v>
      </c>
      <c r="E45" s="147" t="s">
        <v>0</v>
      </c>
      <c r="F45" s="147" t="s">
        <v>0</v>
      </c>
      <c r="G45" s="147" t="s">
        <v>0</v>
      </c>
      <c r="H45" s="147" t="s">
        <v>0</v>
      </c>
      <c r="I45" s="29" t="s">
        <v>0</v>
      </c>
      <c r="J45" s="147" t="s">
        <v>0</v>
      </c>
      <c r="K45" s="32">
        <v>22411.227739000002</v>
      </c>
      <c r="L45" s="32">
        <v>24202.929153713001</v>
      </c>
      <c r="M45" s="32">
        <v>29005.608055024</v>
      </c>
      <c r="N45" s="32">
        <v>31543.8</v>
      </c>
      <c r="O45" s="32">
        <v>31204.2</v>
      </c>
      <c r="P45" s="32">
        <v>33404</v>
      </c>
      <c r="Q45" s="32">
        <v>39639.1</v>
      </c>
      <c r="R45" s="32">
        <v>56813</v>
      </c>
      <c r="S45" s="150">
        <v>64901.4179</v>
      </c>
      <c r="T45" s="150">
        <v>73422.316599999991</v>
      </c>
      <c r="U45" s="151">
        <v>88329.8</v>
      </c>
      <c r="V45" s="151">
        <v>111394.7</v>
      </c>
    </row>
    <row r="46" spans="1:22" ht="30" customHeight="1">
      <c r="A46" s="164"/>
      <c r="B46" s="14" t="str">
        <f>IF('0'!A1=1,"з них охорона здоров’я  ","of which human health")</f>
        <v xml:space="preserve">з них охорона здоров’я  </v>
      </c>
      <c r="C46" s="147" t="s">
        <v>0</v>
      </c>
      <c r="D46" s="147" t="s">
        <v>0</v>
      </c>
      <c r="E46" s="147" t="s">
        <v>0</v>
      </c>
      <c r="F46" s="147" t="s">
        <v>0</v>
      </c>
      <c r="G46" s="147" t="s">
        <v>0</v>
      </c>
      <c r="H46" s="147" t="s">
        <v>0</v>
      </c>
      <c r="I46" s="29" t="s">
        <v>0</v>
      </c>
      <c r="J46" s="147" t="s">
        <v>0</v>
      </c>
      <c r="K46" s="32">
        <v>20145.360004000002</v>
      </c>
      <c r="L46" s="32">
        <v>21794.676319203998</v>
      </c>
      <c r="M46" s="32">
        <v>26093.923376145998</v>
      </c>
      <c r="N46" s="32">
        <v>28422</v>
      </c>
      <c r="O46" s="32">
        <v>27976</v>
      </c>
      <c r="P46" s="32">
        <v>30117</v>
      </c>
      <c r="Q46" s="32">
        <v>35682</v>
      </c>
      <c r="R46" s="32">
        <v>51234</v>
      </c>
      <c r="S46" s="150">
        <v>58564.700700000001</v>
      </c>
      <c r="T46" s="150">
        <v>66814.489000000001</v>
      </c>
      <c r="U46" s="151">
        <v>80425.8</v>
      </c>
      <c r="V46" s="151">
        <v>102599.1</v>
      </c>
    </row>
    <row r="47" spans="1:22" ht="30" customHeight="1">
      <c r="A47" s="164"/>
      <c r="B47" s="14" t="str">
        <f>IF('0'!A1=1,"Мистецтво, спорт, розваги та відпочинок","Arts, sport, entertainment and recreation")</f>
        <v>Мистецтво, спорт, розваги та відпочинок</v>
      </c>
      <c r="C47" s="147" t="s">
        <v>0</v>
      </c>
      <c r="D47" s="147" t="s">
        <v>0</v>
      </c>
      <c r="E47" s="147" t="s">
        <v>0</v>
      </c>
      <c r="F47" s="147" t="s">
        <v>0</v>
      </c>
      <c r="G47" s="147" t="s">
        <v>0</v>
      </c>
      <c r="H47" s="147" t="s">
        <v>0</v>
      </c>
      <c r="I47" s="29" t="s">
        <v>0</v>
      </c>
      <c r="J47" s="147" t="s">
        <v>0</v>
      </c>
      <c r="K47" s="32">
        <v>4164.3029509999997</v>
      </c>
      <c r="L47" s="32">
        <v>5202.0889988529998</v>
      </c>
      <c r="M47" s="32">
        <v>6524.2500422239991</v>
      </c>
      <c r="N47" s="32">
        <v>6592.8</v>
      </c>
      <c r="O47" s="32">
        <v>7484.2</v>
      </c>
      <c r="P47" s="32">
        <v>8006</v>
      </c>
      <c r="Q47" s="32">
        <v>9006.5</v>
      </c>
      <c r="R47" s="32">
        <v>11921</v>
      </c>
      <c r="S47" s="150">
        <v>12993.874900000001</v>
      </c>
      <c r="T47" s="150">
        <v>13916.257800000001</v>
      </c>
      <c r="U47" s="151">
        <v>15798.6</v>
      </c>
      <c r="V47" s="151">
        <v>17978.400000000001</v>
      </c>
    </row>
    <row r="48" spans="1:22" ht="30" customHeight="1">
      <c r="A48" s="164"/>
      <c r="B48" s="14" t="str">
        <f>IF('0'!A1=1,"діяльність у сфері творчості, мистецтва та розваг","arts, entertainment and recreation activities")</f>
        <v>діяльність у сфері творчості, мистецтва та розваг</v>
      </c>
      <c r="C48" s="147" t="s">
        <v>0</v>
      </c>
      <c r="D48" s="147" t="s">
        <v>0</v>
      </c>
      <c r="E48" s="147" t="s">
        <v>0</v>
      </c>
      <c r="F48" s="147" t="s">
        <v>0</v>
      </c>
      <c r="G48" s="147" t="s">
        <v>0</v>
      </c>
      <c r="H48" s="147" t="s">
        <v>0</v>
      </c>
      <c r="I48" s="29" t="s">
        <v>0</v>
      </c>
      <c r="J48" s="147" t="s">
        <v>0</v>
      </c>
      <c r="K48" s="32">
        <v>2126.489505</v>
      </c>
      <c r="L48" s="32">
        <v>2423.308179528</v>
      </c>
      <c r="M48" s="32">
        <v>3112.5273868660001</v>
      </c>
      <c r="N48" s="32">
        <v>2864.6</v>
      </c>
      <c r="O48" s="32">
        <v>3049.5</v>
      </c>
      <c r="P48" s="32">
        <v>3221</v>
      </c>
      <c r="Q48" s="32">
        <v>3877.8</v>
      </c>
      <c r="R48" s="32">
        <v>5798</v>
      </c>
      <c r="S48" s="150">
        <v>6521.0237999999999</v>
      </c>
      <c r="T48" s="150">
        <v>6945.7070000000003</v>
      </c>
      <c r="U48" s="151">
        <v>7759.9</v>
      </c>
      <c r="V48" s="151">
        <v>8852</v>
      </c>
    </row>
    <row r="49" spans="1:116" ht="30" customHeight="1">
      <c r="A49" s="164"/>
      <c r="B49" s="14"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49" s="147" t="s">
        <v>0</v>
      </c>
      <c r="D49" s="147" t="s">
        <v>0</v>
      </c>
      <c r="E49" s="147" t="s">
        <v>0</v>
      </c>
      <c r="F49" s="147" t="s">
        <v>0</v>
      </c>
      <c r="G49" s="147" t="s">
        <v>0</v>
      </c>
      <c r="H49" s="147" t="s">
        <v>0</v>
      </c>
      <c r="I49" s="29" t="s">
        <v>0</v>
      </c>
      <c r="J49" s="147" t="s">
        <v>0</v>
      </c>
      <c r="K49" s="32">
        <v>1178.7977190000001</v>
      </c>
      <c r="L49" s="32">
        <v>1295.5082854079997</v>
      </c>
      <c r="M49" s="32">
        <v>1564.8585146800001</v>
      </c>
      <c r="N49" s="32">
        <v>1639</v>
      </c>
      <c r="O49" s="32">
        <v>1676.4</v>
      </c>
      <c r="P49" s="32">
        <v>1762</v>
      </c>
      <c r="Q49" s="32">
        <v>2068.6</v>
      </c>
      <c r="R49" s="32">
        <v>2864</v>
      </c>
      <c r="S49" s="150">
        <v>3078.2076000000002</v>
      </c>
      <c r="T49" s="150">
        <v>3465.2255</v>
      </c>
      <c r="U49" s="151">
        <v>3679.2</v>
      </c>
      <c r="V49" s="151">
        <v>4353.8999999999996</v>
      </c>
    </row>
    <row r="50" spans="1:116" ht="30" customHeight="1">
      <c r="A50" s="165"/>
      <c r="B50" s="15" t="str">
        <f>IF('0'!A1=1,"Надання інших видів послуг","Other service activities")</f>
        <v>Надання інших видів послуг</v>
      </c>
      <c r="C50" s="147" t="s">
        <v>0</v>
      </c>
      <c r="D50" s="147" t="s">
        <v>0</v>
      </c>
      <c r="E50" s="147" t="s">
        <v>0</v>
      </c>
      <c r="F50" s="147" t="s">
        <v>0</v>
      </c>
      <c r="G50" s="147" t="s">
        <v>0</v>
      </c>
      <c r="H50" s="147" t="s">
        <v>0</v>
      </c>
      <c r="I50" s="29" t="s">
        <v>0</v>
      </c>
      <c r="J50" s="147" t="s">
        <v>0</v>
      </c>
      <c r="K50" s="32">
        <v>1042.5783940000001</v>
      </c>
      <c r="L50" s="32">
        <v>1156.8569370809998</v>
      </c>
      <c r="M50" s="32">
        <v>1527.6364254990001</v>
      </c>
      <c r="N50" s="32">
        <v>1496.8</v>
      </c>
      <c r="O50" s="32">
        <v>1480.1</v>
      </c>
      <c r="P50" s="32">
        <v>1347</v>
      </c>
      <c r="Q50" s="32">
        <v>1688</v>
      </c>
      <c r="R50" s="32">
        <v>2130</v>
      </c>
      <c r="S50" s="150">
        <v>2564.5292000000004</v>
      </c>
      <c r="T50" s="150">
        <v>2592.8609999999999</v>
      </c>
      <c r="U50" s="151">
        <v>3474.7</v>
      </c>
      <c r="V50" s="151">
        <v>3982.5</v>
      </c>
    </row>
    <row r="51" spans="1:116">
      <c r="A51" s="16"/>
      <c r="B51" s="16"/>
      <c r="V51" s="5"/>
    </row>
    <row r="52" spans="1:116" s="3" customFormat="1" ht="18" customHeight="1">
      <c r="A52" s="17"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52" s="18"/>
      <c r="C52" s="33"/>
      <c r="D52" s="33"/>
      <c r="E52" s="33"/>
      <c r="F52" s="33"/>
      <c r="G52" s="33"/>
      <c r="H52" s="33"/>
      <c r="I52" s="33"/>
      <c r="J52" s="33"/>
      <c r="K52" s="34"/>
      <c r="L52" s="34"/>
      <c r="M52" s="34"/>
      <c r="N52" s="34"/>
      <c r="O52" s="34"/>
      <c r="P52" s="34"/>
      <c r="Q52" s="34"/>
      <c r="V52" s="1"/>
    </row>
    <row r="53" spans="1:116" s="4" customFormat="1" ht="15" customHeight="1">
      <c r="A53" s="19" t="str">
        <f>IF('0'!A1=1,"Починаючи 2014 року дані наведено без урахування тимчасово окупованої території Автономної Республіки Крим, м. Севастополя,  2015 року також без частини зони проведення антитерористичної операції.","Since 2014 excluding the temporarily occupied territory of the Autonomous Republic of Crimea and the city of Sevastopol, since 2015 excluding part of the anti-terrorist operation zone.")</f>
        <v>Починаючи 2014 року дані наведено без урахування тимчасово окупованої території Автономної Республіки Крим, м. Севастополя,  2015 року також без частини зони проведення антитерористичної операції.</v>
      </c>
      <c r="B53" s="20"/>
      <c r="C53" s="149"/>
      <c r="D53" s="142"/>
      <c r="E53" s="142"/>
      <c r="F53" s="142"/>
      <c r="G53" s="142"/>
      <c r="H53" s="142"/>
      <c r="I53" s="21"/>
      <c r="J53" s="142"/>
      <c r="K53" s="21"/>
      <c r="L53" s="23"/>
      <c r="M53" s="23"/>
      <c r="N53" s="24"/>
      <c r="O53" s="24"/>
      <c r="P53" s="149"/>
      <c r="Q53" s="24"/>
      <c r="V53" s="1"/>
    </row>
    <row r="54" spans="1:116" s="4" customFormat="1" ht="15" customHeight="1">
      <c r="A54" s="19"/>
      <c r="B54" s="20"/>
      <c r="C54" s="149"/>
      <c r="D54" s="142"/>
      <c r="E54" s="142"/>
      <c r="F54" s="142"/>
      <c r="G54" s="142"/>
      <c r="H54" s="142"/>
      <c r="I54" s="21"/>
      <c r="J54" s="142"/>
      <c r="K54" s="21"/>
      <c r="L54" s="23"/>
      <c r="M54" s="23"/>
      <c r="N54" s="24"/>
      <c r="O54" s="24"/>
      <c r="P54" s="149"/>
      <c r="Q54" s="24"/>
      <c r="R54" s="5"/>
      <c r="S54" s="5"/>
      <c r="T54" s="5"/>
      <c r="U54" s="5"/>
      <c r="V54" s="1"/>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3"/>
      <c r="DI54" s="3"/>
      <c r="DJ54" s="3"/>
      <c r="DK54" s="3"/>
      <c r="DL54" s="3"/>
    </row>
    <row r="55" spans="1:116">
      <c r="C55" s="149"/>
      <c r="K55" s="21"/>
      <c r="M55" s="23"/>
    </row>
  </sheetData>
  <sheetProtection algorithmName="SHA-512" hashValue="JV9tcdjP634Vlc3mLlnBm1phsaQf3ik67954aNraxWcqTv2E50FmM8d6HM873mVZFTz1zn5DlCsMawKTA5fwjw==" saltValue="Hp1Dqg8nIFwif3GayEpn+g==" spinCount="100000" sheet="1" objects="1" scenarios="1"/>
  <mergeCells count="4">
    <mergeCell ref="A26:B26"/>
    <mergeCell ref="A27:A50"/>
    <mergeCell ref="A3:B3"/>
    <mergeCell ref="A4:A25"/>
  </mergeCells>
  <hyperlinks>
    <hyperlink ref="A1" location="'0'!A1" display="'0'!A1"/>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0</vt:lpstr>
      <vt:lpstr>1</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2023-07-28T08:59:15Z</dcterms:modified>
</cp:coreProperties>
</file>