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011418\Documents\Transcend\все 16.03.2020\1 НПА діючі\1 Страхування НФУ\семінари для страхових\презентації\"/>
    </mc:Choice>
  </mc:AlternateContent>
  <bookViews>
    <workbookView xWindow="0" yWindow="0" windowWidth="23040" windowHeight="9192" activeTab="1"/>
  </bookViews>
  <sheets>
    <sheet name="Disclaimer" sheetId="6" r:id="rId1"/>
    <sheet name="Зміни у фін.прип.(зб.ст.)" sheetId="4" r:id="rId2"/>
    <sheet name="Зміни у фін.прип.(зм.ст.)" sheetId="5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4" l="1"/>
  <c r="K21" i="4"/>
  <c r="J21" i="4"/>
  <c r="D21" i="4"/>
  <c r="D43" i="4"/>
  <c r="C43" i="4"/>
  <c r="E41" i="4"/>
  <c r="C37" i="4"/>
  <c r="C33" i="4"/>
  <c r="C31" i="4"/>
  <c r="E21" i="4"/>
  <c r="D20" i="4"/>
  <c r="C20" i="4"/>
  <c r="M46" i="5" l="1"/>
  <c r="E42" i="5"/>
  <c r="K37" i="5"/>
  <c r="J37" i="5"/>
  <c r="D37" i="5"/>
  <c r="C37" i="5"/>
  <c r="L26" i="5"/>
  <c r="L42" i="5" s="1"/>
  <c r="E26" i="5"/>
  <c r="I23" i="5"/>
  <c r="B23" i="5"/>
  <c r="L15" i="5"/>
  <c r="K15" i="5"/>
  <c r="J15" i="5"/>
  <c r="E15" i="5"/>
  <c r="D15" i="5"/>
  <c r="C15" i="5"/>
  <c r="C21" i="5" s="1"/>
  <c r="C47" i="5" s="1"/>
  <c r="C46" i="5" s="1"/>
  <c r="L14" i="5"/>
  <c r="K14" i="5"/>
  <c r="J14" i="5"/>
  <c r="I14" i="5"/>
  <c r="I24" i="5" s="1"/>
  <c r="I22" i="5" s="1"/>
  <c r="E14" i="5"/>
  <c r="D14" i="5"/>
  <c r="E20" i="5" s="1"/>
  <c r="C14" i="5"/>
  <c r="B14" i="5"/>
  <c r="B24" i="5" s="1"/>
  <c r="B22" i="5" s="1"/>
  <c r="B32" i="5" s="1"/>
  <c r="B34" i="5" s="1"/>
  <c r="C30" i="5" s="1"/>
  <c r="L7" i="5"/>
  <c r="K7" i="5"/>
  <c r="J7" i="5"/>
  <c r="I7" i="5"/>
  <c r="E7" i="5"/>
  <c r="D7" i="5"/>
  <c r="C7" i="5"/>
  <c r="B7" i="5"/>
  <c r="M41" i="4"/>
  <c r="I32" i="4"/>
  <c r="F41" i="4"/>
  <c r="B32" i="4"/>
  <c r="L26" i="4"/>
  <c r="L42" i="4" s="1"/>
  <c r="L15" i="4"/>
  <c r="L14" i="4"/>
  <c r="E26" i="4"/>
  <c r="E42" i="4" s="1"/>
  <c r="E15" i="4"/>
  <c r="E14" i="4"/>
  <c r="B14" i="4"/>
  <c r="M46" i="4"/>
  <c r="K37" i="4"/>
  <c r="J37" i="4"/>
  <c r="D37" i="4"/>
  <c r="I23" i="4"/>
  <c r="B23" i="4"/>
  <c r="K15" i="4"/>
  <c r="J15" i="4"/>
  <c r="D15" i="4"/>
  <c r="C15" i="4"/>
  <c r="K14" i="4"/>
  <c r="J14" i="4"/>
  <c r="I14" i="4"/>
  <c r="I24" i="4" s="1"/>
  <c r="I22" i="4" s="1"/>
  <c r="D14" i="4"/>
  <c r="C14" i="4"/>
  <c r="B24" i="4"/>
  <c r="B22" i="4" s="1"/>
  <c r="L7" i="4"/>
  <c r="K7" i="4"/>
  <c r="J7" i="4"/>
  <c r="I7" i="4"/>
  <c r="E7" i="4"/>
  <c r="D7" i="4"/>
  <c r="C7" i="4"/>
  <c r="B7" i="4"/>
  <c r="C20" i="5" l="1"/>
  <c r="I32" i="5"/>
  <c r="I34" i="5" s="1"/>
  <c r="J30" i="5" s="1"/>
  <c r="I27" i="5"/>
  <c r="J19" i="5" s="1"/>
  <c r="C31" i="5"/>
  <c r="D20" i="5"/>
  <c r="J21" i="5"/>
  <c r="B27" i="5"/>
  <c r="C19" i="5" s="1"/>
  <c r="B34" i="4"/>
  <c r="C30" i="4" s="1"/>
  <c r="E20" i="4"/>
  <c r="C21" i="4"/>
  <c r="C47" i="4" s="1"/>
  <c r="C46" i="4" s="1"/>
  <c r="I34" i="4"/>
  <c r="J30" i="4" s="1"/>
  <c r="I27" i="4"/>
  <c r="J19" i="4" s="1"/>
  <c r="B27" i="4"/>
  <c r="C19" i="4" s="1"/>
  <c r="J27" i="5" l="1"/>
  <c r="K19" i="5" s="1"/>
  <c r="C27" i="5"/>
  <c r="D19" i="5" s="1"/>
  <c r="C33" i="5"/>
  <c r="C41" i="5" s="1"/>
  <c r="C43" i="5"/>
  <c r="J31" i="5"/>
  <c r="K21" i="5"/>
  <c r="C27" i="4"/>
  <c r="D19" i="4" s="1"/>
  <c r="D47" i="4" s="1"/>
  <c r="D46" i="4" s="1"/>
  <c r="J27" i="4"/>
  <c r="K19" i="4" s="1"/>
  <c r="J31" i="4"/>
  <c r="J43" i="4" s="1"/>
  <c r="C41" i="4"/>
  <c r="K27" i="4"/>
  <c r="L19" i="4" s="1"/>
  <c r="D21" i="5" l="1"/>
  <c r="D47" i="5" s="1"/>
  <c r="D46" i="5" s="1"/>
  <c r="C40" i="5"/>
  <c r="C34" i="5"/>
  <c r="D30" i="5" s="1"/>
  <c r="J33" i="5"/>
  <c r="J41" i="5" s="1"/>
  <c r="J43" i="5"/>
  <c r="K27" i="5"/>
  <c r="L19" i="5" s="1"/>
  <c r="J33" i="4"/>
  <c r="J41" i="4" s="1"/>
  <c r="C40" i="4"/>
  <c r="C44" i="4" s="1"/>
  <c r="C34" i="4"/>
  <c r="D30" i="4" s="1"/>
  <c r="D31" i="4" s="1"/>
  <c r="L27" i="4"/>
  <c r="D27" i="4"/>
  <c r="E19" i="4" s="1"/>
  <c r="D27" i="5" l="1"/>
  <c r="E19" i="5" s="1"/>
  <c r="E21" i="5" s="1"/>
  <c r="E47" i="5" s="1"/>
  <c r="E46" i="5" s="1"/>
  <c r="F46" i="5" s="1"/>
  <c r="J34" i="5"/>
  <c r="K30" i="5" s="1"/>
  <c r="L21" i="5"/>
  <c r="L27" i="5" s="1"/>
  <c r="D31" i="5"/>
  <c r="D43" i="5" s="1"/>
  <c r="C44" i="5"/>
  <c r="J40" i="5"/>
  <c r="J34" i="4"/>
  <c r="K30" i="4" s="1"/>
  <c r="K31" i="4" s="1"/>
  <c r="K43" i="4" s="1"/>
  <c r="J40" i="4"/>
  <c r="J44" i="4" s="1"/>
  <c r="D33" i="4"/>
  <c r="D41" i="4" s="1"/>
  <c r="E27" i="5" l="1"/>
  <c r="K33" i="5"/>
  <c r="K41" i="5" s="1"/>
  <c r="K31" i="5"/>
  <c r="K43" i="5" s="1"/>
  <c r="D33" i="5"/>
  <c r="D41" i="5" s="1"/>
  <c r="J44" i="5"/>
  <c r="D34" i="5"/>
  <c r="E30" i="5" s="1"/>
  <c r="D34" i="4"/>
  <c r="E30" i="4" s="1"/>
  <c r="E31" i="4" s="1"/>
  <c r="E43" i="4" s="1"/>
  <c r="F43" i="4" s="1"/>
  <c r="D40" i="4"/>
  <c r="D44" i="4" s="1"/>
  <c r="E47" i="4"/>
  <c r="E46" i="4" s="1"/>
  <c r="F46" i="4" s="1"/>
  <c r="E27" i="4"/>
  <c r="K33" i="4"/>
  <c r="K41" i="4" s="1"/>
  <c r="K40" i="5" l="1"/>
  <c r="E31" i="5"/>
  <c r="E43" i="5" s="1"/>
  <c r="F43" i="5" s="1"/>
  <c r="K34" i="5"/>
  <c r="L30" i="5" s="1"/>
  <c r="D40" i="5"/>
  <c r="K40" i="4"/>
  <c r="K44" i="4" s="1"/>
  <c r="K34" i="4"/>
  <c r="L30" i="4" s="1"/>
  <c r="E33" i="4"/>
  <c r="E33" i="5" l="1"/>
  <c r="E41" i="5" s="1"/>
  <c r="E40" i="5" s="1"/>
  <c r="E44" i="5" s="1"/>
  <c r="K44" i="5"/>
  <c r="D44" i="5"/>
  <c r="F40" i="5"/>
  <c r="E34" i="5"/>
  <c r="L31" i="5"/>
  <c r="L43" i="5" s="1"/>
  <c r="M43" i="5" s="1"/>
  <c r="E40" i="4"/>
  <c r="E44" i="4" s="1"/>
  <c r="E34" i="4"/>
  <c r="L31" i="4"/>
  <c r="L43" i="4" s="1"/>
  <c r="M43" i="4" s="1"/>
  <c r="F41" i="5" l="1"/>
  <c r="L33" i="5"/>
  <c r="L41" i="5" s="1"/>
  <c r="L33" i="4"/>
  <c r="L41" i="4" s="1"/>
  <c r="F40" i="4"/>
  <c r="L34" i="5" l="1"/>
  <c r="L40" i="5"/>
  <c r="M41" i="5"/>
  <c r="L40" i="4"/>
  <c r="L34" i="4"/>
  <c r="L44" i="5" l="1"/>
  <c r="M40" i="5"/>
  <c r="L44" i="4"/>
  <c r="M40" i="4"/>
</calcChain>
</file>

<file path=xl/sharedStrings.xml><?xml version="1.0" encoding="utf-8"?>
<sst xmlns="http://schemas.openxmlformats.org/spreadsheetml/2006/main" count="265" uniqueCount="43">
  <si>
    <t>Рік 3</t>
  </si>
  <si>
    <t>ТВ ГПВ (Виплати)</t>
  </si>
  <si>
    <t>ТВ ГПВ (Премії)</t>
  </si>
  <si>
    <t>ГП (отримані премії)</t>
  </si>
  <si>
    <t>ТВ ГПВ (Виплати) на нових фін.припущеннях</t>
  </si>
  <si>
    <t>Вхідний баланс</t>
  </si>
  <si>
    <t>Додані нові контракти у групу</t>
  </si>
  <si>
    <t>ГП (виплати сплачені)</t>
  </si>
  <si>
    <t>Дисконтування BEL (на "старій" ставці)</t>
  </si>
  <si>
    <t>Дисконтування BEL (на "новій" ставці)</t>
  </si>
  <si>
    <t>Вихідний баланс</t>
  </si>
  <si>
    <t xml:space="preserve">    ТВ ГПВ (Премії)</t>
  </si>
  <si>
    <t xml:space="preserve">    ТВ ГПВ (Виплати)</t>
  </si>
  <si>
    <t>-</t>
  </si>
  <si>
    <t xml:space="preserve">Грошові потоки виконання </t>
  </si>
  <si>
    <t>Контрактна сервісна маржа</t>
  </si>
  <si>
    <t>Дисконтування (на "старій" ставці)</t>
  </si>
  <si>
    <t>Розподіл КСМ</t>
  </si>
  <si>
    <t>Одиниці покриття</t>
  </si>
  <si>
    <t>ТВ одиниць покриття</t>
  </si>
  <si>
    <t>Звіт про фінансові результати</t>
  </si>
  <si>
    <t>Дохід від страхової діяльності</t>
  </si>
  <si>
    <t xml:space="preserve">Витрати від страхової діяльності </t>
  </si>
  <si>
    <t>Результат страхової діяльності</t>
  </si>
  <si>
    <t>Фінансові витрати від страхової діяльності</t>
  </si>
  <si>
    <t>Прибуток / (збиток)</t>
  </si>
  <si>
    <t>Інший сукупний дохід</t>
  </si>
  <si>
    <t>Умови прикладу:</t>
  </si>
  <si>
    <t xml:space="preserve">Премії </t>
  </si>
  <si>
    <t>Вимоги</t>
  </si>
  <si>
    <t>Витрати</t>
  </si>
  <si>
    <t>Чистий грошовий потік</t>
  </si>
  <si>
    <t>Відсоткова ставка на кінець періоду</t>
  </si>
  <si>
    <t>Відсоткова ставка за період</t>
  </si>
  <si>
    <t xml:space="preserve">Розрахункові дані: </t>
  </si>
  <si>
    <t>Зміни у фінансових припущеннях за страховими контрактами</t>
  </si>
  <si>
    <t>Вибір облікової політики: зміни у фінансових припущеннях відображаються в фінансових витратах/доходах та іншому сукупному доході</t>
  </si>
  <si>
    <t xml:space="preserve">Вибір облікової політики: зміни у фінансових припущеннях відображаються в фінансових витратах/доходах </t>
  </si>
  <si>
    <t>Разом</t>
  </si>
  <si>
    <t xml:space="preserve">Рік 1 </t>
  </si>
  <si>
    <t xml:space="preserve">Рік 2 </t>
  </si>
  <si>
    <t>ПВ</t>
  </si>
  <si>
    <t xml:space="preserve">Інформація, надана у цьому файлі, є інтерпретацією, висновком та думкою безпосередньо автора і не є офіційною думкою Національного банку України. Національний банк України не несе відповідальності за точність та будь-які інші дані, які наведені або на які здійснюється посилання у даному файлі. 
Національний банк та автор файлу не несуть відповідальності за використання даного файлу в робочих/навчальних або інших цілях і здійснюється під повну відповідальність особи, яка це здійснює.  
Права та дозволи: 
Матеріал у цій презентації захищений авторським правом. Копіювання та / або передача частин або всієї цієї роботи будь-якій стороні за межами Національного банку України без відповідного дозволу може бути порушенням чинного законодавства.
©2022 Національний банк України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</si>
</sst>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\ _₴;[Red]\-#,##0.00\ _₴"/>
    <numFmt numFmtId="166" formatCode="#,##0\ _₴;[Red]\-#,##0\ _₴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3" fillId="2" borderId="3" xfId="0" applyFont="1" applyFill="1" applyBorder="1"/>
    <xf numFmtId="0" fontId="0" fillId="2" borderId="6" xfId="0" applyFill="1" applyBorder="1"/>
    <xf numFmtId="0" fontId="0" fillId="2" borderId="8" xfId="0" applyFill="1" applyBorder="1"/>
    <xf numFmtId="0" fontId="2" fillId="4" borderId="3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4" borderId="6" xfId="0" applyFill="1" applyBorder="1"/>
    <xf numFmtId="0" fontId="0" fillId="4" borderId="8" xfId="0" applyFill="1" applyBorder="1"/>
    <xf numFmtId="0" fontId="0" fillId="4" borderId="11" xfId="0" applyFill="1" applyBorder="1"/>
    <xf numFmtId="0" fontId="3" fillId="3" borderId="3" xfId="0" applyFont="1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3" xfId="0" applyFill="1" applyBorder="1"/>
    <xf numFmtId="0" fontId="2" fillId="5" borderId="3" xfId="0" applyFont="1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2" fillId="6" borderId="6" xfId="0" applyFont="1" applyFill="1" applyBorder="1" applyAlignment="1">
      <alignment wrapText="1"/>
    </xf>
    <xf numFmtId="0" fontId="0" fillId="6" borderId="6" xfId="0" applyFill="1" applyBorder="1"/>
    <xf numFmtId="165" fontId="0" fillId="4" borderId="2" xfId="1" applyNumberFormat="1" applyFont="1" applyFill="1" applyBorder="1" applyAlignment="1">
      <alignment horizontal="center"/>
    </xf>
    <xf numFmtId="165" fontId="0" fillId="4" borderId="7" xfId="1" applyNumberFormat="1" applyFont="1" applyFill="1" applyBorder="1" applyAlignment="1">
      <alignment horizontal="center"/>
    </xf>
    <xf numFmtId="165" fontId="0" fillId="0" borderId="0" xfId="0" applyNumberFormat="1"/>
    <xf numFmtId="165" fontId="0" fillId="4" borderId="6" xfId="0" applyNumberFormat="1" applyFill="1" applyBorder="1"/>
    <xf numFmtId="165" fontId="0" fillId="4" borderId="9" xfId="1" applyNumberFormat="1" applyFont="1" applyFill="1" applyBorder="1" applyAlignment="1">
      <alignment horizontal="center"/>
    </xf>
    <xf numFmtId="165" fontId="0" fillId="4" borderId="10" xfId="1" applyNumberFormat="1" applyFont="1" applyFill="1" applyBorder="1" applyAlignment="1">
      <alignment horizontal="center"/>
    </xf>
    <xf numFmtId="165" fontId="0" fillId="4" borderId="8" xfId="0" applyNumberFormat="1" applyFill="1" applyBorder="1"/>
    <xf numFmtId="165" fontId="0" fillId="4" borderId="12" xfId="1" applyNumberFormat="1" applyFont="1" applyFill="1" applyBorder="1" applyAlignment="1">
      <alignment horizontal="center"/>
    </xf>
    <xf numFmtId="165" fontId="0" fillId="4" borderId="13" xfId="1" applyNumberFormat="1" applyFont="1" applyFill="1" applyBorder="1" applyAlignment="1">
      <alignment horizontal="center"/>
    </xf>
    <xf numFmtId="165" fontId="0" fillId="4" borderId="11" xfId="0" applyNumberFormat="1" applyFill="1" applyBorder="1"/>
    <xf numFmtId="165" fontId="0" fillId="0" borderId="0" xfId="0" applyNumberFormat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165" fontId="0" fillId="4" borderId="1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3" fillId="2" borderId="3" xfId="0" applyNumberFormat="1" applyFont="1" applyFill="1" applyBorder="1"/>
    <xf numFmtId="165" fontId="0" fillId="2" borderId="2" xfId="0" applyNumberForma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6" xfId="0" applyNumberFormat="1" applyFill="1" applyBorder="1"/>
    <xf numFmtId="165" fontId="0" fillId="2" borderId="9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8" xfId="0" applyNumberFormat="1" applyFill="1" applyBorder="1"/>
    <xf numFmtId="165" fontId="0" fillId="0" borderId="1" xfId="0" applyNumberFormat="1" applyBorder="1"/>
    <xf numFmtId="165" fontId="0" fillId="3" borderId="4" xfId="0" applyNumberForma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165" fontId="3" fillId="3" borderId="3" xfId="0" applyNumberFormat="1" applyFont="1" applyFill="1" applyBorder="1"/>
    <xf numFmtId="165" fontId="0" fillId="3" borderId="2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65" fontId="0" fillId="3" borderId="6" xfId="0" applyNumberFormat="1" applyFill="1" applyBorder="1"/>
    <xf numFmtId="165" fontId="0" fillId="3" borderId="9" xfId="0" applyNumberFormat="1" applyFill="1" applyBorder="1" applyAlignment="1">
      <alignment horizontal="center"/>
    </xf>
    <xf numFmtId="165" fontId="0" fillId="3" borderId="10" xfId="0" applyNumberFormat="1" applyFill="1" applyBorder="1" applyAlignment="1">
      <alignment horizontal="center"/>
    </xf>
    <xf numFmtId="165" fontId="0" fillId="3" borderId="8" xfId="0" applyNumberFormat="1" applyFill="1" applyBorder="1"/>
    <xf numFmtId="165" fontId="0" fillId="3" borderId="3" xfId="0" applyNumberFormat="1" applyFill="1" applyBorder="1"/>
    <xf numFmtId="165" fontId="0" fillId="5" borderId="4" xfId="0" applyNumberFormat="1" applyFill="1" applyBorder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165" fontId="2" fillId="5" borderId="3" xfId="0" applyNumberFormat="1" applyFont="1" applyFill="1" applyBorder="1" applyAlignment="1">
      <alignment wrapText="1"/>
    </xf>
    <xf numFmtId="165" fontId="0" fillId="6" borderId="2" xfId="0" applyNumberFormat="1" applyFill="1" applyBorder="1" applyAlignment="1">
      <alignment horizontal="center"/>
    </xf>
    <xf numFmtId="165" fontId="0" fillId="6" borderId="7" xfId="0" applyNumberFormat="1" applyFill="1" applyBorder="1" applyAlignment="1">
      <alignment horizontal="center"/>
    </xf>
    <xf numFmtId="165" fontId="2" fillId="6" borderId="6" xfId="0" applyNumberFormat="1" applyFont="1" applyFill="1" applyBorder="1" applyAlignment="1">
      <alignment wrapText="1"/>
    </xf>
    <xf numFmtId="165" fontId="0" fillId="6" borderId="6" xfId="0" applyNumberFormat="1" applyFill="1" applyBorder="1"/>
    <xf numFmtId="165" fontId="0" fillId="4" borderId="8" xfId="0" applyNumberForma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wrapText="1"/>
    </xf>
    <xf numFmtId="166" fontId="4" fillId="0" borderId="0" xfId="0" applyNumberFormat="1" applyFont="1" applyFill="1" applyBorder="1" applyAlignment="1">
      <alignment horizontal="center" wrapText="1"/>
    </xf>
    <xf numFmtId="166" fontId="4" fillId="0" borderId="0" xfId="0" applyNumberFormat="1" applyFont="1" applyAlignment="1">
      <alignment wrapText="1"/>
    </xf>
    <xf numFmtId="0" fontId="0" fillId="4" borderId="14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0" borderId="0" xfId="0" applyAlignment="1" applyProtection="1">
      <alignment vertical="top" wrapText="1"/>
    </xf>
    <xf numFmtId="0" fontId="0" fillId="0" borderId="0" xfId="0" applyProtection="1">
      <protection locked="0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zoomScaleNormal="100" workbookViewId="0">
      <selection activeCell="E2" sqref="E2"/>
    </sheetView>
  </sheetViews>
  <sheetFormatPr defaultRowHeight="15.6" x14ac:dyDescent="0.3"/>
  <cols>
    <col min="1" max="1" width="8.796875" style="75"/>
    <col min="2" max="2" width="82.8984375" style="75" customWidth="1"/>
    <col min="3" max="16384" width="8.796875" style="75"/>
  </cols>
  <sheetData>
    <row r="2" spans="2:2" ht="186.6" customHeight="1" x14ac:dyDescent="0.3">
      <c r="B2" s="74" t="s">
        <v>42</v>
      </c>
    </row>
  </sheetData>
  <sheetProtection algorithmName="SHA-512" hashValue="aFkWk16G4IuX62F/I0AG1jTADdG/2RJiJ3Sis0KHvh3WB5P6a898WA1JS1zAHfvksJ/tYKEot6rKANr2vIpd/A==" saltValue="CCs8c3kgYaYaV3VmCqboqw==" spinCount="100000" sheet="1" objects="1" scenarios="1" selectLockedCells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zoomScaleNormal="100" workbookViewId="0">
      <pane ySplit="3" topLeftCell="A4" activePane="bottomLeft" state="frozen"/>
      <selection pane="bottomLeft" activeCell="J44" sqref="J44:L44"/>
    </sheetView>
  </sheetViews>
  <sheetFormatPr defaultRowHeight="15.6" x14ac:dyDescent="0.3"/>
  <cols>
    <col min="1" max="1" width="39.8984375" bestFit="1" customWidth="1"/>
    <col min="2" max="2" width="10.8984375" bestFit="1" customWidth="1"/>
    <col min="3" max="3" width="10.69921875" customWidth="1"/>
    <col min="4" max="4" width="10.8984375" bestFit="1" customWidth="1"/>
    <col min="5" max="5" width="11.8984375" bestFit="1" customWidth="1"/>
    <col min="6" max="6" width="7.09765625" style="63" customWidth="1"/>
    <col min="7" max="7" width="4.09765625" customWidth="1"/>
    <col min="8" max="8" width="39.8984375" bestFit="1" customWidth="1"/>
    <col min="9" max="9" width="10.8984375" bestFit="1" customWidth="1"/>
    <col min="10" max="10" width="10.69921875" customWidth="1"/>
    <col min="11" max="11" width="10.8984375" bestFit="1" customWidth="1"/>
    <col min="12" max="12" width="11.8984375" bestFit="1" customWidth="1"/>
    <col min="13" max="13" width="7.296875" customWidth="1"/>
  </cols>
  <sheetData>
    <row r="1" spans="1:12" ht="43.2" customHeight="1" x14ac:dyDescent="0.3">
      <c r="A1" s="71" t="s">
        <v>36</v>
      </c>
      <c r="B1" s="72"/>
      <c r="C1" s="72"/>
      <c r="D1" s="72"/>
      <c r="E1" s="73"/>
      <c r="F1" s="62"/>
      <c r="H1" s="71" t="s">
        <v>37</v>
      </c>
      <c r="I1" s="72"/>
      <c r="J1" s="72"/>
      <c r="K1" s="72"/>
      <c r="L1" s="73"/>
    </row>
    <row r="2" spans="1:12" ht="16.2" thickBot="1" x14ac:dyDescent="0.35"/>
    <row r="3" spans="1:12" x14ac:dyDescent="0.3">
      <c r="A3" s="5" t="s">
        <v>27</v>
      </c>
      <c r="B3" s="6" t="s">
        <v>41</v>
      </c>
      <c r="C3" s="6" t="s">
        <v>39</v>
      </c>
      <c r="D3" s="6" t="s">
        <v>40</v>
      </c>
      <c r="E3" s="7" t="s">
        <v>0</v>
      </c>
      <c r="F3" s="64"/>
      <c r="H3" s="5" t="s">
        <v>27</v>
      </c>
      <c r="I3" s="6" t="s">
        <v>41</v>
      </c>
      <c r="J3" s="6" t="s">
        <v>39</v>
      </c>
      <c r="K3" s="6" t="s">
        <v>40</v>
      </c>
      <c r="L3" s="7" t="s">
        <v>0</v>
      </c>
    </row>
    <row r="4" spans="1:12" x14ac:dyDescent="0.3">
      <c r="A4" s="8" t="s">
        <v>28</v>
      </c>
      <c r="B4" s="19">
        <v>10000</v>
      </c>
      <c r="C4" s="19">
        <v>0</v>
      </c>
      <c r="D4" s="19">
        <v>0</v>
      </c>
      <c r="E4" s="20">
        <v>0</v>
      </c>
      <c r="F4" s="65"/>
      <c r="G4" s="21"/>
      <c r="H4" s="22" t="s">
        <v>28</v>
      </c>
      <c r="I4" s="19">
        <v>10000</v>
      </c>
      <c r="J4" s="19">
        <v>0</v>
      </c>
      <c r="K4" s="19">
        <v>0</v>
      </c>
      <c r="L4" s="20">
        <v>0</v>
      </c>
    </row>
    <row r="5" spans="1:12" x14ac:dyDescent="0.3">
      <c r="A5" s="8" t="s">
        <v>29</v>
      </c>
      <c r="B5" s="19">
        <v>0</v>
      </c>
      <c r="C5" s="19">
        <v>0</v>
      </c>
      <c r="D5" s="19">
        <v>0</v>
      </c>
      <c r="E5" s="20">
        <v>-10700</v>
      </c>
      <c r="F5" s="65"/>
      <c r="G5" s="21"/>
      <c r="H5" s="22" t="s">
        <v>29</v>
      </c>
      <c r="I5" s="19">
        <v>0</v>
      </c>
      <c r="J5" s="19">
        <v>0</v>
      </c>
      <c r="K5" s="19">
        <v>0</v>
      </c>
      <c r="L5" s="20">
        <v>-10700</v>
      </c>
    </row>
    <row r="6" spans="1:12" x14ac:dyDescent="0.3">
      <c r="A6" s="8" t="s">
        <v>30</v>
      </c>
      <c r="B6" s="19">
        <v>0</v>
      </c>
      <c r="C6" s="19">
        <v>0</v>
      </c>
      <c r="D6" s="19">
        <v>0</v>
      </c>
      <c r="E6" s="20">
        <v>0</v>
      </c>
      <c r="F6" s="65"/>
      <c r="G6" s="21"/>
      <c r="H6" s="22" t="s">
        <v>30</v>
      </c>
      <c r="I6" s="19">
        <v>0</v>
      </c>
      <c r="J6" s="19">
        <v>0</v>
      </c>
      <c r="K6" s="19">
        <v>0</v>
      </c>
      <c r="L6" s="20">
        <v>0</v>
      </c>
    </row>
    <row r="7" spans="1:12" ht="16.2" thickBot="1" x14ac:dyDescent="0.35">
      <c r="A7" s="9" t="s">
        <v>31</v>
      </c>
      <c r="B7" s="23">
        <f>SUM(B4:B6)</f>
        <v>10000</v>
      </c>
      <c r="C7" s="23">
        <f>SUM(C4:C6)</f>
        <v>0</v>
      </c>
      <c r="D7" s="23">
        <f>SUM(D4:D6)</f>
        <v>0</v>
      </c>
      <c r="E7" s="24">
        <f>SUM(E4:E6)</f>
        <v>-10700</v>
      </c>
      <c r="F7" s="65"/>
      <c r="G7" s="21"/>
      <c r="H7" s="25" t="s">
        <v>31</v>
      </c>
      <c r="I7" s="23">
        <f>SUM(I4:I6)</f>
        <v>10000</v>
      </c>
      <c r="J7" s="23">
        <f>SUM(J4:J6)</f>
        <v>0</v>
      </c>
      <c r="K7" s="23">
        <f>SUM(K4:K6)</f>
        <v>0</v>
      </c>
      <c r="L7" s="24">
        <f>SUM(L4:L6)</f>
        <v>-10700</v>
      </c>
    </row>
    <row r="8" spans="1:12" x14ac:dyDescent="0.3">
      <c r="A8" s="10"/>
      <c r="B8" s="26"/>
      <c r="C8" s="26"/>
      <c r="D8" s="26"/>
      <c r="E8" s="27"/>
      <c r="F8" s="65"/>
      <c r="G8" s="21"/>
      <c r="H8" s="28"/>
      <c r="I8" s="26"/>
      <c r="J8" s="26"/>
      <c r="K8" s="26"/>
      <c r="L8" s="27"/>
    </row>
    <row r="9" spans="1:12" x14ac:dyDescent="0.3">
      <c r="A9" s="8" t="s">
        <v>32</v>
      </c>
      <c r="B9" s="19">
        <v>0.05</v>
      </c>
      <c r="C9" s="19">
        <v>0.1</v>
      </c>
      <c r="D9" s="19">
        <v>0.1</v>
      </c>
      <c r="E9" s="20">
        <v>0.1</v>
      </c>
      <c r="F9" s="65"/>
      <c r="G9" s="21"/>
      <c r="H9" s="22" t="s">
        <v>32</v>
      </c>
      <c r="I9" s="19">
        <v>0.05</v>
      </c>
      <c r="J9" s="19">
        <v>0.1</v>
      </c>
      <c r="K9" s="19">
        <v>0.1</v>
      </c>
      <c r="L9" s="20">
        <v>0.1</v>
      </c>
    </row>
    <row r="10" spans="1:12" ht="16.2" thickBot="1" x14ac:dyDescent="0.35">
      <c r="A10" s="9" t="s">
        <v>33</v>
      </c>
      <c r="B10" s="23">
        <v>0.05</v>
      </c>
      <c r="C10" s="23">
        <v>0.05</v>
      </c>
      <c r="D10" s="23">
        <v>0.1</v>
      </c>
      <c r="E10" s="24">
        <v>0.1</v>
      </c>
      <c r="F10" s="65"/>
      <c r="G10" s="21"/>
      <c r="H10" s="25" t="s">
        <v>33</v>
      </c>
      <c r="I10" s="23">
        <v>0.05</v>
      </c>
      <c r="J10" s="23">
        <v>0.05</v>
      </c>
      <c r="K10" s="23">
        <v>0.1</v>
      </c>
      <c r="L10" s="24">
        <v>0.1</v>
      </c>
    </row>
    <row r="11" spans="1:12" ht="16.2" thickBot="1" x14ac:dyDescent="0.35">
      <c r="B11" s="29"/>
      <c r="C11" s="29"/>
      <c r="D11" s="29"/>
      <c r="E11" s="29"/>
      <c r="F11" s="66"/>
      <c r="G11" s="21"/>
      <c r="H11" s="21"/>
      <c r="I11" s="29"/>
      <c r="J11" s="29"/>
      <c r="K11" s="29"/>
      <c r="L11" s="29"/>
    </row>
    <row r="12" spans="1:12" x14ac:dyDescent="0.3">
      <c r="A12" s="2" t="s">
        <v>34</v>
      </c>
      <c r="B12" s="34"/>
      <c r="C12" s="34"/>
      <c r="D12" s="34"/>
      <c r="E12" s="35"/>
      <c r="F12" s="67"/>
      <c r="G12" s="21"/>
      <c r="H12" s="36" t="s">
        <v>34</v>
      </c>
      <c r="I12" s="34"/>
      <c r="J12" s="34"/>
      <c r="K12" s="34"/>
      <c r="L12" s="35"/>
    </row>
    <row r="13" spans="1:12" x14ac:dyDescent="0.3">
      <c r="A13" s="3" t="s">
        <v>2</v>
      </c>
      <c r="B13" s="37">
        <v>10000</v>
      </c>
      <c r="C13" s="37"/>
      <c r="D13" s="37"/>
      <c r="E13" s="38"/>
      <c r="F13" s="67"/>
      <c r="G13" s="21"/>
      <c r="H13" s="39" t="s">
        <v>2</v>
      </c>
      <c r="I13" s="37">
        <v>10000</v>
      </c>
      <c r="J13" s="37"/>
      <c r="K13" s="37"/>
      <c r="L13" s="38"/>
    </row>
    <row r="14" spans="1:12" x14ac:dyDescent="0.3">
      <c r="A14" s="3" t="s">
        <v>1</v>
      </c>
      <c r="B14" s="37">
        <f>NPV(B9,C5:E5)</f>
        <v>-9243.0623042867937</v>
      </c>
      <c r="C14" s="37">
        <f>NPV(B9,D5:E5)</f>
        <v>-9705.2154195011335</v>
      </c>
      <c r="D14" s="37">
        <f>NPV(B9,E5)</f>
        <v>-10190.476190476191</v>
      </c>
      <c r="E14" s="38">
        <f>E5</f>
        <v>-10700</v>
      </c>
      <c r="F14" s="67"/>
      <c r="G14" s="21"/>
      <c r="H14" s="39" t="s">
        <v>1</v>
      </c>
      <c r="I14" s="37">
        <f>NPV(I9,J5:L5)</f>
        <v>-9243.0623042867937</v>
      </c>
      <c r="J14" s="37">
        <f>NPV(I9,K5:L5)</f>
        <v>-9705.2154195011335</v>
      </c>
      <c r="K14" s="37">
        <f>NPV(I9,L5)</f>
        <v>-10190.476190476191</v>
      </c>
      <c r="L14" s="38">
        <f>L5</f>
        <v>-10700</v>
      </c>
    </row>
    <row r="15" spans="1:12" x14ac:dyDescent="0.3">
      <c r="A15" s="3" t="s">
        <v>4</v>
      </c>
      <c r="B15" s="37"/>
      <c r="C15" s="37">
        <f>NPV(C9,D5:E5)</f>
        <v>-8842.9752066115689</v>
      </c>
      <c r="D15" s="37">
        <f>NPV(D9,E5)</f>
        <v>-9727.2727272727261</v>
      </c>
      <c r="E15" s="38">
        <f>E5</f>
        <v>-10700</v>
      </c>
      <c r="F15" s="67"/>
      <c r="G15" s="21"/>
      <c r="H15" s="39" t="s">
        <v>4</v>
      </c>
      <c r="I15" s="37"/>
      <c r="J15" s="37">
        <f>NPV(J9,K5:L5)</f>
        <v>-8842.9752066115689</v>
      </c>
      <c r="K15" s="37">
        <f>NPV(K9,L5)</f>
        <v>-9727.2727272727261</v>
      </c>
      <c r="L15" s="38">
        <f>L5</f>
        <v>-10700</v>
      </c>
    </row>
    <row r="16" spans="1:12" ht="16.2" thickBot="1" x14ac:dyDescent="0.35">
      <c r="A16" s="4" t="s">
        <v>3</v>
      </c>
      <c r="B16" s="40">
        <v>-10000</v>
      </c>
      <c r="C16" s="40"/>
      <c r="D16" s="40"/>
      <c r="E16" s="41"/>
      <c r="F16" s="67"/>
      <c r="G16" s="21"/>
      <c r="H16" s="42" t="s">
        <v>3</v>
      </c>
      <c r="I16" s="40">
        <v>-10000</v>
      </c>
      <c r="J16" s="40"/>
      <c r="K16" s="40"/>
      <c r="L16" s="41"/>
    </row>
    <row r="17" spans="1:12" ht="16.2" thickBot="1" x14ac:dyDescent="0.35">
      <c r="B17" s="29"/>
      <c r="C17" s="29"/>
      <c r="D17" s="29"/>
      <c r="E17" s="29"/>
      <c r="F17" s="66"/>
      <c r="G17" s="21"/>
      <c r="H17" s="21"/>
      <c r="I17" s="29"/>
      <c r="J17" s="29"/>
      <c r="K17" s="29"/>
      <c r="L17" s="29"/>
    </row>
    <row r="18" spans="1:12" x14ac:dyDescent="0.3">
      <c r="A18" s="2" t="s">
        <v>14</v>
      </c>
      <c r="B18" s="34"/>
      <c r="C18" s="34"/>
      <c r="D18" s="34"/>
      <c r="E18" s="35"/>
      <c r="F18" s="67"/>
      <c r="G18" s="21"/>
      <c r="H18" s="36" t="s">
        <v>14</v>
      </c>
      <c r="I18" s="34"/>
      <c r="J18" s="34"/>
      <c r="K18" s="34"/>
      <c r="L18" s="35"/>
    </row>
    <row r="19" spans="1:12" x14ac:dyDescent="0.3">
      <c r="A19" s="3" t="s">
        <v>5</v>
      </c>
      <c r="B19" s="37">
        <v>0</v>
      </c>
      <c r="C19" s="37">
        <f>B27</f>
        <v>-9243.0623042867937</v>
      </c>
      <c r="D19" s="37">
        <f>C27</f>
        <v>-8842.9752066115689</v>
      </c>
      <c r="E19" s="38">
        <f>D27</f>
        <v>-9727.2727272727261</v>
      </c>
      <c r="F19" s="67"/>
      <c r="G19" s="21"/>
      <c r="H19" s="39" t="s">
        <v>5</v>
      </c>
      <c r="I19" s="37">
        <v>0</v>
      </c>
      <c r="J19" s="37">
        <f>I27</f>
        <v>-9243.0623042867937</v>
      </c>
      <c r="K19" s="37">
        <f>J27</f>
        <v>-8842.9752066115689</v>
      </c>
      <c r="L19" s="38">
        <f>K27</f>
        <v>-9727.2727272727261</v>
      </c>
    </row>
    <row r="20" spans="1:12" x14ac:dyDescent="0.3">
      <c r="A20" s="3" t="s">
        <v>8</v>
      </c>
      <c r="B20" s="37" t="s">
        <v>13</v>
      </c>
      <c r="C20" s="37">
        <f>C14-B14</f>
        <v>-462.15311521433978</v>
      </c>
      <c r="D20" s="37">
        <f>D14-C14</f>
        <v>-485.26077097505731</v>
      </c>
      <c r="E20" s="38">
        <f>E14-D14</f>
        <v>-509.52380952380918</v>
      </c>
      <c r="F20" s="67"/>
      <c r="G20" s="21"/>
      <c r="H20" s="39" t="s">
        <v>8</v>
      </c>
      <c r="I20" s="37" t="s">
        <v>13</v>
      </c>
      <c r="J20" s="37"/>
      <c r="K20" s="37"/>
      <c r="L20" s="38"/>
    </row>
    <row r="21" spans="1:12" x14ac:dyDescent="0.3">
      <c r="A21" s="3" t="s">
        <v>9</v>
      </c>
      <c r="B21" s="37" t="s">
        <v>13</v>
      </c>
      <c r="C21" s="37">
        <f>C15-C14</f>
        <v>862.24021288956465</v>
      </c>
      <c r="D21" s="37">
        <f>D15-(D19+D20)</f>
        <v>-399.03674968609994</v>
      </c>
      <c r="E21" s="38">
        <f>E15-(E19+E20)</f>
        <v>-463.20346320346471</v>
      </c>
      <c r="F21" s="67"/>
      <c r="G21" s="21"/>
      <c r="H21" s="39" t="s">
        <v>9</v>
      </c>
      <c r="I21" s="37" t="s">
        <v>13</v>
      </c>
      <c r="J21" s="37">
        <f>(J15-I14)</f>
        <v>400.08709767522487</v>
      </c>
      <c r="K21" s="37">
        <f>K15-K19</f>
        <v>-884.29752066115725</v>
      </c>
      <c r="L21" s="38">
        <f>L15-L19</f>
        <v>-972.72727272727388</v>
      </c>
    </row>
    <row r="22" spans="1:12" x14ac:dyDescent="0.3">
      <c r="A22" s="3" t="s">
        <v>6</v>
      </c>
      <c r="B22" s="37">
        <f>SUM(B23:B24)</f>
        <v>756.93769571320627</v>
      </c>
      <c r="C22" s="37" t="s">
        <v>13</v>
      </c>
      <c r="D22" s="37" t="s">
        <v>13</v>
      </c>
      <c r="E22" s="38" t="s">
        <v>13</v>
      </c>
      <c r="F22" s="67"/>
      <c r="G22" s="21"/>
      <c r="H22" s="39" t="s">
        <v>6</v>
      </c>
      <c r="I22" s="37">
        <f>SUM(I23:I24)</f>
        <v>756.93769571320627</v>
      </c>
      <c r="J22" s="37" t="s">
        <v>13</v>
      </c>
      <c r="K22" s="37" t="s">
        <v>13</v>
      </c>
      <c r="L22" s="38" t="s">
        <v>13</v>
      </c>
    </row>
    <row r="23" spans="1:12" x14ac:dyDescent="0.3">
      <c r="A23" s="3" t="s">
        <v>11</v>
      </c>
      <c r="B23" s="37">
        <f>B13</f>
        <v>10000</v>
      </c>
      <c r="C23" s="37" t="s">
        <v>13</v>
      </c>
      <c r="D23" s="37" t="s">
        <v>13</v>
      </c>
      <c r="E23" s="38" t="s">
        <v>13</v>
      </c>
      <c r="F23" s="67"/>
      <c r="G23" s="21"/>
      <c r="H23" s="39" t="s">
        <v>11</v>
      </c>
      <c r="I23" s="37">
        <f>I13</f>
        <v>10000</v>
      </c>
      <c r="J23" s="37" t="s">
        <v>13</v>
      </c>
      <c r="K23" s="37" t="s">
        <v>13</v>
      </c>
      <c r="L23" s="38" t="s">
        <v>13</v>
      </c>
    </row>
    <row r="24" spans="1:12" x14ac:dyDescent="0.3">
      <c r="A24" s="3" t="s">
        <v>12</v>
      </c>
      <c r="B24" s="37">
        <f>B14</f>
        <v>-9243.0623042867937</v>
      </c>
      <c r="C24" s="37" t="s">
        <v>13</v>
      </c>
      <c r="D24" s="37" t="s">
        <v>13</v>
      </c>
      <c r="E24" s="38" t="s">
        <v>13</v>
      </c>
      <c r="F24" s="67"/>
      <c r="G24" s="21"/>
      <c r="H24" s="39" t="s">
        <v>12</v>
      </c>
      <c r="I24" s="37">
        <f>I14</f>
        <v>-9243.0623042867937</v>
      </c>
      <c r="J24" s="37" t="s">
        <v>13</v>
      </c>
      <c r="K24" s="37" t="s">
        <v>13</v>
      </c>
      <c r="L24" s="38" t="s">
        <v>13</v>
      </c>
    </row>
    <row r="25" spans="1:12" x14ac:dyDescent="0.3">
      <c r="A25" s="3" t="s">
        <v>3</v>
      </c>
      <c r="B25" s="37">
        <v>-10000</v>
      </c>
      <c r="C25" s="37" t="s">
        <v>13</v>
      </c>
      <c r="D25" s="37" t="s">
        <v>13</v>
      </c>
      <c r="E25" s="38" t="s">
        <v>13</v>
      </c>
      <c r="F25" s="67"/>
      <c r="G25" s="21"/>
      <c r="H25" s="39" t="s">
        <v>3</v>
      </c>
      <c r="I25" s="37">
        <v>-10000</v>
      </c>
      <c r="J25" s="37" t="s">
        <v>13</v>
      </c>
      <c r="K25" s="37" t="s">
        <v>13</v>
      </c>
      <c r="L25" s="38" t="s">
        <v>13</v>
      </c>
    </row>
    <row r="26" spans="1:12" x14ac:dyDescent="0.3">
      <c r="A26" s="3" t="s">
        <v>7</v>
      </c>
      <c r="B26" s="37" t="s">
        <v>13</v>
      </c>
      <c r="C26" s="37" t="s">
        <v>13</v>
      </c>
      <c r="D26" s="37" t="s">
        <v>13</v>
      </c>
      <c r="E26" s="38">
        <f>-E5</f>
        <v>10700</v>
      </c>
      <c r="F26" s="67"/>
      <c r="G26" s="21"/>
      <c r="H26" s="39" t="s">
        <v>7</v>
      </c>
      <c r="I26" s="37" t="s">
        <v>13</v>
      </c>
      <c r="J26" s="37" t="s">
        <v>13</v>
      </c>
      <c r="K26" s="37" t="s">
        <v>13</v>
      </c>
      <c r="L26" s="38">
        <f>-L5</f>
        <v>10700</v>
      </c>
    </row>
    <row r="27" spans="1:12" ht="16.2" thickBot="1" x14ac:dyDescent="0.35">
      <c r="A27" s="4" t="s">
        <v>10</v>
      </c>
      <c r="B27" s="40">
        <f>SUM(B19:B22)+SUM(B25:B26)</f>
        <v>-9243.0623042867937</v>
      </c>
      <c r="C27" s="40">
        <f t="shared" ref="C27:D27" si="0">SUM(C19:C22)+SUM(C25:C26)</f>
        <v>-8842.9752066115689</v>
      </c>
      <c r="D27" s="40">
        <f t="shared" si="0"/>
        <v>-9727.2727272727261</v>
      </c>
      <c r="E27" s="41">
        <f>SUM(E19:E22)+SUM(E25:E26)</f>
        <v>0</v>
      </c>
      <c r="F27" s="67"/>
      <c r="G27" s="21"/>
      <c r="H27" s="42" t="s">
        <v>10</v>
      </c>
      <c r="I27" s="40">
        <f>SUM(I19:I22)+SUM(I25:I26)</f>
        <v>-9243.0623042867937</v>
      </c>
      <c r="J27" s="40">
        <f t="shared" ref="J27:L27" si="1">SUM(J19:J22)+SUM(J25:J26)</f>
        <v>-8842.9752066115689</v>
      </c>
      <c r="K27" s="40">
        <f t="shared" si="1"/>
        <v>-9727.2727272727261</v>
      </c>
      <c r="L27" s="41">
        <f t="shared" si="1"/>
        <v>0</v>
      </c>
    </row>
    <row r="28" spans="1:12" ht="16.2" thickBot="1" x14ac:dyDescent="0.35">
      <c r="A28" s="1"/>
      <c r="B28" s="29"/>
      <c r="C28" s="29"/>
      <c r="D28" s="29"/>
      <c r="E28" s="29"/>
      <c r="F28" s="66"/>
      <c r="G28" s="21"/>
      <c r="H28" s="43"/>
      <c r="I28" s="29"/>
      <c r="J28" s="29"/>
      <c r="K28" s="29"/>
      <c r="L28" s="29"/>
    </row>
    <row r="29" spans="1:12" x14ac:dyDescent="0.3">
      <c r="A29" s="11" t="s">
        <v>15</v>
      </c>
      <c r="B29" s="44"/>
      <c r="C29" s="44"/>
      <c r="D29" s="44"/>
      <c r="E29" s="45"/>
      <c r="F29" s="67"/>
      <c r="G29" s="21"/>
      <c r="H29" s="46" t="s">
        <v>15</v>
      </c>
      <c r="I29" s="44"/>
      <c r="J29" s="44"/>
      <c r="K29" s="44"/>
      <c r="L29" s="45"/>
    </row>
    <row r="30" spans="1:12" x14ac:dyDescent="0.3">
      <c r="A30" s="12" t="s">
        <v>5</v>
      </c>
      <c r="B30" s="47">
        <v>0</v>
      </c>
      <c r="C30" s="47">
        <f>B34</f>
        <v>-756.93769571320627</v>
      </c>
      <c r="D30" s="47">
        <f t="shared" ref="D30:E30" si="2">C34</f>
        <v>-516.83057574073803</v>
      </c>
      <c r="E30" s="48">
        <f t="shared" si="2"/>
        <v>-264.7180997696463</v>
      </c>
      <c r="F30" s="67"/>
      <c r="G30" s="21"/>
      <c r="H30" s="49" t="s">
        <v>5</v>
      </c>
      <c r="I30" s="47">
        <v>0</v>
      </c>
      <c r="J30" s="47">
        <f>I34</f>
        <v>-756.93769571320627</v>
      </c>
      <c r="K30" s="47">
        <f t="shared" ref="K30:L30" si="3">J34</f>
        <v>-516.83057574073803</v>
      </c>
      <c r="L30" s="48">
        <f t="shared" si="3"/>
        <v>-264.7180997696463</v>
      </c>
    </row>
    <row r="31" spans="1:12" x14ac:dyDescent="0.3">
      <c r="A31" s="12" t="s">
        <v>16</v>
      </c>
      <c r="B31" s="47" t="s">
        <v>13</v>
      </c>
      <c r="C31" s="47">
        <f>C30*$B$9</f>
        <v>-37.846884785660315</v>
      </c>
      <c r="D31" s="47">
        <f t="shared" ref="D31:E31" si="4">D30*$B$9</f>
        <v>-25.841528787036903</v>
      </c>
      <c r="E31" s="48">
        <f t="shared" si="4"/>
        <v>-13.235904988482316</v>
      </c>
      <c r="F31" s="67"/>
      <c r="G31" s="21"/>
      <c r="H31" s="49" t="s">
        <v>16</v>
      </c>
      <c r="I31" s="47" t="s">
        <v>13</v>
      </c>
      <c r="J31" s="47">
        <f>J30*$B$9</f>
        <v>-37.846884785660315</v>
      </c>
      <c r="K31" s="47">
        <f t="shared" ref="K31:L31" si="5">K30*$B$9</f>
        <v>-25.841528787036903</v>
      </c>
      <c r="L31" s="48">
        <f t="shared" si="5"/>
        <v>-13.235904988482316</v>
      </c>
    </row>
    <row r="32" spans="1:12" x14ac:dyDescent="0.3">
      <c r="A32" s="12" t="s">
        <v>6</v>
      </c>
      <c r="B32" s="47">
        <f>-B22</f>
        <v>-756.93769571320627</v>
      </c>
      <c r="C32" s="47" t="s">
        <v>13</v>
      </c>
      <c r="D32" s="47"/>
      <c r="E32" s="48"/>
      <c r="F32" s="67"/>
      <c r="G32" s="21"/>
      <c r="H32" s="49" t="s">
        <v>6</v>
      </c>
      <c r="I32" s="47">
        <f>-I22</f>
        <v>-756.93769571320627</v>
      </c>
      <c r="J32" s="47" t="s">
        <v>13</v>
      </c>
      <c r="K32" s="47"/>
      <c r="L32" s="48"/>
    </row>
    <row r="33" spans="1:13" x14ac:dyDescent="0.3">
      <c r="A33" s="12" t="s">
        <v>17</v>
      </c>
      <c r="B33" s="47"/>
      <c r="C33" s="47">
        <f>-(C30+C31)*(C36/C37)</f>
        <v>277.95400475812858</v>
      </c>
      <c r="D33" s="47">
        <f>-(D30+D31)*(D36/D37)</f>
        <v>277.95400475812858</v>
      </c>
      <c r="E33" s="48">
        <f>-(E30+E31)*(E36/E37)</f>
        <v>277.95400475812863</v>
      </c>
      <c r="F33" s="67"/>
      <c r="G33" s="21"/>
      <c r="H33" s="49" t="s">
        <v>17</v>
      </c>
      <c r="I33" s="47"/>
      <c r="J33" s="47">
        <f>-(J30+J31)*(J36/J37)</f>
        <v>277.95400475812858</v>
      </c>
      <c r="K33" s="47">
        <f>-(K30+K31)*(K36/K37)</f>
        <v>277.95400475812858</v>
      </c>
      <c r="L33" s="48">
        <f>-(L30+L31)*(L36/L37)</f>
        <v>277.95400475812863</v>
      </c>
    </row>
    <row r="34" spans="1:13" ht="16.2" thickBot="1" x14ac:dyDescent="0.35">
      <c r="A34" s="13" t="s">
        <v>10</v>
      </c>
      <c r="B34" s="50">
        <f>SUM(B30:B33)</f>
        <v>-756.93769571320627</v>
      </c>
      <c r="C34" s="50">
        <f t="shared" ref="C34:E34" si="6">SUM(C30:C33)</f>
        <v>-516.83057574073803</v>
      </c>
      <c r="D34" s="50">
        <f t="shared" si="6"/>
        <v>-264.7180997696463</v>
      </c>
      <c r="E34" s="51">
        <f t="shared" si="6"/>
        <v>0</v>
      </c>
      <c r="F34" s="67"/>
      <c r="G34" s="21"/>
      <c r="H34" s="52" t="s">
        <v>10</v>
      </c>
      <c r="I34" s="50">
        <f>SUM(I30:I33)</f>
        <v>-756.93769571320627</v>
      </c>
      <c r="J34" s="50">
        <f t="shared" ref="J34:L34" si="7">SUM(J30:J33)</f>
        <v>-516.83057574073803</v>
      </c>
      <c r="K34" s="50">
        <f t="shared" si="7"/>
        <v>-264.7180997696463</v>
      </c>
      <c r="L34" s="51">
        <f t="shared" si="7"/>
        <v>0</v>
      </c>
    </row>
    <row r="35" spans="1:13" ht="16.2" thickBot="1" x14ac:dyDescent="0.35">
      <c r="B35" s="29"/>
      <c r="C35" s="29"/>
      <c r="D35" s="29"/>
      <c r="E35" s="29"/>
      <c r="F35" s="66"/>
      <c r="G35" s="21"/>
      <c r="H35" s="21"/>
      <c r="I35" s="29"/>
      <c r="J35" s="29"/>
      <c r="K35" s="29"/>
      <c r="L35" s="29"/>
    </row>
    <row r="36" spans="1:13" x14ac:dyDescent="0.3">
      <c r="A36" s="14" t="s">
        <v>18</v>
      </c>
      <c r="B36" s="44"/>
      <c r="C36" s="44">
        <v>1</v>
      </c>
      <c r="D36" s="44">
        <v>1</v>
      </c>
      <c r="E36" s="45">
        <v>1</v>
      </c>
      <c r="F36" s="67"/>
      <c r="G36" s="21"/>
      <c r="H36" s="53" t="s">
        <v>18</v>
      </c>
      <c r="I36" s="44"/>
      <c r="J36" s="44">
        <v>1</v>
      </c>
      <c r="K36" s="44">
        <v>1</v>
      </c>
      <c r="L36" s="45">
        <v>1</v>
      </c>
    </row>
    <row r="37" spans="1:13" ht="16.2" thickBot="1" x14ac:dyDescent="0.35">
      <c r="A37" s="13" t="s">
        <v>19</v>
      </c>
      <c r="B37" s="50"/>
      <c r="C37" s="50">
        <f>1+NPV($B$9,D36:E36)</f>
        <v>2.8594104308390023</v>
      </c>
      <c r="D37" s="50">
        <f>1+NPV($B$9,E36)</f>
        <v>1.9523809523809523</v>
      </c>
      <c r="E37" s="51">
        <v>1</v>
      </c>
      <c r="F37" s="67"/>
      <c r="G37" s="21"/>
      <c r="H37" s="52" t="s">
        <v>19</v>
      </c>
      <c r="I37" s="50"/>
      <c r="J37" s="50">
        <f>1+NPV($B$9,K36:L36)</f>
        <v>2.8594104308390023</v>
      </c>
      <c r="K37" s="50">
        <f>1+NPV($B$9,L36)</f>
        <v>1.9523809523809523</v>
      </c>
      <c r="L37" s="51">
        <v>1</v>
      </c>
    </row>
    <row r="38" spans="1:13" ht="16.2" thickBot="1" x14ac:dyDescent="0.35">
      <c r="B38" s="29"/>
      <c r="C38" s="29"/>
      <c r="D38" s="29"/>
      <c r="E38" s="29"/>
      <c r="F38" s="66"/>
      <c r="G38" s="21"/>
      <c r="H38" s="21"/>
      <c r="I38" s="29"/>
      <c r="J38" s="29"/>
      <c r="K38" s="29"/>
      <c r="L38" s="29"/>
    </row>
    <row r="39" spans="1:13" x14ac:dyDescent="0.3">
      <c r="A39" s="15" t="s">
        <v>20</v>
      </c>
      <c r="B39" s="54"/>
      <c r="C39" s="54"/>
      <c r="D39" s="54"/>
      <c r="E39" s="55"/>
      <c r="F39" s="68" t="s">
        <v>38</v>
      </c>
      <c r="G39" s="21"/>
      <c r="H39" s="56" t="s">
        <v>20</v>
      </c>
      <c r="I39" s="54"/>
      <c r="J39" s="54"/>
      <c r="K39" s="54"/>
      <c r="L39" s="55"/>
      <c r="M39" s="68" t="s">
        <v>38</v>
      </c>
    </row>
    <row r="40" spans="1:13" x14ac:dyDescent="0.3">
      <c r="A40" s="17" t="s">
        <v>23</v>
      </c>
      <c r="B40" s="57"/>
      <c r="C40" s="57">
        <f>SUM(C41:C42)</f>
        <v>277.95400475812858</v>
      </c>
      <c r="D40" s="57">
        <f t="shared" ref="D40:E40" si="8">SUM(D41:D42)</f>
        <v>277.95400475812858</v>
      </c>
      <c r="E40" s="58">
        <f t="shared" si="8"/>
        <v>277.95400475812858</v>
      </c>
      <c r="F40" s="69">
        <f>SUM(C40:E40)</f>
        <v>833.86201427438573</v>
      </c>
      <c r="G40" s="21"/>
      <c r="H40" s="59" t="s">
        <v>23</v>
      </c>
      <c r="I40" s="57"/>
      <c r="J40" s="57">
        <f>SUM(J41:J42)</f>
        <v>277.95400475812858</v>
      </c>
      <c r="K40" s="57">
        <f t="shared" ref="K40:L40" si="9">SUM(K41:K42)</f>
        <v>277.95400475812858</v>
      </c>
      <c r="L40" s="58">
        <f t="shared" si="9"/>
        <v>277.95400475812858</v>
      </c>
      <c r="M40" s="69">
        <f>SUM(J40:L40)</f>
        <v>833.86201427438573</v>
      </c>
    </row>
    <row r="41" spans="1:13" x14ac:dyDescent="0.3">
      <c r="A41" s="8" t="s">
        <v>21</v>
      </c>
      <c r="B41" s="30"/>
      <c r="C41" s="30">
        <f>C33</f>
        <v>277.95400475812858</v>
      </c>
      <c r="D41" s="30">
        <f>D33</f>
        <v>277.95400475812858</v>
      </c>
      <c r="E41" s="31">
        <f>E33+E26</f>
        <v>10977.954004758129</v>
      </c>
      <c r="F41" s="69">
        <f>SUM(C41:E41)</f>
        <v>11533.862014274386</v>
      </c>
      <c r="G41" s="21"/>
      <c r="H41" s="22" t="s">
        <v>21</v>
      </c>
      <c r="I41" s="30"/>
      <c r="J41" s="30">
        <f>J33</f>
        <v>277.95400475812858</v>
      </c>
      <c r="K41" s="30">
        <f>K33</f>
        <v>277.95400475812858</v>
      </c>
      <c r="L41" s="31">
        <f>L33+L26</f>
        <v>10977.954004758129</v>
      </c>
      <c r="M41" s="69">
        <f>SUM(J41:L41)</f>
        <v>11533.862014274386</v>
      </c>
    </row>
    <row r="42" spans="1:13" x14ac:dyDescent="0.3">
      <c r="A42" s="8" t="s">
        <v>22</v>
      </c>
      <c r="B42" s="30"/>
      <c r="C42" s="30"/>
      <c r="D42" s="30"/>
      <c r="E42" s="31">
        <f>-E26</f>
        <v>-10700</v>
      </c>
      <c r="F42" s="68"/>
      <c r="G42" s="21"/>
      <c r="H42" s="22" t="s">
        <v>22</v>
      </c>
      <c r="I42" s="30"/>
      <c r="J42" s="30"/>
      <c r="K42" s="30"/>
      <c r="L42" s="31">
        <f>-L26</f>
        <v>-10700</v>
      </c>
      <c r="M42" s="70"/>
    </row>
    <row r="43" spans="1:13" x14ac:dyDescent="0.3">
      <c r="A43" s="18" t="s">
        <v>24</v>
      </c>
      <c r="B43" s="57"/>
      <c r="C43" s="57">
        <f>C20+C31</f>
        <v>-500.00000000000011</v>
      </c>
      <c r="D43" s="57">
        <f>D20+D31</f>
        <v>-511.10229976209422</v>
      </c>
      <c r="E43" s="58">
        <f t="shared" ref="E43" si="10">E20+E31</f>
        <v>-522.75971451229145</v>
      </c>
      <c r="F43" s="69">
        <f>SUM(C43:E43)</f>
        <v>-1533.8620142743857</v>
      </c>
      <c r="G43" s="21"/>
      <c r="H43" s="60" t="s">
        <v>24</v>
      </c>
      <c r="I43" s="57"/>
      <c r="J43" s="57">
        <f>J21+J31</f>
        <v>362.24021288956453</v>
      </c>
      <c r="K43" s="57">
        <f>K21+K31</f>
        <v>-910.1390494481941</v>
      </c>
      <c r="L43" s="58">
        <f>L21+L31</f>
        <v>-985.96317771575616</v>
      </c>
      <c r="M43" s="69">
        <f>SUM(J43:L43)</f>
        <v>-1533.8620142743857</v>
      </c>
    </row>
    <row r="44" spans="1:13" x14ac:dyDescent="0.3">
      <c r="A44" s="8" t="s">
        <v>25</v>
      </c>
      <c r="B44" s="30"/>
      <c r="C44" s="30">
        <f>C40+C43</f>
        <v>-222.04599524187154</v>
      </c>
      <c r="D44" s="30">
        <f t="shared" ref="D44:E44" si="11">D40+D43</f>
        <v>-233.14829500396564</v>
      </c>
      <c r="E44" s="31">
        <f t="shared" si="11"/>
        <v>-244.80570975416288</v>
      </c>
      <c r="F44" s="68"/>
      <c r="G44" s="21"/>
      <c r="H44" s="22" t="s">
        <v>25</v>
      </c>
      <c r="I44" s="30"/>
      <c r="J44" s="30">
        <f>J40+J43</f>
        <v>640.19421764769311</v>
      </c>
      <c r="K44" s="30">
        <f>K40+K43</f>
        <v>-632.18504469006552</v>
      </c>
      <c r="L44" s="31">
        <f t="shared" ref="L44" si="12">L40+L43</f>
        <v>-708.00917295762758</v>
      </c>
      <c r="M44" s="70"/>
    </row>
    <row r="45" spans="1:13" x14ac:dyDescent="0.3">
      <c r="A45" s="8"/>
      <c r="B45" s="30"/>
      <c r="C45" s="30"/>
      <c r="D45" s="30"/>
      <c r="E45" s="31"/>
      <c r="F45" s="68"/>
      <c r="G45" s="21"/>
      <c r="H45" s="22"/>
      <c r="I45" s="30"/>
      <c r="J45" s="30"/>
      <c r="K45" s="30"/>
      <c r="L45" s="31"/>
      <c r="M45" s="70"/>
    </row>
    <row r="46" spans="1:13" x14ac:dyDescent="0.3">
      <c r="A46" s="17" t="s">
        <v>26</v>
      </c>
      <c r="B46" s="57"/>
      <c r="C46" s="57">
        <f>C47</f>
        <v>862.24021288956465</v>
      </c>
      <c r="D46" s="57">
        <f t="shared" ref="D46:E46" si="13">D47</f>
        <v>-399.03674968609994</v>
      </c>
      <c r="E46" s="58">
        <f t="shared" si="13"/>
        <v>-463.20346320346471</v>
      </c>
      <c r="F46" s="69">
        <f>SUM(C46:E46)</f>
        <v>0</v>
      </c>
      <c r="G46" s="21"/>
      <c r="H46" s="59" t="s">
        <v>26</v>
      </c>
      <c r="I46" s="57"/>
      <c r="J46" s="57" t="s">
        <v>13</v>
      </c>
      <c r="K46" s="57" t="s">
        <v>13</v>
      </c>
      <c r="L46" s="58" t="s">
        <v>13</v>
      </c>
      <c r="M46" s="69">
        <f>SUM(J46:L46)</f>
        <v>0</v>
      </c>
    </row>
    <row r="47" spans="1:13" ht="31.8" thickBot="1" x14ac:dyDescent="0.35">
      <c r="A47" s="16" t="s">
        <v>35</v>
      </c>
      <c r="B47" s="32"/>
      <c r="C47" s="32">
        <f>C21</f>
        <v>862.24021288956465</v>
      </c>
      <c r="D47" s="32">
        <f>D21</f>
        <v>-399.03674968609994</v>
      </c>
      <c r="E47" s="33">
        <f>E21</f>
        <v>-463.20346320346471</v>
      </c>
      <c r="F47" s="67"/>
      <c r="G47" s="21"/>
      <c r="H47" s="61" t="s">
        <v>35</v>
      </c>
      <c r="I47" s="32"/>
      <c r="J47" s="32" t="s">
        <v>13</v>
      </c>
      <c r="K47" s="32" t="s">
        <v>13</v>
      </c>
      <c r="L47" s="33" t="s">
        <v>13</v>
      </c>
    </row>
  </sheetData>
  <mergeCells count="2">
    <mergeCell ref="A1:E1"/>
    <mergeCell ref="H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pane ySplit="3" topLeftCell="A4" activePane="bottomLeft" state="frozen"/>
      <selection pane="bottomLeft" activeCell="F7" sqref="F7"/>
    </sheetView>
  </sheetViews>
  <sheetFormatPr defaultRowHeight="15.6" x14ac:dyDescent="0.3"/>
  <cols>
    <col min="1" max="1" width="39.8984375" bestFit="1" customWidth="1"/>
    <col min="2" max="2" width="10.8984375" bestFit="1" customWidth="1"/>
    <col min="3" max="3" width="10.69921875" customWidth="1"/>
    <col min="4" max="4" width="10.8984375" bestFit="1" customWidth="1"/>
    <col min="5" max="5" width="11.8984375" bestFit="1" customWidth="1"/>
    <col min="6" max="6" width="7.09765625" style="63" customWidth="1"/>
    <col min="7" max="7" width="4.09765625" customWidth="1"/>
    <col min="8" max="8" width="39.8984375" bestFit="1" customWidth="1"/>
    <col min="9" max="9" width="10.8984375" bestFit="1" customWidth="1"/>
    <col min="10" max="10" width="10.69921875" customWidth="1"/>
    <col min="11" max="11" width="10.8984375" bestFit="1" customWidth="1"/>
    <col min="12" max="12" width="11.8984375" bestFit="1" customWidth="1"/>
    <col min="13" max="13" width="7.296875" customWidth="1"/>
  </cols>
  <sheetData>
    <row r="1" spans="1:12" ht="43.2" customHeight="1" x14ac:dyDescent="0.3">
      <c r="A1" s="71" t="s">
        <v>36</v>
      </c>
      <c r="B1" s="72"/>
      <c r="C1" s="72"/>
      <c r="D1" s="72"/>
      <c r="E1" s="73"/>
      <c r="F1" s="62"/>
      <c r="H1" s="71" t="s">
        <v>37</v>
      </c>
      <c r="I1" s="72"/>
      <c r="J1" s="72"/>
      <c r="K1" s="72"/>
      <c r="L1" s="73"/>
    </row>
    <row r="2" spans="1:12" ht="16.2" thickBot="1" x14ac:dyDescent="0.35"/>
    <row r="3" spans="1:12" x14ac:dyDescent="0.3">
      <c r="A3" s="5" t="s">
        <v>27</v>
      </c>
      <c r="B3" s="6" t="s">
        <v>41</v>
      </c>
      <c r="C3" s="6" t="s">
        <v>39</v>
      </c>
      <c r="D3" s="6" t="s">
        <v>40</v>
      </c>
      <c r="E3" s="7" t="s">
        <v>0</v>
      </c>
      <c r="F3" s="64"/>
      <c r="H3" s="5" t="s">
        <v>27</v>
      </c>
      <c r="I3" s="6" t="s">
        <v>41</v>
      </c>
      <c r="J3" s="6" t="s">
        <v>39</v>
      </c>
      <c r="K3" s="6" t="s">
        <v>40</v>
      </c>
      <c r="L3" s="7" t="s">
        <v>0</v>
      </c>
    </row>
    <row r="4" spans="1:12" x14ac:dyDescent="0.3">
      <c r="A4" s="8" t="s">
        <v>28</v>
      </c>
      <c r="B4" s="19">
        <v>10000</v>
      </c>
      <c r="C4" s="19">
        <v>0</v>
      </c>
      <c r="D4" s="19">
        <v>0</v>
      </c>
      <c r="E4" s="20">
        <v>0</v>
      </c>
      <c r="F4" s="65"/>
      <c r="G4" s="21"/>
      <c r="H4" s="22" t="s">
        <v>28</v>
      </c>
      <c r="I4" s="19">
        <v>10000</v>
      </c>
      <c r="J4" s="19">
        <v>0</v>
      </c>
      <c r="K4" s="19">
        <v>0</v>
      </c>
      <c r="L4" s="20">
        <v>0</v>
      </c>
    </row>
    <row r="5" spans="1:12" x14ac:dyDescent="0.3">
      <c r="A5" s="8" t="s">
        <v>29</v>
      </c>
      <c r="B5" s="19">
        <v>0</v>
      </c>
      <c r="C5" s="19">
        <v>0</v>
      </c>
      <c r="D5" s="19">
        <v>0</v>
      </c>
      <c r="E5" s="20">
        <v>-10700</v>
      </c>
      <c r="F5" s="65"/>
      <c r="G5" s="21"/>
      <c r="H5" s="22" t="s">
        <v>29</v>
      </c>
      <c r="I5" s="19">
        <v>0</v>
      </c>
      <c r="J5" s="19">
        <v>0</v>
      </c>
      <c r="K5" s="19">
        <v>0</v>
      </c>
      <c r="L5" s="20">
        <v>-10700</v>
      </c>
    </row>
    <row r="6" spans="1:12" x14ac:dyDescent="0.3">
      <c r="A6" s="8" t="s">
        <v>30</v>
      </c>
      <c r="B6" s="19">
        <v>0</v>
      </c>
      <c r="C6" s="19">
        <v>0</v>
      </c>
      <c r="D6" s="19">
        <v>0</v>
      </c>
      <c r="E6" s="20">
        <v>0</v>
      </c>
      <c r="F6" s="65"/>
      <c r="G6" s="21"/>
      <c r="H6" s="22" t="s">
        <v>30</v>
      </c>
      <c r="I6" s="19">
        <v>0</v>
      </c>
      <c r="J6" s="19">
        <v>0</v>
      </c>
      <c r="K6" s="19">
        <v>0</v>
      </c>
      <c r="L6" s="20">
        <v>0</v>
      </c>
    </row>
    <row r="7" spans="1:12" ht="16.2" thickBot="1" x14ac:dyDescent="0.35">
      <c r="A7" s="9" t="s">
        <v>31</v>
      </c>
      <c r="B7" s="23">
        <f>SUM(B4:B6)</f>
        <v>10000</v>
      </c>
      <c r="C7" s="23">
        <f>SUM(C4:C6)</f>
        <v>0</v>
      </c>
      <c r="D7" s="23">
        <f>SUM(D4:D6)</f>
        <v>0</v>
      </c>
      <c r="E7" s="24">
        <f>SUM(E4:E6)</f>
        <v>-10700</v>
      </c>
      <c r="F7" s="65"/>
      <c r="G7" s="21"/>
      <c r="H7" s="25" t="s">
        <v>31</v>
      </c>
      <c r="I7" s="23">
        <f>SUM(I4:I6)</f>
        <v>10000</v>
      </c>
      <c r="J7" s="23">
        <f>SUM(J4:J6)</f>
        <v>0</v>
      </c>
      <c r="K7" s="23">
        <f>SUM(K4:K6)</f>
        <v>0</v>
      </c>
      <c r="L7" s="24">
        <f>SUM(L4:L6)</f>
        <v>-10700</v>
      </c>
    </row>
    <row r="8" spans="1:12" x14ac:dyDescent="0.3">
      <c r="A8" s="10"/>
      <c r="B8" s="26"/>
      <c r="C8" s="26"/>
      <c r="D8" s="26"/>
      <c r="E8" s="27"/>
      <c r="F8" s="65"/>
      <c r="G8" s="21"/>
      <c r="H8" s="28"/>
      <c r="I8" s="26"/>
      <c r="J8" s="26"/>
      <c r="K8" s="26"/>
      <c r="L8" s="27"/>
    </row>
    <row r="9" spans="1:12" x14ac:dyDescent="0.3">
      <c r="A9" s="8" t="s">
        <v>32</v>
      </c>
      <c r="B9" s="19">
        <v>0.1</v>
      </c>
      <c r="C9" s="19">
        <v>0.05</v>
      </c>
      <c r="D9" s="19">
        <v>0.05</v>
      </c>
      <c r="E9" s="20">
        <v>0.05</v>
      </c>
      <c r="F9" s="65"/>
      <c r="G9" s="21"/>
      <c r="H9" s="22" t="s">
        <v>32</v>
      </c>
      <c r="I9" s="19">
        <v>0.1</v>
      </c>
      <c r="J9" s="19">
        <v>0.05</v>
      </c>
      <c r="K9" s="19">
        <v>0.05</v>
      </c>
      <c r="L9" s="20">
        <v>0.05</v>
      </c>
    </row>
    <row r="10" spans="1:12" ht="16.2" thickBot="1" x14ac:dyDescent="0.35">
      <c r="A10" s="9" t="s">
        <v>33</v>
      </c>
      <c r="B10" s="23">
        <v>0.1</v>
      </c>
      <c r="C10" s="23">
        <v>0.1</v>
      </c>
      <c r="D10" s="23">
        <v>0.05</v>
      </c>
      <c r="E10" s="24">
        <v>0.05</v>
      </c>
      <c r="F10" s="65"/>
      <c r="G10" s="21"/>
      <c r="H10" s="25" t="s">
        <v>33</v>
      </c>
      <c r="I10" s="23">
        <v>0.1</v>
      </c>
      <c r="J10" s="23">
        <v>0.1</v>
      </c>
      <c r="K10" s="23">
        <v>0.05</v>
      </c>
      <c r="L10" s="24">
        <v>0.05</v>
      </c>
    </row>
    <row r="11" spans="1:12" ht="16.2" thickBot="1" x14ac:dyDescent="0.35">
      <c r="B11" s="29"/>
      <c r="C11" s="29"/>
      <c r="D11" s="29"/>
      <c r="E11" s="29"/>
      <c r="F11" s="66"/>
      <c r="G11" s="21"/>
      <c r="H11" s="21"/>
      <c r="I11" s="29"/>
      <c r="J11" s="29"/>
      <c r="K11" s="29"/>
      <c r="L11" s="29"/>
    </row>
    <row r="12" spans="1:12" x14ac:dyDescent="0.3">
      <c r="A12" s="2" t="s">
        <v>34</v>
      </c>
      <c r="B12" s="34"/>
      <c r="C12" s="34"/>
      <c r="D12" s="34"/>
      <c r="E12" s="35"/>
      <c r="F12" s="67"/>
      <c r="G12" s="21"/>
      <c r="H12" s="36" t="s">
        <v>34</v>
      </c>
      <c r="I12" s="34"/>
      <c r="J12" s="34"/>
      <c r="K12" s="34"/>
      <c r="L12" s="35"/>
    </row>
    <row r="13" spans="1:12" x14ac:dyDescent="0.3">
      <c r="A13" s="3" t="s">
        <v>2</v>
      </c>
      <c r="B13" s="37">
        <v>10000</v>
      </c>
      <c r="C13" s="37"/>
      <c r="D13" s="37"/>
      <c r="E13" s="38"/>
      <c r="F13" s="67"/>
      <c r="G13" s="21"/>
      <c r="H13" s="39" t="s">
        <v>2</v>
      </c>
      <c r="I13" s="37">
        <v>10000</v>
      </c>
      <c r="J13" s="37"/>
      <c r="K13" s="37"/>
      <c r="L13" s="38"/>
    </row>
    <row r="14" spans="1:12" x14ac:dyDescent="0.3">
      <c r="A14" s="3" t="s">
        <v>1</v>
      </c>
      <c r="B14" s="37">
        <f>NPV(B9,C5:E5)</f>
        <v>-8039.0683696468805</v>
      </c>
      <c r="C14" s="37">
        <f>NPV(B9,D5:E5)</f>
        <v>-8842.9752066115689</v>
      </c>
      <c r="D14" s="37">
        <f>NPV(B9,E5)</f>
        <v>-9727.2727272727261</v>
      </c>
      <c r="E14" s="38">
        <f>E5</f>
        <v>-10700</v>
      </c>
      <c r="F14" s="67"/>
      <c r="G14" s="21"/>
      <c r="H14" s="39" t="s">
        <v>1</v>
      </c>
      <c r="I14" s="37">
        <f>NPV(I9,J5:L5)</f>
        <v>-8039.0683696468805</v>
      </c>
      <c r="J14" s="37">
        <f>NPV(I9,K5:L5)</f>
        <v>-8842.9752066115689</v>
      </c>
      <c r="K14" s="37">
        <f>NPV(I9,L5)</f>
        <v>-9727.2727272727261</v>
      </c>
      <c r="L14" s="38">
        <f>L5</f>
        <v>-10700</v>
      </c>
    </row>
    <row r="15" spans="1:12" x14ac:dyDescent="0.3">
      <c r="A15" s="3" t="s">
        <v>4</v>
      </c>
      <c r="B15" s="37"/>
      <c r="C15" s="37">
        <f>NPV(C9,D5:E5)</f>
        <v>-9705.2154195011335</v>
      </c>
      <c r="D15" s="37">
        <f>NPV(D9,E5)</f>
        <v>-10190.476190476191</v>
      </c>
      <c r="E15" s="38">
        <f>E5</f>
        <v>-10700</v>
      </c>
      <c r="F15" s="67"/>
      <c r="G15" s="21"/>
      <c r="H15" s="39" t="s">
        <v>4</v>
      </c>
      <c r="I15" s="37"/>
      <c r="J15" s="37">
        <f>NPV(J9,K5:L5)</f>
        <v>-9705.2154195011335</v>
      </c>
      <c r="K15" s="37">
        <f>NPV(K9,L5)</f>
        <v>-10190.476190476191</v>
      </c>
      <c r="L15" s="38">
        <f>L5</f>
        <v>-10700</v>
      </c>
    </row>
    <row r="16" spans="1:12" ht="16.2" thickBot="1" x14ac:dyDescent="0.35">
      <c r="A16" s="4" t="s">
        <v>3</v>
      </c>
      <c r="B16" s="40">
        <v>-10000</v>
      </c>
      <c r="C16" s="40"/>
      <c r="D16" s="40"/>
      <c r="E16" s="41"/>
      <c r="F16" s="67"/>
      <c r="G16" s="21"/>
      <c r="H16" s="42" t="s">
        <v>3</v>
      </c>
      <c r="I16" s="40">
        <v>-10000</v>
      </c>
      <c r="J16" s="40"/>
      <c r="K16" s="40"/>
      <c r="L16" s="41"/>
    </row>
    <row r="17" spans="1:12" ht="16.2" thickBot="1" x14ac:dyDescent="0.35">
      <c r="B17" s="29"/>
      <c r="C17" s="29"/>
      <c r="D17" s="29"/>
      <c r="E17" s="29"/>
      <c r="F17" s="66"/>
      <c r="G17" s="21"/>
      <c r="H17" s="21"/>
      <c r="I17" s="29"/>
      <c r="J17" s="29"/>
      <c r="K17" s="29"/>
      <c r="L17" s="29"/>
    </row>
    <row r="18" spans="1:12" x14ac:dyDescent="0.3">
      <c r="A18" s="2" t="s">
        <v>14</v>
      </c>
      <c r="B18" s="34"/>
      <c r="C18" s="34"/>
      <c r="D18" s="34"/>
      <c r="E18" s="35"/>
      <c r="F18" s="67"/>
      <c r="G18" s="21"/>
      <c r="H18" s="36" t="s">
        <v>14</v>
      </c>
      <c r="I18" s="34"/>
      <c r="J18" s="34"/>
      <c r="K18" s="34"/>
      <c r="L18" s="35"/>
    </row>
    <row r="19" spans="1:12" x14ac:dyDescent="0.3">
      <c r="A19" s="3" t="s">
        <v>5</v>
      </c>
      <c r="B19" s="37">
        <v>0</v>
      </c>
      <c r="C19" s="37">
        <f>B27</f>
        <v>-8039.0683696468805</v>
      </c>
      <c r="D19" s="37">
        <f>C27</f>
        <v>-9705.2154195011335</v>
      </c>
      <c r="E19" s="38">
        <f>D27</f>
        <v>-10190.476190476191</v>
      </c>
      <c r="F19" s="67"/>
      <c r="G19" s="21"/>
      <c r="H19" s="39" t="s">
        <v>5</v>
      </c>
      <c r="I19" s="37">
        <v>0</v>
      </c>
      <c r="J19" s="37">
        <f>I27</f>
        <v>-8039.0683696468805</v>
      </c>
      <c r="K19" s="37">
        <f>J27</f>
        <v>-9705.2154195011335</v>
      </c>
      <c r="L19" s="38">
        <f>K27</f>
        <v>-10190.476190476191</v>
      </c>
    </row>
    <row r="20" spans="1:12" x14ac:dyDescent="0.3">
      <c r="A20" s="3" t="s">
        <v>8</v>
      </c>
      <c r="B20" s="37" t="s">
        <v>13</v>
      </c>
      <c r="C20" s="37">
        <f>C14-B14</f>
        <v>-803.90683696468841</v>
      </c>
      <c r="D20" s="37">
        <f>D14-C14</f>
        <v>-884.29752066115725</v>
      </c>
      <c r="E20" s="38">
        <f>E14-D14</f>
        <v>-972.72727272727388</v>
      </c>
      <c r="F20" s="67"/>
      <c r="G20" s="21"/>
      <c r="H20" s="39" t="s">
        <v>8</v>
      </c>
      <c r="I20" s="37" t="s">
        <v>13</v>
      </c>
      <c r="J20" s="37"/>
      <c r="K20" s="37"/>
      <c r="L20" s="38"/>
    </row>
    <row r="21" spans="1:12" x14ac:dyDescent="0.3">
      <c r="A21" s="3" t="s">
        <v>9</v>
      </c>
      <c r="B21" s="37" t="s">
        <v>13</v>
      </c>
      <c r="C21" s="37">
        <f>C15-C14</f>
        <v>-862.24021288956465</v>
      </c>
      <c r="D21" s="37">
        <f>D15-(D19+D20)</f>
        <v>399.03674968609994</v>
      </c>
      <c r="E21" s="38">
        <f>E15-(E19+E20)</f>
        <v>463.20346320346471</v>
      </c>
      <c r="F21" s="67"/>
      <c r="G21" s="21"/>
      <c r="H21" s="39" t="s">
        <v>9</v>
      </c>
      <c r="I21" s="37" t="s">
        <v>13</v>
      </c>
      <c r="J21" s="37">
        <f>(J15-I14)</f>
        <v>-1666.1470498542531</v>
      </c>
      <c r="K21" s="37">
        <f>K15-K19</f>
        <v>-485.26077097505731</v>
      </c>
      <c r="L21" s="38">
        <f>L15-L19</f>
        <v>-509.52380952380918</v>
      </c>
    </row>
    <row r="22" spans="1:12" x14ac:dyDescent="0.3">
      <c r="A22" s="3" t="s">
        <v>6</v>
      </c>
      <c r="B22" s="37">
        <f>SUM(B23:B24)</f>
        <v>1960.9316303531195</v>
      </c>
      <c r="C22" s="37" t="s">
        <v>13</v>
      </c>
      <c r="D22" s="37" t="s">
        <v>13</v>
      </c>
      <c r="E22" s="38" t="s">
        <v>13</v>
      </c>
      <c r="F22" s="67"/>
      <c r="G22" s="21"/>
      <c r="H22" s="39" t="s">
        <v>6</v>
      </c>
      <c r="I22" s="37">
        <f>SUM(I23:I24)</f>
        <v>1960.9316303531195</v>
      </c>
      <c r="J22" s="37" t="s">
        <v>13</v>
      </c>
      <c r="K22" s="37" t="s">
        <v>13</v>
      </c>
      <c r="L22" s="38" t="s">
        <v>13</v>
      </c>
    </row>
    <row r="23" spans="1:12" x14ac:dyDescent="0.3">
      <c r="A23" s="3" t="s">
        <v>11</v>
      </c>
      <c r="B23" s="37">
        <f>B13</f>
        <v>10000</v>
      </c>
      <c r="C23" s="37" t="s">
        <v>13</v>
      </c>
      <c r="D23" s="37" t="s">
        <v>13</v>
      </c>
      <c r="E23" s="38" t="s">
        <v>13</v>
      </c>
      <c r="F23" s="67"/>
      <c r="G23" s="21"/>
      <c r="H23" s="39" t="s">
        <v>11</v>
      </c>
      <c r="I23" s="37">
        <f>I13</f>
        <v>10000</v>
      </c>
      <c r="J23" s="37" t="s">
        <v>13</v>
      </c>
      <c r="K23" s="37" t="s">
        <v>13</v>
      </c>
      <c r="L23" s="38" t="s">
        <v>13</v>
      </c>
    </row>
    <row r="24" spans="1:12" x14ac:dyDescent="0.3">
      <c r="A24" s="3" t="s">
        <v>12</v>
      </c>
      <c r="B24" s="37">
        <f>B14</f>
        <v>-8039.0683696468805</v>
      </c>
      <c r="C24" s="37" t="s">
        <v>13</v>
      </c>
      <c r="D24" s="37" t="s">
        <v>13</v>
      </c>
      <c r="E24" s="38" t="s">
        <v>13</v>
      </c>
      <c r="F24" s="67"/>
      <c r="G24" s="21"/>
      <c r="H24" s="39" t="s">
        <v>12</v>
      </c>
      <c r="I24" s="37">
        <f>I14</f>
        <v>-8039.0683696468805</v>
      </c>
      <c r="J24" s="37" t="s">
        <v>13</v>
      </c>
      <c r="K24" s="37" t="s">
        <v>13</v>
      </c>
      <c r="L24" s="38" t="s">
        <v>13</v>
      </c>
    </row>
    <row r="25" spans="1:12" x14ac:dyDescent="0.3">
      <c r="A25" s="3" t="s">
        <v>3</v>
      </c>
      <c r="B25" s="37">
        <v>-10000</v>
      </c>
      <c r="C25" s="37" t="s">
        <v>13</v>
      </c>
      <c r="D25" s="37" t="s">
        <v>13</v>
      </c>
      <c r="E25" s="38" t="s">
        <v>13</v>
      </c>
      <c r="F25" s="67"/>
      <c r="G25" s="21"/>
      <c r="H25" s="39" t="s">
        <v>3</v>
      </c>
      <c r="I25" s="37">
        <v>-10000</v>
      </c>
      <c r="J25" s="37" t="s">
        <v>13</v>
      </c>
      <c r="K25" s="37" t="s">
        <v>13</v>
      </c>
      <c r="L25" s="38" t="s">
        <v>13</v>
      </c>
    </row>
    <row r="26" spans="1:12" x14ac:dyDescent="0.3">
      <c r="A26" s="3" t="s">
        <v>7</v>
      </c>
      <c r="B26" s="37" t="s">
        <v>13</v>
      </c>
      <c r="C26" s="37" t="s">
        <v>13</v>
      </c>
      <c r="D26" s="37" t="s">
        <v>13</v>
      </c>
      <c r="E26" s="38">
        <f>-E5</f>
        <v>10700</v>
      </c>
      <c r="F26" s="67"/>
      <c r="G26" s="21"/>
      <c r="H26" s="39" t="s">
        <v>7</v>
      </c>
      <c r="I26" s="37" t="s">
        <v>13</v>
      </c>
      <c r="J26" s="37" t="s">
        <v>13</v>
      </c>
      <c r="K26" s="37" t="s">
        <v>13</v>
      </c>
      <c r="L26" s="38">
        <f>-L5</f>
        <v>10700</v>
      </c>
    </row>
    <row r="27" spans="1:12" ht="16.2" thickBot="1" x14ac:dyDescent="0.35">
      <c r="A27" s="4" t="s">
        <v>10</v>
      </c>
      <c r="B27" s="40">
        <f>SUM(B19:B22)+SUM(B25:B26)</f>
        <v>-8039.0683696468805</v>
      </c>
      <c r="C27" s="40">
        <f t="shared" ref="C27:D27" si="0">SUM(C19:C22)+SUM(C25:C26)</f>
        <v>-9705.2154195011335</v>
      </c>
      <c r="D27" s="40">
        <f t="shared" si="0"/>
        <v>-10190.476190476191</v>
      </c>
      <c r="E27" s="41">
        <f>SUM(E19:E22)+SUM(E25:E26)</f>
        <v>0</v>
      </c>
      <c r="F27" s="67"/>
      <c r="G27" s="21"/>
      <c r="H27" s="42" t="s">
        <v>10</v>
      </c>
      <c r="I27" s="40">
        <f>SUM(I19:I22)+SUM(I25:I26)</f>
        <v>-8039.0683696468805</v>
      </c>
      <c r="J27" s="40">
        <f t="shared" ref="J27:L27" si="1">SUM(J19:J22)+SUM(J25:J26)</f>
        <v>-9705.2154195011335</v>
      </c>
      <c r="K27" s="40">
        <f t="shared" si="1"/>
        <v>-10190.476190476191</v>
      </c>
      <c r="L27" s="41">
        <f t="shared" si="1"/>
        <v>0</v>
      </c>
    </row>
    <row r="28" spans="1:12" ht="16.2" thickBot="1" x14ac:dyDescent="0.35">
      <c r="A28" s="1"/>
      <c r="B28" s="29"/>
      <c r="C28" s="29"/>
      <c r="D28" s="29"/>
      <c r="E28" s="29"/>
      <c r="F28" s="66"/>
      <c r="G28" s="21"/>
      <c r="H28" s="43"/>
      <c r="I28" s="29"/>
      <c r="J28" s="29"/>
      <c r="K28" s="29"/>
      <c r="L28" s="29"/>
    </row>
    <row r="29" spans="1:12" x14ac:dyDescent="0.3">
      <c r="A29" s="11" t="s">
        <v>15</v>
      </c>
      <c r="B29" s="44"/>
      <c r="C29" s="44"/>
      <c r="D29" s="44"/>
      <c r="E29" s="45"/>
      <c r="F29" s="67"/>
      <c r="G29" s="21"/>
      <c r="H29" s="46" t="s">
        <v>15</v>
      </c>
      <c r="I29" s="44"/>
      <c r="J29" s="44"/>
      <c r="K29" s="44"/>
      <c r="L29" s="45"/>
    </row>
    <row r="30" spans="1:12" x14ac:dyDescent="0.3">
      <c r="A30" s="12" t="s">
        <v>5</v>
      </c>
      <c r="B30" s="47">
        <v>0</v>
      </c>
      <c r="C30" s="47">
        <f>B34</f>
        <v>-1960.9316303531195</v>
      </c>
      <c r="D30" s="47">
        <f t="shared" ref="D30:E30" si="2">C34</f>
        <v>-1368.5051559261951</v>
      </c>
      <c r="E30" s="48">
        <f t="shared" si="2"/>
        <v>-716.83603405657834</v>
      </c>
      <c r="F30" s="67"/>
      <c r="G30" s="21"/>
      <c r="H30" s="49" t="s">
        <v>5</v>
      </c>
      <c r="I30" s="47">
        <v>0</v>
      </c>
      <c r="J30" s="47">
        <f>I34</f>
        <v>-1960.9316303531195</v>
      </c>
      <c r="K30" s="47">
        <f t="shared" ref="K30:L30" si="3">J34</f>
        <v>-1368.5051559261951</v>
      </c>
      <c r="L30" s="48">
        <f t="shared" si="3"/>
        <v>-716.83603405657834</v>
      </c>
    </row>
    <row r="31" spans="1:12" x14ac:dyDescent="0.3">
      <c r="A31" s="12" t="s">
        <v>16</v>
      </c>
      <c r="B31" s="47" t="s">
        <v>13</v>
      </c>
      <c r="C31" s="47">
        <f>C30*$B$9</f>
        <v>-196.09316303531196</v>
      </c>
      <c r="D31" s="47">
        <f t="shared" ref="D31:E31" si="4">D30*$B$9</f>
        <v>-136.85051559261953</v>
      </c>
      <c r="E31" s="48">
        <f t="shared" si="4"/>
        <v>-71.683603405657834</v>
      </c>
      <c r="F31" s="67"/>
      <c r="G31" s="21"/>
      <c r="H31" s="49" t="s">
        <v>16</v>
      </c>
      <c r="I31" s="47" t="s">
        <v>13</v>
      </c>
      <c r="J31" s="47">
        <f>J30*$B$9</f>
        <v>-196.09316303531196</v>
      </c>
      <c r="K31" s="47">
        <f t="shared" ref="K31:L31" si="5">K30*$B$9</f>
        <v>-136.85051559261953</v>
      </c>
      <c r="L31" s="48">
        <f t="shared" si="5"/>
        <v>-71.683603405657834</v>
      </c>
    </row>
    <row r="32" spans="1:12" x14ac:dyDescent="0.3">
      <c r="A32" s="12" t="s">
        <v>6</v>
      </c>
      <c r="B32" s="47">
        <f>-B22</f>
        <v>-1960.9316303531195</v>
      </c>
      <c r="C32" s="47" t="s">
        <v>13</v>
      </c>
      <c r="D32" s="47"/>
      <c r="E32" s="48"/>
      <c r="F32" s="67"/>
      <c r="G32" s="21"/>
      <c r="H32" s="49" t="s">
        <v>6</v>
      </c>
      <c r="I32" s="47">
        <f>-I22</f>
        <v>-1960.9316303531195</v>
      </c>
      <c r="J32" s="47" t="s">
        <v>13</v>
      </c>
      <c r="K32" s="47"/>
      <c r="L32" s="48"/>
    </row>
    <row r="33" spans="1:13" x14ac:dyDescent="0.3">
      <c r="A33" s="12" t="s">
        <v>17</v>
      </c>
      <c r="B33" s="47"/>
      <c r="C33" s="47">
        <f>-(C30+C31)*(C36/C37)</f>
        <v>788.51963746223635</v>
      </c>
      <c r="D33" s="47">
        <f>-(D30+D31)*(D36/D37)</f>
        <v>788.51963746223635</v>
      </c>
      <c r="E33" s="48">
        <f>-(E30+E31)*(E36/E37)</f>
        <v>788.51963746223623</v>
      </c>
      <c r="F33" s="67"/>
      <c r="G33" s="21"/>
      <c r="H33" s="49" t="s">
        <v>17</v>
      </c>
      <c r="I33" s="47"/>
      <c r="J33" s="47">
        <f>-(J30+J31)*(J36/J37)</f>
        <v>788.51963746223635</v>
      </c>
      <c r="K33" s="47">
        <f>-(K30+K31)*(K36/K37)</f>
        <v>788.51963746223635</v>
      </c>
      <c r="L33" s="48">
        <f>-(L30+L31)*(L36/L37)</f>
        <v>788.51963746223623</v>
      </c>
    </row>
    <row r="34" spans="1:13" ht="16.2" thickBot="1" x14ac:dyDescent="0.35">
      <c r="A34" s="13" t="s">
        <v>10</v>
      </c>
      <c r="B34" s="50">
        <f>SUM(B30:B33)</f>
        <v>-1960.9316303531195</v>
      </c>
      <c r="C34" s="50">
        <f t="shared" ref="C34:E34" si="6">SUM(C30:C33)</f>
        <v>-1368.5051559261951</v>
      </c>
      <c r="D34" s="50">
        <f t="shared" si="6"/>
        <v>-716.83603405657834</v>
      </c>
      <c r="E34" s="51">
        <f t="shared" si="6"/>
        <v>0</v>
      </c>
      <c r="F34" s="67"/>
      <c r="G34" s="21"/>
      <c r="H34" s="52" t="s">
        <v>10</v>
      </c>
      <c r="I34" s="50">
        <f>SUM(I30:I33)</f>
        <v>-1960.9316303531195</v>
      </c>
      <c r="J34" s="50">
        <f t="shared" ref="J34:L34" si="7">SUM(J30:J33)</f>
        <v>-1368.5051559261951</v>
      </c>
      <c r="K34" s="50">
        <f t="shared" si="7"/>
        <v>-716.83603405657834</v>
      </c>
      <c r="L34" s="51">
        <f t="shared" si="7"/>
        <v>0</v>
      </c>
    </row>
    <row r="35" spans="1:13" ht="16.2" thickBot="1" x14ac:dyDescent="0.35">
      <c r="B35" s="29"/>
      <c r="C35" s="29"/>
      <c r="D35" s="29"/>
      <c r="E35" s="29"/>
      <c r="F35" s="66"/>
      <c r="G35" s="21"/>
      <c r="H35" s="21"/>
      <c r="I35" s="29"/>
      <c r="J35" s="29"/>
      <c r="K35" s="29"/>
      <c r="L35" s="29"/>
    </row>
    <row r="36" spans="1:13" x14ac:dyDescent="0.3">
      <c r="A36" s="14" t="s">
        <v>18</v>
      </c>
      <c r="B36" s="44"/>
      <c r="C36" s="44">
        <v>1</v>
      </c>
      <c r="D36" s="44">
        <v>1</v>
      </c>
      <c r="E36" s="45">
        <v>1</v>
      </c>
      <c r="F36" s="67"/>
      <c r="G36" s="21"/>
      <c r="H36" s="53" t="s">
        <v>18</v>
      </c>
      <c r="I36" s="44"/>
      <c r="J36" s="44">
        <v>1</v>
      </c>
      <c r="K36" s="44">
        <v>1</v>
      </c>
      <c r="L36" s="45">
        <v>1</v>
      </c>
    </row>
    <row r="37" spans="1:13" ht="16.2" thickBot="1" x14ac:dyDescent="0.35">
      <c r="A37" s="13" t="s">
        <v>19</v>
      </c>
      <c r="B37" s="50"/>
      <c r="C37" s="50">
        <f>1+NPV($B$9,D36:E36)</f>
        <v>2.7355371900826446</v>
      </c>
      <c r="D37" s="50">
        <f>1+NPV($B$9,E36)</f>
        <v>1.9090909090909092</v>
      </c>
      <c r="E37" s="51">
        <v>1</v>
      </c>
      <c r="F37" s="67"/>
      <c r="G37" s="21"/>
      <c r="H37" s="52" t="s">
        <v>19</v>
      </c>
      <c r="I37" s="50"/>
      <c r="J37" s="50">
        <f>1+NPV($B$9,K36:L36)</f>
        <v>2.7355371900826446</v>
      </c>
      <c r="K37" s="50">
        <f>1+NPV($B$9,L36)</f>
        <v>1.9090909090909092</v>
      </c>
      <c r="L37" s="51">
        <v>1</v>
      </c>
    </row>
    <row r="38" spans="1:13" ht="16.2" thickBot="1" x14ac:dyDescent="0.35">
      <c r="B38" s="29"/>
      <c r="C38" s="29"/>
      <c r="D38" s="29"/>
      <c r="E38" s="29"/>
      <c r="F38" s="66"/>
      <c r="G38" s="21"/>
      <c r="H38" s="21"/>
      <c r="I38" s="29"/>
      <c r="J38" s="29"/>
      <c r="K38" s="29"/>
      <c r="L38" s="29"/>
    </row>
    <row r="39" spans="1:13" x14ac:dyDescent="0.3">
      <c r="A39" s="15" t="s">
        <v>20</v>
      </c>
      <c r="B39" s="54"/>
      <c r="C39" s="54"/>
      <c r="D39" s="54"/>
      <c r="E39" s="55"/>
      <c r="F39" s="68" t="s">
        <v>38</v>
      </c>
      <c r="G39" s="21"/>
      <c r="H39" s="56" t="s">
        <v>20</v>
      </c>
      <c r="I39" s="54"/>
      <c r="J39" s="54"/>
      <c r="K39" s="54"/>
      <c r="L39" s="55"/>
      <c r="M39" s="68" t="s">
        <v>38</v>
      </c>
    </row>
    <row r="40" spans="1:13" x14ac:dyDescent="0.3">
      <c r="A40" s="17" t="s">
        <v>23</v>
      </c>
      <c r="B40" s="57"/>
      <c r="C40" s="57">
        <f>SUM(C41:C42)</f>
        <v>788.51963746223635</v>
      </c>
      <c r="D40" s="57">
        <f t="shared" ref="D40:E40" si="8">SUM(D41:D42)</f>
        <v>788.51963746223635</v>
      </c>
      <c r="E40" s="58">
        <f t="shared" si="8"/>
        <v>788.51963746223555</v>
      </c>
      <c r="F40" s="69">
        <f>SUM(C40:E40)</f>
        <v>2365.5589123867085</v>
      </c>
      <c r="G40" s="21"/>
      <c r="H40" s="59" t="s">
        <v>23</v>
      </c>
      <c r="I40" s="57"/>
      <c r="J40" s="57">
        <f>SUM(J41:J42)</f>
        <v>788.51963746223635</v>
      </c>
      <c r="K40" s="57">
        <f t="shared" ref="K40:L40" si="9">SUM(K41:K42)</f>
        <v>788.51963746223635</v>
      </c>
      <c r="L40" s="58">
        <f t="shared" si="9"/>
        <v>788.51963746223555</v>
      </c>
      <c r="M40" s="69">
        <f>SUM(J40:L40)</f>
        <v>2365.5589123867085</v>
      </c>
    </row>
    <row r="41" spans="1:13" x14ac:dyDescent="0.3">
      <c r="A41" s="8" t="s">
        <v>21</v>
      </c>
      <c r="B41" s="30"/>
      <c r="C41" s="30">
        <f>C33</f>
        <v>788.51963746223635</v>
      </c>
      <c r="D41" s="30">
        <f>D33</f>
        <v>788.51963746223635</v>
      </c>
      <c r="E41" s="31">
        <f>E33+E26</f>
        <v>11488.519637462236</v>
      </c>
      <c r="F41" s="69">
        <f>SUM(C41:E41)</f>
        <v>13065.558912386708</v>
      </c>
      <c r="G41" s="21"/>
      <c r="H41" s="22" t="s">
        <v>21</v>
      </c>
      <c r="I41" s="30"/>
      <c r="J41" s="30">
        <f>J33</f>
        <v>788.51963746223635</v>
      </c>
      <c r="K41" s="30">
        <f>K33</f>
        <v>788.51963746223635</v>
      </c>
      <c r="L41" s="31">
        <f>L33+L26</f>
        <v>11488.519637462236</v>
      </c>
      <c r="M41" s="69">
        <f>SUM(J41:L41)</f>
        <v>13065.558912386708</v>
      </c>
    </row>
    <row r="42" spans="1:13" x14ac:dyDescent="0.3">
      <c r="A42" s="8" t="s">
        <v>22</v>
      </c>
      <c r="B42" s="30"/>
      <c r="C42" s="30"/>
      <c r="D42" s="30"/>
      <c r="E42" s="31">
        <f>-E26</f>
        <v>-10700</v>
      </c>
      <c r="F42" s="68"/>
      <c r="G42" s="21"/>
      <c r="H42" s="22" t="s">
        <v>22</v>
      </c>
      <c r="I42" s="30"/>
      <c r="J42" s="30"/>
      <c r="K42" s="30"/>
      <c r="L42" s="31">
        <f>-L26</f>
        <v>-10700</v>
      </c>
      <c r="M42" s="70"/>
    </row>
    <row r="43" spans="1:13" x14ac:dyDescent="0.3">
      <c r="A43" s="18" t="s">
        <v>24</v>
      </c>
      <c r="B43" s="57"/>
      <c r="C43" s="57">
        <f>C20+C31</f>
        <v>-1000.0000000000003</v>
      </c>
      <c r="D43" s="57">
        <f t="shared" ref="D43:E43" si="10">D20+D31</f>
        <v>-1021.1480362537768</v>
      </c>
      <c r="E43" s="58">
        <f t="shared" si="10"/>
        <v>-1044.4108761329317</v>
      </c>
      <c r="F43" s="69">
        <f>SUM(C43:E43)</f>
        <v>-3065.5589123867089</v>
      </c>
      <c r="G43" s="21"/>
      <c r="H43" s="60" t="s">
        <v>24</v>
      </c>
      <c r="I43" s="57"/>
      <c r="J43" s="57">
        <f>J21+J31</f>
        <v>-1862.2402128895651</v>
      </c>
      <c r="K43" s="57">
        <f>K21+K31</f>
        <v>-622.11128656767687</v>
      </c>
      <c r="L43" s="58">
        <f>L21+L31</f>
        <v>-581.20741292946695</v>
      </c>
      <c r="M43" s="69">
        <f>SUM(J43:L43)</f>
        <v>-3065.5589123867089</v>
      </c>
    </row>
    <row r="44" spans="1:13" x14ac:dyDescent="0.3">
      <c r="A44" s="8" t="s">
        <v>25</v>
      </c>
      <c r="B44" s="30"/>
      <c r="C44" s="30">
        <f>C40+C43</f>
        <v>-211.48036253776399</v>
      </c>
      <c r="D44" s="30">
        <f t="shared" ref="D44:E44" si="11">D40+D43</f>
        <v>-232.62839879154046</v>
      </c>
      <c r="E44" s="31">
        <f t="shared" si="11"/>
        <v>-255.89123867069611</v>
      </c>
      <c r="F44" s="68"/>
      <c r="G44" s="21"/>
      <c r="H44" s="22" t="s">
        <v>25</v>
      </c>
      <c r="I44" s="30"/>
      <c r="J44" s="30">
        <f>J40+J43</f>
        <v>-1073.7205754273286</v>
      </c>
      <c r="K44" s="30">
        <f>K40+K43</f>
        <v>166.40835089455948</v>
      </c>
      <c r="L44" s="31">
        <f t="shared" ref="L44" si="12">L40+L43</f>
        <v>207.3122245327686</v>
      </c>
      <c r="M44" s="70"/>
    </row>
    <row r="45" spans="1:13" x14ac:dyDescent="0.3">
      <c r="A45" s="8"/>
      <c r="B45" s="30"/>
      <c r="C45" s="30"/>
      <c r="D45" s="30"/>
      <c r="E45" s="31"/>
      <c r="F45" s="68"/>
      <c r="G45" s="21"/>
      <c r="H45" s="22"/>
      <c r="I45" s="30"/>
      <c r="J45" s="30"/>
      <c r="K45" s="30"/>
      <c r="L45" s="31"/>
      <c r="M45" s="70"/>
    </row>
    <row r="46" spans="1:13" x14ac:dyDescent="0.3">
      <c r="A46" s="17" t="s">
        <v>26</v>
      </c>
      <c r="B46" s="57"/>
      <c r="C46" s="57">
        <f>C47</f>
        <v>-862.24021288956465</v>
      </c>
      <c r="D46" s="57">
        <f t="shared" ref="D46:E46" si="13">D47</f>
        <v>399.03674968609994</v>
      </c>
      <c r="E46" s="58">
        <f t="shared" si="13"/>
        <v>463.20346320346471</v>
      </c>
      <c r="F46" s="69">
        <f>SUM(C46:E46)</f>
        <v>0</v>
      </c>
      <c r="G46" s="21"/>
      <c r="H46" s="59" t="s">
        <v>26</v>
      </c>
      <c r="I46" s="57"/>
      <c r="J46" s="57" t="s">
        <v>13</v>
      </c>
      <c r="K46" s="57" t="s">
        <v>13</v>
      </c>
      <c r="L46" s="58" t="s">
        <v>13</v>
      </c>
      <c r="M46" s="69">
        <f>SUM(J46:L46)</f>
        <v>0</v>
      </c>
    </row>
    <row r="47" spans="1:13" ht="31.8" thickBot="1" x14ac:dyDescent="0.35">
      <c r="A47" s="16" t="s">
        <v>35</v>
      </c>
      <c r="B47" s="32"/>
      <c r="C47" s="32">
        <f>C21</f>
        <v>-862.24021288956465</v>
      </c>
      <c r="D47" s="32">
        <f>D21</f>
        <v>399.03674968609994</v>
      </c>
      <c r="E47" s="33">
        <f>E21</f>
        <v>463.20346320346471</v>
      </c>
      <c r="F47" s="67"/>
      <c r="G47" s="21"/>
      <c r="H47" s="61" t="s">
        <v>35</v>
      </c>
      <c r="I47" s="32"/>
      <c r="J47" s="32" t="s">
        <v>13</v>
      </c>
      <c r="K47" s="32" t="s">
        <v>13</v>
      </c>
      <c r="L47" s="33" t="s">
        <v>13</v>
      </c>
    </row>
  </sheetData>
  <mergeCells count="2">
    <mergeCell ref="A1:E1"/>
    <mergeCell ref="H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Disclaimer</vt:lpstr>
      <vt:lpstr>Зміни у фін.прип.(зб.ст.)</vt:lpstr>
      <vt:lpstr>Зміни у фін.прип.(зм.ст.)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Сіухіна Катерина Миколаївна</cp:lastModifiedBy>
  <dcterms:created xsi:type="dcterms:W3CDTF">2021-11-10T16:33:17Z</dcterms:created>
  <dcterms:modified xsi:type="dcterms:W3CDTF">2022-09-21T15:29:36Z</dcterms:modified>
</cp:coreProperties>
</file>