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W:\EX_SEC_STATISTICS\PB\ВИДАННЯ\2021\2020_сайт_уточ\Укр\"/>
    </mc:Choice>
  </mc:AlternateContent>
  <bookViews>
    <workbookView xWindow="0" yWindow="0" windowWidth="25200" windowHeight="11985"/>
  </bookViews>
  <sheets>
    <sheet name="1" sheetId="4" r:id="rId1"/>
    <sheet name="1.1" sheetId="1" r:id="rId2"/>
    <sheet name="1.2" sheetId="2" r:id="rId3"/>
    <sheet name="1.3" sheetId="3" r:id="rId4"/>
  </sheets>
  <externalReferences>
    <externalReference r:id="rId5"/>
    <externalReference r:id="rId6"/>
    <externalReference r:id="rId7"/>
    <externalReference r:id="rId8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ll_Data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[1]labels!#REF!</definedName>
    <definedName name="PEND">#REF!</definedName>
    <definedName name="PMENU">#REF!</definedName>
    <definedName name="PRINT_AREA_MI">#REF!</definedName>
    <definedName name="Range_Country">#REF!</definedName>
    <definedName name="Range_DownloadDateTime">#REF!</definedName>
    <definedName name="Range_ReportFormName">#REF!</definedName>
    <definedName name="REAL">#REF!</definedName>
    <definedName name="RevA">#REF!</definedName>
    <definedName name="RevB">#REF!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#REF!,[2]Contents!$A$87:$H$247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#REF!,[3]Contents!$A$87:$H$247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zDollarGDP">[4]ass!$A$7:$IV$7</definedName>
    <definedName name="zGDPgrowth">#REF!</definedName>
    <definedName name="zIGNFS">#REF!</definedName>
    <definedName name="zImports">#REF!</definedName>
    <definedName name="zLiborUS">#REF!</definedName>
    <definedName name="zReserves">[4]oth!$A$17:$IV$17</definedName>
    <definedName name="zRoWCPIchange">#REF!</definedName>
    <definedName name="zSDReRate">[4]ass!$A$24:$IV$24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_xlnm.Database">#REF!</definedName>
    <definedName name="_xlnm.Print_Titles" localSheetId="2">'1.2'!$B:$B,'1.2'!$2:$7</definedName>
    <definedName name="_xlnm.Print_Titles" localSheetId="3">'1.3'!$B:$B,'1.3'!$2:$6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'1'!$B$1:$J$4</definedName>
    <definedName name="_xlnm.Print_Area" localSheetId="1">'1.1'!$A$2:$V$30</definedName>
    <definedName name="_xlnm.Print_Area" localSheetId="2">'1.2'!$A$2:$BA$43</definedName>
    <definedName name="_xlnm.Print_Area" localSheetId="3">'1.3'!$A$2:$BA$42</definedName>
    <definedName name="_xlnm.Print_Area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42" i="3" l="1"/>
  <c r="A43" i="2"/>
  <c r="A30" i="1"/>
  <c r="AK40" i="2" l="1"/>
  <c r="BA35" i="3" l="1"/>
  <c r="BA29" i="3"/>
  <c r="BA9" i="3"/>
  <c r="BA10" i="3"/>
  <c r="BA11" i="3"/>
  <c r="BA12" i="3"/>
  <c r="BA13" i="3"/>
  <c r="BA14" i="3"/>
  <c r="BA15" i="3"/>
  <c r="BA16" i="3"/>
  <c r="BA18" i="3"/>
  <c r="BA19" i="3"/>
  <c r="BA20" i="3"/>
  <c r="BA21" i="3"/>
  <c r="BA22" i="3"/>
  <c r="BA23" i="3"/>
  <c r="BA24" i="3"/>
  <c r="BA25" i="3"/>
  <c r="BA26" i="3"/>
  <c r="BA27" i="3"/>
  <c r="BA28" i="3"/>
  <c r="BA30" i="3"/>
  <c r="BA31" i="3"/>
  <c r="BA32" i="3"/>
  <c r="BA33" i="3"/>
  <c r="BA34" i="3"/>
  <c r="BA36" i="3"/>
  <c r="BA37" i="3"/>
  <c r="BA38" i="3"/>
  <c r="BA7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9" i="3"/>
  <c r="AK39" i="3" l="1"/>
  <c r="AL6" i="3"/>
  <c r="BA10" i="2"/>
  <c r="BA13" i="2"/>
  <c r="BA14" i="2"/>
  <c r="BA15" i="2"/>
  <c r="BA16" i="2"/>
  <c r="BA17" i="2"/>
  <c r="BA18" i="2"/>
  <c r="BA19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8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10" i="2"/>
  <c r="AL40" i="2"/>
  <c r="AL7" i="2"/>
  <c r="AM8" i="2"/>
  <c r="BA39" i="3" l="1"/>
  <c r="AL39" i="3"/>
  <c r="V24" i="1"/>
  <c r="V25" i="1"/>
  <c r="V19" i="1"/>
  <c r="V15" i="1"/>
  <c r="V16" i="1"/>
  <c r="M26" i="1"/>
  <c r="M23" i="1"/>
  <c r="M21" i="1"/>
  <c r="M20" i="1"/>
  <c r="M17" i="1"/>
  <c r="M14" i="1"/>
  <c r="M10" i="1"/>
  <c r="M11" i="1"/>
  <c r="M12" i="1" l="1"/>
  <c r="M9" i="1"/>
  <c r="AZ7" i="3"/>
  <c r="L23" i="1" l="1"/>
  <c r="V23" i="1" s="1"/>
  <c r="AI40" i="2" l="1"/>
  <c r="AJ30" i="2"/>
  <c r="AJ28" i="2"/>
  <c r="AJ25" i="2"/>
  <c r="AZ9" i="3"/>
  <c r="AZ10" i="3"/>
  <c r="AZ11" i="3"/>
  <c r="AZ12" i="3"/>
  <c r="AZ13" i="3"/>
  <c r="AZ15" i="3"/>
  <c r="AZ16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9" i="3"/>
  <c r="AJ6" i="3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6" i="2"/>
  <c r="AJ27" i="2"/>
  <c r="AJ29" i="2"/>
  <c r="AJ31" i="2"/>
  <c r="AJ32" i="2"/>
  <c r="AJ33" i="2"/>
  <c r="AJ34" i="2"/>
  <c r="AJ35" i="2"/>
  <c r="AJ36" i="2"/>
  <c r="AJ37" i="2"/>
  <c r="AJ38" i="2"/>
  <c r="AJ39" i="2"/>
  <c r="AJ10" i="2"/>
  <c r="AZ10" i="2"/>
  <c r="AZ13" i="2"/>
  <c r="AZ14" i="2"/>
  <c r="AZ15" i="2"/>
  <c r="AZ17" i="2"/>
  <c r="AZ18" i="2"/>
  <c r="AZ19" i="2"/>
  <c r="AZ22" i="2"/>
  <c r="AZ23" i="2"/>
  <c r="AZ24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8" i="2"/>
  <c r="AJ7" i="2"/>
  <c r="U15" i="1"/>
  <c r="U16" i="1"/>
  <c r="U18" i="1"/>
  <c r="U19" i="1"/>
  <c r="U24" i="1"/>
  <c r="U25" i="1"/>
  <c r="L26" i="1"/>
  <c r="L21" i="1"/>
  <c r="L20" i="1"/>
  <c r="L17" i="1"/>
  <c r="L14" i="1"/>
  <c r="V14" i="1" s="1"/>
  <c r="AJ40" i="2" l="1"/>
  <c r="BA40" i="2"/>
  <c r="AZ25" i="2"/>
  <c r="L11" i="1" l="1"/>
  <c r="V11" i="1" s="1"/>
  <c r="L10" i="1"/>
  <c r="V10" i="1" s="1"/>
  <c r="L9" i="1" l="1"/>
  <c r="V9" i="1" s="1"/>
  <c r="L12" i="1"/>
  <c r="AY29" i="2" l="1"/>
  <c r="AX40" i="2" l="1"/>
  <c r="AY9" i="3" l="1"/>
  <c r="AY11" i="3"/>
  <c r="AY12" i="3"/>
  <c r="AY13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7" i="3"/>
  <c r="AY3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9" i="3"/>
  <c r="AG40" i="2" l="1"/>
  <c r="AY10" i="2"/>
  <c r="AY13" i="2"/>
  <c r="AY14" i="2"/>
  <c r="AY15" i="2"/>
  <c r="AY16" i="2"/>
  <c r="AY17" i="2"/>
  <c r="AY18" i="2"/>
  <c r="AY19" i="2"/>
  <c r="AY20" i="2"/>
  <c r="AY22" i="2"/>
  <c r="AY23" i="2"/>
  <c r="AY24" i="2"/>
  <c r="AY25" i="2"/>
  <c r="AY26" i="2"/>
  <c r="AY27" i="2"/>
  <c r="AY28" i="2"/>
  <c r="AY30" i="2"/>
  <c r="AY31" i="2"/>
  <c r="AY32" i="2"/>
  <c r="AY33" i="2"/>
  <c r="AY34" i="2"/>
  <c r="AY35" i="2"/>
  <c r="AY36" i="2"/>
  <c r="AY37" i="2"/>
  <c r="AY38" i="2"/>
  <c r="AY39" i="2"/>
  <c r="AY8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10" i="2"/>
  <c r="AY40" i="2" l="1"/>
  <c r="AZ40" i="2"/>
  <c r="AH40" i="2"/>
  <c r="AH6" i="3"/>
  <c r="AH7" i="2"/>
  <c r="T15" i="1"/>
  <c r="T18" i="1"/>
  <c r="T24" i="1"/>
  <c r="T25" i="1"/>
  <c r="K26" i="1"/>
  <c r="K23" i="1"/>
  <c r="U23" i="1" s="1"/>
  <c r="K21" i="1"/>
  <c r="K20" i="1"/>
  <c r="K17" i="1"/>
  <c r="K14" i="1"/>
  <c r="U14" i="1" s="1"/>
  <c r="K10" i="1"/>
  <c r="U10" i="1" s="1"/>
  <c r="K11" i="1"/>
  <c r="U11" i="1" s="1"/>
  <c r="K12" i="1" l="1"/>
  <c r="K9" i="1"/>
  <c r="U9" i="1" s="1"/>
  <c r="A41" i="3"/>
  <c r="A42" i="2"/>
  <c r="A29" i="1"/>
  <c r="O25" i="1" l="1"/>
  <c r="O24" i="1"/>
  <c r="O23" i="1"/>
  <c r="O19" i="1"/>
  <c r="O16" i="1"/>
  <c r="O14" i="1"/>
  <c r="O11" i="1"/>
  <c r="O10" i="1"/>
  <c r="E9" i="1"/>
  <c r="O9" i="1" s="1"/>
  <c r="N24" i="1"/>
  <c r="N25" i="1"/>
  <c r="N23" i="1"/>
  <c r="N19" i="1"/>
  <c r="N16" i="1"/>
  <c r="D21" i="1"/>
  <c r="D14" i="1"/>
  <c r="N14" i="1" s="1"/>
  <c r="D11" i="1"/>
  <c r="N11" i="1" s="1"/>
  <c r="D10" i="1"/>
  <c r="D12" i="1" l="1"/>
  <c r="D9" i="1"/>
  <c r="N9" i="1" s="1"/>
  <c r="N10" i="1"/>
  <c r="AW20" i="2"/>
  <c r="AX20" i="2" l="1"/>
  <c r="J19" i="1" l="1"/>
  <c r="T19" i="1" s="1"/>
  <c r="J16" i="1"/>
  <c r="T16" i="1" s="1"/>
  <c r="AX9" i="3" l="1"/>
  <c r="AX11" i="3"/>
  <c r="AX12" i="3"/>
  <c r="AX13" i="3"/>
  <c r="AX14" i="3"/>
  <c r="AX15" i="3"/>
  <c r="AX16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7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9" i="3"/>
  <c r="AF6" i="3"/>
  <c r="AX10" i="2"/>
  <c r="AX13" i="2"/>
  <c r="AX14" i="2"/>
  <c r="AX15" i="2"/>
  <c r="AX16" i="2"/>
  <c r="AX17" i="2"/>
  <c r="AX18" i="2"/>
  <c r="AX19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8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10" i="2"/>
  <c r="AF7" i="2"/>
  <c r="S24" i="1" l="1"/>
  <c r="S25" i="1"/>
  <c r="J21" i="1"/>
  <c r="J26" i="1"/>
  <c r="J23" i="1"/>
  <c r="T23" i="1" s="1"/>
  <c r="J20" i="1"/>
  <c r="J17" i="1"/>
  <c r="J14" i="1"/>
  <c r="T14" i="1" s="1"/>
  <c r="J10" i="1"/>
  <c r="T10" i="1" s="1"/>
  <c r="J11" i="1"/>
  <c r="T11" i="1" s="1"/>
  <c r="J12" i="1" l="1"/>
  <c r="J9" i="1"/>
  <c r="T9" i="1" s="1"/>
  <c r="AQ17" i="3" l="1"/>
  <c r="AU16" i="3" l="1"/>
  <c r="AT16" i="3"/>
  <c r="A15" i="1" l="1"/>
  <c r="AW13" i="3" l="1"/>
  <c r="AW38" i="3"/>
  <c r="AW18" i="3"/>
  <c r="AW7" i="3"/>
  <c r="AC39" i="3"/>
  <c r="AX39" i="3" s="1"/>
  <c r="AA39" i="3"/>
  <c r="I19" i="1" l="1"/>
  <c r="S19" i="1" s="1"/>
  <c r="I16" i="1"/>
  <c r="S16" i="1" s="1"/>
  <c r="H20" i="1" l="1"/>
  <c r="H17" i="1"/>
  <c r="AD10" i="3"/>
  <c r="AD11" i="3"/>
  <c r="AD12" i="3"/>
  <c r="AD13" i="3"/>
  <c r="AD14" i="3"/>
  <c r="AD15" i="3"/>
  <c r="AD16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9" i="3"/>
  <c r="AW9" i="3"/>
  <c r="AW10" i="3"/>
  <c r="AW11" i="3"/>
  <c r="AW12" i="3"/>
  <c r="AW14" i="3"/>
  <c r="AW15" i="3"/>
  <c r="AW16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9" i="3"/>
  <c r="AD6" i="3"/>
  <c r="AW10" i="2"/>
  <c r="AW13" i="2"/>
  <c r="AW14" i="2"/>
  <c r="AW15" i="2"/>
  <c r="AW16" i="2"/>
  <c r="AW17" i="2"/>
  <c r="AW18" i="2"/>
  <c r="AW19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A40" i="2"/>
  <c r="AW40" i="2" s="1"/>
  <c r="AW8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10" i="2"/>
  <c r="AD7" i="2"/>
  <c r="H10" i="1"/>
  <c r="H11" i="1"/>
  <c r="R24" i="1"/>
  <c r="R25" i="1"/>
  <c r="R19" i="1"/>
  <c r="H14" i="1"/>
  <c r="Q14" i="1" s="1"/>
  <c r="I14" i="1"/>
  <c r="S14" i="1" s="1"/>
  <c r="R16" i="1"/>
  <c r="I10" i="1"/>
  <c r="S10" i="1" s="1"/>
  <c r="I11" i="1"/>
  <c r="S11" i="1" s="1"/>
  <c r="I26" i="1"/>
  <c r="I23" i="1"/>
  <c r="I20" i="1"/>
  <c r="I17" i="1"/>
  <c r="I21" i="1"/>
  <c r="AU5" i="3"/>
  <c r="AB6" i="3"/>
  <c r="Z6" i="3"/>
  <c r="X6" i="3"/>
  <c r="V6" i="3"/>
  <c r="T6" i="3"/>
  <c r="R6" i="3"/>
  <c r="P6" i="3"/>
  <c r="N6" i="3"/>
  <c r="L6" i="3"/>
  <c r="J6" i="3"/>
  <c r="H6" i="3"/>
  <c r="A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0" i="3"/>
  <c r="B21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" i="3"/>
  <c r="AV10" i="3"/>
  <c r="AU10" i="3"/>
  <c r="AT10" i="3"/>
  <c r="AS10" i="3"/>
  <c r="AR10" i="3"/>
  <c r="AQ10" i="3"/>
  <c r="AP10" i="3"/>
  <c r="AO10" i="3"/>
  <c r="AN10" i="3"/>
  <c r="AM10" i="3"/>
  <c r="AB10" i="3"/>
  <c r="Z10" i="3"/>
  <c r="X10" i="3"/>
  <c r="V10" i="3"/>
  <c r="T10" i="3"/>
  <c r="R10" i="3"/>
  <c r="P10" i="3"/>
  <c r="N10" i="3"/>
  <c r="L10" i="3"/>
  <c r="J10" i="3"/>
  <c r="H10" i="3"/>
  <c r="A5" i="3"/>
  <c r="A4" i="3"/>
  <c r="A3" i="3"/>
  <c r="A2" i="3"/>
  <c r="A1" i="3"/>
  <c r="AQ38" i="2"/>
  <c r="AQ32" i="2"/>
  <c r="AU6" i="2"/>
  <c r="AB7" i="2"/>
  <c r="Z7" i="2"/>
  <c r="X7" i="2"/>
  <c r="V7" i="2"/>
  <c r="T7" i="2"/>
  <c r="R7" i="2"/>
  <c r="P7" i="2"/>
  <c r="N7" i="2"/>
  <c r="L7" i="2"/>
  <c r="H7" i="2"/>
  <c r="J7" i="2"/>
  <c r="A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A7" i="2"/>
  <c r="EB8" i="2"/>
  <c r="A5" i="2"/>
  <c r="A4" i="2"/>
  <c r="A3" i="2"/>
  <c r="A2" i="2"/>
  <c r="A1" i="2"/>
  <c r="Q16" i="1"/>
  <c r="Q19" i="1"/>
  <c r="Q24" i="1"/>
  <c r="Q25" i="1"/>
  <c r="H26" i="1"/>
  <c r="H23" i="1"/>
  <c r="Q23" i="1" s="1"/>
  <c r="H21" i="1"/>
  <c r="N6" i="1"/>
  <c r="A18" i="1"/>
  <c r="A26" i="1"/>
  <c r="A25" i="1"/>
  <c r="A28" i="1"/>
  <c r="A27" i="1"/>
  <c r="A24" i="1"/>
  <c r="A23" i="1"/>
  <c r="A21" i="1"/>
  <c r="A20" i="1"/>
  <c r="A19" i="1"/>
  <c r="A17" i="1"/>
  <c r="A16" i="1"/>
  <c r="A14" i="1"/>
  <c r="A12" i="1"/>
  <c r="A11" i="1"/>
  <c r="A10" i="1"/>
  <c r="A9" i="1"/>
  <c r="A6" i="1"/>
  <c r="A5" i="1"/>
  <c r="A4" i="1"/>
  <c r="A3" i="1"/>
  <c r="A2" i="1"/>
  <c r="A1" i="1"/>
  <c r="B4" i="4"/>
  <c r="B3" i="4"/>
  <c r="B2" i="4"/>
  <c r="B1" i="4"/>
  <c r="AB11" i="3"/>
  <c r="AB12" i="3"/>
  <c r="AB13" i="3"/>
  <c r="AB14" i="3"/>
  <c r="AB15" i="3"/>
  <c r="AB16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9" i="3"/>
  <c r="AV9" i="3"/>
  <c r="AV11" i="3"/>
  <c r="AV12" i="3"/>
  <c r="AV13" i="3"/>
  <c r="AV14" i="3"/>
  <c r="AV15" i="3"/>
  <c r="AV16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Y39" i="3"/>
  <c r="AV39" i="3" s="1"/>
  <c r="AV7" i="3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Y40" i="2"/>
  <c r="AV8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10" i="2"/>
  <c r="AO11" i="3"/>
  <c r="AQ36" i="3"/>
  <c r="AP18" i="3"/>
  <c r="K40" i="2"/>
  <c r="L40" i="2" s="1"/>
  <c r="AU10" i="2"/>
  <c r="S17" i="3"/>
  <c r="S13" i="3"/>
  <c r="AR13" i="3" s="1"/>
  <c r="AM7" i="3"/>
  <c r="AN7" i="3"/>
  <c r="AO7" i="3"/>
  <c r="AP7" i="3"/>
  <c r="AQ7" i="3"/>
  <c r="AR7" i="3"/>
  <c r="AT7" i="3"/>
  <c r="AU7" i="3"/>
  <c r="H9" i="3"/>
  <c r="J9" i="3"/>
  <c r="L9" i="3"/>
  <c r="N9" i="3"/>
  <c r="P9" i="3"/>
  <c r="R9" i="3"/>
  <c r="V9" i="3"/>
  <c r="X9" i="3"/>
  <c r="Z9" i="3"/>
  <c r="AM9" i="3"/>
  <c r="AN9" i="3"/>
  <c r="AO9" i="3"/>
  <c r="AP9" i="3"/>
  <c r="AQ9" i="3"/>
  <c r="AR9" i="3"/>
  <c r="AS9" i="3"/>
  <c r="AT9" i="3"/>
  <c r="AU9" i="3"/>
  <c r="H11" i="3"/>
  <c r="J11" i="3"/>
  <c r="L11" i="3"/>
  <c r="N11" i="3"/>
  <c r="P11" i="3"/>
  <c r="R11" i="3"/>
  <c r="V11" i="3"/>
  <c r="X11" i="3"/>
  <c r="Z11" i="3"/>
  <c r="AM11" i="3"/>
  <c r="AN11" i="3"/>
  <c r="AP11" i="3"/>
  <c r="AQ11" i="3"/>
  <c r="AR11" i="3"/>
  <c r="AS11" i="3"/>
  <c r="AT11" i="3"/>
  <c r="AU11" i="3"/>
  <c r="H12" i="3"/>
  <c r="J12" i="3"/>
  <c r="L12" i="3"/>
  <c r="N12" i="3"/>
  <c r="P12" i="3"/>
  <c r="R12" i="3"/>
  <c r="V12" i="3"/>
  <c r="X12" i="3"/>
  <c r="Z12" i="3"/>
  <c r="AM12" i="3"/>
  <c r="AN12" i="3"/>
  <c r="AO12" i="3"/>
  <c r="AP12" i="3"/>
  <c r="AQ12" i="3"/>
  <c r="AR12" i="3"/>
  <c r="AS12" i="3"/>
  <c r="AT12" i="3"/>
  <c r="AU12" i="3"/>
  <c r="H13" i="3"/>
  <c r="J13" i="3"/>
  <c r="L13" i="3"/>
  <c r="N13" i="3"/>
  <c r="P13" i="3"/>
  <c r="R13" i="3"/>
  <c r="V13" i="3"/>
  <c r="X13" i="3"/>
  <c r="Z13" i="3"/>
  <c r="AM13" i="3"/>
  <c r="AN13" i="3"/>
  <c r="AO13" i="3"/>
  <c r="AP13" i="3"/>
  <c r="AQ13" i="3"/>
  <c r="AS13" i="3"/>
  <c r="AT13" i="3"/>
  <c r="AU13" i="3"/>
  <c r="H14" i="3"/>
  <c r="J14" i="3"/>
  <c r="L14" i="3"/>
  <c r="N14" i="3"/>
  <c r="P14" i="3"/>
  <c r="R14" i="3"/>
  <c r="V14" i="3"/>
  <c r="X14" i="3"/>
  <c r="Z14" i="3"/>
  <c r="AM14" i="3"/>
  <c r="AN14" i="3"/>
  <c r="AO14" i="3"/>
  <c r="AP14" i="3"/>
  <c r="AQ14" i="3"/>
  <c r="AR14" i="3"/>
  <c r="AS14" i="3"/>
  <c r="AT14" i="3"/>
  <c r="AU14" i="3"/>
  <c r="H15" i="3"/>
  <c r="J15" i="3"/>
  <c r="L15" i="3"/>
  <c r="N15" i="3"/>
  <c r="P15" i="3"/>
  <c r="R15" i="3"/>
  <c r="V15" i="3"/>
  <c r="X15" i="3"/>
  <c r="Z15" i="3"/>
  <c r="AM15" i="3"/>
  <c r="AN15" i="3"/>
  <c r="AO15" i="3"/>
  <c r="AP15" i="3"/>
  <c r="AQ15" i="3"/>
  <c r="AR15" i="3"/>
  <c r="AS15" i="3"/>
  <c r="AT15" i="3"/>
  <c r="AU15" i="3"/>
  <c r="H16" i="3"/>
  <c r="J16" i="3"/>
  <c r="L16" i="3"/>
  <c r="N16" i="3"/>
  <c r="P16" i="3"/>
  <c r="R16" i="3"/>
  <c r="V16" i="3"/>
  <c r="X16" i="3"/>
  <c r="Z16" i="3"/>
  <c r="AM16" i="3"/>
  <c r="AN16" i="3"/>
  <c r="AO16" i="3"/>
  <c r="AP16" i="3"/>
  <c r="AQ16" i="3"/>
  <c r="AR16" i="3"/>
  <c r="AS16" i="3"/>
  <c r="H17" i="3"/>
  <c r="J17" i="3"/>
  <c r="L17" i="3"/>
  <c r="N17" i="3"/>
  <c r="P17" i="3"/>
  <c r="R17" i="3"/>
  <c r="V17" i="3"/>
  <c r="X17" i="3"/>
  <c r="AM17" i="3"/>
  <c r="AN17" i="3"/>
  <c r="AO17" i="3"/>
  <c r="AP17" i="3"/>
  <c r="H18" i="3"/>
  <c r="J18" i="3"/>
  <c r="L18" i="3"/>
  <c r="N18" i="3"/>
  <c r="P18" i="3"/>
  <c r="R18" i="3"/>
  <c r="V18" i="3"/>
  <c r="X18" i="3"/>
  <c r="Z18" i="3"/>
  <c r="AM18" i="3"/>
  <c r="AN18" i="3"/>
  <c r="AO18" i="3"/>
  <c r="AQ18" i="3"/>
  <c r="AR18" i="3"/>
  <c r="AS18" i="3"/>
  <c r="AT18" i="3"/>
  <c r="AU18" i="3"/>
  <c r="H19" i="3"/>
  <c r="J19" i="3"/>
  <c r="L19" i="3"/>
  <c r="N19" i="3"/>
  <c r="P19" i="3"/>
  <c r="R19" i="3"/>
  <c r="V19" i="3"/>
  <c r="X19" i="3"/>
  <c r="Z19" i="3"/>
  <c r="AM19" i="3"/>
  <c r="AN19" i="3"/>
  <c r="AO19" i="3"/>
  <c r="AQ19" i="3"/>
  <c r="AR19" i="3"/>
  <c r="AS19" i="3"/>
  <c r="AT19" i="3"/>
  <c r="AU19" i="3"/>
  <c r="H20" i="3"/>
  <c r="J20" i="3"/>
  <c r="L20" i="3"/>
  <c r="N20" i="3"/>
  <c r="P20" i="3"/>
  <c r="R20" i="3"/>
  <c r="V20" i="3"/>
  <c r="X20" i="3"/>
  <c r="Z20" i="3"/>
  <c r="AM20" i="3"/>
  <c r="AN20" i="3"/>
  <c r="AO20" i="3"/>
  <c r="AP20" i="3"/>
  <c r="AQ20" i="3"/>
  <c r="AR20" i="3"/>
  <c r="AS20" i="3"/>
  <c r="AT20" i="3"/>
  <c r="AU20" i="3"/>
  <c r="H21" i="3"/>
  <c r="J21" i="3"/>
  <c r="L21" i="3"/>
  <c r="N21" i="3"/>
  <c r="P21" i="3"/>
  <c r="R21" i="3"/>
  <c r="T21" i="3"/>
  <c r="V21" i="3"/>
  <c r="X21" i="3"/>
  <c r="Z21" i="3"/>
  <c r="AM21" i="3"/>
  <c r="AN21" i="3"/>
  <c r="AO21" i="3"/>
  <c r="AP21" i="3"/>
  <c r="AQ21" i="3"/>
  <c r="AR21" i="3"/>
  <c r="AS21" i="3"/>
  <c r="AT21" i="3"/>
  <c r="AU21" i="3"/>
  <c r="H22" i="3"/>
  <c r="J22" i="3"/>
  <c r="L22" i="3"/>
  <c r="N22" i="3"/>
  <c r="P22" i="3"/>
  <c r="R22" i="3"/>
  <c r="V22" i="3"/>
  <c r="X22" i="3"/>
  <c r="Z22" i="3"/>
  <c r="AM22" i="3"/>
  <c r="AN22" i="3"/>
  <c r="AO22" i="3"/>
  <c r="AP22" i="3"/>
  <c r="AQ22" i="3"/>
  <c r="AR22" i="3"/>
  <c r="AS22" i="3"/>
  <c r="AT22" i="3"/>
  <c r="AU22" i="3"/>
  <c r="H23" i="3"/>
  <c r="J23" i="3"/>
  <c r="L23" i="3"/>
  <c r="N23" i="3"/>
  <c r="P23" i="3"/>
  <c r="R23" i="3"/>
  <c r="V23" i="3"/>
  <c r="X23" i="3"/>
  <c r="Z23" i="3"/>
  <c r="AM23" i="3"/>
  <c r="AN23" i="3"/>
  <c r="AO23" i="3"/>
  <c r="AP23" i="3"/>
  <c r="AQ23" i="3"/>
  <c r="AR23" i="3"/>
  <c r="AS23" i="3"/>
  <c r="AT23" i="3"/>
  <c r="AU23" i="3"/>
  <c r="H24" i="3"/>
  <c r="J24" i="3"/>
  <c r="L24" i="3"/>
  <c r="N24" i="3"/>
  <c r="P24" i="3"/>
  <c r="R24" i="3"/>
  <c r="V24" i="3"/>
  <c r="X24" i="3"/>
  <c r="Z24" i="3"/>
  <c r="AM24" i="3"/>
  <c r="AN24" i="3"/>
  <c r="AO24" i="3"/>
  <c r="AP24" i="3"/>
  <c r="AQ24" i="3"/>
  <c r="AR24" i="3"/>
  <c r="AS24" i="3"/>
  <c r="AT24" i="3"/>
  <c r="AU24" i="3"/>
  <c r="H25" i="3"/>
  <c r="J25" i="3"/>
  <c r="L25" i="3"/>
  <c r="N25" i="3"/>
  <c r="P25" i="3"/>
  <c r="R25" i="3"/>
  <c r="T25" i="3"/>
  <c r="V25" i="3"/>
  <c r="X25" i="3"/>
  <c r="Z25" i="3"/>
  <c r="AM25" i="3"/>
  <c r="AN25" i="3"/>
  <c r="AO25" i="3"/>
  <c r="AP25" i="3"/>
  <c r="AQ25" i="3"/>
  <c r="AR25" i="3"/>
  <c r="AS25" i="3"/>
  <c r="AT25" i="3"/>
  <c r="AU25" i="3"/>
  <c r="H26" i="3"/>
  <c r="J26" i="3"/>
  <c r="L26" i="3"/>
  <c r="N26" i="3"/>
  <c r="P26" i="3"/>
  <c r="R26" i="3"/>
  <c r="V26" i="3"/>
  <c r="X26" i="3"/>
  <c r="Z26" i="3"/>
  <c r="AM26" i="3"/>
  <c r="AN26" i="3"/>
  <c r="AO26" i="3"/>
  <c r="AP26" i="3"/>
  <c r="AQ26" i="3"/>
  <c r="AR26" i="3"/>
  <c r="AS26" i="3"/>
  <c r="AT26" i="3"/>
  <c r="AU26" i="3"/>
  <c r="H27" i="3"/>
  <c r="J27" i="3"/>
  <c r="L27" i="3"/>
  <c r="N27" i="3"/>
  <c r="P27" i="3"/>
  <c r="R27" i="3"/>
  <c r="V27" i="3"/>
  <c r="X27" i="3"/>
  <c r="Z27" i="3"/>
  <c r="AM27" i="3"/>
  <c r="AN27" i="3"/>
  <c r="AO27" i="3"/>
  <c r="AP27" i="3"/>
  <c r="AQ27" i="3"/>
  <c r="AR27" i="3"/>
  <c r="AS27" i="3"/>
  <c r="AT27" i="3"/>
  <c r="AU27" i="3"/>
  <c r="H28" i="3"/>
  <c r="J28" i="3"/>
  <c r="L28" i="3"/>
  <c r="N28" i="3"/>
  <c r="P28" i="3"/>
  <c r="R28" i="3"/>
  <c r="V28" i="3"/>
  <c r="X28" i="3"/>
  <c r="Z28" i="3"/>
  <c r="AM28" i="3"/>
  <c r="AN28" i="3"/>
  <c r="AO28" i="3"/>
  <c r="AP28" i="3"/>
  <c r="AQ28" i="3"/>
  <c r="AR28" i="3"/>
  <c r="AS28" i="3"/>
  <c r="AT28" i="3"/>
  <c r="AU28" i="3"/>
  <c r="H29" i="3"/>
  <c r="J29" i="3"/>
  <c r="L29" i="3"/>
  <c r="N29" i="3"/>
  <c r="P29" i="3"/>
  <c r="R29" i="3"/>
  <c r="T29" i="3"/>
  <c r="V29" i="3"/>
  <c r="X29" i="3"/>
  <c r="Z29" i="3"/>
  <c r="AM29" i="3"/>
  <c r="AN29" i="3"/>
  <c r="AO29" i="3"/>
  <c r="AP29" i="3"/>
  <c r="AQ29" i="3"/>
  <c r="AR29" i="3"/>
  <c r="AS29" i="3"/>
  <c r="AT29" i="3"/>
  <c r="AU29" i="3"/>
  <c r="H30" i="3"/>
  <c r="J30" i="3"/>
  <c r="L30" i="3"/>
  <c r="N30" i="3"/>
  <c r="P30" i="3"/>
  <c r="R30" i="3"/>
  <c r="V30" i="3"/>
  <c r="X30" i="3"/>
  <c r="Z30" i="3"/>
  <c r="AM30" i="3"/>
  <c r="AN30" i="3"/>
  <c r="AO30" i="3"/>
  <c r="AP30" i="3"/>
  <c r="AQ30" i="3"/>
  <c r="AR30" i="3"/>
  <c r="AS30" i="3"/>
  <c r="AT30" i="3"/>
  <c r="AU30" i="3"/>
  <c r="H31" i="3"/>
  <c r="J31" i="3"/>
  <c r="L31" i="3"/>
  <c r="N31" i="3"/>
  <c r="P31" i="3"/>
  <c r="R31" i="3"/>
  <c r="V31" i="3"/>
  <c r="X31" i="3"/>
  <c r="Z31" i="3"/>
  <c r="AM31" i="3"/>
  <c r="AN31" i="3"/>
  <c r="AO31" i="3"/>
  <c r="AP31" i="3"/>
  <c r="AQ31" i="3"/>
  <c r="AR31" i="3"/>
  <c r="AS31" i="3"/>
  <c r="AT31" i="3"/>
  <c r="AU31" i="3"/>
  <c r="H32" i="3"/>
  <c r="J32" i="3"/>
  <c r="L32" i="3"/>
  <c r="N32" i="3"/>
  <c r="P32" i="3"/>
  <c r="R32" i="3"/>
  <c r="V32" i="3"/>
  <c r="X32" i="3"/>
  <c r="Z32" i="3"/>
  <c r="AM32" i="3"/>
  <c r="AN32" i="3"/>
  <c r="AO32" i="3"/>
  <c r="AP32" i="3"/>
  <c r="AQ32" i="3"/>
  <c r="AR32" i="3"/>
  <c r="AS32" i="3"/>
  <c r="AT32" i="3"/>
  <c r="AU32" i="3"/>
  <c r="H33" i="3"/>
  <c r="J33" i="3"/>
  <c r="L33" i="3"/>
  <c r="N33" i="3"/>
  <c r="P33" i="3"/>
  <c r="R33" i="3"/>
  <c r="T33" i="3"/>
  <c r="V33" i="3"/>
  <c r="X33" i="3"/>
  <c r="Z33" i="3"/>
  <c r="AM33" i="3"/>
  <c r="AN33" i="3"/>
  <c r="AO33" i="3"/>
  <c r="AP33" i="3"/>
  <c r="AQ33" i="3"/>
  <c r="AR33" i="3"/>
  <c r="AS33" i="3"/>
  <c r="AT33" i="3"/>
  <c r="AU33" i="3"/>
  <c r="H34" i="3"/>
  <c r="J34" i="3"/>
  <c r="L34" i="3"/>
  <c r="N34" i="3"/>
  <c r="P34" i="3"/>
  <c r="R34" i="3"/>
  <c r="V34" i="3"/>
  <c r="X34" i="3"/>
  <c r="Z34" i="3"/>
  <c r="AM34" i="3"/>
  <c r="AN34" i="3"/>
  <c r="AO34" i="3"/>
  <c r="AP34" i="3"/>
  <c r="AQ34" i="3"/>
  <c r="AR34" i="3"/>
  <c r="AS34" i="3"/>
  <c r="AT34" i="3"/>
  <c r="AU34" i="3"/>
  <c r="H35" i="3"/>
  <c r="J35" i="3"/>
  <c r="L35" i="3"/>
  <c r="N35" i="3"/>
  <c r="P35" i="3"/>
  <c r="R35" i="3"/>
  <c r="V35" i="3"/>
  <c r="X35" i="3"/>
  <c r="Z35" i="3"/>
  <c r="AM35" i="3"/>
  <c r="AN35" i="3"/>
  <c r="AO35" i="3"/>
  <c r="AP35" i="3"/>
  <c r="AQ35" i="3"/>
  <c r="AR35" i="3"/>
  <c r="AS35" i="3"/>
  <c r="AT35" i="3"/>
  <c r="AU35" i="3"/>
  <c r="H36" i="3"/>
  <c r="J36" i="3"/>
  <c r="L36" i="3"/>
  <c r="N36" i="3"/>
  <c r="P36" i="3"/>
  <c r="R36" i="3"/>
  <c r="V36" i="3"/>
  <c r="X36" i="3"/>
  <c r="Z36" i="3"/>
  <c r="AM36" i="3"/>
  <c r="AN36" i="3"/>
  <c r="AO36" i="3"/>
  <c r="AP36" i="3"/>
  <c r="AR36" i="3"/>
  <c r="AS36" i="3"/>
  <c r="AT36" i="3"/>
  <c r="AU36" i="3"/>
  <c r="H37" i="3"/>
  <c r="J37" i="3"/>
  <c r="L37" i="3"/>
  <c r="N37" i="3"/>
  <c r="P37" i="3"/>
  <c r="R37" i="3"/>
  <c r="V37" i="3"/>
  <c r="X37" i="3"/>
  <c r="Z37" i="3"/>
  <c r="AM37" i="3"/>
  <c r="AN37" i="3"/>
  <c r="AO37" i="3"/>
  <c r="AP37" i="3"/>
  <c r="AQ37" i="3"/>
  <c r="AR37" i="3"/>
  <c r="AS37" i="3"/>
  <c r="AT37" i="3"/>
  <c r="AU37" i="3"/>
  <c r="H38" i="3"/>
  <c r="J38" i="3"/>
  <c r="L38" i="3"/>
  <c r="N38" i="3"/>
  <c r="P38" i="3"/>
  <c r="R38" i="3"/>
  <c r="V38" i="3"/>
  <c r="X38" i="3"/>
  <c r="Z38" i="3"/>
  <c r="AM38" i="3"/>
  <c r="AN38" i="3"/>
  <c r="AO38" i="3"/>
  <c r="AP38" i="3"/>
  <c r="AQ38" i="3"/>
  <c r="AR38" i="3"/>
  <c r="AS38" i="3"/>
  <c r="AT38" i="3"/>
  <c r="AU38" i="3"/>
  <c r="G39" i="3"/>
  <c r="H39" i="3" s="1"/>
  <c r="I39" i="3"/>
  <c r="J39" i="3" s="1"/>
  <c r="K39" i="3"/>
  <c r="L39" i="3" s="1"/>
  <c r="M39" i="3"/>
  <c r="N39" i="3" s="1"/>
  <c r="O39" i="3"/>
  <c r="P39" i="3" s="1"/>
  <c r="Q39" i="3"/>
  <c r="R39" i="3" s="1"/>
  <c r="U39" i="3"/>
  <c r="V39" i="3" s="1"/>
  <c r="W39" i="3"/>
  <c r="X39" i="3" s="1"/>
  <c r="AN8" i="2"/>
  <c r="AO8" i="2"/>
  <c r="AP8" i="2"/>
  <c r="AQ8" i="2"/>
  <c r="AR8" i="2"/>
  <c r="AS8" i="2"/>
  <c r="AT8" i="2"/>
  <c r="AU8" i="2"/>
  <c r="H10" i="2"/>
  <c r="J10" i="2"/>
  <c r="L10" i="2"/>
  <c r="N10" i="2"/>
  <c r="P10" i="2"/>
  <c r="R10" i="2"/>
  <c r="T10" i="2"/>
  <c r="V10" i="2"/>
  <c r="X10" i="2"/>
  <c r="Z10" i="2"/>
  <c r="AM10" i="2"/>
  <c r="AN10" i="2"/>
  <c r="AO10" i="2"/>
  <c r="AP10" i="2"/>
  <c r="AQ10" i="2"/>
  <c r="AR10" i="2"/>
  <c r="AS10" i="2"/>
  <c r="AT10" i="2"/>
  <c r="H11" i="2"/>
  <c r="J11" i="2"/>
  <c r="L11" i="2"/>
  <c r="N11" i="2"/>
  <c r="P11" i="2"/>
  <c r="R11" i="2"/>
  <c r="T11" i="2"/>
  <c r="V11" i="2"/>
  <c r="X11" i="2"/>
  <c r="Z11" i="2"/>
  <c r="AM11" i="2"/>
  <c r="AO11" i="2"/>
  <c r="AP11" i="2"/>
  <c r="AQ11" i="2"/>
  <c r="AR11" i="2"/>
  <c r="AS11" i="2"/>
  <c r="AT11" i="2"/>
  <c r="AU11" i="2"/>
  <c r="H12" i="2"/>
  <c r="J12" i="2"/>
  <c r="L12" i="2"/>
  <c r="N12" i="2"/>
  <c r="P12" i="2"/>
  <c r="R12" i="2"/>
  <c r="T12" i="2"/>
  <c r="V12" i="2"/>
  <c r="X12" i="2"/>
  <c r="Z12" i="2"/>
  <c r="AM12" i="2"/>
  <c r="AN12" i="2"/>
  <c r="AO12" i="2"/>
  <c r="AP12" i="2"/>
  <c r="AQ12" i="2"/>
  <c r="AR12" i="2"/>
  <c r="AS12" i="2"/>
  <c r="AT12" i="2"/>
  <c r="AU12" i="2"/>
  <c r="H13" i="2"/>
  <c r="J13" i="2"/>
  <c r="L13" i="2"/>
  <c r="N13" i="2"/>
  <c r="P13" i="2"/>
  <c r="R13" i="2"/>
  <c r="T13" i="2"/>
  <c r="V13" i="2"/>
  <c r="X13" i="2"/>
  <c r="Z13" i="2"/>
  <c r="AM13" i="2"/>
  <c r="AN13" i="2"/>
  <c r="AO13" i="2"/>
  <c r="AP13" i="2"/>
  <c r="AQ13" i="2"/>
  <c r="AR13" i="2"/>
  <c r="AS13" i="2"/>
  <c r="AT13" i="2"/>
  <c r="AU13" i="2"/>
  <c r="H14" i="2"/>
  <c r="J14" i="2"/>
  <c r="L14" i="2"/>
  <c r="N14" i="2"/>
  <c r="P14" i="2"/>
  <c r="R14" i="2"/>
  <c r="T14" i="2"/>
  <c r="V14" i="2"/>
  <c r="X14" i="2"/>
  <c r="Z14" i="2"/>
  <c r="AM14" i="2"/>
  <c r="AN14" i="2"/>
  <c r="AO14" i="2"/>
  <c r="AP14" i="2"/>
  <c r="AQ14" i="2"/>
  <c r="AR14" i="2"/>
  <c r="AS14" i="2"/>
  <c r="AT14" i="2"/>
  <c r="AU14" i="2"/>
  <c r="H15" i="2"/>
  <c r="J15" i="2"/>
  <c r="L15" i="2"/>
  <c r="N15" i="2"/>
  <c r="P15" i="2"/>
  <c r="R15" i="2"/>
  <c r="T15" i="2"/>
  <c r="V15" i="2"/>
  <c r="X15" i="2"/>
  <c r="Z15" i="2"/>
  <c r="AM15" i="2"/>
  <c r="AN15" i="2"/>
  <c r="AO15" i="2"/>
  <c r="AP15" i="2"/>
  <c r="AQ15" i="2"/>
  <c r="AR15" i="2"/>
  <c r="AS15" i="2"/>
  <c r="AT15" i="2"/>
  <c r="AU15" i="2"/>
  <c r="H16" i="2"/>
  <c r="J16" i="2"/>
  <c r="L16" i="2"/>
  <c r="N16" i="2"/>
  <c r="P16" i="2"/>
  <c r="R16" i="2"/>
  <c r="T16" i="2"/>
  <c r="V16" i="2"/>
  <c r="X16" i="2"/>
  <c r="Z16" i="2"/>
  <c r="AM16" i="2"/>
  <c r="AN16" i="2"/>
  <c r="AO16" i="2"/>
  <c r="AP16" i="2"/>
  <c r="AQ16" i="2"/>
  <c r="AR16" i="2"/>
  <c r="AS16" i="2"/>
  <c r="AT16" i="2"/>
  <c r="AU16" i="2"/>
  <c r="H17" i="2"/>
  <c r="J17" i="2"/>
  <c r="L17" i="2"/>
  <c r="N17" i="2"/>
  <c r="P17" i="2"/>
  <c r="R17" i="2"/>
  <c r="T17" i="2"/>
  <c r="V17" i="2"/>
  <c r="X17" i="2"/>
  <c r="Z17" i="2"/>
  <c r="AM17" i="2"/>
  <c r="AN17" i="2"/>
  <c r="AO17" i="2"/>
  <c r="AP17" i="2"/>
  <c r="AQ17" i="2"/>
  <c r="AR17" i="2"/>
  <c r="AS17" i="2"/>
  <c r="AT17" i="2"/>
  <c r="AU17" i="2"/>
  <c r="H18" i="2"/>
  <c r="J18" i="2"/>
  <c r="L18" i="2"/>
  <c r="N18" i="2"/>
  <c r="P18" i="2"/>
  <c r="R18" i="2"/>
  <c r="T18" i="2"/>
  <c r="V18" i="2"/>
  <c r="X18" i="2"/>
  <c r="Z18" i="2"/>
  <c r="AM18" i="2"/>
  <c r="AN18" i="2"/>
  <c r="AO18" i="2"/>
  <c r="AP18" i="2"/>
  <c r="AQ18" i="2"/>
  <c r="AR18" i="2"/>
  <c r="AS18" i="2"/>
  <c r="AT18" i="2"/>
  <c r="AU18" i="2"/>
  <c r="H19" i="2"/>
  <c r="J19" i="2"/>
  <c r="L19" i="2"/>
  <c r="N19" i="2"/>
  <c r="P19" i="2"/>
  <c r="R19" i="2"/>
  <c r="T19" i="2"/>
  <c r="V19" i="2"/>
  <c r="X19" i="2"/>
  <c r="Z19" i="2"/>
  <c r="AM19" i="2"/>
  <c r="AN19" i="2"/>
  <c r="AO19" i="2"/>
  <c r="AP19" i="2"/>
  <c r="AQ19" i="2"/>
  <c r="AR19" i="2"/>
  <c r="AS19" i="2"/>
  <c r="AT19" i="2"/>
  <c r="AU19" i="2"/>
  <c r="H20" i="2"/>
  <c r="J20" i="2"/>
  <c r="L20" i="2"/>
  <c r="N20" i="2"/>
  <c r="P20" i="2"/>
  <c r="R20" i="2"/>
  <c r="T20" i="2"/>
  <c r="V20" i="2"/>
  <c r="X20" i="2"/>
  <c r="Z20" i="2"/>
  <c r="AM20" i="2"/>
  <c r="AN20" i="2"/>
  <c r="AO20" i="2"/>
  <c r="AP20" i="2"/>
  <c r="AQ20" i="2"/>
  <c r="AR20" i="2"/>
  <c r="AS20" i="2"/>
  <c r="AT20" i="2"/>
  <c r="AU20" i="2"/>
  <c r="H21" i="2"/>
  <c r="J21" i="2"/>
  <c r="L21" i="2"/>
  <c r="N21" i="2"/>
  <c r="P21" i="2"/>
  <c r="R21" i="2"/>
  <c r="T21" i="2"/>
  <c r="V21" i="2"/>
  <c r="X21" i="2"/>
  <c r="Z21" i="2"/>
  <c r="AM21" i="2"/>
  <c r="AO21" i="2"/>
  <c r="AP21" i="2"/>
  <c r="AQ21" i="2"/>
  <c r="AR21" i="2"/>
  <c r="AS21" i="2"/>
  <c r="AT21" i="2"/>
  <c r="AU21" i="2"/>
  <c r="H22" i="2"/>
  <c r="J22" i="2"/>
  <c r="L22" i="2"/>
  <c r="N22" i="2"/>
  <c r="P22" i="2"/>
  <c r="R22" i="2"/>
  <c r="T22" i="2"/>
  <c r="V22" i="2"/>
  <c r="X22" i="2"/>
  <c r="Z22" i="2"/>
  <c r="AM22" i="2"/>
  <c r="AN22" i="2"/>
  <c r="AO22" i="2"/>
  <c r="AP22" i="2"/>
  <c r="AQ22" i="2"/>
  <c r="AR22" i="2"/>
  <c r="AS22" i="2"/>
  <c r="AT22" i="2"/>
  <c r="AU22" i="2"/>
  <c r="H23" i="2"/>
  <c r="J23" i="2"/>
  <c r="L23" i="2"/>
  <c r="N23" i="2"/>
  <c r="P23" i="2"/>
  <c r="R23" i="2"/>
  <c r="T23" i="2"/>
  <c r="V23" i="2"/>
  <c r="X23" i="2"/>
  <c r="Z23" i="2"/>
  <c r="AM23" i="2"/>
  <c r="AN23" i="2"/>
  <c r="AO23" i="2"/>
  <c r="AP23" i="2"/>
  <c r="AQ23" i="2"/>
  <c r="AR23" i="2"/>
  <c r="AS23" i="2"/>
  <c r="AT23" i="2"/>
  <c r="AU23" i="2"/>
  <c r="H24" i="2"/>
  <c r="J24" i="2"/>
  <c r="L24" i="2"/>
  <c r="N24" i="2"/>
  <c r="P24" i="2"/>
  <c r="R24" i="2"/>
  <c r="T24" i="2"/>
  <c r="V24" i="2"/>
  <c r="X24" i="2"/>
  <c r="Z24" i="2"/>
  <c r="AM24" i="2"/>
  <c r="AN24" i="2"/>
  <c r="AO24" i="2"/>
  <c r="AP24" i="2"/>
  <c r="AQ24" i="2"/>
  <c r="AR24" i="2"/>
  <c r="AS24" i="2"/>
  <c r="AT24" i="2"/>
  <c r="AU24" i="2"/>
  <c r="H25" i="2"/>
  <c r="J25" i="2"/>
  <c r="L25" i="2"/>
  <c r="N25" i="2"/>
  <c r="P25" i="2"/>
  <c r="R25" i="2"/>
  <c r="T25" i="2"/>
  <c r="V25" i="2"/>
  <c r="X25" i="2"/>
  <c r="Z25" i="2"/>
  <c r="AM25" i="2"/>
  <c r="AN25" i="2"/>
  <c r="AO25" i="2"/>
  <c r="AP25" i="2"/>
  <c r="AQ25" i="2"/>
  <c r="AR25" i="2"/>
  <c r="AS25" i="2"/>
  <c r="AT25" i="2"/>
  <c r="AU25" i="2"/>
  <c r="H26" i="2"/>
  <c r="J26" i="2"/>
  <c r="L26" i="2"/>
  <c r="N26" i="2"/>
  <c r="P26" i="2"/>
  <c r="R26" i="2"/>
  <c r="T26" i="2"/>
  <c r="V26" i="2"/>
  <c r="X26" i="2"/>
  <c r="Z26" i="2"/>
  <c r="AM26" i="2"/>
  <c r="AN26" i="2"/>
  <c r="AO26" i="2"/>
  <c r="AP26" i="2"/>
  <c r="AQ26" i="2"/>
  <c r="AR26" i="2"/>
  <c r="AS26" i="2"/>
  <c r="AT26" i="2"/>
  <c r="AU26" i="2"/>
  <c r="H27" i="2"/>
  <c r="J27" i="2"/>
  <c r="L27" i="2"/>
  <c r="N27" i="2"/>
  <c r="P27" i="2"/>
  <c r="R27" i="2"/>
  <c r="T27" i="2"/>
  <c r="V27" i="2"/>
  <c r="X27" i="2"/>
  <c r="Z27" i="2"/>
  <c r="AM27" i="2"/>
  <c r="AN27" i="2"/>
  <c r="AO27" i="2"/>
  <c r="AP27" i="2"/>
  <c r="AQ27" i="2"/>
  <c r="AR27" i="2"/>
  <c r="AS27" i="2"/>
  <c r="AT27" i="2"/>
  <c r="AU27" i="2"/>
  <c r="H28" i="2"/>
  <c r="J28" i="2"/>
  <c r="L28" i="2"/>
  <c r="N28" i="2"/>
  <c r="P28" i="2"/>
  <c r="R28" i="2"/>
  <c r="T28" i="2"/>
  <c r="V28" i="2"/>
  <c r="X28" i="2"/>
  <c r="Z28" i="2"/>
  <c r="AM28" i="2"/>
  <c r="AN28" i="2"/>
  <c r="AO28" i="2"/>
  <c r="AP28" i="2"/>
  <c r="AQ28" i="2"/>
  <c r="AR28" i="2"/>
  <c r="AS28" i="2"/>
  <c r="AT28" i="2"/>
  <c r="AU28" i="2"/>
  <c r="H29" i="2"/>
  <c r="J29" i="2"/>
  <c r="L29" i="2"/>
  <c r="N29" i="2"/>
  <c r="P29" i="2"/>
  <c r="R29" i="2"/>
  <c r="T29" i="2"/>
  <c r="V29" i="2"/>
  <c r="X29" i="2"/>
  <c r="Z29" i="2"/>
  <c r="AM29" i="2"/>
  <c r="AN29" i="2"/>
  <c r="AO29" i="2"/>
  <c r="AP29" i="2"/>
  <c r="AQ29" i="2"/>
  <c r="AR29" i="2"/>
  <c r="AS29" i="2"/>
  <c r="AT29" i="2"/>
  <c r="AU29" i="2"/>
  <c r="H30" i="2"/>
  <c r="J30" i="2"/>
  <c r="L30" i="2"/>
  <c r="N30" i="2"/>
  <c r="P30" i="2"/>
  <c r="R30" i="2"/>
  <c r="T30" i="2"/>
  <c r="V30" i="2"/>
  <c r="X30" i="2"/>
  <c r="Z30" i="2"/>
  <c r="AM30" i="2"/>
  <c r="AN30" i="2"/>
  <c r="AO30" i="2"/>
  <c r="AP30" i="2"/>
  <c r="AQ30" i="2"/>
  <c r="AR30" i="2"/>
  <c r="AS30" i="2"/>
  <c r="AT30" i="2"/>
  <c r="AU30" i="2"/>
  <c r="H31" i="2"/>
  <c r="J31" i="2"/>
  <c r="L31" i="2"/>
  <c r="N31" i="2"/>
  <c r="P31" i="2"/>
  <c r="R31" i="2"/>
  <c r="T31" i="2"/>
  <c r="V31" i="2"/>
  <c r="X31" i="2"/>
  <c r="Z31" i="2"/>
  <c r="AM31" i="2"/>
  <c r="AN31" i="2"/>
  <c r="AO31" i="2"/>
  <c r="AP31" i="2"/>
  <c r="AQ31" i="2"/>
  <c r="AR31" i="2"/>
  <c r="AS31" i="2"/>
  <c r="AT31" i="2"/>
  <c r="AU31" i="2"/>
  <c r="H32" i="2"/>
  <c r="J32" i="2"/>
  <c r="L32" i="2"/>
  <c r="N32" i="2"/>
  <c r="P32" i="2"/>
  <c r="R32" i="2"/>
  <c r="T32" i="2"/>
  <c r="V32" i="2"/>
  <c r="X32" i="2"/>
  <c r="Z32" i="2"/>
  <c r="AM32" i="2"/>
  <c r="AN32" i="2"/>
  <c r="AO32" i="2"/>
  <c r="AP32" i="2"/>
  <c r="AR32" i="2"/>
  <c r="AS32" i="2"/>
  <c r="AT32" i="2"/>
  <c r="AU32" i="2"/>
  <c r="H33" i="2"/>
  <c r="J33" i="2"/>
  <c r="L33" i="2"/>
  <c r="N33" i="2"/>
  <c r="P33" i="2"/>
  <c r="R33" i="2"/>
  <c r="T33" i="2"/>
  <c r="V33" i="2"/>
  <c r="X33" i="2"/>
  <c r="Z33" i="2"/>
  <c r="AM33" i="2"/>
  <c r="AN33" i="2"/>
  <c r="AO33" i="2"/>
  <c r="AP33" i="2"/>
  <c r="AQ33" i="2"/>
  <c r="AR33" i="2"/>
  <c r="AS33" i="2"/>
  <c r="AT33" i="2"/>
  <c r="AU33" i="2"/>
  <c r="H34" i="2"/>
  <c r="J34" i="2"/>
  <c r="L34" i="2"/>
  <c r="N34" i="2"/>
  <c r="P34" i="2"/>
  <c r="R34" i="2"/>
  <c r="T34" i="2"/>
  <c r="V34" i="2"/>
  <c r="X34" i="2"/>
  <c r="Z34" i="2"/>
  <c r="AM34" i="2"/>
  <c r="AN34" i="2"/>
  <c r="AO34" i="2"/>
  <c r="AP34" i="2"/>
  <c r="AQ34" i="2"/>
  <c r="AR34" i="2"/>
  <c r="AS34" i="2"/>
  <c r="AT34" i="2"/>
  <c r="AU34" i="2"/>
  <c r="H35" i="2"/>
  <c r="J35" i="2"/>
  <c r="L35" i="2"/>
  <c r="N35" i="2"/>
  <c r="P35" i="2"/>
  <c r="R35" i="2"/>
  <c r="T35" i="2"/>
  <c r="V35" i="2"/>
  <c r="X35" i="2"/>
  <c r="Z35" i="2"/>
  <c r="AM35" i="2"/>
  <c r="AN35" i="2"/>
  <c r="AO35" i="2"/>
  <c r="AP35" i="2"/>
  <c r="AQ35" i="2"/>
  <c r="AR35" i="2"/>
  <c r="AS35" i="2"/>
  <c r="AT35" i="2"/>
  <c r="AU35" i="2"/>
  <c r="H36" i="2"/>
  <c r="J36" i="2"/>
  <c r="L36" i="2"/>
  <c r="N36" i="2"/>
  <c r="P36" i="2"/>
  <c r="R36" i="2"/>
  <c r="T36" i="2"/>
  <c r="V36" i="2"/>
  <c r="X36" i="2"/>
  <c r="Z36" i="2"/>
  <c r="AM36" i="2"/>
  <c r="AN36" i="2"/>
  <c r="AO36" i="2"/>
  <c r="AP36" i="2"/>
  <c r="AQ36" i="2"/>
  <c r="AR36" i="2"/>
  <c r="AS36" i="2"/>
  <c r="AT36" i="2"/>
  <c r="AU36" i="2"/>
  <c r="H37" i="2"/>
  <c r="J37" i="2"/>
  <c r="L37" i="2"/>
  <c r="N37" i="2"/>
  <c r="P37" i="2"/>
  <c r="R37" i="2"/>
  <c r="T37" i="2"/>
  <c r="V37" i="2"/>
  <c r="X37" i="2"/>
  <c r="Z37" i="2"/>
  <c r="AM37" i="2"/>
  <c r="AN37" i="2"/>
  <c r="AO37" i="2"/>
  <c r="AP37" i="2"/>
  <c r="AQ37" i="2"/>
  <c r="AR37" i="2"/>
  <c r="AS37" i="2"/>
  <c r="AT37" i="2"/>
  <c r="AU37" i="2"/>
  <c r="H38" i="2"/>
  <c r="J38" i="2"/>
  <c r="L38" i="2"/>
  <c r="N38" i="2"/>
  <c r="P38" i="2"/>
  <c r="R38" i="2"/>
  <c r="T38" i="2"/>
  <c r="V38" i="2"/>
  <c r="X38" i="2"/>
  <c r="Z38" i="2"/>
  <c r="AM38" i="2"/>
  <c r="AN38" i="2"/>
  <c r="AO38" i="2"/>
  <c r="AP38" i="2"/>
  <c r="AR38" i="2"/>
  <c r="AS38" i="2"/>
  <c r="AT38" i="2"/>
  <c r="AU38" i="2"/>
  <c r="H39" i="2"/>
  <c r="J39" i="2"/>
  <c r="L39" i="2"/>
  <c r="N39" i="2"/>
  <c r="P39" i="2"/>
  <c r="R39" i="2"/>
  <c r="T39" i="2"/>
  <c r="V39" i="2"/>
  <c r="X39" i="2"/>
  <c r="Z39" i="2"/>
  <c r="AM39" i="2"/>
  <c r="AN39" i="2"/>
  <c r="AO39" i="2"/>
  <c r="AP39" i="2"/>
  <c r="AQ39" i="2"/>
  <c r="AR39" i="2"/>
  <c r="AS39" i="2"/>
  <c r="AT39" i="2"/>
  <c r="AU39" i="2"/>
  <c r="G40" i="2"/>
  <c r="H40" i="2" s="1"/>
  <c r="I40" i="2"/>
  <c r="J40" i="2" s="1"/>
  <c r="M40" i="2"/>
  <c r="N40" i="2" s="1"/>
  <c r="O40" i="2"/>
  <c r="P40" i="2" s="1"/>
  <c r="Q40" i="2"/>
  <c r="R40" i="2" s="1"/>
  <c r="S40" i="2"/>
  <c r="T40" i="2" s="1"/>
  <c r="U40" i="2"/>
  <c r="V40" i="2" s="1"/>
  <c r="W40" i="2"/>
  <c r="X40" i="2" s="1"/>
  <c r="Z40" i="2"/>
  <c r="AM39" i="3" l="1"/>
  <c r="AN40" i="2"/>
  <c r="AB40" i="2"/>
  <c r="AR40" i="2"/>
  <c r="AV40" i="2"/>
  <c r="R23" i="1"/>
  <c r="S23" i="1"/>
  <c r="R11" i="1"/>
  <c r="H9" i="1"/>
  <c r="Q9" i="1" s="1"/>
  <c r="AN39" i="3"/>
  <c r="T38" i="3"/>
  <c r="T35" i="3"/>
  <c r="T31" i="3"/>
  <c r="T27" i="3"/>
  <c r="T23" i="3"/>
  <c r="T15" i="3"/>
  <c r="T13" i="3"/>
  <c r="T9" i="3"/>
  <c r="T17" i="3"/>
  <c r="AS17" i="3"/>
  <c r="AR17" i="3"/>
  <c r="AP39" i="3"/>
  <c r="Z39" i="3"/>
  <c r="R14" i="1"/>
  <c r="Q11" i="1"/>
  <c r="I12" i="1"/>
  <c r="I9" i="1"/>
  <c r="R10" i="1"/>
  <c r="AT40" i="2"/>
  <c r="AP40" i="2"/>
  <c r="AM40" i="2"/>
  <c r="AT39" i="3"/>
  <c r="AQ39" i="3"/>
  <c r="AO39" i="3"/>
  <c r="S39" i="3"/>
  <c r="T37" i="3"/>
  <c r="T36" i="3"/>
  <c r="T34" i="3"/>
  <c r="T32" i="3"/>
  <c r="T30" i="3"/>
  <c r="T28" i="3"/>
  <c r="T26" i="3"/>
  <c r="T24" i="3"/>
  <c r="T22" i="3"/>
  <c r="T20" i="3"/>
  <c r="T19" i="3"/>
  <c r="T18" i="3"/>
  <c r="T16" i="3"/>
  <c r="T14" i="3"/>
  <c r="T12" i="3"/>
  <c r="T11" i="3"/>
  <c r="AS7" i="3"/>
  <c r="H12" i="1"/>
  <c r="Q10" i="1"/>
  <c r="AU40" i="2"/>
  <c r="AS40" i="2"/>
  <c r="AQ40" i="2"/>
  <c r="AO40" i="2"/>
  <c r="AU39" i="3"/>
  <c r="R9" i="1" l="1"/>
  <c r="S9" i="1"/>
  <c r="T39" i="3"/>
  <c r="AR39" i="3"/>
  <c r="AS39" i="3"/>
</calcChain>
</file>

<file path=xl/sharedStrings.xml><?xml version="1.0" encoding="utf-8"?>
<sst xmlns="http://schemas.openxmlformats.org/spreadsheetml/2006/main" count="339" uniqueCount="186">
  <si>
    <t xml:space="preserve">(відповідно до КПБ6) </t>
  </si>
  <si>
    <t>Показники</t>
  </si>
  <si>
    <t xml:space="preserve">  % до попереднього року</t>
  </si>
  <si>
    <t>2011 р.</t>
  </si>
  <si>
    <t>2012 р.</t>
  </si>
  <si>
    <t xml:space="preserve"> 2013 р.</t>
  </si>
  <si>
    <t xml:space="preserve"> 2014 р.</t>
  </si>
  <si>
    <t xml:space="preserve">ЗОВНІШНЬОТОРГОВЕЛЬНИЙ ОБОРОТ </t>
  </si>
  <si>
    <t xml:space="preserve">   ЕКСПОРТ ТОВАРІВ І ПОСЛУГ</t>
  </si>
  <si>
    <t xml:space="preserve">   ІМПОРТ ТОВАРІВ І ПОСЛУГ</t>
  </si>
  <si>
    <t>САЛЬДО</t>
  </si>
  <si>
    <t>-</t>
  </si>
  <si>
    <t>ТОВАРООБОРОТ</t>
  </si>
  <si>
    <t xml:space="preserve">   у % до загального обсягу експорту товарів</t>
  </si>
  <si>
    <t xml:space="preserve">   у % до загального обсягу імпорту товарів</t>
  </si>
  <si>
    <t>Найменування груп товарів</t>
  </si>
  <si>
    <t>Усього</t>
  </si>
  <si>
    <t>у тому числі:</t>
  </si>
  <si>
    <t>Продовольчі товари та сировина для їх виробництва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</si>
  <si>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</si>
  <si>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</si>
  <si>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</si>
  <si>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</si>
  <si>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Різне</t>
  </si>
  <si>
    <t xml:space="preserve">Машини та устаткування, транспортні засоби, прилади </t>
  </si>
  <si>
    <t>Мінеральні продукти</t>
  </si>
  <si>
    <t>39 пластмаси і полімерні матеріали</t>
  </si>
  <si>
    <t>у 16 р.б.</t>
  </si>
  <si>
    <t>у 19 р.б.</t>
  </si>
  <si>
    <t>ОБОРОТ ПОСЛУГ*</t>
  </si>
  <si>
    <t>(за даними Державної служби статистики України)</t>
  </si>
  <si>
    <t>1.3.Товарна структура імпорту з Російської Федерації</t>
  </si>
  <si>
    <t>1.2.Товарна структура експорту до Російської Федерації</t>
  </si>
  <si>
    <t>у % до загального обсягу</t>
  </si>
  <si>
    <t>Код згідно з УКТЗЕД</t>
  </si>
  <si>
    <t> 02</t>
  </si>
  <si>
    <t>молоко та молочнi продукти, яйця, натуральний мед</t>
  </si>
  <si>
    <t> 04</t>
  </si>
  <si>
    <t>жири та олія тваринного або рослинного походження</t>
  </si>
  <si>
    <t xml:space="preserve">готові продукти з зернових, борошна </t>
  </si>
  <si>
    <t>какао та вироби з нього</t>
  </si>
  <si>
    <t>м'ясо та м'ясопродукти</t>
  </si>
  <si>
    <t xml:space="preserve">продукти переробки овочів, плодів </t>
  </si>
  <si>
    <t>алкогольні і безалкогольні напої, оцет</t>
  </si>
  <si>
    <t>руди та концентрати титанові</t>
  </si>
  <si>
    <t>вугілля кам'яне, антрацит, брикети</t>
  </si>
  <si>
    <t>кокс і напівкокс із кам'яного вугілля</t>
  </si>
  <si>
    <t>пек або кокс пековий</t>
  </si>
  <si>
    <t>сіль, сірка, штукатурні матеріали</t>
  </si>
  <si>
    <t>пластмаси, полімерні матеріали та вироби з них</t>
  </si>
  <si>
    <t>прокат плоский з вуглецевої сталі</t>
  </si>
  <si>
    <t>інші прутки та бруски з вуглецевої сталі</t>
  </si>
  <si>
    <t>кутики, фасонні та спеціальні профілі</t>
  </si>
  <si>
    <t>труби, трубки і профілі порожнисті</t>
  </si>
  <si>
    <t>механічні машини, апарати</t>
  </si>
  <si>
    <t>електричні машини та устаткування</t>
  </si>
  <si>
    <t>залізничні або трамвайні локомотиви</t>
  </si>
  <si>
    <t>наземні транспортні засоби</t>
  </si>
  <si>
    <t xml:space="preserve">продукти неорганічної хімії </t>
  </si>
  <si>
    <t>різні харчові продукти</t>
  </si>
  <si>
    <t>какао та продукти з нього</t>
  </si>
  <si>
    <t>тютюн і промислові замінники тютюну</t>
  </si>
  <si>
    <t>руди та концентрати залізні</t>
  </si>
  <si>
    <t>нафта або нафтопродукти сирі</t>
  </si>
  <si>
    <t>нафта або нафтопродукти, крім сирих</t>
  </si>
  <si>
    <t>газ природний</t>
  </si>
  <si>
    <t>сіль, сірка, землі та каміння</t>
  </si>
  <si>
    <t>органічні хімічні сполуки</t>
  </si>
  <si>
    <t>добрива</t>
  </si>
  <si>
    <t>каучук, гума та вироби з них</t>
  </si>
  <si>
    <t>чорні метали</t>
  </si>
  <si>
    <t>вироби з чорних металів</t>
  </si>
  <si>
    <t>нiкель i вироби з нiкелю</t>
  </si>
  <si>
    <t>алюмiнiй i вироби з алюмiнiю</t>
  </si>
  <si>
    <t xml:space="preserve">1.1.Зовнішня торгівля України з Російською Федерацією  </t>
  </si>
  <si>
    <t xml:space="preserve">1.1.Зовнішня торгівля України з Російською Федерацією </t>
  </si>
  <si>
    <t>1. Зовнішньоторговельні відносини України з Російською Федерацією</t>
  </si>
  <si>
    <t xml:space="preserve"> у % до поперенього року</t>
  </si>
  <si>
    <t>прилади та апарати оптичні</t>
  </si>
  <si>
    <t xml:space="preserve">   ЕКСПОРТ ТОВАРІВ</t>
  </si>
  <si>
    <t xml:space="preserve">   ІМПОРТ ТОВАРІВ</t>
  </si>
  <si>
    <t xml:space="preserve">     ЕКСПОРТ ПОСЛУГ</t>
  </si>
  <si>
    <t xml:space="preserve">     ІМПОРТ ПОСЛУГ</t>
  </si>
  <si>
    <t>1.Ukraine's External Trade with the Russian Federation</t>
  </si>
  <si>
    <t>1.1 Ukraine's External Trade with the Russian Federation</t>
  </si>
  <si>
    <t>1.2 Commodity Composition of Exports to the Russian Federation</t>
  </si>
  <si>
    <t>1.3 Commodity Composition of Imports from the Russian Federation</t>
  </si>
  <si>
    <t>укр</t>
  </si>
  <si>
    <t>eng</t>
  </si>
  <si>
    <t>Descriptions</t>
  </si>
  <si>
    <t>External trade turnover</t>
  </si>
  <si>
    <t>Exports of goods and services</t>
  </si>
  <si>
    <t>Imports of goods and services</t>
  </si>
  <si>
    <t>Balance</t>
  </si>
  <si>
    <t>Goods turnover</t>
  </si>
  <si>
    <t>Exports of goods</t>
  </si>
  <si>
    <t>% of total</t>
  </si>
  <si>
    <t>Imports of goods</t>
  </si>
  <si>
    <t>Services turnover*</t>
  </si>
  <si>
    <t>Exports of services</t>
  </si>
  <si>
    <t>Imports of services</t>
  </si>
  <si>
    <t>1.1. Ukraine's External Trade with the Russian Federation</t>
  </si>
  <si>
    <t>(according to State Statistics Service of Ukraine data)</t>
  </si>
  <si>
    <t>(according to BPM6 methodology)</t>
  </si>
  <si>
    <t>Million USD</t>
  </si>
  <si>
    <t>Total e</t>
  </si>
  <si>
    <t>Total i</t>
  </si>
  <si>
    <t>Index on values on a year-on-year basis in %</t>
  </si>
  <si>
    <t>1.2.Commodity Composition of Exports to the Russian Federation</t>
  </si>
  <si>
    <t>Code</t>
  </si>
  <si>
    <t>Commodity</t>
  </si>
  <si>
    <t>TOTAL</t>
  </si>
  <si>
    <t>of which:</t>
  </si>
  <si>
    <t>Agricultural products</t>
  </si>
  <si>
    <t>meat and edible meat offal</t>
  </si>
  <si>
    <t xml:space="preserve">dairy produce, bird's eggs, natural honey </t>
  </si>
  <si>
    <t>animal or vegetable fats and oils</t>
  </si>
  <si>
    <t>cocoa and cocoa preparations</t>
  </si>
  <si>
    <t xml:space="preserve">preparations of cereals, flour </t>
  </si>
  <si>
    <t xml:space="preserve">preparations of vegetables or fruit </t>
  </si>
  <si>
    <t>alcoholic and non-alcoholic
beverages and vinegar</t>
  </si>
  <si>
    <t>Mineral products</t>
  </si>
  <si>
    <t>titanium ores and concentrate</t>
  </si>
  <si>
    <t>coal, anthracite, briquettes</t>
  </si>
  <si>
    <t>coke and semicoke of coal</t>
  </si>
  <si>
    <t>pitch and pitch coke</t>
  </si>
  <si>
    <t>Chemicals</t>
  </si>
  <si>
    <t>salt, sulfur, plastering materials</t>
  </si>
  <si>
    <t>inorganic chemicals</t>
  </si>
  <si>
    <t xml:space="preserve">plastics and articles thereof </t>
  </si>
  <si>
    <t>Timber and woodwork</t>
  </si>
  <si>
    <t>Industrial goods</t>
  </si>
  <si>
    <t>Ferrrous and nonferrous metals</t>
  </si>
  <si>
    <t>flat-rolled products of carbon steel</t>
  </si>
  <si>
    <t>other rods and bars made of carbon steel</t>
  </si>
  <si>
    <t>angle bars, structural and special shapes</t>
  </si>
  <si>
    <t>pipes, tubes, and hollow sections</t>
  </si>
  <si>
    <t>Machinery and equipment</t>
  </si>
  <si>
    <t>mechanical machines, apparatus</t>
  </si>
  <si>
    <t>electric machines and equipment</t>
  </si>
  <si>
    <t>railway and tram locomotives</t>
  </si>
  <si>
    <t>surface transportation</t>
  </si>
  <si>
    <t>Other</t>
  </si>
  <si>
    <t xml:space="preserve">% of total </t>
  </si>
  <si>
    <t>у 4.9 р.б.</t>
  </si>
  <si>
    <t>у 4.5 р.б.</t>
  </si>
  <si>
    <t>4.9 times more</t>
  </si>
  <si>
    <t>4.5 times more</t>
  </si>
  <si>
    <t>cocoa and products made of it</t>
  </si>
  <si>
    <t>miscellaneous edible preparations</t>
  </si>
  <si>
    <t>tobacco and its industrial substitutes</t>
  </si>
  <si>
    <t>iron ores and concentrates</t>
  </si>
  <si>
    <t>crude oil</t>
  </si>
  <si>
    <t>petroleum oils, not crude</t>
  </si>
  <si>
    <t>natural gas</t>
  </si>
  <si>
    <t>salt, sulfur, soils, and stones</t>
  </si>
  <si>
    <t>organic chemicals</t>
  </si>
  <si>
    <t>fertilizers</t>
  </si>
  <si>
    <t>caoutchous, rubber and products
made of them</t>
  </si>
  <si>
    <t>ferrous metals</t>
  </si>
  <si>
    <t>products made of ferrous metals</t>
  </si>
  <si>
    <t>nickel and products made of it</t>
  </si>
  <si>
    <t>aluminium and products made of it</t>
  </si>
  <si>
    <t>unirradiated fuel elements
for nuclear reactors</t>
  </si>
  <si>
    <t>optical instruments and apparatus</t>
  </si>
  <si>
    <t>1.3.Commodity Composition of Imports from the Russian Federation</t>
  </si>
  <si>
    <t>усього е</t>
  </si>
  <si>
    <t>усьго і</t>
  </si>
  <si>
    <t xml:space="preserve"> у % до попереднього року</t>
  </si>
  <si>
    <t>у 4.3 р.б.</t>
  </si>
  <si>
    <t>у 3.4 р.б.</t>
  </si>
  <si>
    <t>4.3 times more</t>
  </si>
  <si>
    <t>3.4 times more</t>
  </si>
  <si>
    <t>Млн дол. США</t>
  </si>
  <si>
    <t>у 7.1 р.б.</t>
  </si>
  <si>
    <t xml:space="preserve">7.1 times more </t>
  </si>
  <si>
    <t>*Дані НБУ</t>
  </si>
  <si>
    <t>*NBU data</t>
  </si>
  <si>
    <t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</si>
  <si>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t xml:space="preserve"> Data starting 2014 exclude the temporarily occupied territory of the Autonomous Republic of Crimea, the city of Sevastopol and a part of the temporarily occupied territories in the Donetsk and Luhansk regions. </t>
  </si>
  <si>
    <r>
      <t>неопромінені паливні елементи (</t>
    </r>
    <r>
      <rPr>
        <b/>
        <i/>
        <sz val="10"/>
        <color indexed="22"/>
        <rFont val="Arial"/>
        <family val="2"/>
        <charset val="204"/>
      </rPr>
      <t>твели</t>
    </r>
    <r>
      <rPr>
        <i/>
        <sz val="10"/>
        <color indexed="22"/>
        <rFont val="Arial"/>
        <family val="2"/>
        <charset val="204"/>
      </rPr>
      <t>) для ядерних реакторів</t>
    </r>
  </si>
  <si>
    <t xml:space="preserve"> Дані за 2020 рік було скориговано у зв'язку з уточненням звітної інформації.</t>
  </si>
  <si>
    <t xml:space="preserve"> Data for 2020 were revised due to the changes in the reporting data.</t>
  </si>
  <si>
    <t>Примітки:</t>
  </si>
  <si>
    <t>Notes:</t>
  </si>
  <si>
    <t>Примітки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</si>
</sst>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г_р_н_._-;\-* #,##0.00\ _г_р_н_._-;_-* &quot;-&quot;??\ _г_р_н_._-;_-@_-"/>
    <numFmt numFmtId="165" formatCode="0.0"/>
    <numFmt numFmtId="166" formatCode="#,##0.0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\M\o\n\t\h\ \D.\y\y\y\y"/>
    <numFmt numFmtId="172" formatCode="_(* #,##0.00_);_(* \(#,##0.00\);_(* &quot;-&quot;??_);_(@_)"/>
    <numFmt numFmtId="173" formatCode="##,##0.0000"/>
  </numFmts>
  <fonts count="73">
    <font>
      <sz val="10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Times New Roman Cyr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8"/>
      <name val="Times New Roman Cyr"/>
    </font>
    <font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i/>
      <sz val="10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i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/>
    <xf numFmtId="0" fontId="5" fillId="22" borderId="1" applyNumberFormat="0" applyAlignment="0" applyProtection="0"/>
    <xf numFmtId="0" fontId="6" fillId="23" borderId="2" applyNumberFormat="0" applyAlignment="0" applyProtection="0"/>
    <xf numFmtId="1" fontId="7" fillId="24" borderId="3">
      <alignment horizontal="right" vertical="center"/>
    </xf>
    <xf numFmtId="0" fontId="7" fillId="25" borderId="3">
      <alignment horizontal="center" vertical="center"/>
    </xf>
    <xf numFmtId="1" fontId="7" fillId="24" borderId="3">
      <alignment horizontal="right" vertical="center"/>
    </xf>
    <xf numFmtId="0" fontId="8" fillId="24" borderId="0"/>
    <xf numFmtId="0" fontId="9" fillId="26" borderId="3">
      <alignment horizontal="left" vertical="center"/>
    </xf>
    <xf numFmtId="0" fontId="9" fillId="26" borderId="3">
      <alignment horizontal="left" vertical="center"/>
    </xf>
    <xf numFmtId="0" fontId="10" fillId="24" borderId="3">
      <alignment horizontal="left" vertical="center"/>
    </xf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1" fillId="0" borderId="0">
      <protection locked="0"/>
    </xf>
    <xf numFmtId="0" fontId="12" fillId="0" borderId="0" applyNumberFormat="0" applyFill="0" applyBorder="0" applyAlignment="0" applyProtection="0"/>
    <xf numFmtId="0" fontId="11" fillId="0" borderId="0">
      <protection locked="0"/>
    </xf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8" fillId="0" borderId="0"/>
    <xf numFmtId="0" fontId="19" fillId="0" borderId="0"/>
    <xf numFmtId="0" fontId="20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8" fillId="0" borderId="0"/>
    <xf numFmtId="0" fontId="24" fillId="4" borderId="8" applyNumberFormat="0" applyFont="0" applyAlignment="0" applyProtection="0"/>
    <xf numFmtId="172" fontId="19" fillId="0" borderId="0" applyFont="0" applyFill="0" applyBorder="0" applyAlignment="0" applyProtection="0"/>
    <xf numFmtId="0" fontId="25" fillId="22" borderId="9" applyNumberFormat="0" applyAlignment="0" applyProtection="0"/>
    <xf numFmtId="0" fontId="26" fillId="22" borderId="0">
      <alignment horizontal="right" vertical="top"/>
    </xf>
    <xf numFmtId="0" fontId="27" fillId="22" borderId="0">
      <alignment horizontal="center" vertical="center"/>
    </xf>
    <xf numFmtId="0" fontId="26" fillId="22" borderId="0">
      <alignment horizontal="left" vertical="top"/>
    </xf>
    <xf numFmtId="0" fontId="26" fillId="22" borderId="0">
      <alignment horizontal="left" vertical="top"/>
    </xf>
    <xf numFmtId="0" fontId="27" fillId="22" borderId="0">
      <alignment horizontal="left" vertical="top"/>
    </xf>
    <xf numFmtId="0" fontId="27" fillId="22" borderId="0">
      <alignment horizontal="right" vertical="top"/>
    </xf>
    <xf numFmtId="0" fontId="27" fillId="22" borderId="0">
      <alignment horizontal="right" vertical="top"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0" fillId="5" borderId="1" applyNumberFormat="0" applyAlignment="0" applyProtection="0"/>
    <xf numFmtId="0" fontId="25" fillId="29" borderId="9" applyNumberFormat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6" fillId="23" borderId="2" applyNumberFormat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7" fillId="0" borderId="0"/>
    <xf numFmtId="0" fontId="1" fillId="0" borderId="0"/>
    <xf numFmtId="0" fontId="8" fillId="0" borderId="0"/>
    <xf numFmtId="0" fontId="1" fillId="0" borderId="0"/>
    <xf numFmtId="0" fontId="37" fillId="0" borderId="0"/>
    <xf numFmtId="0" fontId="37" fillId="0" borderId="0"/>
    <xf numFmtId="0" fontId="1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0" borderId="0"/>
    <xf numFmtId="0" fontId="10" fillId="0" borderId="0"/>
    <xf numFmtId="0" fontId="24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9" borderId="0" applyNumberFormat="0" applyBorder="0" applyAlignment="0" applyProtection="0"/>
  </cellStyleXfs>
  <cellXfs count="276">
    <xf numFmtId="0" fontId="0" fillId="0" borderId="0" xfId="0"/>
    <xf numFmtId="0" fontId="8" fillId="24" borderId="0" xfId="0" applyFont="1" applyFill="1"/>
    <xf numFmtId="0" fontId="44" fillId="24" borderId="0" xfId="0" applyFont="1" applyFill="1"/>
    <xf numFmtId="0" fontId="18" fillId="24" borderId="0" xfId="0" applyFont="1" applyFill="1"/>
    <xf numFmtId="0" fontId="45" fillId="24" borderId="0" xfId="0" applyFont="1" applyFill="1"/>
    <xf numFmtId="0" fontId="46" fillId="24" borderId="0" xfId="0" applyFont="1" applyFill="1"/>
    <xf numFmtId="0" fontId="47" fillId="24" borderId="0" xfId="99" applyFont="1" applyFill="1" applyAlignment="1" applyProtection="1"/>
    <xf numFmtId="0" fontId="8" fillId="24" borderId="0" xfId="0" applyFont="1" applyFill="1" applyBorder="1"/>
    <xf numFmtId="0" fontId="44" fillId="24" borderId="0" xfId="99" applyFont="1" applyFill="1" applyAlignment="1" applyProtection="1"/>
    <xf numFmtId="0" fontId="44" fillId="24" borderId="0" xfId="0" applyFont="1" applyFill="1" applyBorder="1"/>
    <xf numFmtId="0" fontId="44" fillId="24" borderId="0" xfId="99" applyFont="1" applyFill="1" applyAlignment="1" applyProtection="1">
      <alignment wrapText="1"/>
    </xf>
    <xf numFmtId="0" fontId="8" fillId="24" borderId="0" xfId="188" applyFont="1" applyFill="1"/>
    <xf numFmtId="0" fontId="44" fillId="24" borderId="0" xfId="188" applyFont="1" applyFill="1"/>
    <xf numFmtId="2" fontId="44" fillId="24" borderId="0" xfId="99" applyNumberFormat="1" applyFont="1" applyFill="1" applyAlignment="1" applyProtection="1">
      <alignment horizontal="left" wrapText="1"/>
    </xf>
    <xf numFmtId="0" fontId="47" fillId="24" borderId="0" xfId="99" applyFont="1" applyFill="1" applyBorder="1" applyAlignment="1" applyProtection="1"/>
    <xf numFmtId="0" fontId="44" fillId="24" borderId="0" xfId="99" applyFont="1" applyFill="1" applyBorder="1" applyAlignment="1" applyProtection="1"/>
    <xf numFmtId="0" fontId="48" fillId="24" borderId="0" xfId="0" applyFont="1" applyFill="1"/>
    <xf numFmtId="0" fontId="49" fillId="24" borderId="0" xfId="0" applyFont="1" applyFill="1"/>
    <xf numFmtId="0" fontId="49" fillId="24" borderId="0" xfId="0" applyFont="1" applyFill="1" applyBorder="1"/>
    <xf numFmtId="0" fontId="50" fillId="24" borderId="0" xfId="0" applyFont="1" applyFill="1"/>
    <xf numFmtId="0" fontId="51" fillId="24" borderId="0" xfId="0" applyFont="1" applyFill="1"/>
    <xf numFmtId="0" fontId="52" fillId="24" borderId="0" xfId="0" applyFont="1" applyFill="1" applyBorder="1"/>
    <xf numFmtId="0" fontId="8" fillId="24" borderId="0" xfId="195" applyFont="1" applyFill="1" applyAlignment="1">
      <alignment horizontal="left"/>
    </xf>
    <xf numFmtId="0" fontId="53" fillId="24" borderId="0" xfId="0" applyFont="1" applyFill="1"/>
    <xf numFmtId="0" fontId="49" fillId="24" borderId="0" xfId="195" applyFont="1" applyFill="1" applyBorder="1" applyAlignment="1">
      <alignment horizontal="left"/>
    </xf>
    <xf numFmtId="0" fontId="53" fillId="24" borderId="0" xfId="0" applyFont="1" applyFill="1" applyBorder="1" applyAlignment="1">
      <alignment horizontal="centerContinuous" vertical="center"/>
    </xf>
    <xf numFmtId="0" fontId="53" fillId="24" borderId="0" xfId="0" applyFont="1" applyFill="1" applyBorder="1"/>
    <xf numFmtId="0" fontId="8" fillId="24" borderId="0" xfId="187" applyFont="1" applyFill="1" applyAlignment="1">
      <alignment horizontal="left" vertical="center"/>
    </xf>
    <xf numFmtId="0" fontId="49" fillId="24" borderId="0" xfId="187" applyFont="1" applyFill="1" applyBorder="1" applyAlignment="1">
      <alignment horizontal="left" vertical="center"/>
    </xf>
    <xf numFmtId="0" fontId="52" fillId="24" borderId="0" xfId="182" applyFont="1" applyFill="1" applyBorder="1" applyAlignment="1">
      <alignment horizontal="centerContinuous" vertical="center"/>
    </xf>
    <xf numFmtId="0" fontId="55" fillId="24" borderId="0" xfId="189" applyFont="1" applyFill="1" applyBorder="1" applyAlignment="1">
      <alignment horizontal="centerContinuous" vertical="center"/>
    </xf>
    <xf numFmtId="0" fontId="49" fillId="24" borderId="0" xfId="0" applyFont="1" applyFill="1" applyBorder="1" applyAlignment="1">
      <alignment horizontal="centerContinuous" vertical="center"/>
    </xf>
    <xf numFmtId="0" fontId="50" fillId="24" borderId="21" xfId="182" applyFont="1" applyFill="1" applyBorder="1" applyAlignment="1">
      <alignment horizontal="center" vertical="center"/>
    </xf>
    <xf numFmtId="0" fontId="50" fillId="24" borderId="0" xfId="182" applyFont="1" applyFill="1" applyBorder="1" applyAlignment="1">
      <alignment horizontal="center" vertical="center"/>
    </xf>
    <xf numFmtId="0" fontId="50" fillId="24" borderId="19" xfId="182" applyFont="1" applyFill="1" applyBorder="1" applyAlignment="1">
      <alignment horizontal="center" vertical="center"/>
    </xf>
    <xf numFmtId="0" fontId="8" fillId="24" borderId="19" xfId="0" applyFont="1" applyFill="1" applyBorder="1"/>
    <xf numFmtId="0" fontId="56" fillId="24" borderId="20" xfId="0" applyFont="1" applyFill="1" applyBorder="1"/>
    <xf numFmtId="0" fontId="50" fillId="24" borderId="20" xfId="0" applyFont="1" applyFill="1" applyBorder="1" applyAlignment="1">
      <alignment horizontal="center" vertical="center"/>
    </xf>
    <xf numFmtId="0" fontId="50" fillId="24" borderId="1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20" xfId="0" applyFont="1" applyFill="1" applyBorder="1"/>
    <xf numFmtId="0" fontId="8" fillId="24" borderId="17" xfId="0" applyFont="1" applyFill="1" applyBorder="1"/>
    <xf numFmtId="1" fontId="45" fillId="24" borderId="21" xfId="0" applyNumberFormat="1" applyFont="1" applyFill="1" applyBorder="1" applyAlignment="1">
      <alignment horizontal="left" vertical="center" wrapText="1"/>
    </xf>
    <xf numFmtId="1" fontId="54" fillId="24" borderId="21" xfId="0" applyNumberFormat="1" applyFont="1" applyFill="1" applyBorder="1" applyAlignment="1">
      <alignment horizontal="left" vertical="center" wrapText="1"/>
    </xf>
    <xf numFmtId="3" fontId="45" fillId="24" borderId="0" xfId="0" applyNumberFormat="1" applyFont="1" applyFill="1" applyBorder="1" applyAlignment="1">
      <alignment horizontal="center" vertical="center"/>
    </xf>
    <xf numFmtId="165" fontId="50" fillId="24" borderId="16" xfId="0" applyNumberFormat="1" applyFont="1" applyFill="1" applyBorder="1" applyAlignment="1">
      <alignment horizontal="center" vertical="center"/>
    </xf>
    <xf numFmtId="165" fontId="50" fillId="24" borderId="0" xfId="0" applyNumberFormat="1" applyFont="1" applyFill="1" applyBorder="1" applyAlignment="1">
      <alignment horizontal="center" vertical="center"/>
    </xf>
    <xf numFmtId="165" fontId="50" fillId="24" borderId="24" xfId="0" applyNumberFormat="1" applyFont="1" applyFill="1" applyBorder="1" applyAlignment="1">
      <alignment horizontal="center" vertical="center"/>
    </xf>
    <xf numFmtId="1" fontId="50" fillId="24" borderId="21" xfId="0" applyNumberFormat="1" applyFont="1" applyFill="1" applyBorder="1" applyAlignment="1">
      <alignment horizontal="left" vertical="center" wrapText="1"/>
    </xf>
    <xf numFmtId="1" fontId="57" fillId="24" borderId="21" xfId="0" applyNumberFormat="1" applyFont="1" applyFill="1" applyBorder="1" applyAlignment="1">
      <alignment horizontal="left" vertical="center" wrapText="1"/>
    </xf>
    <xf numFmtId="1" fontId="57" fillId="24" borderId="21" xfId="0" applyNumberFormat="1" applyFont="1" applyFill="1" applyBorder="1" applyAlignment="1">
      <alignment horizontal="left" vertical="center"/>
    </xf>
    <xf numFmtId="3" fontId="50" fillId="24" borderId="16" xfId="0" applyNumberFormat="1" applyFont="1" applyFill="1" applyBorder="1" applyAlignment="1">
      <alignment horizontal="center" vertical="center"/>
    </xf>
    <xf numFmtId="3" fontId="50" fillId="24" borderId="0" xfId="0" applyNumberFormat="1" applyFont="1" applyFill="1" applyBorder="1" applyAlignment="1">
      <alignment horizontal="center" vertical="center"/>
    </xf>
    <xf numFmtId="0" fontId="58" fillId="24" borderId="0" xfId="0" applyFont="1" applyFill="1"/>
    <xf numFmtId="0" fontId="55" fillId="24" borderId="0" xfId="0" applyFont="1" applyFill="1"/>
    <xf numFmtId="0" fontId="55" fillId="24" borderId="0" xfId="0" applyFont="1" applyFill="1" applyBorder="1"/>
    <xf numFmtId="1" fontId="45" fillId="24" borderId="22" xfId="0" applyNumberFormat="1" applyFont="1" applyFill="1" applyBorder="1" applyAlignment="1">
      <alignment horizontal="left" vertical="center" wrapText="1"/>
    </xf>
    <xf numFmtId="1" fontId="54" fillId="24" borderId="22" xfId="0" applyNumberFormat="1" applyFont="1" applyFill="1" applyBorder="1" applyAlignment="1">
      <alignment horizontal="left" vertical="center" wrapText="1"/>
    </xf>
    <xf numFmtId="3" fontId="45" fillId="24" borderId="16" xfId="0" applyNumberFormat="1" applyFont="1" applyFill="1" applyBorder="1" applyAlignment="1">
      <alignment horizontal="center" vertical="center"/>
    </xf>
    <xf numFmtId="165" fontId="8" fillId="24" borderId="25" xfId="0" applyNumberFormat="1" applyFont="1" applyFill="1" applyBorder="1" applyAlignment="1">
      <alignment horizontal="center" vertical="center"/>
    </xf>
    <xf numFmtId="165" fontId="8" fillId="24" borderId="26" xfId="0" applyNumberFormat="1" applyFont="1" applyFill="1" applyBorder="1" applyAlignment="1">
      <alignment horizontal="center" vertical="center"/>
    </xf>
    <xf numFmtId="1" fontId="45" fillId="24" borderId="20" xfId="0" applyNumberFormat="1" applyFont="1" applyFill="1" applyBorder="1" applyAlignment="1">
      <alignment wrapText="1"/>
    </xf>
    <xf numFmtId="1" fontId="54" fillId="24" borderId="20" xfId="0" applyNumberFormat="1" applyFont="1" applyFill="1" applyBorder="1" applyAlignment="1">
      <alignment wrapText="1"/>
    </xf>
    <xf numFmtId="1" fontId="58" fillId="24" borderId="20" xfId="0" applyNumberFormat="1" applyFont="1" applyFill="1" applyBorder="1" applyAlignment="1">
      <alignment horizontal="center" vertical="center"/>
    </xf>
    <xf numFmtId="1" fontId="58" fillId="24" borderId="17" xfId="0" applyNumberFormat="1" applyFont="1" applyFill="1" applyBorder="1" applyAlignment="1">
      <alignment horizontal="center" vertical="center"/>
    </xf>
    <xf numFmtId="165" fontId="50" fillId="24" borderId="17" xfId="0" applyNumberFormat="1" applyFont="1" applyFill="1" applyBorder="1" applyAlignment="1">
      <alignment horizontal="center" vertical="center"/>
    </xf>
    <xf numFmtId="165" fontId="50" fillId="24" borderId="20" xfId="0" applyNumberFormat="1" applyFont="1" applyFill="1" applyBorder="1" applyAlignment="1">
      <alignment horizontal="center" vertical="center"/>
    </xf>
    <xf numFmtId="0" fontId="45" fillId="24" borderId="17" xfId="0" applyFont="1" applyFill="1" applyBorder="1"/>
    <xf numFmtId="1" fontId="45" fillId="24" borderId="16" xfId="0" applyNumberFormat="1" applyFont="1" applyFill="1" applyBorder="1" applyAlignment="1">
      <alignment horizontal="left" vertical="center" wrapText="1"/>
    </xf>
    <xf numFmtId="1" fontId="54" fillId="24" borderId="16" xfId="0" applyNumberFormat="1" applyFont="1" applyFill="1" applyBorder="1" applyAlignment="1">
      <alignment horizontal="left" vertical="center" wrapText="1"/>
    </xf>
    <xf numFmtId="1" fontId="59" fillId="24" borderId="16" xfId="0" applyNumberFormat="1" applyFont="1" applyFill="1" applyBorder="1" applyAlignment="1">
      <alignment horizontal="left" vertical="center" wrapText="1"/>
    </xf>
    <xf numFmtId="3" fontId="59" fillId="24" borderId="16" xfId="0" applyNumberFormat="1" applyFont="1" applyFill="1" applyBorder="1" applyAlignment="1">
      <alignment horizontal="center" vertical="center"/>
    </xf>
    <xf numFmtId="3" fontId="59" fillId="24" borderId="0" xfId="0" applyNumberFormat="1" applyFont="1" applyFill="1" applyBorder="1" applyAlignment="1">
      <alignment horizontal="center" vertical="center"/>
    </xf>
    <xf numFmtId="3" fontId="60" fillId="24" borderId="0" xfId="0" applyNumberFormat="1" applyFont="1" applyFill="1" applyBorder="1" applyAlignment="1">
      <alignment horizontal="center" vertical="center"/>
    </xf>
    <xf numFmtId="165" fontId="60" fillId="24" borderId="16" xfId="0" applyNumberFormat="1" applyFont="1" applyFill="1" applyBorder="1" applyAlignment="1">
      <alignment horizontal="center" vertical="center"/>
    </xf>
    <xf numFmtId="165" fontId="60" fillId="24" borderId="0" xfId="0" applyNumberFormat="1" applyFont="1" applyFill="1" applyBorder="1" applyAlignment="1">
      <alignment horizontal="center" vertical="center"/>
    </xf>
    <xf numFmtId="0" fontId="59" fillId="24" borderId="0" xfId="0" applyFont="1" applyFill="1"/>
    <xf numFmtId="0" fontId="59" fillId="24" borderId="0" xfId="0" applyFont="1" applyFill="1" applyBorder="1"/>
    <xf numFmtId="1" fontId="57" fillId="24" borderId="16" xfId="0" applyNumberFormat="1" applyFont="1" applyFill="1" applyBorder="1" applyAlignment="1">
      <alignment horizontal="left" vertical="center"/>
    </xf>
    <xf numFmtId="1" fontId="50" fillId="24" borderId="16" xfId="0" applyNumberFormat="1" applyFont="1" applyFill="1" applyBorder="1" applyAlignment="1">
      <alignment horizontal="left" vertical="center" wrapText="1" indent="2"/>
    </xf>
    <xf numFmtId="1" fontId="57" fillId="24" borderId="16" xfId="0" applyNumberFormat="1" applyFont="1" applyFill="1" applyBorder="1" applyAlignment="1">
      <alignment horizontal="left" vertical="center" indent="2"/>
    </xf>
    <xf numFmtId="1" fontId="57" fillId="24" borderId="16" xfId="0" applyNumberFormat="1" applyFont="1" applyFill="1" applyBorder="1" applyAlignment="1">
      <alignment horizontal="left" vertical="center" wrapText="1" indent="2"/>
    </xf>
    <xf numFmtId="165" fontId="8" fillId="24" borderId="16" xfId="0" applyNumberFormat="1" applyFont="1" applyFill="1" applyBorder="1" applyAlignment="1">
      <alignment horizontal="center" vertical="center"/>
    </xf>
    <xf numFmtId="165" fontId="8" fillId="24" borderId="0" xfId="0" applyNumberFormat="1" applyFont="1" applyFill="1" applyBorder="1" applyAlignment="1">
      <alignment horizontal="center" vertical="center"/>
    </xf>
    <xf numFmtId="165" fontId="61" fillId="24" borderId="16" xfId="0" applyNumberFormat="1" applyFont="1" applyFill="1" applyBorder="1" applyAlignment="1">
      <alignment horizontal="center" vertical="center"/>
    </xf>
    <xf numFmtId="165" fontId="61" fillId="24" borderId="0" xfId="0" applyNumberFormat="1" applyFont="1" applyFill="1" applyBorder="1" applyAlignment="1">
      <alignment horizontal="center" vertical="center"/>
    </xf>
    <xf numFmtId="0" fontId="62" fillId="24" borderId="0" xfId="0" applyFont="1" applyFill="1"/>
    <xf numFmtId="0" fontId="62" fillId="24" borderId="0" xfId="0" applyFont="1" applyFill="1" applyBorder="1"/>
    <xf numFmtId="3" fontId="50" fillId="0" borderId="16" xfId="0" applyNumberFormat="1" applyFont="1" applyFill="1" applyBorder="1" applyAlignment="1">
      <alignment horizontal="center" vertical="center"/>
    </xf>
    <xf numFmtId="1" fontId="54" fillId="24" borderId="25" xfId="0" applyNumberFormat="1" applyFont="1" applyFill="1" applyBorder="1" applyAlignment="1">
      <alignment horizontal="left" vertical="center" wrapText="1"/>
    </xf>
    <xf numFmtId="1" fontId="45" fillId="24" borderId="19" xfId="0" applyNumberFormat="1" applyFont="1" applyFill="1" applyBorder="1" applyAlignment="1">
      <alignment wrapText="1"/>
    </xf>
    <xf numFmtId="1" fontId="45" fillId="24" borderId="21" xfId="0" applyNumberFormat="1" applyFont="1" applyFill="1" applyBorder="1" applyAlignment="1">
      <alignment vertical="center"/>
    </xf>
    <xf numFmtId="1" fontId="54" fillId="24" borderId="21" xfId="0" applyNumberFormat="1" applyFont="1" applyFill="1" applyBorder="1" applyAlignment="1">
      <alignment horizontal="left" vertical="center" indent="1"/>
    </xf>
    <xf numFmtId="3" fontId="50" fillId="24" borderId="16" xfId="189" applyNumberFormat="1" applyFont="1" applyFill="1" applyBorder="1" applyAlignment="1">
      <alignment horizontal="center" vertical="center"/>
    </xf>
    <xf numFmtId="3" fontId="50" fillId="24" borderId="0" xfId="189" applyNumberFormat="1" applyFont="1" applyFill="1" applyBorder="1" applyAlignment="1">
      <alignment horizontal="center" vertical="center"/>
    </xf>
    <xf numFmtId="1" fontId="50" fillId="24" borderId="21" xfId="0" applyNumberFormat="1" applyFont="1" applyFill="1" applyBorder="1" applyAlignment="1">
      <alignment horizontal="left" vertical="center"/>
    </xf>
    <xf numFmtId="3" fontId="45" fillId="24" borderId="25" xfId="0" applyNumberFormat="1" applyFont="1" applyFill="1" applyBorder="1" applyAlignment="1">
      <alignment horizontal="center" vertical="center"/>
    </xf>
    <xf numFmtId="3" fontId="45" fillId="24" borderId="26" xfId="0" applyNumberFormat="1" applyFont="1" applyFill="1" applyBorder="1" applyAlignment="1">
      <alignment horizontal="center" vertical="center"/>
    </xf>
    <xf numFmtId="0" fontId="50" fillId="24" borderId="0" xfId="185" applyFont="1" applyFill="1"/>
    <xf numFmtId="0" fontId="57" fillId="24" borderId="0" xfId="185" applyFont="1" applyFill="1"/>
    <xf numFmtId="1" fontId="57" fillId="24" borderId="0" xfId="192" applyNumberFormat="1" applyFont="1" applyFill="1" applyBorder="1" applyAlignment="1">
      <alignment horizontal="left" vertical="center"/>
    </xf>
    <xf numFmtId="0" fontId="8" fillId="24" borderId="0" xfId="192" applyFont="1" applyFill="1"/>
    <xf numFmtId="1" fontId="8" fillId="24" borderId="0" xfId="0" applyNumberFormat="1" applyFont="1" applyFill="1" applyBorder="1" applyAlignment="1">
      <alignment wrapText="1"/>
    </xf>
    <xf numFmtId="1" fontId="56" fillId="24" borderId="0" xfId="0" applyNumberFormat="1" applyFont="1" applyFill="1" applyBorder="1" applyAlignment="1">
      <alignment wrapText="1"/>
    </xf>
    <xf numFmtId="0" fontId="61" fillId="24" borderId="0" xfId="196" applyFont="1" applyFill="1"/>
    <xf numFmtId="0" fontId="56" fillId="24" borderId="0" xfId="196" applyFont="1" applyFill="1"/>
    <xf numFmtId="0" fontId="63" fillId="0" borderId="0" xfId="0" applyFont="1" applyAlignment="1">
      <alignment vertical="center"/>
    </xf>
    <xf numFmtId="1" fontId="8" fillId="24" borderId="0" xfId="192" applyNumberFormat="1" applyFont="1" applyFill="1"/>
    <xf numFmtId="0" fontId="45" fillId="24" borderId="0" xfId="188" applyFont="1" applyFill="1"/>
    <xf numFmtId="0" fontId="8" fillId="24" borderId="0" xfId="183" applyFont="1" applyFill="1"/>
    <xf numFmtId="1" fontId="45" fillId="24" borderId="0" xfId="0" applyNumberFormat="1" applyFont="1" applyFill="1" applyBorder="1" applyAlignment="1">
      <alignment wrapText="1"/>
    </xf>
    <xf numFmtId="1" fontId="58" fillId="24" borderId="0" xfId="0" applyNumberFormat="1" applyFont="1" applyFill="1" applyBorder="1" applyAlignment="1">
      <alignment horizontal="right" vertical="center"/>
    </xf>
    <xf numFmtId="165" fontId="50" fillId="24" borderId="0" xfId="0" applyNumberFormat="1" applyFont="1" applyFill="1" applyBorder="1" applyAlignment="1">
      <alignment horizontal="right" vertical="center"/>
    </xf>
    <xf numFmtId="0" fontId="8" fillId="24" borderId="0" xfId="196" applyFont="1" applyFill="1"/>
    <xf numFmtId="0" fontId="45" fillId="24" borderId="0" xfId="0" applyFont="1" applyFill="1" applyBorder="1"/>
    <xf numFmtId="0" fontId="64" fillId="24" borderId="0" xfId="99" applyFont="1" applyFill="1" applyAlignment="1" applyProtection="1"/>
    <xf numFmtId="0" fontId="51" fillId="24" borderId="0" xfId="188" applyFont="1" applyFill="1"/>
    <xf numFmtId="0" fontId="53" fillId="24" borderId="0" xfId="188" applyFont="1" applyFill="1"/>
    <xf numFmtId="0" fontId="50" fillId="24" borderId="0" xfId="0" applyFont="1" applyFill="1" applyBorder="1"/>
    <xf numFmtId="0" fontId="65" fillId="24" borderId="0" xfId="188" applyFont="1" applyFill="1"/>
    <xf numFmtId="0" fontId="50" fillId="24" borderId="0" xfId="193" applyFont="1" applyFill="1" applyAlignment="1">
      <alignment horizontal="left"/>
    </xf>
    <xf numFmtId="0" fontId="52" fillId="24" borderId="0" xfId="0" applyFont="1" applyFill="1"/>
    <xf numFmtId="0" fontId="52" fillId="24" borderId="0" xfId="188" applyFont="1" applyFill="1"/>
    <xf numFmtId="0" fontId="49" fillId="24" borderId="0" xfId="188" applyFont="1" applyFill="1"/>
    <xf numFmtId="0" fontId="45" fillId="24" borderId="0" xfId="188" applyFont="1" applyFill="1" applyBorder="1"/>
    <xf numFmtId="0" fontId="49" fillId="24" borderId="0" xfId="195" applyFont="1" applyFill="1" applyAlignment="1">
      <alignment horizontal="left"/>
    </xf>
    <xf numFmtId="0" fontId="45" fillId="24" borderId="0" xfId="188" applyFont="1" applyFill="1" applyAlignment="1">
      <alignment horizontal="centerContinuous" vertical="center"/>
    </xf>
    <xf numFmtId="0" fontId="66" fillId="24" borderId="0" xfId="189" applyFont="1" applyFill="1" applyBorder="1" applyAlignment="1">
      <alignment horizontal="centerContinuous" vertical="center"/>
    </xf>
    <xf numFmtId="49" fontId="58" fillId="24" borderId="0" xfId="192" applyNumberFormat="1" applyFont="1" applyFill="1" applyBorder="1" applyAlignment="1">
      <alignment horizontal="centerContinuous" vertical="center"/>
    </xf>
    <xf numFmtId="0" fontId="49" fillId="24" borderId="0" xfId="187" applyFont="1" applyFill="1" applyAlignment="1">
      <alignment horizontal="left" vertical="center"/>
    </xf>
    <xf numFmtId="0" fontId="45" fillId="24" borderId="3" xfId="188" applyFont="1" applyFill="1" applyBorder="1" applyAlignment="1">
      <alignment horizontal="center" vertical="center" wrapText="1"/>
    </xf>
    <xf numFmtId="0" fontId="45" fillId="24" borderId="3" xfId="186" applyFont="1" applyFill="1" applyBorder="1" applyAlignment="1">
      <alignment horizontal="center" vertical="center"/>
    </xf>
    <xf numFmtId="0" fontId="67" fillId="24" borderId="3" xfId="188" applyFont="1" applyFill="1" applyBorder="1" applyAlignment="1">
      <alignment horizontal="center" vertical="center" wrapText="1"/>
    </xf>
    <xf numFmtId="0" fontId="67" fillId="24" borderId="3" xfId="186" applyFont="1" applyFill="1" applyBorder="1" applyAlignment="1">
      <alignment horizontal="center" vertical="center"/>
    </xf>
    <xf numFmtId="0" fontId="67" fillId="24" borderId="19" xfId="186" applyFont="1" applyFill="1" applyBorder="1" applyAlignment="1">
      <alignment horizontal="center" vertical="center"/>
    </xf>
    <xf numFmtId="0" fontId="45" fillId="24" borderId="19" xfId="182" applyFont="1" applyFill="1" applyBorder="1" applyAlignment="1">
      <alignment horizontal="center" vertical="center"/>
    </xf>
    <xf numFmtId="0" fontId="50" fillId="24" borderId="19" xfId="191" applyFont="1" applyFill="1" applyBorder="1" applyAlignment="1">
      <alignment horizontal="center" vertical="center" wrapText="1"/>
    </xf>
    <xf numFmtId="0" fontId="50" fillId="24" borderId="19" xfId="182" applyFont="1" applyFill="1" applyBorder="1" applyAlignment="1">
      <alignment horizontal="center" vertical="center" wrapText="1"/>
    </xf>
    <xf numFmtId="0" fontId="45" fillId="24" borderId="0" xfId="182" applyFont="1" applyFill="1" applyBorder="1" applyAlignment="1">
      <alignment horizontal="center" vertical="center"/>
    </xf>
    <xf numFmtId="0" fontId="45" fillId="24" borderId="19" xfId="188" applyFont="1" applyFill="1" applyBorder="1"/>
    <xf numFmtId="0" fontId="45" fillId="24" borderId="19" xfId="188" applyFont="1" applyFill="1" applyBorder="1" applyAlignment="1">
      <alignment vertical="center"/>
    </xf>
    <xf numFmtId="0" fontId="67" fillId="24" borderId="19" xfId="188" applyFont="1" applyFill="1" applyBorder="1"/>
    <xf numFmtId="0" fontId="67" fillId="24" borderId="19" xfId="188" applyFont="1" applyFill="1" applyBorder="1" applyAlignment="1">
      <alignment vertical="center"/>
    </xf>
    <xf numFmtId="0" fontId="67" fillId="24" borderId="20" xfId="188" applyFont="1" applyFill="1" applyBorder="1" applyAlignment="1">
      <alignment horizontal="left" vertical="center"/>
    </xf>
    <xf numFmtId="3" fontId="45" fillId="24" borderId="20" xfId="0" applyNumberFormat="1" applyFont="1" applyFill="1" applyBorder="1" applyAlignment="1">
      <alignment horizontal="center" vertical="center"/>
    </xf>
    <xf numFmtId="166" fontId="50" fillId="24" borderId="17" xfId="0" applyNumberFormat="1" applyFont="1" applyFill="1" applyBorder="1" applyAlignment="1">
      <alignment horizontal="center" vertical="center"/>
    </xf>
    <xf numFmtId="3" fontId="45" fillId="24" borderId="17" xfId="0" applyNumberFormat="1" applyFont="1" applyFill="1" applyBorder="1" applyAlignment="1">
      <alignment horizontal="center" vertical="center"/>
    </xf>
    <xf numFmtId="166" fontId="50" fillId="24" borderId="23" xfId="0" applyNumberFormat="1" applyFont="1" applyFill="1" applyBorder="1" applyAlignment="1">
      <alignment horizontal="center" vertical="center"/>
    </xf>
    <xf numFmtId="165" fontId="50" fillId="24" borderId="17" xfId="188" applyNumberFormat="1" applyFont="1" applyFill="1" applyBorder="1" applyAlignment="1">
      <alignment horizontal="center" vertical="center"/>
    </xf>
    <xf numFmtId="165" fontId="50" fillId="24" borderId="20" xfId="188" applyNumberFormat="1" applyFont="1" applyFill="1" applyBorder="1" applyAlignment="1">
      <alignment horizontal="center" vertical="center"/>
    </xf>
    <xf numFmtId="165" fontId="50" fillId="24" borderId="23" xfId="188" applyNumberFormat="1" applyFont="1" applyFill="1" applyBorder="1" applyAlignment="1">
      <alignment horizontal="center" vertical="center"/>
    </xf>
    <xf numFmtId="165" fontId="50" fillId="24" borderId="0" xfId="188" applyNumberFormat="1" applyFont="1" applyFill="1" applyBorder="1" applyAlignment="1">
      <alignment horizontal="center" vertical="center"/>
    </xf>
    <xf numFmtId="0" fontId="52" fillId="24" borderId="0" xfId="193" applyFont="1" applyFill="1" applyAlignment="1">
      <alignment horizontal="left"/>
    </xf>
    <xf numFmtId="0" fontId="45" fillId="24" borderId="21" xfId="188" applyFont="1" applyFill="1" applyBorder="1"/>
    <xf numFmtId="0" fontId="50" fillId="24" borderId="21" xfId="192" applyFont="1" applyFill="1" applyBorder="1" applyAlignment="1">
      <alignment vertical="center"/>
    </xf>
    <xf numFmtId="0" fontId="67" fillId="24" borderId="21" xfId="188" applyFont="1" applyFill="1" applyBorder="1"/>
    <xf numFmtId="0" fontId="68" fillId="24" borderId="21" xfId="192" applyFont="1" applyFill="1" applyBorder="1" applyAlignment="1">
      <alignment vertical="center"/>
    </xf>
    <xf numFmtId="0" fontId="69" fillId="24" borderId="16" xfId="192" applyFont="1" applyFill="1" applyBorder="1" applyAlignment="1">
      <alignment vertical="center"/>
    </xf>
    <xf numFmtId="0" fontId="70" fillId="24" borderId="16" xfId="192" applyFont="1" applyFill="1" applyBorder="1" applyAlignment="1">
      <alignment horizontal="left" vertical="center"/>
    </xf>
    <xf numFmtId="0" fontId="58" fillId="24" borderId="16" xfId="192" applyFont="1" applyFill="1" applyBorder="1" applyAlignment="1">
      <alignment horizontal="center" vertical="center"/>
    </xf>
    <xf numFmtId="0" fontId="58" fillId="24" borderId="0" xfId="192" applyFont="1" applyFill="1" applyBorder="1" applyAlignment="1">
      <alignment horizontal="center" vertical="center"/>
    </xf>
    <xf numFmtId="3" fontId="45" fillId="24" borderId="0" xfId="188" applyNumberFormat="1" applyFont="1" applyFill="1" applyBorder="1" applyAlignment="1">
      <alignment horizontal="center" vertical="center"/>
    </xf>
    <xf numFmtId="1" fontId="50" fillId="24" borderId="0" xfId="188" applyNumberFormat="1" applyFont="1" applyFill="1" applyBorder="1" applyAlignment="1">
      <alignment horizontal="center" vertical="center"/>
    </xf>
    <xf numFmtId="1" fontId="50" fillId="24" borderId="24" xfId="188" applyNumberFormat="1" applyFont="1" applyFill="1" applyBorder="1" applyAlignment="1">
      <alignment horizontal="center" vertical="center"/>
    </xf>
    <xf numFmtId="166" fontId="50" fillId="24" borderId="0" xfId="0" applyNumberFormat="1" applyFont="1" applyFill="1" applyBorder="1" applyAlignment="1">
      <alignment horizontal="center" vertical="center"/>
    </xf>
    <xf numFmtId="165" fontId="50" fillId="24" borderId="16" xfId="188" applyNumberFormat="1" applyFont="1" applyFill="1" applyBorder="1" applyAlignment="1">
      <alignment horizontal="center" vertical="center"/>
    </xf>
    <xf numFmtId="0" fontId="45" fillId="24" borderId="21" xfId="192" applyFont="1" applyFill="1" applyBorder="1" applyAlignment="1">
      <alignment vertical="center" wrapText="1"/>
    </xf>
    <xf numFmtId="0" fontId="67" fillId="24" borderId="21" xfId="192" applyFont="1" applyFill="1" applyBorder="1" applyAlignment="1">
      <alignment vertical="center" wrapText="1"/>
    </xf>
    <xf numFmtId="0" fontId="67" fillId="24" borderId="16" xfId="192" applyFont="1" applyFill="1" applyBorder="1" applyAlignment="1">
      <alignment vertical="center" wrapText="1"/>
    </xf>
    <xf numFmtId="166" fontId="50" fillId="24" borderId="24" xfId="0" applyNumberFormat="1" applyFont="1" applyFill="1" applyBorder="1" applyAlignment="1">
      <alignment horizontal="center" vertical="center"/>
    </xf>
    <xf numFmtId="165" fontId="50" fillId="24" borderId="24" xfId="188" applyNumberFormat="1" applyFont="1" applyFill="1" applyBorder="1" applyAlignment="1">
      <alignment horizontal="center" vertical="center"/>
    </xf>
    <xf numFmtId="0" fontId="53" fillId="24" borderId="0" xfId="188" applyFont="1" applyFill="1" applyBorder="1"/>
    <xf numFmtId="1" fontId="50" fillId="24" borderId="21" xfId="194" applyNumberFormat="1" applyFont="1" applyFill="1" applyBorder="1" applyAlignment="1">
      <alignment horizontal="center" vertical="center"/>
    </xf>
    <xf numFmtId="0" fontId="50" fillId="24" borderId="21" xfId="192" applyFont="1" applyFill="1" applyBorder="1" applyAlignment="1">
      <alignment vertical="center" wrapText="1"/>
    </xf>
    <xf numFmtId="1" fontId="68" fillId="24" borderId="21" xfId="194" applyNumberFormat="1" applyFont="1" applyFill="1" applyBorder="1" applyAlignment="1">
      <alignment horizontal="center" vertical="center"/>
    </xf>
    <xf numFmtId="0" fontId="68" fillId="24" borderId="21" xfId="192" applyFont="1" applyFill="1" applyBorder="1" applyAlignment="1">
      <alignment vertical="center" wrapText="1"/>
    </xf>
    <xf numFmtId="0" fontId="68" fillId="24" borderId="16" xfId="192" applyFont="1" applyFill="1" applyBorder="1" applyAlignment="1">
      <alignment vertical="center" wrapText="1"/>
    </xf>
    <xf numFmtId="1" fontId="50" fillId="24" borderId="16" xfId="197" applyNumberFormat="1" applyFont="1" applyFill="1" applyBorder="1" applyAlignment="1">
      <alignment horizontal="center" vertical="center"/>
    </xf>
    <xf numFmtId="1" fontId="50" fillId="24" borderId="0" xfId="197" applyNumberFormat="1" applyFont="1" applyFill="1" applyBorder="1" applyAlignment="1">
      <alignment horizontal="center" vertical="center"/>
    </xf>
    <xf numFmtId="49" fontId="49" fillId="24" borderId="0" xfId="192" applyNumberFormat="1" applyFont="1" applyFill="1" applyBorder="1" applyAlignment="1">
      <alignment horizontal="center" vertical="center" wrapText="1"/>
    </xf>
    <xf numFmtId="0" fontId="52" fillId="24" borderId="0" xfId="190" applyFont="1" applyFill="1" applyBorder="1" applyAlignment="1">
      <alignment horizontal="center" vertical="center" wrapText="1"/>
    </xf>
    <xf numFmtId="0" fontId="68" fillId="24" borderId="16" xfId="192" applyFont="1" applyFill="1" applyBorder="1" applyAlignment="1">
      <alignment horizontal="left" vertical="center" wrapText="1"/>
    </xf>
    <xf numFmtId="165" fontId="52" fillId="24" borderId="0" xfId="188" applyNumberFormat="1" applyFont="1" applyFill="1" applyBorder="1" applyAlignment="1">
      <alignment horizontal="center" vertical="center"/>
    </xf>
    <xf numFmtId="0" fontId="52" fillId="24" borderId="0" xfId="188" applyFont="1" applyFill="1" applyBorder="1"/>
    <xf numFmtId="1" fontId="45" fillId="24" borderId="0" xfId="197" applyNumberFormat="1" applyFont="1" applyFill="1" applyBorder="1"/>
    <xf numFmtId="0" fontId="50" fillId="24" borderId="21" xfId="192" applyFont="1" applyFill="1" applyBorder="1" applyAlignment="1">
      <alignment horizontal="left" vertical="center" wrapText="1" indent="1"/>
    </xf>
    <xf numFmtId="0" fontId="68" fillId="24" borderId="21" xfId="192" applyFont="1" applyFill="1" applyBorder="1" applyAlignment="1">
      <alignment horizontal="left" vertical="center" wrapText="1" indent="1"/>
    </xf>
    <xf numFmtId="0" fontId="68" fillId="24" borderId="16" xfId="192" applyFont="1" applyFill="1" applyBorder="1" applyAlignment="1">
      <alignment horizontal="left" vertical="center" wrapText="1" indent="1"/>
    </xf>
    <xf numFmtId="0" fontId="50" fillId="24" borderId="16" xfId="192" applyFont="1" applyFill="1" applyBorder="1" applyAlignment="1">
      <alignment horizontal="center" vertical="center" wrapText="1"/>
    </xf>
    <xf numFmtId="0" fontId="50" fillId="24" borderId="0" xfId="192" applyFont="1" applyFill="1" applyBorder="1" applyAlignment="1">
      <alignment horizontal="center" vertical="center" wrapText="1"/>
    </xf>
    <xf numFmtId="1" fontId="8" fillId="24" borderId="0" xfId="188" applyNumberFormat="1" applyFont="1" applyFill="1" applyBorder="1" applyAlignment="1">
      <alignment horizontal="center" vertical="center"/>
    </xf>
    <xf numFmtId="1" fontId="45" fillId="24" borderId="16" xfId="197" applyNumberFormat="1" applyFont="1" applyFill="1" applyBorder="1" applyAlignment="1">
      <alignment horizontal="center" vertical="center"/>
    </xf>
    <xf numFmtId="1" fontId="45" fillId="24" borderId="0" xfId="197" applyNumberFormat="1" applyFont="1" applyFill="1" applyBorder="1" applyAlignment="1">
      <alignment horizontal="center" vertical="center"/>
    </xf>
    <xf numFmtId="165" fontId="52" fillId="24" borderId="0" xfId="188" applyNumberFormat="1" applyFont="1" applyFill="1" applyBorder="1" applyAlignment="1">
      <alignment horizontal="center" vertical="center" wrapText="1"/>
    </xf>
    <xf numFmtId="0" fontId="45" fillId="24" borderId="22" xfId="188" applyFont="1" applyFill="1" applyBorder="1"/>
    <xf numFmtId="0" fontId="45" fillId="24" borderId="22" xfId="192" applyFont="1" applyFill="1" applyBorder="1" applyAlignment="1">
      <alignment vertical="center"/>
    </xf>
    <xf numFmtId="0" fontId="67" fillId="24" borderId="22" xfId="188" applyFont="1" applyFill="1" applyBorder="1"/>
    <xf numFmtId="0" fontId="67" fillId="24" borderId="22" xfId="192" applyFont="1" applyFill="1" applyBorder="1" applyAlignment="1">
      <alignment vertical="center"/>
    </xf>
    <xf numFmtId="0" fontId="67" fillId="24" borderId="25" xfId="192" applyFont="1" applyFill="1" applyBorder="1" applyAlignment="1">
      <alignment vertical="center"/>
    </xf>
    <xf numFmtId="1" fontId="45" fillId="24" borderId="25" xfId="192" applyNumberFormat="1" applyFont="1" applyFill="1" applyBorder="1" applyAlignment="1">
      <alignment horizontal="center" vertical="center"/>
    </xf>
    <xf numFmtId="166" fontId="50" fillId="24" borderId="26" xfId="0" applyNumberFormat="1" applyFont="1" applyFill="1" applyBorder="1" applyAlignment="1">
      <alignment horizontal="center" vertical="center"/>
    </xf>
    <xf numFmtId="1" fontId="45" fillId="24" borderId="26" xfId="192" applyNumberFormat="1" applyFont="1" applyFill="1" applyBorder="1" applyAlignment="1">
      <alignment horizontal="center" vertical="center"/>
    </xf>
    <xf numFmtId="166" fontId="50" fillId="24" borderId="27" xfId="0" applyNumberFormat="1" applyFont="1" applyFill="1" applyBorder="1" applyAlignment="1">
      <alignment horizontal="center" vertical="center"/>
    </xf>
    <xf numFmtId="165" fontId="50" fillId="24" borderId="26" xfId="188" applyNumberFormat="1" applyFont="1" applyFill="1" applyBorder="1" applyAlignment="1">
      <alignment horizontal="center" vertical="center"/>
    </xf>
    <xf numFmtId="165" fontId="50" fillId="24" borderId="25" xfId="188" applyNumberFormat="1" applyFont="1" applyFill="1" applyBorder="1" applyAlignment="1">
      <alignment horizontal="center" vertical="center"/>
    </xf>
    <xf numFmtId="165" fontId="50" fillId="24" borderId="27" xfId="188" applyNumberFormat="1" applyFont="1" applyFill="1" applyBorder="1" applyAlignment="1">
      <alignment horizontal="center" vertical="center"/>
    </xf>
    <xf numFmtId="0" fontId="68" fillId="24" borderId="0" xfId="185" applyFont="1" applyFill="1"/>
    <xf numFmtId="0" fontId="67" fillId="24" borderId="0" xfId="188" applyFont="1" applyFill="1"/>
    <xf numFmtId="1" fontId="68" fillId="24" borderId="0" xfId="192" applyNumberFormat="1" applyFont="1" applyFill="1" applyBorder="1" applyAlignment="1">
      <alignment horizontal="left" vertical="center"/>
    </xf>
    <xf numFmtId="0" fontId="70" fillId="24" borderId="0" xfId="192" applyFont="1" applyFill="1"/>
    <xf numFmtId="173" fontId="8" fillId="24" borderId="0" xfId="184" applyNumberFormat="1" applyFont="1" applyFill="1" applyAlignment="1" applyProtection="1"/>
    <xf numFmtId="0" fontId="71" fillId="24" borderId="0" xfId="188" applyFont="1" applyFill="1" applyBorder="1"/>
    <xf numFmtId="1" fontId="70" fillId="24" borderId="0" xfId="192" applyNumberFormat="1" applyFont="1" applyFill="1"/>
    <xf numFmtId="0" fontId="70" fillId="24" borderId="0" xfId="196" applyFont="1" applyFill="1"/>
    <xf numFmtId="0" fontId="45" fillId="24" borderId="0" xfId="188" applyFont="1" applyFill="1" applyAlignment="1">
      <alignment horizontal="right" vertical="center"/>
    </xf>
    <xf numFmtId="166" fontId="45" fillId="24" borderId="0" xfId="188" applyNumberFormat="1" applyFont="1" applyFill="1" applyAlignment="1">
      <alignment horizontal="right" vertical="center"/>
    </xf>
    <xf numFmtId="1" fontId="58" fillId="24" borderId="0" xfId="188" applyNumberFormat="1" applyFont="1" applyFill="1" applyBorder="1" applyAlignment="1">
      <alignment horizontal="right" vertical="center"/>
    </xf>
    <xf numFmtId="0" fontId="58" fillId="24" borderId="0" xfId="188" applyFont="1" applyFill="1" applyBorder="1" applyAlignment="1">
      <alignment horizontal="right" vertical="center"/>
    </xf>
    <xf numFmtId="165" fontId="58" fillId="24" borderId="0" xfId="188" applyNumberFormat="1" applyFont="1" applyFill="1" applyAlignment="1">
      <alignment horizontal="right" vertical="center"/>
    </xf>
    <xf numFmtId="1" fontId="58" fillId="24" borderId="0" xfId="188" applyNumberFormat="1" applyFont="1" applyFill="1" applyAlignment="1">
      <alignment horizontal="right" vertical="center"/>
    </xf>
    <xf numFmtId="0" fontId="58" fillId="24" borderId="0" xfId="188" applyFont="1" applyFill="1" applyAlignment="1">
      <alignment horizontal="right" vertical="center"/>
    </xf>
    <xf numFmtId="166" fontId="45" fillId="24" borderId="0" xfId="188" applyNumberFormat="1" applyFont="1" applyFill="1"/>
    <xf numFmtId="0" fontId="58" fillId="24" borderId="0" xfId="188" applyFont="1" applyFill="1" applyAlignment="1">
      <alignment horizontal="center"/>
    </xf>
    <xf numFmtId="0" fontId="51" fillId="30" borderId="0" xfId="188" applyFont="1" applyFill="1"/>
    <xf numFmtId="0" fontId="48" fillId="30" borderId="0" xfId="0" applyFont="1" applyFill="1"/>
    <xf numFmtId="165" fontId="50" fillId="24" borderId="0" xfId="188" applyNumberFormat="1" applyFont="1" applyFill="1" applyBorder="1" applyAlignment="1">
      <alignment horizontal="center" vertical="center" wrapText="1"/>
    </xf>
    <xf numFmtId="165" fontId="50" fillId="24" borderId="16" xfId="188" applyNumberFormat="1" applyFont="1" applyFill="1" applyBorder="1" applyAlignment="1">
      <alignment horizontal="center" vertical="center" wrapText="1"/>
    </xf>
    <xf numFmtId="165" fontId="52" fillId="24" borderId="16" xfId="188" applyNumberFormat="1" applyFont="1" applyFill="1" applyBorder="1" applyAlignment="1">
      <alignment horizontal="center" vertical="center"/>
    </xf>
    <xf numFmtId="0" fontId="71" fillId="24" borderId="0" xfId="188" applyFont="1" applyFill="1"/>
    <xf numFmtId="0" fontId="71" fillId="30" borderId="0" xfId="188" applyFont="1" applyFill="1"/>
    <xf numFmtId="0" fontId="51" fillId="24" borderId="0" xfId="188" applyFont="1" applyFill="1" applyBorder="1"/>
    <xf numFmtId="0" fontId="49" fillId="24" borderId="0" xfId="188" applyFont="1" applyFill="1" applyBorder="1"/>
    <xf numFmtId="0" fontId="45" fillId="24" borderId="19" xfId="191" applyFont="1" applyFill="1" applyBorder="1" applyAlignment="1">
      <alignment horizontal="center" vertical="center" wrapText="1"/>
    </xf>
    <xf numFmtId="0" fontId="45" fillId="24" borderId="17" xfId="182" applyFont="1" applyFill="1" applyBorder="1" applyAlignment="1">
      <alignment horizontal="center" vertical="center"/>
    </xf>
    <xf numFmtId="0" fontId="45" fillId="24" borderId="23" xfId="182" applyFont="1" applyFill="1" applyBorder="1" applyAlignment="1">
      <alignment horizontal="center" vertical="center"/>
    </xf>
    <xf numFmtId="0" fontId="71" fillId="24" borderId="19" xfId="188" applyFont="1" applyFill="1" applyBorder="1"/>
    <xf numFmtId="0" fontId="67" fillId="24" borderId="20" xfId="188" applyFont="1" applyFill="1" applyBorder="1" applyAlignment="1">
      <alignment vertical="center"/>
    </xf>
    <xf numFmtId="165" fontId="72" fillId="24" borderId="17" xfId="188" applyNumberFormat="1" applyFont="1" applyFill="1" applyBorder="1" applyAlignment="1">
      <alignment horizontal="center" vertical="center"/>
    </xf>
    <xf numFmtId="165" fontId="72" fillId="24" borderId="20" xfId="188" applyNumberFormat="1" applyFont="1" applyFill="1" applyBorder="1" applyAlignment="1">
      <alignment horizontal="center" vertical="center"/>
    </xf>
    <xf numFmtId="0" fontId="71" fillId="24" borderId="21" xfId="188" applyFont="1" applyFill="1" applyBorder="1"/>
    <xf numFmtId="0" fontId="68" fillId="24" borderId="16" xfId="192" applyFont="1" applyFill="1" applyBorder="1" applyAlignment="1">
      <alignment vertical="center"/>
    </xf>
    <xf numFmtId="0" fontId="71" fillId="24" borderId="16" xfId="188" applyFont="1" applyFill="1" applyBorder="1" applyAlignment="1">
      <alignment horizontal="center" vertical="center"/>
    </xf>
    <xf numFmtId="0" fontId="71" fillId="24" borderId="24" xfId="188" applyFont="1" applyFill="1" applyBorder="1" applyAlignment="1">
      <alignment horizontal="center" vertical="center"/>
    </xf>
    <xf numFmtId="0" fontId="71" fillId="24" borderId="0" xfId="188" applyFont="1" applyFill="1" applyBorder="1" applyAlignment="1">
      <alignment horizontal="center" vertical="center"/>
    </xf>
    <xf numFmtId="165" fontId="72" fillId="24" borderId="0" xfId="188" applyNumberFormat="1" applyFont="1" applyFill="1" applyBorder="1" applyAlignment="1">
      <alignment horizontal="center" vertical="center"/>
    </xf>
    <xf numFmtId="165" fontId="72" fillId="24" borderId="16" xfId="188" applyNumberFormat="1" applyFont="1" applyFill="1" applyBorder="1" applyAlignment="1">
      <alignment horizontal="center" vertical="center"/>
    </xf>
    <xf numFmtId="0" fontId="71" fillId="24" borderId="22" xfId="188" applyFont="1" applyFill="1" applyBorder="1"/>
    <xf numFmtId="165" fontId="72" fillId="24" borderId="26" xfId="188" applyNumberFormat="1" applyFont="1" applyFill="1" applyBorder="1" applyAlignment="1">
      <alignment horizontal="center" vertical="center"/>
    </xf>
    <xf numFmtId="165" fontId="72" fillId="24" borderId="25" xfId="188" applyNumberFormat="1" applyFont="1" applyFill="1" applyBorder="1" applyAlignment="1">
      <alignment horizontal="center" vertical="center"/>
    </xf>
    <xf numFmtId="0" fontId="71" fillId="30" borderId="0" xfId="188" applyFont="1" applyFill="1" applyBorder="1"/>
    <xf numFmtId="165" fontId="72" fillId="24" borderId="23" xfId="188" applyNumberFormat="1" applyFont="1" applyFill="1" applyBorder="1" applyAlignment="1">
      <alignment horizontal="center" vertical="center"/>
    </xf>
    <xf numFmtId="165" fontId="72" fillId="24" borderId="24" xfId="188" applyNumberFormat="1" applyFont="1" applyFill="1" applyBorder="1" applyAlignment="1">
      <alignment horizontal="center" vertical="center"/>
    </xf>
    <xf numFmtId="165" fontId="72" fillId="24" borderId="27" xfId="188" applyNumberFormat="1" applyFont="1" applyFill="1" applyBorder="1" applyAlignment="1">
      <alignment horizontal="center" vertical="center"/>
    </xf>
    <xf numFmtId="166" fontId="8" fillId="24" borderId="0" xfId="0" applyNumberFormat="1" applyFont="1" applyFill="1" applyBorder="1" applyAlignment="1">
      <alignment horizontal="center" vertical="center"/>
    </xf>
    <xf numFmtId="166" fontId="8" fillId="24" borderId="26" xfId="0" applyNumberFormat="1" applyFont="1" applyFill="1" applyBorder="1" applyAlignment="1">
      <alignment horizontal="center" vertical="center"/>
    </xf>
    <xf numFmtId="3" fontId="71" fillId="24" borderId="0" xfId="188" applyNumberFormat="1" applyFont="1" applyFill="1"/>
    <xf numFmtId="0" fontId="8" fillId="24" borderId="23" xfId="0" applyFont="1" applyFill="1" applyBorder="1"/>
    <xf numFmtId="3" fontId="45" fillId="24" borderId="16" xfId="188" applyNumberFormat="1" applyFont="1" applyFill="1" applyBorder="1" applyAlignment="1">
      <alignment horizontal="center" vertical="center"/>
    </xf>
    <xf numFmtId="1" fontId="8" fillId="24" borderId="16" xfId="188" applyNumberFormat="1" applyFont="1" applyFill="1" applyBorder="1" applyAlignment="1">
      <alignment horizontal="center" vertical="center"/>
    </xf>
    <xf numFmtId="4" fontId="50" fillId="24" borderId="0" xfId="0" applyNumberFormat="1" applyFont="1" applyFill="1" applyBorder="1" applyAlignment="1">
      <alignment horizontal="center" vertical="center"/>
    </xf>
    <xf numFmtId="0" fontId="8" fillId="24" borderId="29" xfId="0" applyFont="1" applyFill="1" applyBorder="1"/>
    <xf numFmtId="0" fontId="45" fillId="24" borderId="24" xfId="0" applyFont="1" applyFill="1" applyBorder="1"/>
    <xf numFmtId="0" fontId="58" fillId="24" borderId="24" xfId="0" applyFont="1" applyFill="1" applyBorder="1"/>
    <xf numFmtId="0" fontId="45" fillId="24" borderId="27" xfId="0" applyFont="1" applyFill="1" applyBorder="1"/>
    <xf numFmtId="0" fontId="45" fillId="24" borderId="23" xfId="0" applyFont="1" applyFill="1" applyBorder="1"/>
    <xf numFmtId="0" fontId="62" fillId="24" borderId="24" xfId="0" applyFont="1" applyFill="1" applyBorder="1"/>
    <xf numFmtId="0" fontId="45" fillId="24" borderId="19" xfId="182" applyFont="1" applyFill="1" applyBorder="1" applyAlignment="1">
      <alignment horizontal="center" vertical="center" wrapText="1"/>
    </xf>
    <xf numFmtId="0" fontId="8" fillId="31" borderId="0" xfId="0" applyFont="1" applyFill="1" applyAlignment="1">
      <alignment vertical="center"/>
    </xf>
    <xf numFmtId="0" fontId="50" fillId="24" borderId="28" xfId="182" applyFont="1" applyFill="1" applyBorder="1" applyAlignment="1">
      <alignment horizontal="center" vertical="center"/>
    </xf>
    <xf numFmtId="0" fontId="50" fillId="24" borderId="18" xfId="182" applyFont="1" applyFill="1" applyBorder="1" applyAlignment="1">
      <alignment horizontal="center" vertical="center"/>
    </xf>
    <xf numFmtId="0" fontId="45" fillId="24" borderId="3" xfId="186" applyFont="1" applyFill="1" applyBorder="1" applyAlignment="1">
      <alignment horizontal="center" vertical="center"/>
    </xf>
    <xf numFmtId="0" fontId="45" fillId="24" borderId="19" xfId="186" applyFont="1" applyFill="1" applyBorder="1" applyAlignment="1">
      <alignment horizontal="center" vertical="center"/>
    </xf>
    <xf numFmtId="0" fontId="45" fillId="24" borderId="22" xfId="186" applyFont="1" applyFill="1" applyBorder="1" applyAlignment="1">
      <alignment horizontal="center" vertical="center"/>
    </xf>
    <xf numFmtId="0" fontId="54" fillId="24" borderId="19" xfId="186" applyFont="1" applyFill="1" applyBorder="1" applyAlignment="1">
      <alignment horizontal="center" vertical="center"/>
    </xf>
    <xf numFmtId="0" fontId="54" fillId="24" borderId="22" xfId="186" applyFont="1" applyFill="1" applyBorder="1" applyAlignment="1">
      <alignment horizontal="center" vertical="center"/>
    </xf>
    <xf numFmtId="0" fontId="45" fillId="24" borderId="28" xfId="186" applyFont="1" applyFill="1" applyBorder="1" applyAlignment="1">
      <alignment horizontal="center" vertical="center"/>
    </xf>
  </cellXfs>
  <cellStyles count="21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_Book1" xfId="76"/>
    <cellStyle name="Note" xfId="77"/>
    <cellStyle name="Ôèíàíñîâûé_Tranche" xfId="78"/>
    <cellStyle name="Output" xfId="79"/>
    <cellStyle name="S0" xfId="80"/>
    <cellStyle name="S1" xfId="81"/>
    <cellStyle name="S2" xfId="82"/>
    <cellStyle name="S3" xfId="83"/>
    <cellStyle name="S4" xfId="84"/>
    <cellStyle name="S5" xfId="85"/>
    <cellStyle name="S6" xfId="86"/>
    <cellStyle name="Title" xfId="87"/>
    <cellStyle name="Total" xfId="88"/>
    <cellStyle name="Warning Text" xfId="89"/>
    <cellStyle name="Акцентування1" xfId="90" builtinId="29" customBuiltin="1"/>
    <cellStyle name="Акцентування2" xfId="91" builtinId="33" customBuiltin="1"/>
    <cellStyle name="Акцентування3" xfId="92" builtinId="37" customBuiltin="1"/>
    <cellStyle name="Акцентування4" xfId="93" builtinId="41" customBuiltin="1"/>
    <cellStyle name="Акцентування5" xfId="94" builtinId="45" customBuiltin="1"/>
    <cellStyle name="Акцентування6" xfId="95" builtinId="49" customBuiltin="1"/>
    <cellStyle name="Ввід" xfId="96" builtinId="20" customBuiltin="1"/>
    <cellStyle name="Гарний" xfId="212" builtinId="26" customBuiltin="1"/>
    <cellStyle name="Гіперпосилання" xfId="99" builtinId="8"/>
    <cellStyle name="Заголовок 1" xfId="100" builtinId="16" customBuiltin="1"/>
    <cellStyle name="Заголовок 2" xfId="101" builtinId="17" customBuiltin="1"/>
    <cellStyle name="Заголовок 3" xfId="102" builtinId="18" customBuiltin="1"/>
    <cellStyle name="Заголовок 4" xfId="103" builtinId="19" customBuiltin="1"/>
    <cellStyle name="Звичайний" xfId="0" builtinId="0"/>
    <cellStyle name="Зв'язана клітинка" xfId="208" builtinId="24" customBuiltin="1"/>
    <cellStyle name="Контрольна клітинка" xfId="105" builtinId="23" customBuiltin="1"/>
    <cellStyle name="Назва" xfId="106" builtinId="15" customBuiltin="1"/>
    <cellStyle name="Нейтральний" xfId="107" builtinId="28" customBuiltin="1"/>
    <cellStyle name="Обчислення" xfId="98" builtinId="22" customBuiltin="1"/>
    <cellStyle name="Обычный 10" xfId="108"/>
    <cellStyle name="Обычный 11" xfId="109"/>
    <cellStyle name="Обычный 12" xfId="110"/>
    <cellStyle name="Обычный 13" xfId="111"/>
    <cellStyle name="Обычный 14" xfId="112"/>
    <cellStyle name="Обычный 15" xfId="113"/>
    <cellStyle name="Обычный 16" xfId="114"/>
    <cellStyle name="Обычный 17" xfId="115"/>
    <cellStyle name="Обычный 18" xfId="116"/>
    <cellStyle name="Обычный 19" xfId="117"/>
    <cellStyle name="Обычный 2" xfId="118"/>
    <cellStyle name="Обычный 2 2" xfId="119"/>
    <cellStyle name="Обычный 2 2 2" xfId="120"/>
    <cellStyle name="Обычный 2 2 3" xfId="121"/>
    <cellStyle name="Обычный 2 2 4" xfId="122"/>
    <cellStyle name="Обычный 2 2 5" xfId="123"/>
    <cellStyle name="Обычный 2 2 6" xfId="124"/>
    <cellStyle name="Обычный 2 2 7" xfId="125"/>
    <cellStyle name="Обычный 2 2_ZB_3KV_2014" xfId="126"/>
    <cellStyle name="Обычный 2 3" xfId="127"/>
    <cellStyle name="Обычный 2 4" xfId="128"/>
    <cellStyle name="Обычный 2 5" xfId="129"/>
    <cellStyle name="Обычный 2 6" xfId="130"/>
    <cellStyle name="Обычный 2 7" xfId="131"/>
    <cellStyle name="Обычный 2_Borg_01_11_2012" xfId="132"/>
    <cellStyle name="Обычный 20" xfId="133"/>
    <cellStyle name="Обычный 21" xfId="134"/>
    <cellStyle name="Обычный 22" xfId="135"/>
    <cellStyle name="Обычный 23" xfId="136"/>
    <cellStyle name="Обычный 24" xfId="137"/>
    <cellStyle name="Обычный 25" xfId="138"/>
    <cellStyle name="Обычный 26" xfId="139"/>
    <cellStyle name="Обычный 27" xfId="140"/>
    <cellStyle name="Обычный 28" xfId="141"/>
    <cellStyle name="Обычный 29" xfId="142"/>
    <cellStyle name="Обычный 3" xfId="143"/>
    <cellStyle name="Обычный 3 2" xfId="144"/>
    <cellStyle name="Обычный 3 2 2" xfId="145"/>
    <cellStyle name="Обычный 3 2_borg01082010-prov_div" xfId="146"/>
    <cellStyle name="Обычный 3_ZB_3KV_2014" xfId="147"/>
    <cellStyle name="Обычный 30" xfId="148"/>
    <cellStyle name="Обычный 31" xfId="149"/>
    <cellStyle name="Обычный 32" xfId="150"/>
    <cellStyle name="Обычный 33" xfId="151"/>
    <cellStyle name="Обычный 34" xfId="152"/>
    <cellStyle name="Обычный 35" xfId="153"/>
    <cellStyle name="Обычный 36" xfId="154"/>
    <cellStyle name="Обычный 37" xfId="155"/>
    <cellStyle name="Обычный 38" xfId="156"/>
    <cellStyle name="Обычный 39" xfId="157"/>
    <cellStyle name="Обычный 4" xfId="158"/>
    <cellStyle name="Обычный 4 2" xfId="159"/>
    <cellStyle name="Обычный 4_ZB_3KV_2014" xfId="160"/>
    <cellStyle name="Обычный 40" xfId="161"/>
    <cellStyle name="Обычный 41" xfId="162"/>
    <cellStyle name="Обычный 42" xfId="163"/>
    <cellStyle name="Обычный 45" xfId="164"/>
    <cellStyle name="Обычный 46" xfId="165"/>
    <cellStyle name="Обычный 47" xfId="166"/>
    <cellStyle name="Обычный 48" xfId="167"/>
    <cellStyle name="Обычный 49" xfId="168"/>
    <cellStyle name="Обычный 5" xfId="169"/>
    <cellStyle name="Обычный 5 2" xfId="170"/>
    <cellStyle name="Обычный 50" xfId="171"/>
    <cellStyle name="Обычный 51" xfId="172"/>
    <cellStyle name="Обычный 52" xfId="173"/>
    <cellStyle name="Обычный 53" xfId="174"/>
    <cellStyle name="Обычный 54" xfId="175"/>
    <cellStyle name="Обычный 6" xfId="176"/>
    <cellStyle name="Обычный 6 2" xfId="177"/>
    <cellStyle name="Обычный 6_ZB_3KV_2014" xfId="178"/>
    <cellStyle name="Обычный 7" xfId="179"/>
    <cellStyle name="Обычный 8" xfId="180"/>
    <cellStyle name="Обычный 9" xfId="181"/>
    <cellStyle name="Обычный_3.1-Monetary Statistics(1.1-1.4) 2" xfId="182"/>
    <cellStyle name="Обычный_DIN_aPB_rik_6G" xfId="183"/>
    <cellStyle name="Обычный_din_pb_6G" xfId="184"/>
    <cellStyle name="Обычный_PLB_2006" xfId="185"/>
    <cellStyle name="Обычный_SURVEY=Copy of Ukraine SRFmeme(2)" xfId="186"/>
    <cellStyle name="Обычный_SURVEY=Copy of Ukraine SRFmeme(2) 2" xfId="187"/>
    <cellStyle name="Обычный_Геогр.стр.2кв." xfId="188"/>
    <cellStyle name="Обычный_Дин.імпорт" xfId="189"/>
    <cellStyle name="Обычный_Динам_е_і_кв КПБ_ 6" xfId="190"/>
    <cellStyle name="Обычный_Динам_е_і_річна КПБ_ 6" xfId="191"/>
    <cellStyle name="Обычный_Експорт" xfId="192"/>
    <cellStyle name="Обычный_ЄС 9 міс.З_Т. 2015ДЛЯ ЗАПИТІВ річна. квартальна" xfId="193"/>
    <cellStyle name="Обычный_Лист1" xfId="194"/>
    <cellStyle name="Обычный_ПБ_2014_КПБ6_Вид" xfId="195"/>
    <cellStyle name="Обычный_ПБ_4кв2012_АНФОР_2" xfId="196"/>
    <cellStyle name="Обычный_Т.ст е Рос.роки" xfId="197"/>
    <cellStyle name="Підсумок" xfId="104" builtinId="25" customBuiltin="1"/>
    <cellStyle name="Поганий" xfId="198" builtinId="27" customBuiltin="1"/>
    <cellStyle name="Примітка" xfId="200" builtinId="10" customBuiltin="1"/>
    <cellStyle name="Процентный 2 2" xfId="201"/>
    <cellStyle name="Процентный 2 3" xfId="202"/>
    <cellStyle name="Процентный 2 4" xfId="203"/>
    <cellStyle name="Процентный 2 5" xfId="204"/>
    <cellStyle name="Процентный 2 6" xfId="205"/>
    <cellStyle name="Процентный 2 7" xfId="206"/>
    <cellStyle name="Процентный 3" xfId="207"/>
    <cellStyle name="Результат" xfId="97" builtinId="21" customBuiltin="1"/>
    <cellStyle name="Стиль 1" xfId="209"/>
    <cellStyle name="Текст попередження" xfId="210" builtinId="11" customBuiltin="1"/>
    <cellStyle name="Текст пояснення" xfId="199" builtinId="53" customBuiltin="1"/>
    <cellStyle name="Финансовый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ЕКСПОРТУ-ІМПОРТУ ПОСЛУГ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1-4C2B-8B7B-E6B713E29CB9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E1-4C2B-8B7B-E6B713E2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42768"/>
        <c:axId val="212833760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E1-4C2B-8B7B-E6B713E2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216"/>
        <c:axId val="111736976"/>
      </c:lineChart>
      <c:catAx>
        <c:axId val="21254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83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8337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542768"/>
        <c:crosses val="autoZero"/>
        <c:crossBetween val="between"/>
      </c:valAx>
      <c:catAx>
        <c:axId val="1446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36976"/>
        <c:crosses val="autoZero"/>
        <c:auto val="0"/>
        <c:lblAlgn val="ctr"/>
        <c:lblOffset val="100"/>
        <c:noMultiLvlLbl val="0"/>
      </c:catAx>
      <c:valAx>
        <c:axId val="111736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67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ЕКСПОРТУ-ІМПОРТУ ПОСЛУГ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2-4B5B-BD8D-FB6A166E61F4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02-4B5B-BD8D-FB6A166E6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144424"/>
        <c:axId val="531144816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02-4B5B-BD8D-FB6A166E6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45208"/>
        <c:axId val="531145600"/>
      </c:lineChart>
      <c:catAx>
        <c:axId val="531144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14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144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144424"/>
        <c:crosses val="autoZero"/>
        <c:crossBetween val="between"/>
      </c:valAx>
      <c:catAx>
        <c:axId val="531145208"/>
        <c:scaling>
          <c:orientation val="minMax"/>
        </c:scaling>
        <c:delete val="1"/>
        <c:axPos val="b"/>
        <c:majorTickMark val="out"/>
        <c:minorTickMark val="none"/>
        <c:tickLblPos val="nextTo"/>
        <c:crossAx val="531145600"/>
        <c:crosses val="autoZero"/>
        <c:auto val="0"/>
        <c:lblAlgn val="ctr"/>
        <c:lblOffset val="100"/>
        <c:noMultiLvlLbl val="0"/>
      </c:catAx>
      <c:valAx>
        <c:axId val="53114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1145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Доля бартеру в загальному обсязі експорту-імпорту товарів (в процентах)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75-49DF-B36F-9918E75E9E0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75-49DF-B36F-9918E75E9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95624"/>
        <c:axId val="531196016"/>
      </c:lineChart>
      <c:catAx>
        <c:axId val="531195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19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196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195624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ЗОВНІШНЬОЇ ТОРГІВЛІ ТОВАРАМИ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82-4F31-9973-2988EDE6E46E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82-4F31-9973-2988EDE6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196800"/>
        <c:axId val="531451832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82-4F31-9973-2988EDE6E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452224"/>
        <c:axId val="531452616"/>
      </c:lineChart>
      <c:catAx>
        <c:axId val="53119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451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4518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1196800"/>
        <c:crosses val="autoZero"/>
        <c:crossBetween val="between"/>
      </c:valAx>
      <c:catAx>
        <c:axId val="5314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531452616"/>
        <c:crosses val="autoZero"/>
        <c:auto val="0"/>
        <c:lblAlgn val="ctr"/>
        <c:lblOffset val="100"/>
        <c:noMultiLvlLbl val="0"/>
      </c:catAx>
      <c:valAx>
        <c:axId val="531452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145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Доля бартеру в загальному обсязі експорту-імпорту товарів (в процентах)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26-4E58-96AE-774C54F7E26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26-4E58-96AE-774C54F7E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31608"/>
        <c:axId val="212168280"/>
      </c:lineChart>
      <c:catAx>
        <c:axId val="528731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168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168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28731608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ЗОВНІШНЬОЇ ТОРГІВЛІ ТОВАРАМИ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8-4A94-88C6-510FEC5D6AF4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C8-4A94-88C6-510FEC5D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63744"/>
        <c:axId val="211625584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C8-4A94-88C6-510FEC5D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37264"/>
        <c:axId val="530975120"/>
      </c:lineChart>
      <c:catAx>
        <c:axId val="211563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162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625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1563744"/>
        <c:crosses val="autoZero"/>
        <c:crossBetween val="between"/>
      </c:valAx>
      <c:catAx>
        <c:axId val="21333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530975120"/>
        <c:crosses val="autoZero"/>
        <c:auto val="0"/>
        <c:lblAlgn val="ctr"/>
        <c:lblOffset val="100"/>
        <c:noMultiLvlLbl val="0"/>
      </c:catAx>
      <c:valAx>
        <c:axId val="530975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333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ЕКСПОРТУ-ІМПОРТУ ПОСЛУГ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CB-4E4B-9930-5E62E3C7A4A9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CB-4E4B-9930-5E62E3C7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33944"/>
        <c:axId val="530734328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CB-4E4B-9930-5E62E3C7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99352"/>
        <c:axId val="530699744"/>
      </c:lineChart>
      <c:catAx>
        <c:axId val="530733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34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7343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33944"/>
        <c:crosses val="autoZero"/>
        <c:crossBetween val="between"/>
      </c:valAx>
      <c:catAx>
        <c:axId val="530699352"/>
        <c:scaling>
          <c:orientation val="minMax"/>
        </c:scaling>
        <c:delete val="1"/>
        <c:axPos val="b"/>
        <c:majorTickMark val="out"/>
        <c:minorTickMark val="none"/>
        <c:tickLblPos val="nextTo"/>
        <c:crossAx val="530699744"/>
        <c:crosses val="autoZero"/>
        <c:auto val="0"/>
        <c:lblAlgn val="ctr"/>
        <c:lblOffset val="100"/>
        <c:noMultiLvlLbl val="0"/>
      </c:catAx>
      <c:valAx>
        <c:axId val="530699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0699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Доля бартеру в загальному обсязі експорту-імпорту товарів (в процентах)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A-43EB-B044-27FC3C1B007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A-43EB-B044-27FC3C1B0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700920"/>
        <c:axId val="530701312"/>
      </c:lineChart>
      <c:catAx>
        <c:axId val="530700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0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7013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00920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ЗОВНІШНЬОЇ ТОРГІВЛІ ТОВАРАМИ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6-4839-83EC-6094D719DE9E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C6-4839-83EC-6094D719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02096"/>
        <c:axId val="530702488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C6-4839-83EC-6094D719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4400"/>
        <c:axId val="530894792"/>
      </c:lineChart>
      <c:catAx>
        <c:axId val="530702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02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702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02096"/>
        <c:crosses val="autoZero"/>
        <c:crossBetween val="between"/>
      </c:valAx>
      <c:catAx>
        <c:axId val="53089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530894792"/>
        <c:crosses val="autoZero"/>
        <c:auto val="0"/>
        <c:lblAlgn val="ctr"/>
        <c:lblOffset val="100"/>
        <c:noMultiLvlLbl val="0"/>
      </c:catAx>
      <c:valAx>
        <c:axId val="530894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0894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ЕКСПОРТУ-ІМПОРТУ ПОСЛУГ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30-445A-8792-81B013EB84FB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30-445A-8792-81B013EB8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00528"/>
        <c:axId val="530698960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30-445A-8792-81B013EB8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5576"/>
        <c:axId val="530895968"/>
      </c:lineChart>
      <c:catAx>
        <c:axId val="530700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69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698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700528"/>
        <c:crosses val="autoZero"/>
        <c:crossBetween val="between"/>
      </c:valAx>
      <c:catAx>
        <c:axId val="530895576"/>
        <c:scaling>
          <c:orientation val="minMax"/>
        </c:scaling>
        <c:delete val="1"/>
        <c:axPos val="b"/>
        <c:majorTickMark val="out"/>
        <c:minorTickMark val="none"/>
        <c:tickLblPos val="nextTo"/>
        <c:crossAx val="530895968"/>
        <c:crosses val="autoZero"/>
        <c:auto val="0"/>
        <c:lblAlgn val="ctr"/>
        <c:lblOffset val="100"/>
        <c:noMultiLvlLbl val="0"/>
      </c:catAx>
      <c:valAx>
        <c:axId val="5308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0895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Доля бартеру в загальному обсязі експорту-імпорту товарів (в процентах)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9E-48D5-A709-C5F276D63CB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E-48D5-A709-C5F276D63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896752"/>
        <c:axId val="530897144"/>
      </c:lineChart>
      <c:catAx>
        <c:axId val="53089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897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08971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896752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uk-UA"/>
              <a:t>ДИНАМІКА ЗОВНІШНЬОЇ ТОРГІВЛІ ТОВАРАМИ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60-4ECD-9073-19DAC320DDCB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60-4ECD-9073-19DAC320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897928"/>
        <c:axId val="212611464"/>
      </c:barChar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60-4ECD-9073-19DAC320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98304"/>
        <c:axId val="111846496"/>
      </c:lineChart>
      <c:catAx>
        <c:axId val="530897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611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6114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530897928"/>
        <c:crosses val="autoZero"/>
        <c:crossBetween val="between"/>
      </c:valAx>
      <c:catAx>
        <c:axId val="21159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46496"/>
        <c:crosses val="autoZero"/>
        <c:auto val="0"/>
        <c:lblAlgn val="ctr"/>
        <c:lblOffset val="100"/>
        <c:noMultiLvlLbl val="0"/>
      </c:catAx>
      <c:valAx>
        <c:axId val="111846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1598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>
      <c:oddHeader>&amp;A</c:oddHeader>
      <c:oddFooter>Стр. &amp;P</c:oddFooter>
    </c:headerFooter>
    <c:pageMargins b="1" l="0.75000000000000011" r="0.75000000000000011" t="1" header="0.5" footer="0.5"/>
    <c:pageSetup paperSize="9" orientation="landscape" horizontalDpi="120" verticalDpi="144"/>
  </c:printSettings>
</c:chartSpace>
</file>

<file path=xl/ctrlProps/ctrlProp1.xml><?xml version="1.0" encoding="utf-8"?>
<formControlPr xmlns="http://schemas.microsoft.com/office/spreadsheetml/2009/9/main" objectType="List" dx="26" fmlaLink="$A$1" fmlaRange="$A$3:$A$4" noThreeD="1" sel="1" val="0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0</xdr:col>
          <xdr:colOff>704850</xdr:colOff>
          <xdr:row>2</xdr:row>
          <xdr:rowOff>9525</xdr:rowOff>
        </xdr:to>
        <xdr:sp macro="" textlink="">
          <xdr:nvSpPr>
            <xdr:cNvPr id="16385" name="List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2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27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2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2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30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106680</xdr:colOff>
      <xdr:row>26</xdr:row>
      <xdr:rowOff>0</xdr:rowOff>
    </xdr:from>
    <xdr:to>
      <xdr:col>1</xdr:col>
      <xdr:colOff>0</xdr:colOff>
      <xdr:row>26</xdr:row>
      <xdr:rowOff>0</xdr:rowOff>
    </xdr:to>
    <xdr:graphicFrame macro="">
      <xdr:nvGraphicFramePr>
        <xdr:cNvPr id="103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68580</xdr:colOff>
      <xdr:row>26</xdr:row>
      <xdr:rowOff>0</xdr:rowOff>
    </xdr:from>
    <xdr:to>
      <xdr:col>1</xdr:col>
      <xdr:colOff>0</xdr:colOff>
      <xdr:row>26</xdr:row>
      <xdr:rowOff>0</xdr:rowOff>
    </xdr:to>
    <xdr:graphicFrame macro="">
      <xdr:nvGraphicFramePr>
        <xdr:cNvPr id="103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60960</xdr:colOff>
      <xdr:row>26</xdr:row>
      <xdr:rowOff>0</xdr:rowOff>
    </xdr:from>
    <xdr:to>
      <xdr:col>1</xdr:col>
      <xdr:colOff>0</xdr:colOff>
      <xdr:row>26</xdr:row>
      <xdr:rowOff>0</xdr:rowOff>
    </xdr:to>
    <xdr:graphicFrame macro="">
      <xdr:nvGraphicFramePr>
        <xdr:cNvPr id="103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34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3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aphicFrame macro="">
      <xdr:nvGraphicFramePr>
        <xdr:cNvPr id="1036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0" name="Text Box 5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1" name="Text Box 6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3" name="Text Box 8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4" name="Text Box 9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5" name="Text Box 10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99060</xdr:colOff>
      <xdr:row>27</xdr:row>
      <xdr:rowOff>48378</xdr:rowOff>
    </xdr:to>
    <xdr:sp macro="" textlink="">
      <xdr:nvSpPr>
        <xdr:cNvPr id="1046" name="Text Box 11"/>
        <xdr:cNvSpPr txBox="1">
          <a:spLocks noChangeArrowheads="1"/>
        </xdr:cNvSpPr>
      </xdr:nvSpPr>
      <xdr:spPr bwMode="auto">
        <a:xfrm>
          <a:off x="713232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3" name="Text Box 6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5" name="Text Box 8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6" name="Text Box 9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7" name="Text Box 10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27</xdr:row>
      <xdr:rowOff>0</xdr:rowOff>
    </xdr:from>
    <xdr:to>
      <xdr:col>19</xdr:col>
      <xdr:colOff>99060</xdr:colOff>
      <xdr:row>28</xdr:row>
      <xdr:rowOff>38099</xdr:rowOff>
    </xdr:to>
    <xdr:sp macro="" textlink="">
      <xdr:nvSpPr>
        <xdr:cNvPr id="1058" name="Text Box 11"/>
        <xdr:cNvSpPr txBox="1">
          <a:spLocks noChangeArrowheads="1"/>
        </xdr:cNvSpPr>
      </xdr:nvSpPr>
      <xdr:spPr bwMode="auto">
        <a:xfrm>
          <a:off x="987552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2" name="Text Box 5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6" name="Text Box 9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7" name="Text Box 10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99060</xdr:colOff>
      <xdr:row>28</xdr:row>
      <xdr:rowOff>38099</xdr:rowOff>
    </xdr:to>
    <xdr:sp macro="" textlink="">
      <xdr:nvSpPr>
        <xdr:cNvPr id="1068" name="Text Box 11"/>
        <xdr:cNvSpPr txBox="1">
          <a:spLocks noChangeArrowheads="1"/>
        </xdr:cNvSpPr>
      </xdr:nvSpPr>
      <xdr:spPr bwMode="auto">
        <a:xfrm>
          <a:off x="9349740" y="4892040"/>
          <a:ext cx="99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6" name="Text Box 9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7" name="Text Box 10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08" name="Text Box 11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2" name="Text Box 5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6" name="Text Box 9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7" name="Text Box 10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18" name="Text Box 11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2" name="Text Box 5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3" name="Text Box 6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4" name="Text Box 7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5" name="Text Box 8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6" name="Text Box 9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7" name="Text Box 10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99060</xdr:colOff>
      <xdr:row>29</xdr:row>
      <xdr:rowOff>55998</xdr:rowOff>
    </xdr:to>
    <xdr:sp macro="" textlink="">
      <xdr:nvSpPr>
        <xdr:cNvPr id="1328" name="Text Box 11"/>
        <xdr:cNvSpPr txBox="1">
          <a:spLocks noChangeArrowheads="1"/>
        </xdr:cNvSpPr>
      </xdr:nvSpPr>
      <xdr:spPr bwMode="auto">
        <a:xfrm>
          <a:off x="2926080" y="509016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2" name="Text Box 5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4" name="Text Box 7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6" name="Text Box 9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7" name="Text Box 10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99060</xdr:colOff>
      <xdr:row>27</xdr:row>
      <xdr:rowOff>48378</xdr:rowOff>
    </xdr:to>
    <xdr:sp macro="" textlink="">
      <xdr:nvSpPr>
        <xdr:cNvPr id="1338" name="Text Box 11"/>
        <xdr:cNvSpPr txBox="1">
          <a:spLocks noChangeArrowheads="1"/>
        </xdr:cNvSpPr>
      </xdr:nvSpPr>
      <xdr:spPr bwMode="auto">
        <a:xfrm>
          <a:off x="2354580" y="473202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37" name="Text Box 2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38" name="Text Box 3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39" name="Text Box 4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0" name="Text Box 5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1" name="Text Box 6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2" name="Text Box 7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3" name="Text Box 8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4" name="Text Box 9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5" name="Text Box 10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6" name="Text Box 11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7" name="Text Box 2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8" name="Text Box 3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49" name="Text Box 4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0" name="Text Box 5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1" name="Text Box 6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2" name="Text Box 7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3" name="Text Box 8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4" name="Text Box 9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5" name="Text Box 10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22</xdr:col>
      <xdr:colOff>99060</xdr:colOff>
      <xdr:row>41</xdr:row>
      <xdr:rowOff>45722</xdr:rowOff>
    </xdr:to>
    <xdr:sp macro="" textlink="">
      <xdr:nvSpPr>
        <xdr:cNvPr id="14356" name="Text Box 11"/>
        <xdr:cNvSpPr txBox="1">
          <a:spLocks noChangeArrowheads="1"/>
        </xdr:cNvSpPr>
      </xdr:nvSpPr>
      <xdr:spPr bwMode="auto">
        <a:xfrm>
          <a:off x="3657600" y="1027176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57" name="Text Box 2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58" name="Text Box 3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59" name="Text Box 4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0" name="Text Box 5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1" name="Text Box 6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2" name="Text Box 7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3" name="Text Box 8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4" name="Text Box 9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5" name="Text Box 10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366" name="Text Box 11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17" name="Text Box 2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18" name="Text Box 3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19" name="Text Box 4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0" name="Text Box 5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1" name="Text Box 6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2" name="Text Box 7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4" name="Text Box 9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5" name="Text Box 10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26" name="Text Box 11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27" name="Text Box 2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28" name="Text Box 3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29" name="Text Box 4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0" name="Text Box 5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1" name="Text Box 6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2" name="Text Box 7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3" name="Text Box 8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4" name="Text Box 9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5" name="Text Box 10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36" name="Text Box 11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37" name="Text Box 2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38" name="Text Box 3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39" name="Text Box 4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0" name="Text Box 5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1" name="Text Box 6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2" name="Text Box 7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3" name="Text Box 8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4" name="Text Box 9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5" name="Text Box 10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46" name="Text Box 11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47" name="Text Box 2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48" name="Text Box 3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49" name="Text Box 4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0" name="Text Box 5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1" name="Text Box 6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2" name="Text Box 7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3" name="Text Box 8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4" name="Text Box 9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5" name="Text Box 10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22</xdr:col>
      <xdr:colOff>99060</xdr:colOff>
      <xdr:row>42</xdr:row>
      <xdr:rowOff>99058</xdr:rowOff>
    </xdr:to>
    <xdr:sp macro="" textlink="">
      <xdr:nvSpPr>
        <xdr:cNvPr id="14456" name="Text Box 11"/>
        <xdr:cNvSpPr txBox="1">
          <a:spLocks noChangeArrowheads="1"/>
        </xdr:cNvSpPr>
      </xdr:nvSpPr>
      <xdr:spPr bwMode="auto">
        <a:xfrm>
          <a:off x="3657600" y="1046988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57" name="Text Box 2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58" name="Text Box 3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59" name="Text Box 4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0" name="Text Box 5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1" name="Text Box 6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2" name="Text Box 7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3" name="Text Box 8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4" name="Text Box 9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5" name="Text Box 10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22</xdr:col>
      <xdr:colOff>99060</xdr:colOff>
      <xdr:row>40</xdr:row>
      <xdr:rowOff>53340</xdr:rowOff>
    </xdr:to>
    <xdr:sp macro="" textlink="">
      <xdr:nvSpPr>
        <xdr:cNvPr id="14466" name="Text Box 11"/>
        <xdr:cNvSpPr txBox="1">
          <a:spLocks noChangeArrowheads="1"/>
        </xdr:cNvSpPr>
      </xdr:nvSpPr>
      <xdr:spPr bwMode="auto">
        <a:xfrm>
          <a:off x="3657600" y="1006602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1" name="Text Box 2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2" name="Text Box 3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3" name="Text Box 4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4" name="Text Box 5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5" name="Text Box 6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6" name="Text Box 7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7" name="Text Box 8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8" name="Text Box 9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69" name="Text Box 10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39</xdr:row>
      <xdr:rowOff>0</xdr:rowOff>
    </xdr:from>
    <xdr:to>
      <xdr:col>22</xdr:col>
      <xdr:colOff>99060</xdr:colOff>
      <xdr:row>40</xdr:row>
      <xdr:rowOff>45719</xdr:rowOff>
    </xdr:to>
    <xdr:sp macro="" textlink="">
      <xdr:nvSpPr>
        <xdr:cNvPr id="15370" name="Text Box 11"/>
        <xdr:cNvSpPr txBox="1">
          <a:spLocks noChangeArrowheads="1"/>
        </xdr:cNvSpPr>
      </xdr:nvSpPr>
      <xdr:spPr bwMode="auto">
        <a:xfrm>
          <a:off x="3825240" y="915924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6" name="Text Box 4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7" name="Text Box 5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8" name="Text Box 6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79" name="Text Box 7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80" name="Text Box 8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81" name="Text Box 9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76202</xdr:rowOff>
    </xdr:to>
    <xdr:sp macro="" textlink="">
      <xdr:nvSpPr>
        <xdr:cNvPr id="15382" name="Text Box 10"/>
        <xdr:cNvSpPr txBox="1">
          <a:spLocks noChangeArrowheads="1"/>
        </xdr:cNvSpPr>
      </xdr:nvSpPr>
      <xdr:spPr bwMode="auto">
        <a:xfrm>
          <a:off x="3825240" y="89916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8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9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9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39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3" name="Text Box 2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4" name="Text Box 3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5" name="Text Box 4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6" name="Text Box 5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7" name="Text Box 6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8" name="Text Box 7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399" name="Text Box 8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00" name="Text Box 9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01" name="Text Box 10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02" name="Text Box 11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1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1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1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3" name="Text Box 2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4" name="Text Box 3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5" name="Text Box 4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6" name="Text Box 5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7" name="Text Box 6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8" name="Text Box 7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19" name="Text Box 8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20" name="Text Box 9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21" name="Text Box 10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22" name="Text Box 11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2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3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5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5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5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3" name="Text Box 2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4" name="Text Box 3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5" name="Text Box 4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6" name="Text Box 5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7" name="Text Box 6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8" name="Text Box 7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59" name="Text Box 8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60" name="Text Box 9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61" name="Text Box 10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62" name="Text Box 11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6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7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7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7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4" name="Text Box 3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5" name="Text Box 4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6" name="Text Box 5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7" name="Text Box 6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8" name="Text Box 7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79" name="Text Box 8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80" name="Text Box 9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81" name="Text Box 10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22</xdr:col>
      <xdr:colOff>99060</xdr:colOff>
      <xdr:row>41</xdr:row>
      <xdr:rowOff>106680</xdr:rowOff>
    </xdr:to>
    <xdr:sp macro="" textlink="">
      <xdr:nvSpPr>
        <xdr:cNvPr id="15482" name="Text Box 11"/>
        <xdr:cNvSpPr txBox="1">
          <a:spLocks noChangeArrowheads="1"/>
        </xdr:cNvSpPr>
      </xdr:nvSpPr>
      <xdr:spPr bwMode="auto">
        <a:xfrm>
          <a:off x="3825240" y="935736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4" name="Text Box 3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6" name="Text Box 5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7" name="Text Box 6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90" name="Text Box 9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91" name="Text Box 10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22</xdr:col>
      <xdr:colOff>99060</xdr:colOff>
      <xdr:row>39</xdr:row>
      <xdr:rowOff>106682</xdr:rowOff>
    </xdr:to>
    <xdr:sp macro="" textlink="">
      <xdr:nvSpPr>
        <xdr:cNvPr id="15492" name="Text Box 11"/>
        <xdr:cNvSpPr txBox="1">
          <a:spLocks noChangeArrowheads="1"/>
        </xdr:cNvSpPr>
      </xdr:nvSpPr>
      <xdr:spPr bwMode="auto">
        <a:xfrm>
          <a:off x="3825240" y="8991600"/>
          <a:ext cx="990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X4"/>
  <sheetViews>
    <sheetView tabSelected="1" zoomScale="102" zoomScaleNormal="102" workbookViewId="0">
      <selection activeCell="O18" sqref="O18"/>
    </sheetView>
  </sheetViews>
  <sheetFormatPr defaultColWidth="9.33203125" defaultRowHeight="12.75"/>
  <cols>
    <col min="1" max="1" width="12" style="3" customWidth="1"/>
    <col min="2" max="32" width="9.33203125" style="1"/>
    <col min="33" max="50" width="9.33203125" style="2"/>
    <col min="51" max="16384" width="9.33203125" style="1"/>
  </cols>
  <sheetData>
    <row r="1" spans="1:50" s="4" customFormat="1">
      <c r="A1" s="3">
        <v>1</v>
      </c>
      <c r="B1" s="4" t="str">
        <f>IF('1'!$A$1=1,AG1,AQ1)</f>
        <v>1. Зовнішньоторговельні відносини України з Російською Федерацією</v>
      </c>
      <c r="H1" s="1"/>
      <c r="I1" s="1"/>
      <c r="J1" s="1"/>
      <c r="K1" s="1"/>
      <c r="AG1" s="5" t="s">
        <v>76</v>
      </c>
      <c r="AH1" s="5"/>
      <c r="AI1" s="5"/>
      <c r="AJ1" s="5"/>
      <c r="AK1" s="5"/>
      <c r="AL1" s="5"/>
      <c r="AM1" s="2"/>
      <c r="AN1" s="2"/>
      <c r="AO1" s="2"/>
      <c r="AP1" s="5"/>
      <c r="AQ1" s="5" t="s">
        <v>83</v>
      </c>
      <c r="AR1" s="5"/>
      <c r="AS1" s="5"/>
      <c r="AT1" s="5"/>
      <c r="AU1" s="5"/>
      <c r="AV1" s="5"/>
      <c r="AW1" s="5"/>
      <c r="AX1" s="5"/>
    </row>
    <row r="2" spans="1:50">
      <c r="B2" s="6" t="str">
        <f>IF('1'!$A$1=1,AG2,AQ2)</f>
        <v xml:space="preserve">1.1.Зовнішня торгівля України з Російською Федерацією </v>
      </c>
      <c r="C2" s="7"/>
      <c r="D2" s="7"/>
      <c r="E2" s="7"/>
      <c r="AG2" s="8" t="s">
        <v>75</v>
      </c>
      <c r="AH2" s="9"/>
      <c r="AI2" s="9"/>
      <c r="AJ2" s="9"/>
      <c r="AQ2" s="2" t="s">
        <v>84</v>
      </c>
    </row>
    <row r="3" spans="1:50">
      <c r="A3" s="10" t="s">
        <v>87</v>
      </c>
      <c r="B3" s="6" t="str">
        <f>IF('1'!$A$1=1,AG3,AQ3)</f>
        <v>1.2.Товарна структура експорту до Російської Федерації</v>
      </c>
      <c r="C3" s="11"/>
      <c r="D3" s="11"/>
      <c r="AG3" s="8" t="s">
        <v>32</v>
      </c>
      <c r="AH3" s="12"/>
      <c r="AI3" s="12"/>
      <c r="AQ3" s="2" t="s">
        <v>85</v>
      </c>
    </row>
    <row r="4" spans="1:50">
      <c r="A4" s="13" t="s">
        <v>88</v>
      </c>
      <c r="B4" s="14" t="str">
        <f>IF('1'!$A$1=1,AG4,AQ4)</f>
        <v>1.3.Товарна структура імпорту з Російської Федерації</v>
      </c>
      <c r="AG4" s="15" t="s">
        <v>31</v>
      </c>
      <c r="AQ4" s="2" t="s">
        <v>86</v>
      </c>
    </row>
  </sheetData>
  <phoneticPr fontId="43" type="noConversion"/>
  <hyperlinks>
    <hyperlink ref="B2" location="'1.1'!A1" display="1.1.Зовнішня торгівля України з Росією за 2011-2014 роки"/>
    <hyperlink ref="B3" location="'1.2'!A1" display="1.2. Товарна структура експорту до Російської Федерації"/>
    <hyperlink ref="B4" location="'1.3'!A1" display="1.3. Товарна структура імпорту з Російської Федерації"/>
    <hyperlink ref="AG2" location="'1.1'!A1" display="1.1.Зовнішня торгівля України з Росією за 2011-2014 роки"/>
    <hyperlink ref="AG3" location="'1.2'!A1" display="1.2. Товарна структура експорту до Російської Федерації"/>
    <hyperlink ref="AG4" location="'1.3'!A1" display="1.3. Товарна структура імпорту з Російської Федерації"/>
  </hyperlinks>
  <pageMargins left="0.75" right="0.75" top="1" bottom="1" header="0.5" footer="0.5"/>
  <pageSetup paperSize="9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704850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CB38"/>
  <sheetViews>
    <sheetView zoomScale="55" zoomScaleNormal="55" workbookViewId="0">
      <selection activeCell="P39" sqref="P39"/>
    </sheetView>
  </sheetViews>
  <sheetFormatPr defaultColWidth="7.6640625" defaultRowHeight="12.75" outlineLevelCol="1"/>
  <cols>
    <col min="1" max="1" width="31.6640625" style="1" customWidth="1"/>
    <col min="2" max="2" width="29.5" style="1" hidden="1" customWidth="1" outlineLevel="1"/>
    <col min="3" max="3" width="29.1640625" style="1" hidden="1" customWidth="1" outlineLevel="1"/>
    <col min="4" max="4" width="7.83203125" style="7" customWidth="1" collapsed="1"/>
    <col min="5" max="6" width="7.83203125" style="7" customWidth="1"/>
    <col min="7" max="19" width="7.83203125" style="1" customWidth="1"/>
    <col min="20" max="20" width="8.1640625" style="1" bestFit="1" customWidth="1"/>
    <col min="21" max="46" width="7.6640625" style="1"/>
    <col min="47" max="47" width="7.6640625" style="17"/>
    <col min="48" max="80" width="7.6640625" style="18"/>
    <col min="81" max="16384" width="7.6640625" style="1"/>
  </cols>
  <sheetData>
    <row r="1" spans="1:80">
      <c r="A1" s="115" t="str">
        <f>IF('1'!$A$1=1,"до змісту","to title")</f>
        <v>до змісту</v>
      </c>
      <c r="O1" s="16"/>
    </row>
    <row r="2" spans="1:80">
      <c r="A2" s="4" t="str">
        <f>IF('1'!$A$1=1,AV2,BB2)</f>
        <v xml:space="preserve">1.1.Зовнішня торгівля України з Російською Федерацією  </v>
      </c>
      <c r="B2" s="4"/>
      <c r="D2" s="1"/>
      <c r="E2" s="1"/>
      <c r="F2" s="1"/>
      <c r="AV2" s="26" t="s">
        <v>74</v>
      </c>
      <c r="AW2" s="26"/>
      <c r="BA2" s="26"/>
      <c r="BB2" s="26" t="s">
        <v>101</v>
      </c>
      <c r="BC2" s="26"/>
      <c r="BD2" s="26"/>
      <c r="BE2" s="26"/>
      <c r="BF2" s="26"/>
      <c r="BG2" s="26"/>
      <c r="BH2" s="26"/>
    </row>
    <row r="3" spans="1:80">
      <c r="A3" s="19" t="str">
        <f>IF('1'!$A$1=1,AV3,BB3)</f>
        <v>(за даними Державної служби статистики України)</v>
      </c>
      <c r="B3" s="19"/>
      <c r="J3" s="20"/>
      <c r="K3" s="20"/>
      <c r="L3" s="20"/>
      <c r="M3" s="20"/>
      <c r="AV3" s="21" t="s">
        <v>30</v>
      </c>
      <c r="AW3" s="21"/>
      <c r="AX3" s="21"/>
      <c r="BB3" s="18" t="s">
        <v>102</v>
      </c>
    </row>
    <row r="4" spans="1:80" s="4" customFormat="1" ht="12.75" customHeight="1">
      <c r="A4" s="22" t="str">
        <f>IF('1'!$A$1=1,AV4,BB4)</f>
        <v xml:space="preserve">(відповідно до КПБ6) </v>
      </c>
      <c r="B4" s="22"/>
      <c r="K4" s="20"/>
      <c r="L4" s="20"/>
      <c r="M4" s="20"/>
      <c r="N4" s="20"/>
      <c r="O4" s="20"/>
      <c r="P4" s="20"/>
      <c r="AU4" s="23"/>
      <c r="AV4" s="24" t="s">
        <v>0</v>
      </c>
      <c r="AW4" s="24"/>
      <c r="AX4" s="25"/>
      <c r="AY4" s="25"/>
      <c r="AZ4" s="25"/>
      <c r="BA4" s="25"/>
      <c r="BB4" s="18" t="s">
        <v>103</v>
      </c>
      <c r="BC4" s="18"/>
      <c r="BD4" s="18"/>
      <c r="BE4" s="18"/>
      <c r="BF4" s="18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ht="13.5" customHeight="1">
      <c r="A5" s="27" t="str">
        <f>IF('1'!$A$1=1,AV5,BB5)</f>
        <v>Млн дол. США</v>
      </c>
      <c r="B5" s="27"/>
      <c r="AV5" s="28" t="s">
        <v>173</v>
      </c>
      <c r="AW5" s="28"/>
      <c r="BB5" s="18" t="s">
        <v>104</v>
      </c>
    </row>
    <row r="6" spans="1:80" ht="21" customHeight="1">
      <c r="A6" s="271" t="str">
        <f>IF('1'!$A$1=1,B6,C6)</f>
        <v>Показники</v>
      </c>
      <c r="B6" s="273" t="s">
        <v>1</v>
      </c>
      <c r="C6" s="273" t="s">
        <v>89</v>
      </c>
      <c r="D6" s="270">
        <v>2011</v>
      </c>
      <c r="E6" s="270">
        <v>2012</v>
      </c>
      <c r="F6" s="270">
        <v>2013</v>
      </c>
      <c r="G6" s="270">
        <v>2014</v>
      </c>
      <c r="H6" s="275">
        <v>2015</v>
      </c>
      <c r="I6" s="275">
        <v>2016</v>
      </c>
      <c r="J6" s="275">
        <v>2017</v>
      </c>
      <c r="K6" s="275">
        <v>2018</v>
      </c>
      <c r="L6" s="275">
        <v>2019</v>
      </c>
      <c r="M6" s="275">
        <v>2020</v>
      </c>
      <c r="N6" s="268" t="str">
        <f>IF('1'!$A$1=1,BB6,BH6)</f>
        <v xml:space="preserve">  % до попереднього року</v>
      </c>
      <c r="O6" s="269"/>
      <c r="P6" s="269"/>
      <c r="Q6" s="269"/>
      <c r="R6" s="269"/>
      <c r="S6" s="269"/>
      <c r="T6" s="269"/>
      <c r="U6" s="269"/>
      <c r="V6" s="260"/>
      <c r="BB6" s="29" t="s">
        <v>2</v>
      </c>
      <c r="BC6" s="30"/>
      <c r="BD6" s="30"/>
      <c r="BE6" s="31"/>
      <c r="BH6" s="18" t="s">
        <v>107</v>
      </c>
    </row>
    <row r="7" spans="1:80" ht="17.25" customHeight="1">
      <c r="A7" s="272"/>
      <c r="B7" s="274"/>
      <c r="C7" s="274"/>
      <c r="D7" s="271" t="s">
        <v>3</v>
      </c>
      <c r="E7" s="271" t="s">
        <v>4</v>
      </c>
      <c r="F7" s="271" t="s">
        <v>5</v>
      </c>
      <c r="G7" s="271" t="s">
        <v>6</v>
      </c>
      <c r="H7" s="271" t="s">
        <v>6</v>
      </c>
      <c r="I7" s="271"/>
      <c r="J7" s="271"/>
      <c r="K7" s="271"/>
      <c r="L7" s="271"/>
      <c r="M7" s="271"/>
      <c r="N7" s="32">
        <v>2012</v>
      </c>
      <c r="O7" s="32">
        <v>2013</v>
      </c>
      <c r="P7" s="33">
        <v>2014</v>
      </c>
      <c r="Q7" s="32">
        <v>2015</v>
      </c>
      <c r="R7" s="32">
        <v>2016</v>
      </c>
      <c r="S7" s="32">
        <v>2017</v>
      </c>
      <c r="T7" s="32">
        <v>2018</v>
      </c>
      <c r="U7" s="32">
        <v>2019</v>
      </c>
      <c r="V7" s="34">
        <v>2020</v>
      </c>
    </row>
    <row r="8" spans="1:80" ht="10.5" customHeight="1">
      <c r="A8" s="35"/>
      <c r="B8" s="36"/>
      <c r="C8" s="36"/>
      <c r="D8" s="37"/>
      <c r="E8" s="38"/>
      <c r="F8" s="38"/>
      <c r="G8" s="39"/>
      <c r="H8" s="39"/>
      <c r="I8" s="39"/>
      <c r="J8" s="39"/>
      <c r="K8" s="39"/>
      <c r="L8" s="39"/>
      <c r="M8" s="39"/>
      <c r="N8" s="40"/>
      <c r="O8" s="41"/>
      <c r="P8" s="41"/>
      <c r="Q8" s="41"/>
      <c r="R8" s="41"/>
      <c r="S8" s="41"/>
      <c r="T8" s="65"/>
      <c r="U8" s="41"/>
      <c r="V8" s="256"/>
    </row>
    <row r="9" spans="1:80" s="4" customFormat="1" ht="31.15" customHeight="1">
      <c r="A9" s="42" t="str">
        <f>IF('1'!$A$1=1,B9,C9)</f>
        <v xml:space="preserve">ЗОВНІШНЬОТОРГОВЕЛЬНИЙ ОБОРОТ </v>
      </c>
      <c r="B9" s="43" t="s">
        <v>7</v>
      </c>
      <c r="C9" s="43" t="s">
        <v>90</v>
      </c>
      <c r="D9" s="44">
        <f>D10+D11</f>
        <v>54326.674720000003</v>
      </c>
      <c r="E9" s="44">
        <f>E10+E11</f>
        <v>54956.431018000003</v>
      </c>
      <c r="F9" s="44">
        <v>49597.342027999999</v>
      </c>
      <c r="G9" s="44">
        <v>28314.806497060003</v>
      </c>
      <c r="H9" s="44">
        <f t="shared" ref="H9:M9" si="0">H10+H11</f>
        <v>16362.646173270001</v>
      </c>
      <c r="I9" s="44">
        <f t="shared" si="0"/>
        <v>12614.339903709999</v>
      </c>
      <c r="J9" s="44">
        <f t="shared" si="0"/>
        <v>15396.653543830002</v>
      </c>
      <c r="K9" s="44">
        <f t="shared" si="0"/>
        <v>15926.833314719999</v>
      </c>
      <c r="L9" s="44">
        <f t="shared" si="0"/>
        <v>14184.81259885</v>
      </c>
      <c r="M9" s="44">
        <f t="shared" si="0"/>
        <v>9890.7882806499983</v>
      </c>
      <c r="N9" s="45">
        <f>E9/D9*100</f>
        <v>101.15920273281176</v>
      </c>
      <c r="O9" s="46">
        <f>F9/E9*100</f>
        <v>90.248477037665111</v>
      </c>
      <c r="P9" s="46">
        <v>57.089362734549333</v>
      </c>
      <c r="Q9" s="46">
        <f t="shared" ref="Q9:V9" si="1">H9/G9*100</f>
        <v>57.788303003126565</v>
      </c>
      <c r="R9" s="46">
        <f t="shared" si="1"/>
        <v>77.092297725760091</v>
      </c>
      <c r="S9" s="46">
        <f t="shared" si="1"/>
        <v>122.0567517710673</v>
      </c>
      <c r="T9" s="46">
        <f t="shared" si="1"/>
        <v>103.44347406000092</v>
      </c>
      <c r="U9" s="46">
        <f t="shared" si="1"/>
        <v>89.062353567422733</v>
      </c>
      <c r="V9" s="47">
        <f t="shared" si="1"/>
        <v>69.728015169209016</v>
      </c>
      <c r="AU9" s="23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80" s="53" customFormat="1" ht="25.15" customHeight="1">
      <c r="A10" s="48" t="str">
        <f>IF('1'!$A$1=1,B10,C10)</f>
        <v xml:space="preserve">   ЕКСПОРТ ТОВАРІВ І ПОСЛУГ</v>
      </c>
      <c r="B10" s="49" t="s">
        <v>8</v>
      </c>
      <c r="C10" s="50" t="s">
        <v>91</v>
      </c>
      <c r="D10" s="51">
        <f>D16+D24</f>
        <v>25328.674720000003</v>
      </c>
      <c r="E10" s="52">
        <v>25620.051264000002</v>
      </c>
      <c r="F10" s="52">
        <v>24008.995588999998</v>
      </c>
      <c r="G10" s="52">
        <v>13889.56143616</v>
      </c>
      <c r="H10" s="52">
        <f t="shared" ref="H10:M10" si="2">H16+H24</f>
        <v>7585.1883064400008</v>
      </c>
      <c r="I10" s="52">
        <f t="shared" si="2"/>
        <v>6460.9527939099999</v>
      </c>
      <c r="J10" s="52">
        <f t="shared" si="2"/>
        <v>7147.2992011200004</v>
      </c>
      <c r="K10" s="52">
        <f t="shared" si="2"/>
        <v>6789.8068263099995</v>
      </c>
      <c r="L10" s="52">
        <f t="shared" si="2"/>
        <v>6341.0700746599996</v>
      </c>
      <c r="M10" s="52">
        <f t="shared" si="2"/>
        <v>4997.0835830899996</v>
      </c>
      <c r="N10" s="45">
        <f t="shared" ref="N10:N11" si="3">E10/D10*100</f>
        <v>101.15038211521554</v>
      </c>
      <c r="O10" s="46">
        <f>F10/E10*100</f>
        <v>93.711739065628734</v>
      </c>
      <c r="P10" s="46">
        <v>57.851488974922646</v>
      </c>
      <c r="Q10" s="46">
        <f t="shared" ref="Q10:R25" si="4">H10/G10*100</f>
        <v>54.610711369854826</v>
      </c>
      <c r="R10" s="46">
        <f t="shared" si="4"/>
        <v>85.178541822415937</v>
      </c>
      <c r="S10" s="46">
        <f>J10/I10*100</f>
        <v>110.62299058827578</v>
      </c>
      <c r="T10" s="46">
        <f t="shared" ref="T10:T25" si="5">K10/J10*100</f>
        <v>94.998217302082708</v>
      </c>
      <c r="U10" s="46">
        <f t="shared" ref="U10:V25" si="6">L10/K10*100</f>
        <v>93.391023292280153</v>
      </c>
      <c r="V10" s="47">
        <f t="shared" si="6"/>
        <v>78.805052211285286</v>
      </c>
      <c r="AU10" s="54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</row>
    <row r="11" spans="1:80" s="53" customFormat="1" ht="22.15" customHeight="1">
      <c r="A11" s="48" t="str">
        <f>IF('1'!$A$1=1,B11,C11)</f>
        <v xml:space="preserve">   ІМПОРТ ТОВАРІВ І ПОСЛУГ</v>
      </c>
      <c r="B11" s="49" t="s">
        <v>9</v>
      </c>
      <c r="C11" s="49" t="s">
        <v>92</v>
      </c>
      <c r="D11" s="51">
        <f>D19+D25</f>
        <v>28998</v>
      </c>
      <c r="E11" s="52">
        <v>29336.379754000001</v>
      </c>
      <c r="F11" s="52">
        <v>25588.346439000001</v>
      </c>
      <c r="G11" s="52">
        <v>14425.245060900001</v>
      </c>
      <c r="H11" s="52">
        <f t="shared" ref="H11:M11" si="7">H19+H25</f>
        <v>8777.4578668300001</v>
      </c>
      <c r="I11" s="52">
        <f t="shared" si="7"/>
        <v>6153.3871098</v>
      </c>
      <c r="J11" s="52">
        <f t="shared" si="7"/>
        <v>8249.3543427100012</v>
      </c>
      <c r="K11" s="52">
        <f t="shared" si="7"/>
        <v>9137.0264884099997</v>
      </c>
      <c r="L11" s="52">
        <f t="shared" si="7"/>
        <v>7843.74252419</v>
      </c>
      <c r="M11" s="52">
        <f t="shared" si="7"/>
        <v>4893.7046975599997</v>
      </c>
      <c r="N11" s="45">
        <f t="shared" si="3"/>
        <v>101.16690721429065</v>
      </c>
      <c r="O11" s="46">
        <f>F11/E11*100</f>
        <v>87.223940559710826</v>
      </c>
      <c r="P11" s="46">
        <v>56.37427606073846</v>
      </c>
      <c r="Q11" s="46">
        <f t="shared" si="4"/>
        <v>60.847894297626361</v>
      </c>
      <c r="R11" s="46">
        <f t="shared" si="4"/>
        <v>70.104433460781863</v>
      </c>
      <c r="S11" s="46">
        <f>J11/I11*100</f>
        <v>134.06200837863628</v>
      </c>
      <c r="T11" s="46">
        <f t="shared" si="5"/>
        <v>110.76050450523367</v>
      </c>
      <c r="U11" s="46">
        <f t="shared" si="6"/>
        <v>85.845680037586789</v>
      </c>
      <c r="V11" s="47">
        <f t="shared" si="6"/>
        <v>62.389920149314925</v>
      </c>
      <c r="AU11" s="54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</row>
    <row r="12" spans="1:80" s="4" customFormat="1" ht="18" customHeight="1">
      <c r="A12" s="56" t="str">
        <f>IF('1'!$A$1=1,B12,C12)</f>
        <v>САЛЬДО</v>
      </c>
      <c r="B12" s="57" t="s">
        <v>10</v>
      </c>
      <c r="C12" s="43" t="s">
        <v>93</v>
      </c>
      <c r="D12" s="58">
        <f>D10-D11</f>
        <v>-3669.3252799999973</v>
      </c>
      <c r="E12" s="44">
        <v>-3716.3284899999999</v>
      </c>
      <c r="F12" s="44">
        <v>-1579.3508500000025</v>
      </c>
      <c r="G12" s="44">
        <v>-535.6836247400006</v>
      </c>
      <c r="H12" s="44">
        <f t="shared" ref="H12:M12" si="8">H10-H11</f>
        <v>-1192.2695603899992</v>
      </c>
      <c r="I12" s="44">
        <f t="shared" si="8"/>
        <v>307.56568410999989</v>
      </c>
      <c r="J12" s="44">
        <f t="shared" si="8"/>
        <v>-1102.0551415900009</v>
      </c>
      <c r="K12" s="44">
        <f t="shared" si="8"/>
        <v>-2347.2196621000003</v>
      </c>
      <c r="L12" s="44">
        <f t="shared" si="8"/>
        <v>-1502.6724495300004</v>
      </c>
      <c r="M12" s="44">
        <f t="shared" si="8"/>
        <v>103.37888552999993</v>
      </c>
      <c r="N12" s="82" t="s">
        <v>11</v>
      </c>
      <c r="O12" s="83" t="s">
        <v>11</v>
      </c>
      <c r="P12" s="83" t="s">
        <v>11</v>
      </c>
      <c r="Q12" s="83" t="s">
        <v>11</v>
      </c>
      <c r="R12" s="83" t="s">
        <v>11</v>
      </c>
      <c r="S12" s="83" t="s">
        <v>11</v>
      </c>
      <c r="T12" s="46" t="s">
        <v>11</v>
      </c>
      <c r="U12" s="46" t="s">
        <v>11</v>
      </c>
      <c r="V12" s="261"/>
      <c r="AU12" s="23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s="4" customFormat="1" ht="12" customHeight="1">
      <c r="A13" s="61"/>
      <c r="B13" s="62"/>
      <c r="C13" s="62"/>
      <c r="D13" s="63"/>
      <c r="E13" s="64"/>
      <c r="F13" s="64"/>
      <c r="G13" s="65"/>
      <c r="H13" s="65"/>
      <c r="I13" s="65"/>
      <c r="J13" s="65"/>
      <c r="K13" s="65"/>
      <c r="L13" s="65"/>
      <c r="M13" s="65"/>
      <c r="N13" s="66"/>
      <c r="O13" s="65"/>
      <c r="P13" s="65"/>
      <c r="Q13" s="65"/>
      <c r="R13" s="67"/>
      <c r="S13" s="65"/>
      <c r="T13" s="65"/>
      <c r="U13" s="65"/>
      <c r="V13" s="264"/>
      <c r="AU13" s="23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4" customFormat="1" ht="14.25" customHeight="1">
      <c r="A14" s="68" t="str">
        <f>IF('1'!$A$1=1,B14,C14)</f>
        <v>ТОВАРООБОРОТ</v>
      </c>
      <c r="B14" s="69" t="s">
        <v>12</v>
      </c>
      <c r="C14" s="69" t="s">
        <v>94</v>
      </c>
      <c r="D14" s="58">
        <f>D16+D19</f>
        <v>43023.674720000003</v>
      </c>
      <c r="E14" s="44">
        <v>42561.431018000003</v>
      </c>
      <c r="F14" s="44">
        <v>36066.342027999999</v>
      </c>
      <c r="G14" s="44">
        <v>21089.806497060003</v>
      </c>
      <c r="H14" s="44">
        <f t="shared" ref="H14:M14" si="9">H16+H19</f>
        <v>11620.646173270001</v>
      </c>
      <c r="I14" s="44">
        <f t="shared" si="9"/>
        <v>8179.3399037099998</v>
      </c>
      <c r="J14" s="44">
        <f t="shared" si="9"/>
        <v>10543.65354383</v>
      </c>
      <c r="K14" s="44">
        <f t="shared" si="9"/>
        <v>11055.833314719999</v>
      </c>
      <c r="L14" s="44">
        <f t="shared" si="9"/>
        <v>9435.8125988499996</v>
      </c>
      <c r="M14" s="44">
        <f t="shared" si="9"/>
        <v>6555.7882806500002</v>
      </c>
      <c r="N14" s="45">
        <f>E14/D14*100</f>
        <v>98.925606180763722</v>
      </c>
      <c r="O14" s="46">
        <f>F14/E14*100</f>
        <v>84.739495748502648</v>
      </c>
      <c r="P14" s="46">
        <v>58.475036034114559</v>
      </c>
      <c r="Q14" s="46">
        <f t="shared" si="4"/>
        <v>55.100771905564713</v>
      </c>
      <c r="R14" s="46">
        <f>I14/H14*100</f>
        <v>70.386274409802184</v>
      </c>
      <c r="S14" s="46">
        <f t="shared" ref="S14:S25" si="10">J14/I14*100</f>
        <v>128.90592233546366</v>
      </c>
      <c r="T14" s="46">
        <f t="shared" si="5"/>
        <v>104.85770675943465</v>
      </c>
      <c r="U14" s="46">
        <f t="shared" si="6"/>
        <v>85.346914431921959</v>
      </c>
      <c r="V14" s="47">
        <f t="shared" si="6"/>
        <v>69.477728727348762</v>
      </c>
      <c r="AU14" s="23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s="76" customFormat="1" ht="14.25" hidden="1" customHeight="1">
      <c r="A15" s="70" t="str">
        <f>IF('1'!$A$1=1,B15,C15)</f>
        <v>усього е</v>
      </c>
      <c r="B15" s="70" t="s">
        <v>166</v>
      </c>
      <c r="C15" s="70" t="s">
        <v>105</v>
      </c>
      <c r="D15" s="71"/>
      <c r="E15" s="72"/>
      <c r="F15" s="72"/>
      <c r="G15" s="72"/>
      <c r="H15" s="73">
        <v>34664.889069980003</v>
      </c>
      <c r="I15" s="73">
        <v>32859</v>
      </c>
      <c r="J15" s="73">
        <v>38927.905747650002</v>
      </c>
      <c r="K15" s="73">
        <v>42599.008943460001</v>
      </c>
      <c r="L15" s="73">
        <v>45415</v>
      </c>
      <c r="M15" s="73">
        <v>44885.072471139996</v>
      </c>
      <c r="N15" s="74"/>
      <c r="O15" s="75"/>
      <c r="P15" s="75"/>
      <c r="Q15" s="75"/>
      <c r="R15" s="75"/>
      <c r="S15" s="75"/>
      <c r="T15" s="46">
        <f t="shared" si="5"/>
        <v>109.43051809570213</v>
      </c>
      <c r="U15" s="46">
        <f t="shared" si="6"/>
        <v>106.61046143180832</v>
      </c>
      <c r="V15" s="47">
        <f t="shared" si="6"/>
        <v>98.833144272024654</v>
      </c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</row>
    <row r="16" spans="1:80" s="53" customFormat="1" ht="19.5" customHeight="1">
      <c r="A16" s="48" t="str">
        <f>IF('1'!$A$1=1,B16,C16)</f>
        <v xml:space="preserve">   ЕКСПОРТ ТОВАРІВ</v>
      </c>
      <c r="B16" s="49" t="s">
        <v>79</v>
      </c>
      <c r="C16" s="78" t="s">
        <v>95</v>
      </c>
      <c r="D16" s="51">
        <v>16261.674720000001</v>
      </c>
      <c r="E16" s="52">
        <v>15686.051264</v>
      </c>
      <c r="F16" s="52">
        <v>13482.995589</v>
      </c>
      <c r="G16" s="52">
        <v>8695.5614361600001</v>
      </c>
      <c r="H16" s="52">
        <v>4200.1883064400008</v>
      </c>
      <c r="I16" s="52">
        <f>'1.2'!AC8</f>
        <v>3068.9527939099999</v>
      </c>
      <c r="J16" s="52">
        <f>'1.2'!AE8</f>
        <v>3377.2992011199999</v>
      </c>
      <c r="K16" s="52">
        <v>3044.8068263099999</v>
      </c>
      <c r="L16" s="52">
        <v>2642.07007466</v>
      </c>
      <c r="M16" s="73">
        <v>2206.08358309</v>
      </c>
      <c r="N16" s="45">
        <f t="shared" ref="N16" si="11">E16/D16*100</f>
        <v>96.460244926114228</v>
      </c>
      <c r="O16" s="46">
        <f>F16/E16*100</f>
        <v>85.955320189115497</v>
      </c>
      <c r="P16" s="46">
        <v>64.4928004222905</v>
      </c>
      <c r="Q16" s="46">
        <f t="shared" si="4"/>
        <v>48.302669554765671</v>
      </c>
      <c r="R16" s="46">
        <f t="shared" si="4"/>
        <v>73.067028666416761</v>
      </c>
      <c r="S16" s="46">
        <f t="shared" si="10"/>
        <v>110.04728413620046</v>
      </c>
      <c r="T16" s="46">
        <f>K16/J16*100</f>
        <v>90.155080879427658</v>
      </c>
      <c r="U16" s="46">
        <f t="shared" si="6"/>
        <v>86.77299498378764</v>
      </c>
      <c r="V16" s="47">
        <f t="shared" si="6"/>
        <v>83.498299467847929</v>
      </c>
      <c r="AU16" s="54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s="53" customFormat="1" ht="25.9" customHeight="1">
      <c r="A17" s="79" t="str">
        <f>IF('1'!$A$1=1,B17,C17)</f>
        <v xml:space="preserve">   у % до загального обсягу експорту товарів</v>
      </c>
      <c r="B17" s="80" t="s">
        <v>13</v>
      </c>
      <c r="C17" s="81" t="s">
        <v>96</v>
      </c>
      <c r="D17" s="45">
        <v>26.239397468595921</v>
      </c>
      <c r="E17" s="46">
        <v>24.651853814149813</v>
      </c>
      <c r="F17" s="46">
        <v>23.194100026174262</v>
      </c>
      <c r="G17" s="46">
        <v>17.551897197535595</v>
      </c>
      <c r="H17" s="46">
        <f t="shared" ref="H17:M17" si="12">H16/H15*100</f>
        <v>12.116549105236828</v>
      </c>
      <c r="I17" s="46">
        <f t="shared" si="12"/>
        <v>9.339763212240177</v>
      </c>
      <c r="J17" s="46">
        <f t="shared" si="12"/>
        <v>8.6757793317044314</v>
      </c>
      <c r="K17" s="46">
        <f t="shared" si="12"/>
        <v>7.1476001480486389</v>
      </c>
      <c r="L17" s="46">
        <f t="shared" si="12"/>
        <v>5.8176154897280634</v>
      </c>
      <c r="M17" s="46">
        <f t="shared" si="12"/>
        <v>4.9149605016421836</v>
      </c>
      <c r="N17" s="82" t="s">
        <v>11</v>
      </c>
      <c r="O17" s="83" t="s">
        <v>11</v>
      </c>
      <c r="P17" s="83" t="s">
        <v>11</v>
      </c>
      <c r="Q17" s="83" t="s">
        <v>11</v>
      </c>
      <c r="R17" s="83" t="s">
        <v>11</v>
      </c>
      <c r="S17" s="83" t="s">
        <v>11</v>
      </c>
      <c r="T17" s="46" t="s">
        <v>11</v>
      </c>
      <c r="U17" s="46" t="s">
        <v>11</v>
      </c>
      <c r="V17" s="262"/>
      <c r="AU17" s="54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s="86" customFormat="1" ht="19.5" hidden="1" customHeight="1">
      <c r="A18" s="70" t="str">
        <f>IF('1'!$A$1=1,B18,C18)</f>
        <v>усьго і</v>
      </c>
      <c r="B18" s="70" t="s">
        <v>167</v>
      </c>
      <c r="C18" s="70" t="s">
        <v>106</v>
      </c>
      <c r="D18" s="74"/>
      <c r="E18" s="75"/>
      <c r="F18" s="75"/>
      <c r="G18" s="75"/>
      <c r="H18" s="73">
        <v>35087.140073800001</v>
      </c>
      <c r="I18" s="73">
        <v>36714</v>
      </c>
      <c r="J18" s="73">
        <v>46607.423500309997</v>
      </c>
      <c r="K18" s="73">
        <v>53924.398465760001</v>
      </c>
      <c r="L18" s="73">
        <v>57646</v>
      </c>
      <c r="M18" s="73">
        <v>51438.042419159989</v>
      </c>
      <c r="N18" s="84"/>
      <c r="O18" s="85"/>
      <c r="P18" s="85"/>
      <c r="Q18" s="75"/>
      <c r="R18" s="75"/>
      <c r="S18" s="75"/>
      <c r="T18" s="46">
        <f t="shared" si="5"/>
        <v>115.69916209893331</v>
      </c>
      <c r="U18" s="46">
        <f t="shared" si="6"/>
        <v>106.90151701294003</v>
      </c>
      <c r="V18" s="265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53" customFormat="1" ht="20.25" customHeight="1">
      <c r="A19" s="48" t="str">
        <f>IF('1'!$A$1=1,B19,C19)</f>
        <v xml:space="preserve">   ІМПОРТ ТОВАРІВ</v>
      </c>
      <c r="B19" s="49" t="s">
        <v>80</v>
      </c>
      <c r="C19" s="78" t="s">
        <v>97</v>
      </c>
      <c r="D19" s="88">
        <v>26762</v>
      </c>
      <c r="E19" s="52">
        <v>26875.379754000001</v>
      </c>
      <c r="F19" s="52">
        <v>22583.346439000001</v>
      </c>
      <c r="G19" s="52">
        <v>12394.245060900001</v>
      </c>
      <c r="H19" s="52">
        <v>7420.4578668300001</v>
      </c>
      <c r="I19" s="52">
        <f>'1.3'!AC7</f>
        <v>5110.3871098</v>
      </c>
      <c r="J19" s="52">
        <f>'1.3'!AE7</f>
        <v>7166.3543427100003</v>
      </c>
      <c r="K19" s="52">
        <v>8011.0264884099997</v>
      </c>
      <c r="L19" s="52">
        <v>6793.74252419</v>
      </c>
      <c r="M19" s="73">
        <v>4349.7046975599997</v>
      </c>
      <c r="N19" s="45">
        <f>E19/D19*100</f>
        <v>100.42365949480607</v>
      </c>
      <c r="O19" s="46">
        <f>F19/E19*100</f>
        <v>84.029869143109707</v>
      </c>
      <c r="P19" s="46">
        <v>54.882234102807402</v>
      </c>
      <c r="Q19" s="46">
        <f t="shared" si="4"/>
        <v>59.870188384762891</v>
      </c>
      <c r="R19" s="46">
        <f t="shared" si="4"/>
        <v>68.868891940533899</v>
      </c>
      <c r="S19" s="46">
        <f t="shared" si="10"/>
        <v>140.23114470070865</v>
      </c>
      <c r="T19" s="46">
        <f t="shared" si="5"/>
        <v>111.78663662590513</v>
      </c>
      <c r="U19" s="46">
        <f t="shared" si="6"/>
        <v>84.804894029733731</v>
      </c>
      <c r="V19" s="47">
        <f t="shared" si="6"/>
        <v>64.02516259738006</v>
      </c>
      <c r="AU19" s="54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s="53" customFormat="1" ht="24.6" customHeight="1">
      <c r="A20" s="79" t="str">
        <f>IF('1'!$A$1=1,B20,C20)</f>
        <v xml:space="preserve">   у % до загального обсягу імпорту товарів</v>
      </c>
      <c r="B20" s="80" t="s">
        <v>14</v>
      </c>
      <c r="C20" s="81" t="s">
        <v>96</v>
      </c>
      <c r="D20" s="45">
        <v>34.4</v>
      </c>
      <c r="E20" s="46">
        <v>33.074904587570501</v>
      </c>
      <c r="F20" s="46">
        <v>30.852309689293484</v>
      </c>
      <c r="G20" s="46">
        <v>24.202188239351592</v>
      </c>
      <c r="H20" s="46">
        <f t="shared" ref="H20:M20" si="13">H19/H18*100</f>
        <v>21.148654040261743</v>
      </c>
      <c r="I20" s="46">
        <f t="shared" si="13"/>
        <v>13.919450644985565</v>
      </c>
      <c r="J20" s="46">
        <f t="shared" si="13"/>
        <v>15.375993360075643</v>
      </c>
      <c r="K20" s="46">
        <f t="shared" si="13"/>
        <v>14.856033106232433</v>
      </c>
      <c r="L20" s="46">
        <f t="shared" si="13"/>
        <v>11.78528002669743</v>
      </c>
      <c r="M20" s="46">
        <f t="shared" si="13"/>
        <v>8.4562018556518641</v>
      </c>
      <c r="N20" s="82" t="s">
        <v>11</v>
      </c>
      <c r="O20" s="83" t="s">
        <v>11</v>
      </c>
      <c r="P20" s="83" t="s">
        <v>11</v>
      </c>
      <c r="Q20" s="83" t="s">
        <v>11</v>
      </c>
      <c r="R20" s="83" t="s">
        <v>11</v>
      </c>
      <c r="S20" s="83" t="s">
        <v>11</v>
      </c>
      <c r="T20" s="46" t="s">
        <v>11</v>
      </c>
      <c r="U20" s="46" t="s">
        <v>11</v>
      </c>
      <c r="V20" s="262"/>
      <c r="AU20" s="54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4" customFormat="1" ht="16.5" customHeight="1">
      <c r="A21" s="68" t="str">
        <f>IF('1'!$A$1=1,B21,C21)</f>
        <v>САЛЬДО</v>
      </c>
      <c r="B21" s="69" t="s">
        <v>10</v>
      </c>
      <c r="C21" s="89" t="s">
        <v>93</v>
      </c>
      <c r="D21" s="58">
        <f>D16-D19</f>
        <v>-10500.325279999999</v>
      </c>
      <c r="E21" s="44">
        <v>-11189.328490000002</v>
      </c>
      <c r="F21" s="44">
        <v>-9100.3508500000007</v>
      </c>
      <c r="G21" s="44">
        <v>-3698.6836247400006</v>
      </c>
      <c r="H21" s="44">
        <f t="shared" ref="H21:M21" si="14">H16-H19</f>
        <v>-3220.2695603899992</v>
      </c>
      <c r="I21" s="44">
        <f t="shared" si="14"/>
        <v>-2041.4343158900001</v>
      </c>
      <c r="J21" s="44">
        <f t="shared" si="14"/>
        <v>-3789.0551415900004</v>
      </c>
      <c r="K21" s="44">
        <f t="shared" si="14"/>
        <v>-4966.2196621000003</v>
      </c>
      <c r="L21" s="44">
        <f t="shared" si="14"/>
        <v>-4151.6724495300004</v>
      </c>
      <c r="M21" s="44">
        <f t="shared" si="14"/>
        <v>-2143.6211144699996</v>
      </c>
      <c r="N21" s="82" t="s">
        <v>11</v>
      </c>
      <c r="O21" s="83" t="s">
        <v>11</v>
      </c>
      <c r="P21" s="83" t="s">
        <v>11</v>
      </c>
      <c r="Q21" s="83" t="s">
        <v>11</v>
      </c>
      <c r="R21" s="83" t="s">
        <v>11</v>
      </c>
      <c r="S21" s="83" t="s">
        <v>11</v>
      </c>
      <c r="T21" s="46" t="s">
        <v>11</v>
      </c>
      <c r="U21" s="46" t="s">
        <v>11</v>
      </c>
      <c r="V21" s="261"/>
      <c r="AU21" s="23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s="4" customFormat="1" ht="10.5" customHeight="1">
      <c r="A22" s="90"/>
      <c r="B22" s="62"/>
      <c r="C22" s="62"/>
      <c r="D22" s="63"/>
      <c r="E22" s="64"/>
      <c r="F22" s="64"/>
      <c r="G22" s="65"/>
      <c r="H22" s="65"/>
      <c r="I22" s="65"/>
      <c r="J22" s="65"/>
      <c r="K22" s="65"/>
      <c r="L22" s="65"/>
      <c r="M22" s="65"/>
      <c r="N22" s="66"/>
      <c r="O22" s="65"/>
      <c r="P22" s="65"/>
      <c r="Q22" s="65"/>
      <c r="R22" s="67"/>
      <c r="S22" s="65"/>
      <c r="T22" s="65"/>
      <c r="U22" s="65"/>
      <c r="V22" s="264"/>
      <c r="AU22" s="23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s="4" customFormat="1" ht="14.25" customHeight="1">
      <c r="A23" s="91" t="str">
        <f>IF('1'!$A$1=1,B23,C23)</f>
        <v>ОБОРОТ ПОСЛУГ*</v>
      </c>
      <c r="B23" s="92" t="s">
        <v>29</v>
      </c>
      <c r="C23" s="69" t="s">
        <v>98</v>
      </c>
      <c r="D23" s="58">
        <v>11303</v>
      </c>
      <c r="E23" s="44">
        <v>12395</v>
      </c>
      <c r="F23" s="44">
        <v>13531</v>
      </c>
      <c r="G23" s="44">
        <v>7225</v>
      </c>
      <c r="H23" s="44">
        <f t="shared" ref="H23:M23" si="15">H24+H25</f>
        <v>4742</v>
      </c>
      <c r="I23" s="44">
        <f t="shared" si="15"/>
        <v>4435</v>
      </c>
      <c r="J23" s="44">
        <f t="shared" si="15"/>
        <v>4853</v>
      </c>
      <c r="K23" s="44">
        <f t="shared" si="15"/>
        <v>4871</v>
      </c>
      <c r="L23" s="44">
        <f t="shared" si="15"/>
        <v>4749</v>
      </c>
      <c r="M23" s="44">
        <f t="shared" si="15"/>
        <v>3335</v>
      </c>
      <c r="N23" s="45">
        <f>E23/D23*100</f>
        <v>109.66115190657348</v>
      </c>
      <c r="O23" s="46">
        <f>F23/E23*100</f>
        <v>109.16498588140379</v>
      </c>
      <c r="P23" s="46">
        <v>53.395905698026759</v>
      </c>
      <c r="Q23" s="46">
        <f>H23/G23*100</f>
        <v>65.633217993079583</v>
      </c>
      <c r="R23" s="46">
        <f t="shared" si="4"/>
        <v>93.525938422606487</v>
      </c>
      <c r="S23" s="46">
        <f t="shared" si="10"/>
        <v>109.42502818489291</v>
      </c>
      <c r="T23" s="46">
        <f t="shared" si="5"/>
        <v>100.37090459509581</v>
      </c>
      <c r="U23" s="46">
        <f t="shared" si="6"/>
        <v>97.495380825292543</v>
      </c>
      <c r="V23" s="47">
        <f t="shared" si="6"/>
        <v>70.225310591703519</v>
      </c>
      <c r="AU23" s="23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s="53" customFormat="1" ht="20.45" customHeight="1">
      <c r="A24" s="48" t="str">
        <f>IF('1'!$A$1=1,B24,C24)</f>
        <v xml:space="preserve">     ЕКСПОРТ ПОСЛУГ</v>
      </c>
      <c r="B24" s="49" t="s">
        <v>81</v>
      </c>
      <c r="C24" s="78" t="s">
        <v>99</v>
      </c>
      <c r="D24" s="93">
        <v>9067</v>
      </c>
      <c r="E24" s="94">
        <v>9934</v>
      </c>
      <c r="F24" s="94">
        <v>10526</v>
      </c>
      <c r="G24" s="94">
        <v>5194</v>
      </c>
      <c r="H24" s="94">
        <v>3385</v>
      </c>
      <c r="I24" s="94">
        <v>3392</v>
      </c>
      <c r="J24" s="94">
        <v>3770</v>
      </c>
      <c r="K24" s="94">
        <v>3745</v>
      </c>
      <c r="L24" s="94">
        <v>3699</v>
      </c>
      <c r="M24" s="94">
        <v>2791</v>
      </c>
      <c r="N24" s="45">
        <f t="shared" ref="N24:N25" si="16">E24/D24*100</f>
        <v>109.56214845042463</v>
      </c>
      <c r="O24" s="46">
        <f>F24/E24*100</f>
        <v>105.95933158848399</v>
      </c>
      <c r="P24" s="46">
        <v>49.344480334410036</v>
      </c>
      <c r="Q24" s="46">
        <f t="shared" si="4"/>
        <v>65.171351559491725</v>
      </c>
      <c r="R24" s="46">
        <f t="shared" si="4"/>
        <v>100.20679468242247</v>
      </c>
      <c r="S24" s="46">
        <f t="shared" si="10"/>
        <v>111.14386792452831</v>
      </c>
      <c r="T24" s="46">
        <f t="shared" si="5"/>
        <v>99.336870026525204</v>
      </c>
      <c r="U24" s="46">
        <f t="shared" si="6"/>
        <v>98.771695594125504</v>
      </c>
      <c r="V24" s="47">
        <f t="shared" si="6"/>
        <v>75.452825087861584</v>
      </c>
      <c r="AU24" s="54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s="53" customFormat="1" ht="21.6" customHeight="1">
      <c r="A25" s="95" t="str">
        <f>IF('1'!$A$1=1,B25,C25)</f>
        <v xml:space="preserve">     ІМПОРТ ПОСЛУГ</v>
      </c>
      <c r="B25" s="50" t="s">
        <v>82</v>
      </c>
      <c r="C25" s="78" t="s">
        <v>100</v>
      </c>
      <c r="D25" s="51">
        <v>2236</v>
      </c>
      <c r="E25" s="52">
        <v>2461</v>
      </c>
      <c r="F25" s="52">
        <v>3005</v>
      </c>
      <c r="G25" s="52">
        <v>2031</v>
      </c>
      <c r="H25" s="52">
        <v>1357</v>
      </c>
      <c r="I25" s="52">
        <v>1043</v>
      </c>
      <c r="J25" s="52">
        <v>1083</v>
      </c>
      <c r="K25" s="52">
        <v>1126</v>
      </c>
      <c r="L25" s="52">
        <v>1050</v>
      </c>
      <c r="M25" s="94">
        <v>544</v>
      </c>
      <c r="N25" s="45">
        <f t="shared" si="16"/>
        <v>110.06261180679786</v>
      </c>
      <c r="O25" s="46">
        <f>F25/E25*100</f>
        <v>122.10483543275092</v>
      </c>
      <c r="P25" s="46">
        <v>67.587354409317797</v>
      </c>
      <c r="Q25" s="46">
        <f t="shared" si="4"/>
        <v>66.81437715411127</v>
      </c>
      <c r="R25" s="46">
        <f t="shared" si="4"/>
        <v>76.860722181282242</v>
      </c>
      <c r="S25" s="46">
        <f t="shared" si="10"/>
        <v>103.83509108341322</v>
      </c>
      <c r="T25" s="46">
        <f t="shared" si="5"/>
        <v>103.97045244690675</v>
      </c>
      <c r="U25" s="46">
        <f t="shared" si="6"/>
        <v>93.250444049733574</v>
      </c>
      <c r="V25" s="47">
        <f t="shared" si="6"/>
        <v>51.809523809523803</v>
      </c>
      <c r="AU25" s="54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4" customFormat="1" ht="14.25" customHeight="1">
      <c r="A26" s="56" t="str">
        <f>IF('1'!$A$1=1,B26,C26)</f>
        <v>САЛЬДО</v>
      </c>
      <c r="B26" s="57" t="s">
        <v>10</v>
      </c>
      <c r="C26" s="89" t="s">
        <v>93</v>
      </c>
      <c r="D26" s="96">
        <v>6831</v>
      </c>
      <c r="E26" s="97">
        <v>7473</v>
      </c>
      <c r="F26" s="97">
        <v>7521</v>
      </c>
      <c r="G26" s="97">
        <v>3163</v>
      </c>
      <c r="H26" s="97">
        <f t="shared" ref="H26:M26" si="17">H24-H25</f>
        <v>2028</v>
      </c>
      <c r="I26" s="97">
        <f t="shared" si="17"/>
        <v>2349</v>
      </c>
      <c r="J26" s="97">
        <f t="shared" si="17"/>
        <v>2687</v>
      </c>
      <c r="K26" s="97">
        <f t="shared" si="17"/>
        <v>2619</v>
      </c>
      <c r="L26" s="97">
        <f t="shared" si="17"/>
        <v>2649</v>
      </c>
      <c r="M26" s="97">
        <f t="shared" si="17"/>
        <v>2247</v>
      </c>
      <c r="N26" s="59" t="s">
        <v>11</v>
      </c>
      <c r="O26" s="60" t="s">
        <v>11</v>
      </c>
      <c r="P26" s="60" t="s">
        <v>11</v>
      </c>
      <c r="Q26" s="60" t="s">
        <v>11</v>
      </c>
      <c r="R26" s="60" t="s">
        <v>11</v>
      </c>
      <c r="S26" s="60" t="s">
        <v>11</v>
      </c>
      <c r="T26" s="60" t="s">
        <v>11</v>
      </c>
      <c r="U26" s="60" t="s">
        <v>11</v>
      </c>
      <c r="V26" s="263"/>
      <c r="AU26" s="23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15.6" customHeight="1">
      <c r="A27" s="102" t="str">
        <f>IF('1'!$A$1=1,B27,C27)</f>
        <v>*Дані НБУ</v>
      </c>
      <c r="B27" s="103" t="s">
        <v>176</v>
      </c>
      <c r="C27" s="103" t="s">
        <v>177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80" ht="15.75" customHeight="1">
      <c r="A28" s="98" t="str">
        <f>IF('1'!$A$1=1,B28,C28)</f>
        <v>Примітки:</v>
      </c>
      <c r="B28" s="99" t="s">
        <v>183</v>
      </c>
      <c r="C28" s="100" t="s">
        <v>184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80" ht="16.149999999999999" customHeight="1">
      <c r="A29" s="104" t="str">
        <f>IF('1'!$A$1=1,B29,C29)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B29" s="105" t="s">
        <v>178</v>
      </c>
      <c r="C29" s="106" t="s">
        <v>179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</row>
    <row r="30" spans="1:80" s="4" customFormat="1" ht="24" customHeight="1">
      <c r="A30" s="267" t="str">
        <f>IF('1'!$A$1=1,B30,C30)</f>
        <v xml:space="preserve"> Дані за 2020 рік було скориговано у зв'язку з уточненням звітної інформації.</v>
      </c>
      <c r="B30" s="267" t="s">
        <v>181</v>
      </c>
      <c r="C30" s="267" t="s">
        <v>182</v>
      </c>
      <c r="AU30" s="23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s="4" customFormat="1" ht="24" customHeight="1">
      <c r="A31" s="110"/>
      <c r="B31" s="110"/>
      <c r="C31" s="110"/>
      <c r="D31" s="111"/>
      <c r="E31" s="111"/>
      <c r="F31" s="111"/>
      <c r="G31" s="112"/>
      <c r="H31" s="112"/>
      <c r="I31" s="112"/>
      <c r="J31" s="112"/>
      <c r="K31" s="112"/>
      <c r="L31" s="112"/>
      <c r="M31" s="112"/>
      <c r="AU31" s="23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s="4" customFormat="1" ht="24" customHeight="1">
      <c r="A32" s="110"/>
      <c r="B32" s="110"/>
      <c r="C32" s="110"/>
      <c r="D32" s="111"/>
      <c r="E32" s="111"/>
      <c r="F32" s="111"/>
      <c r="G32" s="112"/>
      <c r="H32" s="112"/>
      <c r="I32" s="112"/>
      <c r="J32" s="112"/>
      <c r="K32" s="112"/>
      <c r="L32" s="112"/>
      <c r="M32" s="112"/>
      <c r="AU32" s="23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4" customFormat="1" ht="24" customHeight="1">
      <c r="A33" s="110"/>
      <c r="B33" s="110"/>
      <c r="C33" s="110"/>
      <c r="D33" s="111"/>
      <c r="E33" s="111"/>
      <c r="F33" s="111"/>
      <c r="G33" s="112"/>
      <c r="H33" s="112"/>
      <c r="I33" s="112"/>
      <c r="J33" s="112"/>
      <c r="K33" s="112"/>
      <c r="L33" s="112"/>
      <c r="M33" s="112"/>
      <c r="AU33" s="23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4" customFormat="1" ht="24" customHeight="1">
      <c r="A34" s="110"/>
      <c r="B34" s="110"/>
      <c r="C34" s="110"/>
      <c r="D34" s="111"/>
      <c r="E34" s="111"/>
      <c r="F34" s="111"/>
      <c r="G34" s="112"/>
      <c r="H34" s="112"/>
      <c r="I34" s="112"/>
      <c r="J34" s="112"/>
      <c r="K34" s="112"/>
      <c r="L34" s="112"/>
      <c r="M34" s="112"/>
      <c r="AU34" s="23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s="4" customFormat="1" ht="24" customHeight="1">
      <c r="A35" s="110"/>
      <c r="B35" s="110"/>
      <c r="C35" s="110"/>
      <c r="D35" s="111"/>
      <c r="E35" s="111"/>
      <c r="F35" s="111"/>
      <c r="G35" s="112"/>
      <c r="H35" s="112"/>
      <c r="I35" s="112"/>
      <c r="J35" s="112"/>
      <c r="K35" s="112"/>
      <c r="L35" s="112"/>
      <c r="M35" s="112"/>
      <c r="AU35" s="23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s="4" customFormat="1" ht="24" customHeight="1">
      <c r="A36" s="110"/>
      <c r="B36" s="110"/>
      <c r="C36" s="110"/>
      <c r="D36" s="111"/>
      <c r="E36" s="111"/>
      <c r="F36" s="111"/>
      <c r="G36" s="112"/>
      <c r="H36" s="112"/>
      <c r="I36" s="112"/>
      <c r="J36" s="112"/>
      <c r="K36" s="112"/>
      <c r="L36" s="112"/>
      <c r="M36" s="112"/>
      <c r="AU36" s="23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s="114" customFormat="1" ht="24" customHeight="1">
      <c r="A37" s="110"/>
      <c r="B37" s="110"/>
      <c r="C37" s="110"/>
      <c r="D37" s="111"/>
      <c r="E37" s="111"/>
      <c r="F37" s="111"/>
      <c r="G37" s="112"/>
      <c r="H37" s="112"/>
      <c r="I37" s="112"/>
      <c r="J37" s="112"/>
      <c r="K37" s="112"/>
      <c r="L37" s="112"/>
      <c r="M37" s="112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s="7" customFormat="1"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</sheetData>
  <mergeCells count="14">
    <mergeCell ref="N6:U6"/>
    <mergeCell ref="F6:F7"/>
    <mergeCell ref="G6:G7"/>
    <mergeCell ref="A6:A7"/>
    <mergeCell ref="D6:D7"/>
    <mergeCell ref="E6:E7"/>
    <mergeCell ref="B6:B7"/>
    <mergeCell ref="C6:C7"/>
    <mergeCell ref="K6:K7"/>
    <mergeCell ref="J6:J7"/>
    <mergeCell ref="I6:I7"/>
    <mergeCell ref="H6:H7"/>
    <mergeCell ref="L6:L7"/>
    <mergeCell ref="M6:M7"/>
  </mergeCells>
  <phoneticPr fontId="43" type="noConversion"/>
  <hyperlinks>
    <hyperlink ref="A1" location="'1'!A1" display="'1'!A1"/>
  </hyperlinks>
  <printOptions horizontalCentered="1" verticalCentered="1"/>
  <pageMargins left="0.17" right="0.19685039370078741" top="0.23622047244094491" bottom="0.47244094488188981" header="0.23622047244094491" footer="0.1574803149606299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S166"/>
  <sheetViews>
    <sheetView zoomScale="56" zoomScaleNormal="56" workbookViewId="0">
      <selection activeCell="O18" sqref="O18"/>
    </sheetView>
  </sheetViews>
  <sheetFormatPr defaultColWidth="9.33203125" defaultRowHeight="12.75" outlineLevelCol="2"/>
  <cols>
    <col min="1" max="1" width="10.33203125" style="108" customWidth="1"/>
    <col min="2" max="2" width="40.1640625" style="108" customWidth="1"/>
    <col min="3" max="3" width="13.1640625" style="108" hidden="1" customWidth="1" outlineLevel="2"/>
    <col min="4" max="4" width="45" style="108" hidden="1" customWidth="1" outlineLevel="2"/>
    <col min="5" max="5" width="11.83203125" style="108" hidden="1" customWidth="1" outlineLevel="2"/>
    <col min="6" max="6" width="40.6640625" style="108" hidden="1" customWidth="1" outlineLevel="2"/>
    <col min="7" max="7" width="7" style="108" hidden="1" customWidth="1" outlineLevel="1" collapsed="1"/>
    <col min="8" max="8" width="9.83203125" style="108" hidden="1" customWidth="1" outlineLevel="1"/>
    <col min="9" max="9" width="7.83203125" style="108" hidden="1" customWidth="1" outlineLevel="1"/>
    <col min="10" max="10" width="8.1640625" style="108" hidden="1" customWidth="1" outlineLevel="1"/>
    <col min="11" max="11" width="8.33203125" style="108" hidden="1" customWidth="1" outlineLevel="1"/>
    <col min="12" max="12" width="8" style="108" hidden="1" customWidth="1" outlineLevel="1"/>
    <col min="13" max="13" width="8.33203125" style="108" hidden="1" customWidth="1" outlineLevel="1"/>
    <col min="14" max="14" width="8" style="108" hidden="1" customWidth="1" outlineLevel="1"/>
    <col min="15" max="15" width="7.83203125" style="108" hidden="1" customWidth="1" outlineLevel="1"/>
    <col min="16" max="16" width="8" style="108" hidden="1" customWidth="1" outlineLevel="1"/>
    <col min="17" max="17" width="7.83203125" style="108" hidden="1" customWidth="1" outlineLevel="1"/>
    <col min="18" max="18" width="12.6640625" style="108" hidden="1" customWidth="1" outlineLevel="1"/>
    <col min="19" max="19" width="7.83203125" style="108" hidden="1" customWidth="1" outlineLevel="1"/>
    <col min="20" max="20" width="12.1640625" style="108" hidden="1" customWidth="1" outlineLevel="1"/>
    <col min="21" max="21" width="7.83203125" style="108" hidden="1" customWidth="1" outlineLevel="1"/>
    <col min="22" max="22" width="11.83203125" style="108" hidden="1" customWidth="1" outlineLevel="1"/>
    <col min="23" max="23" width="7.83203125" style="108" customWidth="1" collapsed="1"/>
    <col min="24" max="24" width="12.5" style="108" customWidth="1"/>
    <col min="25" max="25" width="7.83203125" style="108" customWidth="1"/>
    <col min="26" max="26" width="11.83203125" style="108" customWidth="1"/>
    <col min="27" max="27" width="7.83203125" style="108" customWidth="1"/>
    <col min="28" max="28" width="12.33203125" style="108" customWidth="1"/>
    <col min="29" max="29" width="7.83203125" style="108" customWidth="1"/>
    <col min="30" max="30" width="12" style="108" customWidth="1"/>
    <col min="31" max="31" width="7.83203125" style="108" customWidth="1"/>
    <col min="32" max="32" width="11.83203125" style="108" customWidth="1"/>
    <col min="33" max="33" width="7.83203125" style="108" customWidth="1"/>
    <col min="34" max="34" width="11.6640625" style="108" customWidth="1"/>
    <col min="35" max="35" width="7.83203125" style="108" customWidth="1"/>
    <col min="36" max="36" width="11.6640625" style="108" customWidth="1"/>
    <col min="37" max="37" width="7.83203125" style="108" customWidth="1"/>
    <col min="38" max="38" width="11.6640625" style="108" customWidth="1"/>
    <col min="39" max="42" width="7" style="108" hidden="1" customWidth="1" outlineLevel="1"/>
    <col min="43" max="43" width="10" style="108" hidden="1" customWidth="1" outlineLevel="1"/>
    <col min="44" max="44" width="8" style="108" hidden="1" customWidth="1" outlineLevel="1"/>
    <col min="45" max="45" width="8.1640625" style="108" hidden="1" customWidth="1" outlineLevel="1"/>
    <col min="46" max="46" width="8.83203125" style="108" hidden="1" customWidth="1" outlineLevel="1"/>
    <col min="47" max="47" width="8" style="108" customWidth="1" collapsed="1"/>
    <col min="48" max="48" width="8" style="1" customWidth="1"/>
    <col min="49" max="49" width="8.83203125" style="1" customWidth="1"/>
    <col min="50" max="50" width="10" style="1" customWidth="1"/>
    <col min="51" max="68" width="8.83203125" style="1" customWidth="1"/>
    <col min="69" max="72" width="8.83203125" style="17" customWidth="1"/>
    <col min="73" max="114" width="8.83203125" style="1" customWidth="1"/>
    <col min="115" max="115" width="9.33203125" style="108"/>
    <col min="116" max="117" width="9.33203125" style="117"/>
    <col min="118" max="118" width="18" style="117" customWidth="1"/>
    <col min="119" max="119" width="11.6640625" style="117" customWidth="1"/>
    <col min="120" max="149" width="9.33203125" style="117"/>
    <col min="150" max="16384" width="9.33203125" style="108"/>
  </cols>
  <sheetData>
    <row r="1" spans="1:149">
      <c r="A1" s="115" t="str">
        <f>IF('1'!$A$1=1,"до змісту","to title")</f>
        <v>до змісту</v>
      </c>
      <c r="AD1" s="1"/>
      <c r="AT1" s="116"/>
    </row>
    <row r="2" spans="1:149">
      <c r="A2" s="108" t="str">
        <f>IF('1'!$A$1=1,EC3,EL3)</f>
        <v>1.2.Товарна структура експорту до Російської Федерації</v>
      </c>
      <c r="U2" s="119"/>
      <c r="V2" s="119"/>
      <c r="W2" s="119"/>
      <c r="X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T2" s="223"/>
      <c r="AU2" s="223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Q2" s="117"/>
      <c r="BR2" s="117"/>
      <c r="BS2" s="117"/>
      <c r="BT2" s="117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EB2" s="17"/>
      <c r="EC2" s="17"/>
    </row>
    <row r="3" spans="1:149">
      <c r="A3" s="19" t="str">
        <f>IF('1'!$A$1=1,EC4,EL4)</f>
        <v>(за даними Державної служби статистики України)</v>
      </c>
      <c r="B3" s="118"/>
      <c r="C3" s="118"/>
      <c r="D3" s="118"/>
      <c r="E3" s="118"/>
      <c r="F3" s="118"/>
      <c r="G3" s="118"/>
      <c r="H3" s="118"/>
      <c r="U3" s="119"/>
      <c r="V3" s="119"/>
      <c r="W3" s="119"/>
      <c r="X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EB3" s="17"/>
      <c r="EC3" s="117" t="s">
        <v>32</v>
      </c>
      <c r="EL3" s="117" t="s">
        <v>108</v>
      </c>
    </row>
    <row r="4" spans="1:149">
      <c r="A4" s="22" t="str">
        <f>IF('1'!$A$1=1,EC5,EL5)</f>
        <v xml:space="preserve">(відповідно до КПБ6) </v>
      </c>
      <c r="B4" s="118"/>
      <c r="C4" s="118"/>
      <c r="D4" s="118"/>
      <c r="E4" s="118"/>
      <c r="F4" s="118"/>
      <c r="G4" s="118"/>
      <c r="H4" s="118"/>
      <c r="U4" s="119"/>
      <c r="V4" s="119"/>
      <c r="W4" s="119"/>
      <c r="X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20"/>
      <c r="AR4" s="120"/>
      <c r="AS4" s="120"/>
      <c r="AT4" s="120"/>
      <c r="EB4" s="17"/>
      <c r="EC4" s="121" t="s">
        <v>30</v>
      </c>
      <c r="ED4" s="21"/>
      <c r="EE4" s="21"/>
      <c r="EF4" s="21"/>
      <c r="EK4" s="122"/>
      <c r="EL4" s="122" t="s">
        <v>102</v>
      </c>
      <c r="EM4" s="122"/>
      <c r="EN4" s="122"/>
      <c r="EO4" s="122"/>
      <c r="EP4" s="122"/>
      <c r="EQ4" s="122"/>
      <c r="ER4" s="122"/>
      <c r="ES4" s="123"/>
    </row>
    <row r="5" spans="1:149">
      <c r="A5" s="27" t="str">
        <f>IF('1'!$A$1=1,EC7,EL7)</f>
        <v>Млн дол. США</v>
      </c>
      <c r="H5" s="124"/>
      <c r="AA5" s="119"/>
      <c r="AB5" s="119"/>
      <c r="AT5" s="120"/>
      <c r="AU5" s="120"/>
      <c r="EB5" s="17"/>
      <c r="EC5" s="125" t="s">
        <v>0</v>
      </c>
      <c r="ED5" s="21"/>
      <c r="EE5" s="21"/>
      <c r="EF5" s="21"/>
      <c r="EL5" s="123" t="s">
        <v>103</v>
      </c>
      <c r="EM5" s="123"/>
      <c r="EN5" s="123"/>
      <c r="EO5" s="123"/>
    </row>
    <row r="6" spans="1:149"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7"/>
      <c r="AN6" s="127"/>
      <c r="AO6" s="127"/>
      <c r="AP6" s="128"/>
      <c r="AU6" s="120" t="str">
        <f>IF('1'!$A$1=1,EG8,EL8)</f>
        <v xml:space="preserve"> у % до попереднього року</v>
      </c>
      <c r="AV6" s="120"/>
      <c r="AW6" s="120"/>
      <c r="EB6" s="17"/>
      <c r="EC6" s="129"/>
      <c r="EK6" s="123"/>
      <c r="EL6" s="123"/>
      <c r="EM6" s="123"/>
      <c r="EN6" s="123"/>
    </row>
    <row r="7" spans="1:149" ht="57" customHeight="1">
      <c r="A7" s="130" t="str">
        <f>IF('1'!$A$1=1,C7,E7)</f>
        <v>Код згідно з УКТЗЕД</v>
      </c>
      <c r="B7" s="131" t="str">
        <f>IF('1'!$A$1=1,D7,F7)</f>
        <v>Найменування груп товарів</v>
      </c>
      <c r="C7" s="132" t="s">
        <v>34</v>
      </c>
      <c r="D7" s="133" t="s">
        <v>15</v>
      </c>
      <c r="E7" s="134" t="s">
        <v>109</v>
      </c>
      <c r="F7" s="134" t="s">
        <v>110</v>
      </c>
      <c r="G7" s="135">
        <v>2005</v>
      </c>
      <c r="H7" s="136" t="str">
        <f>IF('1'!$A$1=1,DN11,DO11)</f>
        <v>у % до загального обсягу</v>
      </c>
      <c r="I7" s="135">
        <v>2006</v>
      </c>
      <c r="J7" s="136" t="str">
        <f>IF('1'!$A$1=1,DN11,DO11)</f>
        <v>у % до загального обсягу</v>
      </c>
      <c r="K7" s="135">
        <v>2007</v>
      </c>
      <c r="L7" s="136" t="str">
        <f>IF('1'!$A$1=1,DN11,DO11)</f>
        <v>у % до загального обсягу</v>
      </c>
      <c r="M7" s="135">
        <v>2008</v>
      </c>
      <c r="N7" s="136" t="str">
        <f>IF('1'!$A$1=1,DN11,DO11)</f>
        <v>у % до загального обсягу</v>
      </c>
      <c r="O7" s="135">
        <v>2009</v>
      </c>
      <c r="P7" s="136" t="str">
        <f>IF('1'!$A$1=1,DN11,DO11)</f>
        <v>у % до загального обсягу</v>
      </c>
      <c r="Q7" s="135">
        <v>2010</v>
      </c>
      <c r="R7" s="136" t="str">
        <f>IF('1'!$A$1=1,DN11,DO11)</f>
        <v>у % до загального обсягу</v>
      </c>
      <c r="S7" s="135">
        <v>2011</v>
      </c>
      <c r="T7" s="136" t="str">
        <f>IF('1'!$A$1=1,DN11,DO11)</f>
        <v>у % до загального обсягу</v>
      </c>
      <c r="U7" s="135">
        <v>2012</v>
      </c>
      <c r="V7" s="136" t="str">
        <f>IF('1'!$A$1=1,DN11,DO11)</f>
        <v>у % до загального обсягу</v>
      </c>
      <c r="W7" s="135">
        <v>2013</v>
      </c>
      <c r="X7" s="136" t="str">
        <f>IF('1'!$A$1=1,DN11,DO11)</f>
        <v>у % до загального обсягу</v>
      </c>
      <c r="Y7" s="135">
        <v>2014</v>
      </c>
      <c r="Z7" s="136" t="str">
        <f>IF('1'!$A$1=1,DN11,DO11)</f>
        <v>у % до загального обсягу</v>
      </c>
      <c r="AA7" s="135">
        <v>2015</v>
      </c>
      <c r="AB7" s="136" t="str">
        <f>IF('1'!$A$1=1,DN11,DO11)</f>
        <v>у % до загального обсягу</v>
      </c>
      <c r="AC7" s="135">
        <v>2016</v>
      </c>
      <c r="AD7" s="137" t="str">
        <f>IF('1'!$A$1=1,"у % до загального обсягу","% of total")</f>
        <v>у % до загального обсягу</v>
      </c>
      <c r="AE7" s="135">
        <v>2017</v>
      </c>
      <c r="AF7" s="137" t="str">
        <f>IF('1'!$A$1=1,"у % до загального обсягу","% of total")</f>
        <v>у % до загального обсягу</v>
      </c>
      <c r="AG7" s="135">
        <v>2018</v>
      </c>
      <c r="AH7" s="137" t="str">
        <f>IF('1'!$A$1=1,"у % до загального обсягу","% of total")</f>
        <v>у % до загального обсягу</v>
      </c>
      <c r="AI7" s="135">
        <v>2019</v>
      </c>
      <c r="AJ7" s="137" t="str">
        <f>IF('1'!$A$1=1,"у % до загального обсягу","% of total")</f>
        <v>у % до загального обсягу</v>
      </c>
      <c r="AK7" s="266">
        <v>2020</v>
      </c>
      <c r="AL7" s="137" t="str">
        <f>IF('1'!$A$1=1,"у % до загального обсягу","% of total")</f>
        <v>у % до загального обсягу</v>
      </c>
      <c r="AM7" s="135">
        <v>2006</v>
      </c>
      <c r="AN7" s="135">
        <v>2007</v>
      </c>
      <c r="AO7" s="135">
        <v>2008</v>
      </c>
      <c r="AP7" s="135">
        <v>2009</v>
      </c>
      <c r="AQ7" s="135">
        <v>2010</v>
      </c>
      <c r="AR7" s="135">
        <v>2011</v>
      </c>
      <c r="AS7" s="135">
        <v>2012</v>
      </c>
      <c r="AT7" s="135">
        <v>2013</v>
      </c>
      <c r="AU7" s="135">
        <v>2014</v>
      </c>
      <c r="AV7" s="135">
        <v>2015</v>
      </c>
      <c r="AW7" s="135">
        <v>2016</v>
      </c>
      <c r="AX7" s="135">
        <v>2017</v>
      </c>
      <c r="AY7" s="135">
        <v>2018</v>
      </c>
      <c r="AZ7" s="135">
        <v>2019</v>
      </c>
      <c r="BA7" s="135">
        <v>2020</v>
      </c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EB7" s="17"/>
      <c r="EC7" s="129" t="s">
        <v>173</v>
      </c>
      <c r="EK7" s="123"/>
      <c r="EL7" s="123" t="s">
        <v>104</v>
      </c>
      <c r="EM7" s="123"/>
    </row>
    <row r="8" spans="1:149" ht="17.25" customHeight="1">
      <c r="A8" s="139"/>
      <c r="B8" s="140" t="str">
        <f>IF('1'!$A$1=1,D8,F8)</f>
        <v>Усього</v>
      </c>
      <c r="C8" s="141"/>
      <c r="D8" s="142" t="s">
        <v>16</v>
      </c>
      <c r="E8" s="142"/>
      <c r="F8" s="143" t="s">
        <v>111</v>
      </c>
      <c r="G8" s="144">
        <v>7255.8348380000007</v>
      </c>
      <c r="H8" s="145">
        <v>100</v>
      </c>
      <c r="I8" s="146">
        <v>8405.3090929999998</v>
      </c>
      <c r="J8" s="145">
        <v>100</v>
      </c>
      <c r="K8" s="146">
        <v>12278.270382999999</v>
      </c>
      <c r="L8" s="145">
        <v>100</v>
      </c>
      <c r="M8" s="146">
        <v>14635.458885</v>
      </c>
      <c r="N8" s="145">
        <v>100</v>
      </c>
      <c r="O8" s="146">
        <v>7750.6356160000005</v>
      </c>
      <c r="P8" s="145">
        <v>100</v>
      </c>
      <c r="Q8" s="146">
        <v>11760.085622999999</v>
      </c>
      <c r="R8" s="145">
        <v>100</v>
      </c>
      <c r="S8" s="146">
        <v>16261.674719319999</v>
      </c>
      <c r="T8" s="145">
        <v>100</v>
      </c>
      <c r="U8" s="146">
        <v>15686.051264</v>
      </c>
      <c r="V8" s="145">
        <v>100</v>
      </c>
      <c r="W8" s="144">
        <v>13482.995589</v>
      </c>
      <c r="X8" s="145">
        <v>100</v>
      </c>
      <c r="Y8" s="146">
        <v>8695.5614361600001</v>
      </c>
      <c r="Z8" s="145">
        <v>100</v>
      </c>
      <c r="AA8" s="146">
        <v>4200.1883064400008</v>
      </c>
      <c r="AB8" s="145">
        <v>100</v>
      </c>
      <c r="AC8" s="146">
        <v>3068.9527939099999</v>
      </c>
      <c r="AD8" s="145">
        <v>100</v>
      </c>
      <c r="AE8" s="146">
        <v>3377.2992011199999</v>
      </c>
      <c r="AF8" s="145">
        <v>100</v>
      </c>
      <c r="AG8" s="146">
        <v>3044.8068263099999</v>
      </c>
      <c r="AH8" s="145">
        <v>100</v>
      </c>
      <c r="AI8" s="146">
        <v>2642.07007466</v>
      </c>
      <c r="AJ8" s="145">
        <v>100</v>
      </c>
      <c r="AK8" s="146">
        <v>2206.0485463</v>
      </c>
      <c r="AL8" s="147">
        <v>100</v>
      </c>
      <c r="AM8" s="145">
        <f>I8/G8*100</f>
        <v>115.84206753136128</v>
      </c>
      <c r="AN8" s="145">
        <f>K8/I8*100</f>
        <v>146.07755939904018</v>
      </c>
      <c r="AO8" s="145">
        <f>M8/K8*100</f>
        <v>119.19805012002074</v>
      </c>
      <c r="AP8" s="148">
        <f>O8/M8*100</f>
        <v>52.957926887715765</v>
      </c>
      <c r="AQ8" s="149">
        <f>Q8/O8*100</f>
        <v>151.73059611682817</v>
      </c>
      <c r="AR8" s="148">
        <f>S8/Q8*100</f>
        <v>138.27854014528546</v>
      </c>
      <c r="AS8" s="148">
        <f>U8/S8*100</f>
        <v>96.460244930147823</v>
      </c>
      <c r="AT8" s="148">
        <f>W8/U8*100</f>
        <v>85.955320189115497</v>
      </c>
      <c r="AU8" s="149">
        <f>Y8/W8*100</f>
        <v>64.492800422290486</v>
      </c>
      <c r="AV8" s="148">
        <f>AA8/Y8*100</f>
        <v>48.302669554765671</v>
      </c>
      <c r="AW8" s="148">
        <f>AC8/AA8*100</f>
        <v>73.067028666416761</v>
      </c>
      <c r="AX8" s="148">
        <f>AE8/AC8*100</f>
        <v>110.04728413620046</v>
      </c>
      <c r="AY8" s="148">
        <f>AG8/AE8*100</f>
        <v>90.155080879427658</v>
      </c>
      <c r="AZ8" s="148">
        <f>AI8/AG8*100</f>
        <v>86.77299498378764</v>
      </c>
      <c r="BA8" s="150">
        <f>AK8/AI8*100</f>
        <v>83.496973356540877</v>
      </c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DQ8" s="152"/>
      <c r="DR8" s="152"/>
      <c r="EB8" s="152" t="str">
        <f>IF('1'!$A$1=1,EG8,EL8)</f>
        <v xml:space="preserve"> у % до попереднього року</v>
      </c>
      <c r="EC8" s="152"/>
      <c r="ED8" s="152"/>
      <c r="EG8" s="152" t="s">
        <v>168</v>
      </c>
      <c r="EH8" s="152"/>
      <c r="EI8" s="152"/>
      <c r="EL8" s="17" t="s">
        <v>107</v>
      </c>
      <c r="EM8" s="17"/>
      <c r="EN8" s="17"/>
      <c r="EO8" s="17"/>
      <c r="EP8" s="17"/>
      <c r="EQ8" s="17"/>
      <c r="ER8" s="17"/>
      <c r="ES8" s="17"/>
    </row>
    <row r="9" spans="1:149" ht="13.15" customHeight="1">
      <c r="A9" s="153"/>
      <c r="B9" s="154" t="str">
        <f>IF('1'!$A$1=1,D9,F9)</f>
        <v>у тому числі:</v>
      </c>
      <c r="C9" s="155"/>
      <c r="D9" s="156" t="s">
        <v>17</v>
      </c>
      <c r="E9" s="157"/>
      <c r="F9" s="158" t="s">
        <v>112</v>
      </c>
      <c r="G9" s="159"/>
      <c r="H9" s="160"/>
      <c r="I9" s="160"/>
      <c r="J9" s="160"/>
      <c r="K9" s="160"/>
      <c r="L9" s="160"/>
      <c r="M9" s="160"/>
      <c r="N9" s="160"/>
      <c r="O9" s="161"/>
      <c r="P9" s="161"/>
      <c r="Q9" s="161"/>
      <c r="R9" s="161"/>
      <c r="S9" s="161"/>
      <c r="T9" s="161"/>
      <c r="U9" s="161"/>
      <c r="V9" s="161"/>
      <c r="W9" s="257"/>
      <c r="X9" s="161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3"/>
      <c r="AM9" s="164"/>
      <c r="AN9" s="164"/>
      <c r="AO9" s="164"/>
      <c r="AP9" s="151"/>
      <c r="AQ9" s="165"/>
      <c r="AR9" s="151"/>
      <c r="AS9" s="151"/>
      <c r="AT9" s="151"/>
      <c r="AU9" s="165"/>
      <c r="AV9" s="151"/>
      <c r="AW9" s="151"/>
      <c r="AX9" s="7"/>
      <c r="AY9" s="151"/>
      <c r="AZ9" s="151"/>
      <c r="BA9" s="170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149" ht="26.25" customHeight="1">
      <c r="A10" s="153"/>
      <c r="B10" s="166" t="str">
        <f>IF('1'!$A$1=1,D10,F10)</f>
        <v>Продовольчі товари та сировина для їх виробництва</v>
      </c>
      <c r="C10" s="155"/>
      <c r="D10" s="167" t="s">
        <v>18</v>
      </c>
      <c r="E10" s="167"/>
      <c r="F10" s="168" t="s">
        <v>113</v>
      </c>
      <c r="G10" s="58">
        <v>1356.1118529999999</v>
      </c>
      <c r="H10" s="164">
        <f t="shared" ref="H10:H40" si="0">G10/$G$8*100</f>
        <v>18.689949306698921</v>
      </c>
      <c r="I10" s="44">
        <v>884.49249199999997</v>
      </c>
      <c r="J10" s="164">
        <f t="shared" ref="J10:J40" si="1">I10/$I$8*100</f>
        <v>10.523021607100819</v>
      </c>
      <c r="K10" s="44">
        <v>1356.114024</v>
      </c>
      <c r="L10" s="164">
        <f t="shared" ref="L10:L39" si="2">K10/$K$8*100</f>
        <v>11.044829456416117</v>
      </c>
      <c r="M10" s="44">
        <v>1777.906246</v>
      </c>
      <c r="N10" s="164">
        <f t="shared" ref="N10:N40" si="3">M10/$M$8*100</f>
        <v>12.147936460141953</v>
      </c>
      <c r="O10" s="44">
        <v>1379.7473049999999</v>
      </c>
      <c r="P10" s="164">
        <f t="shared" ref="P10:P40" si="4">O10/$O$8*100</f>
        <v>17.801731023862388</v>
      </c>
      <c r="Q10" s="44">
        <v>1869.0903519999999</v>
      </c>
      <c r="R10" s="164">
        <f t="shared" ref="R10:R40" si="5">Q10/$Q$8*100</f>
        <v>15.893509723640896</v>
      </c>
      <c r="S10" s="44">
        <v>2025.0257050399998</v>
      </c>
      <c r="T10" s="164">
        <f t="shared" ref="T10:T40" si="6">S10/$S$8*100</f>
        <v>12.452750039540076</v>
      </c>
      <c r="U10" s="44">
        <v>2001.7969450000001</v>
      </c>
      <c r="V10" s="164">
        <f t="shared" ref="V10:V40" si="7">U10/$U$8*100</f>
        <v>12.761637146973944</v>
      </c>
      <c r="W10" s="58">
        <v>1941.081862</v>
      </c>
      <c r="X10" s="164">
        <f t="shared" ref="X10:X40" si="8">W10/$W$8*100</f>
        <v>14.396517815251805</v>
      </c>
      <c r="Y10" s="44">
        <v>911.47893228999999</v>
      </c>
      <c r="Z10" s="164">
        <f t="shared" ref="Z10:Z40" si="9">Y10/$Y$8*100</f>
        <v>10.482117100566576</v>
      </c>
      <c r="AA10" s="44">
        <v>276.43109018000001</v>
      </c>
      <c r="AB10" s="164">
        <f>AA10/$AA$8*100</f>
        <v>6.5813975472518216</v>
      </c>
      <c r="AC10" s="44">
        <v>93.062507909999994</v>
      </c>
      <c r="AD10" s="164">
        <f>AC10/$AC$8*100</f>
        <v>3.0323864249288008</v>
      </c>
      <c r="AE10" s="44">
        <v>102.30635943999999</v>
      </c>
      <c r="AF10" s="164">
        <f>AE10/$AE$8*100</f>
        <v>3.0292358878382037</v>
      </c>
      <c r="AG10" s="44">
        <v>92.198713619999992</v>
      </c>
      <c r="AH10" s="164">
        <f>AG10/$AG$8*100</f>
        <v>3.0280644677789157</v>
      </c>
      <c r="AI10" s="44">
        <v>64.297803600000009</v>
      </c>
      <c r="AJ10" s="164">
        <f>AI10/$AI$8*100</f>
        <v>2.4336146197134569</v>
      </c>
      <c r="AK10" s="44">
        <v>68.741687459999994</v>
      </c>
      <c r="AL10" s="169">
        <f>AK10/$AK$8*100</f>
        <v>3.116055064848597</v>
      </c>
      <c r="AM10" s="164">
        <f t="shared" ref="AM10:AM40" si="10">I10/G10*100</f>
        <v>65.222679828608506</v>
      </c>
      <c r="AN10" s="164">
        <f>K10/I10*100</f>
        <v>153.32114588486525</v>
      </c>
      <c r="AO10" s="164">
        <f t="shared" ref="AO10:AO40" si="11">M10/K10*100</f>
        <v>131.10300568648938</v>
      </c>
      <c r="AP10" s="151">
        <f t="shared" ref="AP10:AP40" si="12">O10/M10*100</f>
        <v>77.605177894177885</v>
      </c>
      <c r="AQ10" s="165">
        <f t="shared" ref="AQ10:AQ40" si="13">Q10/O10*100</f>
        <v>135.46613537324504</v>
      </c>
      <c r="AR10" s="151">
        <f t="shared" ref="AR10:AR40" si="14">S10/Q10*100</f>
        <v>108.34284725043617</v>
      </c>
      <c r="AS10" s="151">
        <f t="shared" ref="AS10:AS40" si="15">U10/S10*100</f>
        <v>98.852915299683033</v>
      </c>
      <c r="AT10" s="151">
        <f t="shared" ref="AT10:AT40" si="16">W10/U10*100</f>
        <v>96.966970943199243</v>
      </c>
      <c r="AU10" s="165">
        <f>Y10/W10*100</f>
        <v>46.957263891531845</v>
      </c>
      <c r="AV10" s="151">
        <f t="shared" ref="AV10:AV40" si="17">AA10/Y10*100</f>
        <v>30.327754201130514</v>
      </c>
      <c r="AW10" s="151">
        <f t="shared" ref="AW10:AW40" si="18">AC10/AA10*100</f>
        <v>33.665716779325258</v>
      </c>
      <c r="AX10" s="151">
        <f t="shared" ref="AX10:AX39" si="19">AE10/AC10*100</f>
        <v>109.93294908723033</v>
      </c>
      <c r="AY10" s="151">
        <f t="shared" ref="AY10:AY40" si="20">AG10/AE10*100</f>
        <v>90.120217476873592</v>
      </c>
      <c r="AZ10" s="151">
        <f t="shared" ref="AZ10:AZ40" si="21">AI10/AG10*100</f>
        <v>69.738287092600331</v>
      </c>
      <c r="BA10" s="170">
        <f t="shared" ref="BA10:BA40" si="22">AK10/AI10*100</f>
        <v>106.91140849483074</v>
      </c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DN10" s="171"/>
      <c r="DO10" s="171"/>
      <c r="DP10" s="171"/>
    </row>
    <row r="11" spans="1:149" ht="18" customHeight="1">
      <c r="A11" s="172" t="s">
        <v>35</v>
      </c>
      <c r="B11" s="173" t="str">
        <f>IF('1'!$A$1=1,D11,F11)</f>
        <v>м'ясо та м'ясопродукти</v>
      </c>
      <c r="C11" s="174" t="s">
        <v>35</v>
      </c>
      <c r="D11" s="175" t="s">
        <v>41</v>
      </c>
      <c r="E11" s="174" t="s">
        <v>35</v>
      </c>
      <c r="F11" s="176" t="s">
        <v>114</v>
      </c>
      <c r="G11" s="177">
        <v>139.84467000000001</v>
      </c>
      <c r="H11" s="164">
        <f t="shared" si="0"/>
        <v>1.9273408659691436</v>
      </c>
      <c r="I11" s="178">
        <v>5.0003069999999994</v>
      </c>
      <c r="J11" s="164">
        <f t="shared" si="1"/>
        <v>5.9489864616213702E-2</v>
      </c>
      <c r="K11" s="178">
        <v>95.073497000000003</v>
      </c>
      <c r="L11" s="164">
        <f t="shared" si="2"/>
        <v>0.77432320705068491</v>
      </c>
      <c r="M11" s="178">
        <v>62.191876999999998</v>
      </c>
      <c r="N11" s="164">
        <f t="shared" si="3"/>
        <v>0.42493971312195034</v>
      </c>
      <c r="O11" s="178">
        <v>59.514665000000001</v>
      </c>
      <c r="P11" s="164">
        <f t="shared" si="4"/>
        <v>0.76786818460593209</v>
      </c>
      <c r="Q11" s="178">
        <v>46.544604</v>
      </c>
      <c r="R11" s="164">
        <f t="shared" si="5"/>
        <v>0.39578456732465916</v>
      </c>
      <c r="S11" s="178">
        <v>125.510368</v>
      </c>
      <c r="T11" s="164">
        <f t="shared" si="6"/>
        <v>0.77181698789537934</v>
      </c>
      <c r="U11" s="178">
        <v>227.28712899999999</v>
      </c>
      <c r="V11" s="164">
        <f t="shared" si="7"/>
        <v>1.4489760690864972</v>
      </c>
      <c r="W11" s="177">
        <v>159.89456899999999</v>
      </c>
      <c r="X11" s="164">
        <f t="shared" si="8"/>
        <v>1.1858979552767099</v>
      </c>
      <c r="Y11" s="178">
        <v>71.07580754</v>
      </c>
      <c r="Z11" s="164">
        <f t="shared" si="9"/>
        <v>0.81738031594412386</v>
      </c>
      <c r="AA11" s="178">
        <v>125.42026595</v>
      </c>
      <c r="AB11" s="164">
        <f t="shared" ref="AB11:AB40" si="23">AA11/$AA$8*100</f>
        <v>2.9860629286000711</v>
      </c>
      <c r="AC11" s="52">
        <v>0</v>
      </c>
      <c r="AD11" s="164">
        <f t="shared" ref="AD11:AD40" si="24">AC11/$AC$8*100</f>
        <v>0</v>
      </c>
      <c r="AE11" s="52">
        <v>0</v>
      </c>
      <c r="AF11" s="164">
        <f t="shared" ref="AF11:AF40" si="25">AE11/$AE$8*100</f>
        <v>0</v>
      </c>
      <c r="AG11" s="52">
        <v>0</v>
      </c>
      <c r="AH11" s="164">
        <f t="shared" ref="AH11:AH40" si="26">AG11/$AG$8*100</f>
        <v>0</v>
      </c>
      <c r="AI11" s="52">
        <v>5.1076799999999999E-3</v>
      </c>
      <c r="AJ11" s="164">
        <f t="shared" ref="AJ11:AJ40" si="27">AI11/$AI$8*100</f>
        <v>1.9332114045677958E-4</v>
      </c>
      <c r="AK11" s="52">
        <v>0</v>
      </c>
      <c r="AL11" s="169">
        <f t="shared" ref="AL11:AL40" si="28">AK11/$AK$8*100</f>
        <v>0</v>
      </c>
      <c r="AM11" s="164">
        <f t="shared" si="10"/>
        <v>3.5756150019875617</v>
      </c>
      <c r="AN11" s="164" t="s">
        <v>28</v>
      </c>
      <c r="AO11" s="164">
        <f t="shared" si="11"/>
        <v>65.414525564364169</v>
      </c>
      <c r="AP11" s="151">
        <f t="shared" si="12"/>
        <v>95.695238463376825</v>
      </c>
      <c r="AQ11" s="165">
        <f t="shared" si="13"/>
        <v>78.20694949723736</v>
      </c>
      <c r="AR11" s="151">
        <f t="shared" si="14"/>
        <v>269.65610879405057</v>
      </c>
      <c r="AS11" s="151">
        <f t="shared" si="15"/>
        <v>181.09032155813614</v>
      </c>
      <c r="AT11" s="151">
        <f t="shared" si="16"/>
        <v>70.34915250304384</v>
      </c>
      <c r="AU11" s="165">
        <f t="shared" ref="AU11:AU40" si="29">Y11/W11*100</f>
        <v>44.451670863192362</v>
      </c>
      <c r="AV11" s="151">
        <f t="shared" si="17"/>
        <v>176.45985362799578</v>
      </c>
      <c r="AW11" s="151" t="s">
        <v>11</v>
      </c>
      <c r="AX11" s="151" t="s">
        <v>11</v>
      </c>
      <c r="AY11" s="151" t="s">
        <v>11</v>
      </c>
      <c r="AZ11" s="151" t="s">
        <v>11</v>
      </c>
      <c r="BA11" s="170" t="s">
        <v>11</v>
      </c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DN11" s="179" t="s">
        <v>33</v>
      </c>
      <c r="DO11" s="180" t="s">
        <v>143</v>
      </c>
      <c r="DP11" s="171"/>
    </row>
    <row r="12" spans="1:149" ht="25.5" customHeight="1">
      <c r="A12" s="172" t="s">
        <v>37</v>
      </c>
      <c r="B12" s="173" t="str">
        <f>IF('1'!$A$1=1,D12,F12)</f>
        <v>молоко та молочнi продукти, яйця, натуральний мед</v>
      </c>
      <c r="C12" s="174" t="s">
        <v>37</v>
      </c>
      <c r="D12" s="175" t="s">
        <v>36</v>
      </c>
      <c r="E12" s="174" t="s">
        <v>37</v>
      </c>
      <c r="F12" s="181" t="s">
        <v>115</v>
      </c>
      <c r="G12" s="177">
        <v>414.891009</v>
      </c>
      <c r="H12" s="164">
        <f t="shared" si="0"/>
        <v>5.7180327042058279</v>
      </c>
      <c r="I12" s="178">
        <v>139.87393799999998</v>
      </c>
      <c r="J12" s="164">
        <f t="shared" si="1"/>
        <v>1.6641141503825001</v>
      </c>
      <c r="K12" s="178">
        <v>261.33376900000002</v>
      </c>
      <c r="L12" s="164">
        <f t="shared" si="2"/>
        <v>2.1284249397360746</v>
      </c>
      <c r="M12" s="178">
        <v>376.317139</v>
      </c>
      <c r="N12" s="164">
        <f t="shared" si="3"/>
        <v>2.5712698314207998</v>
      </c>
      <c r="O12" s="178">
        <v>261.53792600000003</v>
      </c>
      <c r="P12" s="164">
        <f t="shared" si="4"/>
        <v>3.3744061643163183</v>
      </c>
      <c r="Q12" s="178">
        <v>400.27469000000002</v>
      </c>
      <c r="R12" s="164">
        <f t="shared" si="5"/>
        <v>3.4036715618562807</v>
      </c>
      <c r="S12" s="178">
        <v>443.19111099999998</v>
      </c>
      <c r="T12" s="164">
        <f t="shared" si="6"/>
        <v>2.7253718860423284</v>
      </c>
      <c r="U12" s="178">
        <v>356.04308199999997</v>
      </c>
      <c r="V12" s="164">
        <f t="shared" si="7"/>
        <v>2.2698069514609487</v>
      </c>
      <c r="W12" s="177">
        <v>381.85108600000001</v>
      </c>
      <c r="X12" s="164">
        <f t="shared" si="8"/>
        <v>2.8320938287002804</v>
      </c>
      <c r="Y12" s="178">
        <v>121.95702086</v>
      </c>
      <c r="Z12" s="164">
        <f t="shared" si="9"/>
        <v>1.4025203749679536</v>
      </c>
      <c r="AA12" s="178">
        <v>9.7717262800000011</v>
      </c>
      <c r="AB12" s="164">
        <f t="shared" si="23"/>
        <v>0.23264971870469134</v>
      </c>
      <c r="AC12" s="52">
        <v>0</v>
      </c>
      <c r="AD12" s="164">
        <f t="shared" si="24"/>
        <v>0</v>
      </c>
      <c r="AE12" s="52">
        <v>0</v>
      </c>
      <c r="AF12" s="164">
        <f t="shared" si="25"/>
        <v>0</v>
      </c>
      <c r="AG12" s="52">
        <v>0</v>
      </c>
      <c r="AH12" s="164">
        <f t="shared" si="26"/>
        <v>0</v>
      </c>
      <c r="AI12" s="52">
        <v>3.4889300000000003E-3</v>
      </c>
      <c r="AJ12" s="164">
        <f t="shared" si="27"/>
        <v>1.3205289418559348E-4</v>
      </c>
      <c r="AK12" s="52">
        <v>0</v>
      </c>
      <c r="AL12" s="169">
        <f t="shared" si="28"/>
        <v>0</v>
      </c>
      <c r="AM12" s="164">
        <f t="shared" si="10"/>
        <v>33.713417491773114</v>
      </c>
      <c r="AN12" s="164">
        <f t="shared" ref="AN12:AN20" si="30">K12/I12*100</f>
        <v>186.83521228951176</v>
      </c>
      <c r="AO12" s="164">
        <f t="shared" si="11"/>
        <v>143.9986651705926</v>
      </c>
      <c r="AP12" s="151">
        <f t="shared" si="12"/>
        <v>69.499339491949115</v>
      </c>
      <c r="AQ12" s="165">
        <f t="shared" si="13"/>
        <v>153.04651838525322</v>
      </c>
      <c r="AR12" s="151">
        <f t="shared" si="14"/>
        <v>110.7217423614768</v>
      </c>
      <c r="AS12" s="151">
        <f t="shared" si="15"/>
        <v>80.336241671597961</v>
      </c>
      <c r="AT12" s="151">
        <f t="shared" si="16"/>
        <v>107.24856212765847</v>
      </c>
      <c r="AU12" s="165">
        <f t="shared" si="29"/>
        <v>31.938372138085263</v>
      </c>
      <c r="AV12" s="151">
        <f t="shared" si="17"/>
        <v>8.0124343896670034</v>
      </c>
      <c r="AW12" s="151" t="s">
        <v>11</v>
      </c>
      <c r="AX12" s="151" t="s">
        <v>11</v>
      </c>
      <c r="AY12" s="151" t="s">
        <v>11</v>
      </c>
      <c r="AZ12" s="151" t="s">
        <v>11</v>
      </c>
      <c r="BA12" s="170" t="s">
        <v>11</v>
      </c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DN12" s="171"/>
      <c r="DO12" s="171"/>
      <c r="DP12" s="171"/>
    </row>
    <row r="13" spans="1:149" ht="26.25" customHeight="1">
      <c r="A13" s="172">
        <v>15</v>
      </c>
      <c r="B13" s="173" t="str">
        <f>IF('1'!$A$1=1,D13,F13)</f>
        <v>жири та олія тваринного або рослинного походження</v>
      </c>
      <c r="C13" s="174">
        <v>15</v>
      </c>
      <c r="D13" s="175" t="s">
        <v>38</v>
      </c>
      <c r="E13" s="174">
        <v>15</v>
      </c>
      <c r="F13" s="176" t="s">
        <v>116</v>
      </c>
      <c r="G13" s="177">
        <v>107.59320600000001</v>
      </c>
      <c r="H13" s="164">
        <f t="shared" si="0"/>
        <v>1.4828508145818959</v>
      </c>
      <c r="I13" s="178">
        <v>85.048443000000006</v>
      </c>
      <c r="J13" s="164">
        <f t="shared" si="1"/>
        <v>1.011841944882538</v>
      </c>
      <c r="K13" s="178">
        <v>159.02013200000002</v>
      </c>
      <c r="L13" s="164">
        <f t="shared" si="2"/>
        <v>1.295134632481892</v>
      </c>
      <c r="M13" s="178">
        <v>238.89997599999998</v>
      </c>
      <c r="N13" s="164">
        <f t="shared" si="3"/>
        <v>1.6323367642735855</v>
      </c>
      <c r="O13" s="178">
        <v>136.09814900000001</v>
      </c>
      <c r="P13" s="164">
        <f t="shared" si="4"/>
        <v>1.7559611332913938</v>
      </c>
      <c r="Q13" s="178">
        <v>271.61634999999995</v>
      </c>
      <c r="R13" s="164">
        <f t="shared" si="5"/>
        <v>2.3096460239097358</v>
      </c>
      <c r="S13" s="178">
        <v>215.65604999999999</v>
      </c>
      <c r="T13" s="164">
        <f t="shared" si="6"/>
        <v>1.3261613808065267</v>
      </c>
      <c r="U13" s="178">
        <v>109.673772</v>
      </c>
      <c r="V13" s="164">
        <f t="shared" si="7"/>
        <v>0.69918024717734339</v>
      </c>
      <c r="W13" s="177">
        <v>56.644297000000002</v>
      </c>
      <c r="X13" s="164">
        <f t="shared" si="8"/>
        <v>0.42011655812016152</v>
      </c>
      <c r="Y13" s="178">
        <v>28.805125179999997</v>
      </c>
      <c r="Z13" s="164">
        <f t="shared" si="9"/>
        <v>0.33126239624063275</v>
      </c>
      <c r="AA13" s="178">
        <v>5.0609486299999995</v>
      </c>
      <c r="AB13" s="164">
        <f t="shared" si="23"/>
        <v>0.12049337460037744</v>
      </c>
      <c r="AC13" s="52">
        <v>4.1898507799999996</v>
      </c>
      <c r="AD13" s="164">
        <f t="shared" si="24"/>
        <v>0.13652379366389406</v>
      </c>
      <c r="AE13" s="52">
        <v>11</v>
      </c>
      <c r="AF13" s="164">
        <f t="shared" si="25"/>
        <v>0.32570404174886591</v>
      </c>
      <c r="AG13" s="52">
        <v>4</v>
      </c>
      <c r="AH13" s="164">
        <f t="shared" si="26"/>
        <v>0.13137122412614921</v>
      </c>
      <c r="AI13" s="52">
        <v>2</v>
      </c>
      <c r="AJ13" s="164">
        <f t="shared" si="27"/>
        <v>7.5698219331195221E-2</v>
      </c>
      <c r="AK13" s="52">
        <v>2</v>
      </c>
      <c r="AL13" s="169">
        <f t="shared" si="28"/>
        <v>9.0659836264909671E-2</v>
      </c>
      <c r="AM13" s="164">
        <f t="shared" si="10"/>
        <v>79.046294986320973</v>
      </c>
      <c r="AN13" s="164">
        <f t="shared" si="30"/>
        <v>186.97594734332762</v>
      </c>
      <c r="AO13" s="164">
        <f t="shared" si="11"/>
        <v>150.23253533709803</v>
      </c>
      <c r="AP13" s="151">
        <f t="shared" si="12"/>
        <v>56.968674203634087</v>
      </c>
      <c r="AQ13" s="165">
        <f t="shared" si="13"/>
        <v>199.57387517445218</v>
      </c>
      <c r="AR13" s="151">
        <f t="shared" si="14"/>
        <v>79.397300641143303</v>
      </c>
      <c r="AS13" s="151">
        <f t="shared" si="15"/>
        <v>50.855875362643431</v>
      </c>
      <c r="AT13" s="151">
        <f t="shared" si="16"/>
        <v>51.647988363161247</v>
      </c>
      <c r="AU13" s="165">
        <f t="shared" si="29"/>
        <v>50.852648378706157</v>
      </c>
      <c r="AV13" s="151">
        <f t="shared" si="17"/>
        <v>17.569611652005328</v>
      </c>
      <c r="AW13" s="151">
        <f t="shared" si="18"/>
        <v>82.787854339473895</v>
      </c>
      <c r="AX13" s="151">
        <f t="shared" si="19"/>
        <v>262.53918283934689</v>
      </c>
      <c r="AY13" s="151">
        <f t="shared" si="20"/>
        <v>36.363636363636367</v>
      </c>
      <c r="AZ13" s="151">
        <f t="shared" si="21"/>
        <v>50</v>
      </c>
      <c r="BA13" s="170">
        <f t="shared" si="22"/>
        <v>100</v>
      </c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</row>
    <row r="14" spans="1:149" ht="18" customHeight="1">
      <c r="A14" s="172">
        <v>18</v>
      </c>
      <c r="B14" s="173" t="str">
        <f>IF('1'!$A$1=1,D14,F14)</f>
        <v>какао та вироби з нього</v>
      </c>
      <c r="C14" s="174">
        <v>18</v>
      </c>
      <c r="D14" s="175" t="s">
        <v>40</v>
      </c>
      <c r="E14" s="174">
        <v>18</v>
      </c>
      <c r="F14" s="181" t="s">
        <v>117</v>
      </c>
      <c r="G14" s="177">
        <v>150.82227499999999</v>
      </c>
      <c r="H14" s="164">
        <f t="shared" si="0"/>
        <v>2.0786343455630898</v>
      </c>
      <c r="I14" s="178">
        <v>145.514196</v>
      </c>
      <c r="J14" s="164">
        <f t="shared" si="1"/>
        <v>1.7312176671906716</v>
      </c>
      <c r="K14" s="178">
        <v>203.904808</v>
      </c>
      <c r="L14" s="164">
        <f t="shared" si="2"/>
        <v>1.6606965121269721</v>
      </c>
      <c r="M14" s="178">
        <v>301.43042599999995</v>
      </c>
      <c r="N14" s="164">
        <f t="shared" si="3"/>
        <v>2.0595898520745286</v>
      </c>
      <c r="O14" s="178">
        <v>264.21467099999995</v>
      </c>
      <c r="P14" s="164">
        <f t="shared" si="4"/>
        <v>3.4089419770240421</v>
      </c>
      <c r="Q14" s="178">
        <v>356.37040100000002</v>
      </c>
      <c r="R14" s="164">
        <f t="shared" si="5"/>
        <v>3.0303384892285323</v>
      </c>
      <c r="S14" s="178">
        <v>426.98082099999999</v>
      </c>
      <c r="T14" s="164">
        <f t="shared" si="6"/>
        <v>2.6256878726808939</v>
      </c>
      <c r="U14" s="178">
        <v>441.71203700000001</v>
      </c>
      <c r="V14" s="164">
        <f t="shared" si="7"/>
        <v>2.8159543123114963</v>
      </c>
      <c r="W14" s="177">
        <v>336.576303</v>
      </c>
      <c r="X14" s="164">
        <f t="shared" si="8"/>
        <v>2.4963021071859819</v>
      </c>
      <c r="Y14" s="178">
        <v>122.13513431999999</v>
      </c>
      <c r="Z14" s="164">
        <f t="shared" si="9"/>
        <v>1.4045687011319126</v>
      </c>
      <c r="AA14" s="178">
        <v>28.326036520000002</v>
      </c>
      <c r="AB14" s="164">
        <f t="shared" si="23"/>
        <v>0.6743992043539736</v>
      </c>
      <c r="AC14" s="52">
        <v>23.005905200000001</v>
      </c>
      <c r="AD14" s="164">
        <f t="shared" si="24"/>
        <v>0.74963372671136219</v>
      </c>
      <c r="AE14" s="52">
        <v>27</v>
      </c>
      <c r="AF14" s="164">
        <f t="shared" si="25"/>
        <v>0.7994553752017618</v>
      </c>
      <c r="AG14" s="52">
        <v>28.248190099999999</v>
      </c>
      <c r="AH14" s="164">
        <f t="shared" si="26"/>
        <v>0.92774982819629204</v>
      </c>
      <c r="AI14" s="52">
        <v>30.191311150000001</v>
      </c>
      <c r="AJ14" s="164">
        <f t="shared" si="27"/>
        <v>1.1427142466645299</v>
      </c>
      <c r="AK14" s="52">
        <v>36.278349149999997</v>
      </c>
      <c r="AL14" s="169">
        <f t="shared" si="28"/>
        <v>1.6444945969501124</v>
      </c>
      <c r="AM14" s="164">
        <f t="shared" si="10"/>
        <v>96.480573575753326</v>
      </c>
      <c r="AN14" s="164">
        <f t="shared" si="30"/>
        <v>140.12708973081911</v>
      </c>
      <c r="AO14" s="164">
        <f t="shared" si="11"/>
        <v>147.82899381166135</v>
      </c>
      <c r="AP14" s="151">
        <f t="shared" si="12"/>
        <v>87.653616957698887</v>
      </c>
      <c r="AQ14" s="165">
        <f t="shared" si="13"/>
        <v>134.8791116145099</v>
      </c>
      <c r="AR14" s="151">
        <f t="shared" si="14"/>
        <v>119.81377235647581</v>
      </c>
      <c r="AS14" s="151">
        <f t="shared" si="15"/>
        <v>103.45008845256775</v>
      </c>
      <c r="AT14" s="151">
        <f t="shared" si="16"/>
        <v>76.198127921970112</v>
      </c>
      <c r="AU14" s="165">
        <f t="shared" si="29"/>
        <v>36.287502486471837</v>
      </c>
      <c r="AV14" s="151">
        <f t="shared" si="17"/>
        <v>23.192373494906395</v>
      </c>
      <c r="AW14" s="151">
        <f t="shared" si="18"/>
        <v>81.218228973744189</v>
      </c>
      <c r="AX14" s="151">
        <f t="shared" si="19"/>
        <v>117.36117212201674</v>
      </c>
      <c r="AY14" s="151">
        <f t="shared" si="20"/>
        <v>104.62292629629628</v>
      </c>
      <c r="AZ14" s="151">
        <f t="shared" si="21"/>
        <v>106.87874530411065</v>
      </c>
      <c r="BA14" s="170">
        <f t="shared" si="22"/>
        <v>120.16155565340524</v>
      </c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</row>
    <row r="15" spans="1:149" ht="18" customHeight="1">
      <c r="A15" s="172">
        <v>19</v>
      </c>
      <c r="B15" s="173" t="str">
        <f>IF('1'!$A$1=1,D15,F15)</f>
        <v xml:space="preserve">готові продукти з зернових, борошна </v>
      </c>
      <c r="C15" s="174">
        <v>19</v>
      </c>
      <c r="D15" s="175" t="s">
        <v>39</v>
      </c>
      <c r="E15" s="174">
        <v>19</v>
      </c>
      <c r="F15" s="181" t="s">
        <v>118</v>
      </c>
      <c r="G15" s="177">
        <v>37.232832000000002</v>
      </c>
      <c r="H15" s="164">
        <f t="shared" si="0"/>
        <v>0.51314332301233667</v>
      </c>
      <c r="I15" s="178">
        <v>37.191792999999997</v>
      </c>
      <c r="J15" s="164">
        <f t="shared" si="1"/>
        <v>0.44247977782249059</v>
      </c>
      <c r="K15" s="178">
        <v>55.274732</v>
      </c>
      <c r="L15" s="164">
        <f t="shared" si="2"/>
        <v>0.45018337498521926</v>
      </c>
      <c r="M15" s="178">
        <v>72.447552000000002</v>
      </c>
      <c r="N15" s="164">
        <f t="shared" si="3"/>
        <v>0.495013873970512</v>
      </c>
      <c r="O15" s="178">
        <v>63.495879000000002</v>
      </c>
      <c r="P15" s="164">
        <f t="shared" si="4"/>
        <v>0.81923447502708657</v>
      </c>
      <c r="Q15" s="178">
        <v>79.871024999999989</v>
      </c>
      <c r="R15" s="164">
        <f t="shared" si="5"/>
        <v>0.67917043770319829</v>
      </c>
      <c r="S15" s="178">
        <v>110.62310599999999</v>
      </c>
      <c r="T15" s="164">
        <f t="shared" si="6"/>
        <v>0.68026884013718503</v>
      </c>
      <c r="U15" s="178">
        <v>137.51547200000002</v>
      </c>
      <c r="V15" s="164">
        <f t="shared" si="7"/>
        <v>0.87667361074869432</v>
      </c>
      <c r="W15" s="177">
        <v>153.85838800000002</v>
      </c>
      <c r="X15" s="164">
        <f t="shared" si="8"/>
        <v>1.1411291132181651</v>
      </c>
      <c r="Y15" s="178">
        <v>133.3348699</v>
      </c>
      <c r="Z15" s="164">
        <f t="shared" si="9"/>
        <v>1.5333670042918044</v>
      </c>
      <c r="AA15" s="178">
        <v>8.0969332499999993</v>
      </c>
      <c r="AB15" s="164">
        <f t="shared" si="23"/>
        <v>0.19277548193697069</v>
      </c>
      <c r="AC15" s="52">
        <v>5.0977684399999994</v>
      </c>
      <c r="AD15" s="164">
        <f t="shared" si="24"/>
        <v>0.16610775017836577</v>
      </c>
      <c r="AE15" s="52">
        <v>8</v>
      </c>
      <c r="AF15" s="164">
        <f t="shared" si="25"/>
        <v>0.23687566672644794</v>
      </c>
      <c r="AG15" s="52">
        <v>6.6682305599999996</v>
      </c>
      <c r="AH15" s="164">
        <f t="shared" si="26"/>
        <v>0.21900340285564932</v>
      </c>
      <c r="AI15" s="52">
        <v>3.3357282799999997</v>
      </c>
      <c r="AJ15" s="164">
        <f t="shared" si="27"/>
        <v>0.12625434548435527</v>
      </c>
      <c r="AK15" s="52">
        <v>1.4050161699999999</v>
      </c>
      <c r="AL15" s="169">
        <f t="shared" si="28"/>
        <v>6.3689267960875248E-2</v>
      </c>
      <c r="AM15" s="164">
        <f t="shared" si="10"/>
        <v>99.889777387870993</v>
      </c>
      <c r="AN15" s="164">
        <f t="shared" si="30"/>
        <v>148.62077770759802</v>
      </c>
      <c r="AO15" s="164">
        <f t="shared" si="11"/>
        <v>131.06811987799415</v>
      </c>
      <c r="AP15" s="151">
        <f t="shared" si="12"/>
        <v>87.643926188147802</v>
      </c>
      <c r="AQ15" s="165">
        <f t="shared" si="13"/>
        <v>125.78930516104832</v>
      </c>
      <c r="AR15" s="151">
        <f t="shared" si="14"/>
        <v>138.50217397360308</v>
      </c>
      <c r="AS15" s="151">
        <f t="shared" si="15"/>
        <v>124.30989959728669</v>
      </c>
      <c r="AT15" s="151">
        <f t="shared" si="16"/>
        <v>111.88441981277568</v>
      </c>
      <c r="AU15" s="165">
        <f t="shared" si="29"/>
        <v>86.660773996930203</v>
      </c>
      <c r="AV15" s="151">
        <f t="shared" si="17"/>
        <v>6.0726299549942411</v>
      </c>
      <c r="AW15" s="151">
        <f t="shared" si="18"/>
        <v>62.959249911069726</v>
      </c>
      <c r="AX15" s="151">
        <f t="shared" si="19"/>
        <v>156.93141212981422</v>
      </c>
      <c r="AY15" s="151">
        <f t="shared" si="20"/>
        <v>83.352881999999994</v>
      </c>
      <c r="AZ15" s="151">
        <f t="shared" si="21"/>
        <v>50.024189325571243</v>
      </c>
      <c r="BA15" s="170">
        <f t="shared" si="22"/>
        <v>42.120222394133371</v>
      </c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</row>
    <row r="16" spans="1:149" ht="18" customHeight="1">
      <c r="A16" s="172">
        <v>20</v>
      </c>
      <c r="B16" s="173" t="str">
        <f>IF('1'!$A$1=1,D16,F16)</f>
        <v xml:space="preserve">продукти переробки овочів, плодів </v>
      </c>
      <c r="C16" s="174">
        <v>20</v>
      </c>
      <c r="D16" s="175" t="s">
        <v>42</v>
      </c>
      <c r="E16" s="174">
        <v>20</v>
      </c>
      <c r="F16" s="176" t="s">
        <v>119</v>
      </c>
      <c r="G16" s="177">
        <v>61.125156000000004</v>
      </c>
      <c r="H16" s="164">
        <f t="shared" si="0"/>
        <v>0.84242760984411469</v>
      </c>
      <c r="I16" s="178">
        <v>70.900465999999994</v>
      </c>
      <c r="J16" s="164">
        <f t="shared" si="1"/>
        <v>0.84352003258329178</v>
      </c>
      <c r="K16" s="178">
        <v>93.765237999999997</v>
      </c>
      <c r="L16" s="164">
        <f t="shared" si="2"/>
        <v>0.76366813138293144</v>
      </c>
      <c r="M16" s="178">
        <v>115.5527</v>
      </c>
      <c r="N16" s="164">
        <f t="shared" si="3"/>
        <v>0.78953930251159321</v>
      </c>
      <c r="O16" s="178">
        <v>88.881153000000012</v>
      </c>
      <c r="P16" s="164">
        <f t="shared" si="4"/>
        <v>1.1467595356504501</v>
      </c>
      <c r="Q16" s="178">
        <v>123.534408</v>
      </c>
      <c r="R16" s="164">
        <f t="shared" si="5"/>
        <v>1.0504550048376804</v>
      </c>
      <c r="S16" s="178">
        <v>140.31910399999998</v>
      </c>
      <c r="T16" s="164">
        <f t="shared" si="6"/>
        <v>0.86288224566004346</v>
      </c>
      <c r="U16" s="178">
        <v>170.07391699999999</v>
      </c>
      <c r="V16" s="164">
        <f t="shared" si="7"/>
        <v>1.0842366516442872</v>
      </c>
      <c r="W16" s="177">
        <v>175.661102</v>
      </c>
      <c r="X16" s="164">
        <f t="shared" si="8"/>
        <v>1.3028343800936326</v>
      </c>
      <c r="Y16" s="178">
        <v>79</v>
      </c>
      <c r="Z16" s="164">
        <f t="shared" si="9"/>
        <v>0.90850948015251742</v>
      </c>
      <c r="AA16" s="178">
        <v>10.508146940000001</v>
      </c>
      <c r="AB16" s="164">
        <f t="shared" si="23"/>
        <v>0.25018275785131416</v>
      </c>
      <c r="AC16" s="52">
        <v>11</v>
      </c>
      <c r="AD16" s="164">
        <f t="shared" si="24"/>
        <v>0.35842845226646342</v>
      </c>
      <c r="AE16" s="52">
        <v>10</v>
      </c>
      <c r="AF16" s="164">
        <f t="shared" si="25"/>
        <v>0.29609458340805994</v>
      </c>
      <c r="AG16" s="52">
        <v>8</v>
      </c>
      <c r="AH16" s="164">
        <f t="shared" si="26"/>
        <v>0.26274244825229842</v>
      </c>
      <c r="AI16" s="52">
        <v>1.4107899999999999E-3</v>
      </c>
      <c r="AJ16" s="164">
        <f t="shared" si="27"/>
        <v>5.3397145425128446E-5</v>
      </c>
      <c r="AK16" s="52">
        <v>0</v>
      </c>
      <c r="AL16" s="169">
        <f t="shared" si="28"/>
        <v>0</v>
      </c>
      <c r="AM16" s="164">
        <f t="shared" si="10"/>
        <v>115.99228638369445</v>
      </c>
      <c r="AN16" s="164">
        <f t="shared" si="30"/>
        <v>132.2491138492658</v>
      </c>
      <c r="AO16" s="164">
        <f t="shared" si="11"/>
        <v>123.23618268851406</v>
      </c>
      <c r="AP16" s="151">
        <f t="shared" si="12"/>
        <v>76.918283172959192</v>
      </c>
      <c r="AQ16" s="165">
        <f t="shared" si="13"/>
        <v>138.98830497844688</v>
      </c>
      <c r="AR16" s="151">
        <f t="shared" si="14"/>
        <v>113.58706150921125</v>
      </c>
      <c r="AS16" s="151">
        <f t="shared" si="15"/>
        <v>121.20510475893576</v>
      </c>
      <c r="AT16" s="151">
        <f t="shared" si="16"/>
        <v>103.28515100878168</v>
      </c>
      <c r="AU16" s="165">
        <f t="shared" si="29"/>
        <v>44.972961629262691</v>
      </c>
      <c r="AV16" s="151">
        <f t="shared" si="17"/>
        <v>13.301451822784813</v>
      </c>
      <c r="AW16" s="151">
        <f t="shared" si="18"/>
        <v>104.68068311956817</v>
      </c>
      <c r="AX16" s="151">
        <f t="shared" si="19"/>
        <v>90.909090909090907</v>
      </c>
      <c r="AY16" s="151">
        <f t="shared" si="20"/>
        <v>80</v>
      </c>
      <c r="AZ16" s="151" t="s">
        <v>11</v>
      </c>
      <c r="BA16" s="170">
        <f t="shared" si="22"/>
        <v>0</v>
      </c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</row>
    <row r="17" spans="1:118" ht="22.15" customHeight="1">
      <c r="A17" s="172">
        <v>22</v>
      </c>
      <c r="B17" s="173" t="str">
        <f>IF('1'!$A$1=1,D17,F17)</f>
        <v>алкогольні і безалкогольні напої, оцет</v>
      </c>
      <c r="C17" s="174">
        <v>22</v>
      </c>
      <c r="D17" s="175" t="s">
        <v>43</v>
      </c>
      <c r="E17" s="174">
        <v>22</v>
      </c>
      <c r="F17" s="181" t="s">
        <v>120</v>
      </c>
      <c r="G17" s="177">
        <v>307.57126199999999</v>
      </c>
      <c r="H17" s="164">
        <f t="shared" si="0"/>
        <v>4.2389507047376362</v>
      </c>
      <c r="I17" s="178">
        <v>269.79311200000001</v>
      </c>
      <c r="J17" s="164">
        <f t="shared" si="1"/>
        <v>3.2097940600981061</v>
      </c>
      <c r="K17" s="178">
        <v>329.05102399999998</v>
      </c>
      <c r="L17" s="164">
        <f t="shared" si="2"/>
        <v>2.6799460651688438</v>
      </c>
      <c r="M17" s="178">
        <v>320.31203299999999</v>
      </c>
      <c r="N17" s="164">
        <f t="shared" si="3"/>
        <v>2.1886025953603028</v>
      </c>
      <c r="O17" s="178">
        <v>268.73033899999996</v>
      </c>
      <c r="P17" s="164">
        <f t="shared" si="4"/>
        <v>3.4672038825467077</v>
      </c>
      <c r="Q17" s="178">
        <v>254.15715299999999</v>
      </c>
      <c r="R17" s="164">
        <f t="shared" si="5"/>
        <v>2.1611845453142582</v>
      </c>
      <c r="S17" s="178">
        <v>196.79674299999999</v>
      </c>
      <c r="T17" s="164">
        <f t="shared" si="6"/>
        <v>1.2101874277819109</v>
      </c>
      <c r="U17" s="178">
        <v>206.79746299999999</v>
      </c>
      <c r="V17" s="164">
        <f t="shared" si="7"/>
        <v>1.3183525893135828</v>
      </c>
      <c r="W17" s="177">
        <v>230.75726</v>
      </c>
      <c r="X17" s="164">
        <f t="shared" si="8"/>
        <v>1.7114687791506922</v>
      </c>
      <c r="Y17" s="178">
        <v>89</v>
      </c>
      <c r="Z17" s="164">
        <f t="shared" si="9"/>
        <v>1.0235106801718235</v>
      </c>
      <c r="AA17" s="178">
        <v>35.632418769999994</v>
      </c>
      <c r="AB17" s="164">
        <f t="shared" si="23"/>
        <v>0.84835288730664915</v>
      </c>
      <c r="AC17" s="52">
        <v>13.408599469999999</v>
      </c>
      <c r="AD17" s="164">
        <f t="shared" si="24"/>
        <v>0.43691123228118378</v>
      </c>
      <c r="AE17" s="52">
        <v>20</v>
      </c>
      <c r="AF17" s="164">
        <f t="shared" si="25"/>
        <v>0.59218916681611988</v>
      </c>
      <c r="AG17" s="52">
        <v>22.085570820000001</v>
      </c>
      <c r="AH17" s="164">
        <f t="shared" si="26"/>
        <v>0.72535211853704018</v>
      </c>
      <c r="AI17" s="52">
        <v>2</v>
      </c>
      <c r="AJ17" s="164">
        <f t="shared" si="27"/>
        <v>7.5698219331195221E-2</v>
      </c>
      <c r="AK17" s="52">
        <v>2</v>
      </c>
      <c r="AL17" s="169">
        <f t="shared" si="28"/>
        <v>9.0659836264909671E-2</v>
      </c>
      <c r="AM17" s="164">
        <f t="shared" si="10"/>
        <v>87.717269242143956</v>
      </c>
      <c r="AN17" s="164">
        <f t="shared" si="30"/>
        <v>121.96420492751497</v>
      </c>
      <c r="AO17" s="164">
        <f t="shared" si="11"/>
        <v>97.344183618161296</v>
      </c>
      <c r="AP17" s="151">
        <f t="shared" si="12"/>
        <v>83.896423272990177</v>
      </c>
      <c r="AQ17" s="165">
        <f t="shared" si="13"/>
        <v>94.577022432885798</v>
      </c>
      <c r="AR17" s="151">
        <f t="shared" si="14"/>
        <v>77.431125064577671</v>
      </c>
      <c r="AS17" s="151">
        <f t="shared" si="15"/>
        <v>105.08175076860901</v>
      </c>
      <c r="AT17" s="151">
        <f t="shared" si="16"/>
        <v>111.58611747572552</v>
      </c>
      <c r="AU17" s="165">
        <f t="shared" si="29"/>
        <v>38.568667352004439</v>
      </c>
      <c r="AV17" s="151">
        <f t="shared" si="17"/>
        <v>40.036425584269658</v>
      </c>
      <c r="AW17" s="151">
        <f t="shared" si="18"/>
        <v>37.630337576996325</v>
      </c>
      <c r="AX17" s="151">
        <f t="shared" si="19"/>
        <v>149.15800896840423</v>
      </c>
      <c r="AY17" s="151">
        <f t="shared" si="20"/>
        <v>110.4278541</v>
      </c>
      <c r="AZ17" s="151">
        <f t="shared" si="21"/>
        <v>9.0556862500871507</v>
      </c>
      <c r="BA17" s="170">
        <f t="shared" si="22"/>
        <v>100</v>
      </c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</row>
    <row r="18" spans="1:118" ht="18" customHeight="1">
      <c r="A18" s="153"/>
      <c r="B18" s="166" t="str">
        <f>IF('1'!$A$1=1,D18,F18)</f>
        <v>Мінеральні продукти</v>
      </c>
      <c r="C18" s="155"/>
      <c r="D18" s="167" t="s">
        <v>25</v>
      </c>
      <c r="E18" s="168"/>
      <c r="F18" s="168" t="s">
        <v>121</v>
      </c>
      <c r="G18" s="58">
        <v>306.57119</v>
      </c>
      <c r="H18" s="164">
        <f t="shared" si="0"/>
        <v>4.2251677008197079</v>
      </c>
      <c r="I18" s="44">
        <v>125.01406200000001</v>
      </c>
      <c r="J18" s="164">
        <f t="shared" si="1"/>
        <v>1.4873226030927595</v>
      </c>
      <c r="K18" s="44">
        <v>219.13980600000002</v>
      </c>
      <c r="L18" s="164">
        <f t="shared" si="2"/>
        <v>1.7847774903492288</v>
      </c>
      <c r="M18" s="44">
        <v>219.38726699999998</v>
      </c>
      <c r="N18" s="164">
        <f t="shared" si="3"/>
        <v>1.4990118774126842</v>
      </c>
      <c r="O18" s="44">
        <v>144.41476</v>
      </c>
      <c r="P18" s="164">
        <f t="shared" si="4"/>
        <v>1.8632634425733787</v>
      </c>
      <c r="Q18" s="44">
        <v>194.46748199999999</v>
      </c>
      <c r="R18" s="164">
        <f t="shared" si="5"/>
        <v>1.6536230112106218</v>
      </c>
      <c r="S18" s="44">
        <v>220.70282178999997</v>
      </c>
      <c r="T18" s="164">
        <f t="shared" si="6"/>
        <v>1.3571961412300892</v>
      </c>
      <c r="U18" s="44">
        <v>389.828847</v>
      </c>
      <c r="V18" s="164">
        <f t="shared" si="7"/>
        <v>2.4851942687110169</v>
      </c>
      <c r="W18" s="58">
        <v>270.44230699999997</v>
      </c>
      <c r="X18" s="164">
        <f t="shared" si="8"/>
        <v>2.0058028293107082</v>
      </c>
      <c r="Y18" s="44">
        <v>198.08081719999998</v>
      </c>
      <c r="Z18" s="164">
        <f t="shared" si="9"/>
        <v>2.277953167880479</v>
      </c>
      <c r="AA18" s="44">
        <v>82.881404429999989</v>
      </c>
      <c r="AB18" s="164">
        <f t="shared" si="23"/>
        <v>1.9732783004733585</v>
      </c>
      <c r="AC18" s="44">
        <v>84.821512979999994</v>
      </c>
      <c r="AD18" s="164">
        <f t="shared" si="24"/>
        <v>2.7638585105746487</v>
      </c>
      <c r="AE18" s="44">
        <v>152.59064218</v>
      </c>
      <c r="AF18" s="164">
        <f t="shared" si="25"/>
        <v>4.5181262628255441</v>
      </c>
      <c r="AG18" s="44">
        <v>92.953619979999999</v>
      </c>
      <c r="AH18" s="164">
        <f t="shared" si="26"/>
        <v>3.0528577109323698</v>
      </c>
      <c r="AI18" s="44">
        <v>75.158203360000002</v>
      </c>
      <c r="AJ18" s="164">
        <f t="shared" si="27"/>
        <v>2.8446710812419269</v>
      </c>
      <c r="AK18" s="44">
        <v>41.354513310000002</v>
      </c>
      <c r="AL18" s="169">
        <f t="shared" si="28"/>
        <v>1.8745967027498138</v>
      </c>
      <c r="AM18" s="164">
        <f t="shared" si="10"/>
        <v>40.778150745345641</v>
      </c>
      <c r="AN18" s="164">
        <f t="shared" si="30"/>
        <v>175.29212513709058</v>
      </c>
      <c r="AO18" s="164">
        <f t="shared" si="11"/>
        <v>100.11292380171221</v>
      </c>
      <c r="AP18" s="151">
        <f t="shared" si="12"/>
        <v>65.82640915071886</v>
      </c>
      <c r="AQ18" s="165">
        <f t="shared" si="13"/>
        <v>134.65900715411635</v>
      </c>
      <c r="AR18" s="151">
        <f t="shared" si="14"/>
        <v>113.49086208150727</v>
      </c>
      <c r="AS18" s="151">
        <f t="shared" si="15"/>
        <v>176.63065829349677</v>
      </c>
      <c r="AT18" s="151">
        <f t="shared" si="16"/>
        <v>69.374626603761826</v>
      </c>
      <c r="AU18" s="165">
        <f t="shared" si="29"/>
        <v>73.243280386600162</v>
      </c>
      <c r="AV18" s="151">
        <f t="shared" si="17"/>
        <v>41.842216526356289</v>
      </c>
      <c r="AW18" s="151">
        <f t="shared" si="18"/>
        <v>102.34082489714396</v>
      </c>
      <c r="AX18" s="151">
        <f t="shared" si="19"/>
        <v>179.89615702325335</v>
      </c>
      <c r="AY18" s="151">
        <f t="shared" si="20"/>
        <v>60.916985899010392</v>
      </c>
      <c r="AZ18" s="151">
        <f t="shared" si="21"/>
        <v>80.855595915652472</v>
      </c>
      <c r="BA18" s="170">
        <f t="shared" si="22"/>
        <v>55.023286163342902</v>
      </c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</row>
    <row r="19" spans="1:118" ht="20.45" customHeight="1">
      <c r="A19" s="172">
        <v>2614</v>
      </c>
      <c r="B19" s="173" t="str">
        <f>IF('1'!$A$1=1,D19,F19)</f>
        <v>руди та концентрати титанові</v>
      </c>
      <c r="C19" s="174">
        <v>2614</v>
      </c>
      <c r="D19" s="175" t="s">
        <v>44</v>
      </c>
      <c r="E19" s="174">
        <v>2614</v>
      </c>
      <c r="F19" s="176" t="s">
        <v>122</v>
      </c>
      <c r="G19" s="177">
        <v>12.982616999999999</v>
      </c>
      <c r="H19" s="164">
        <f t="shared" si="0"/>
        <v>0.17892657826233721</v>
      </c>
      <c r="I19" s="178">
        <v>18.816670999999999</v>
      </c>
      <c r="J19" s="164">
        <f t="shared" si="1"/>
        <v>0.22386649666067196</v>
      </c>
      <c r="K19" s="178">
        <v>21.961124999999999</v>
      </c>
      <c r="L19" s="164">
        <f t="shared" si="2"/>
        <v>0.17886171516801336</v>
      </c>
      <c r="M19" s="178">
        <v>24.768312999999999</v>
      </c>
      <c r="N19" s="164">
        <f t="shared" si="3"/>
        <v>0.1692349600693781</v>
      </c>
      <c r="O19" s="178">
        <v>12.312280000000001</v>
      </c>
      <c r="P19" s="164">
        <f t="shared" si="4"/>
        <v>0.15885510053631194</v>
      </c>
      <c r="Q19" s="178">
        <v>18.086418000000002</v>
      </c>
      <c r="R19" s="164">
        <f t="shared" si="5"/>
        <v>0.15379495166792972</v>
      </c>
      <c r="S19" s="178">
        <v>15.651001000000001</v>
      </c>
      <c r="T19" s="164">
        <f t="shared" si="6"/>
        <v>9.6244705850655865E-2</v>
      </c>
      <c r="U19" s="178">
        <v>37.278230999999998</v>
      </c>
      <c r="V19" s="164">
        <f t="shared" si="7"/>
        <v>0.23765210487074434</v>
      </c>
      <c r="W19" s="177">
        <v>31.786258999999998</v>
      </c>
      <c r="X19" s="164">
        <f t="shared" si="8"/>
        <v>0.23575071867510344</v>
      </c>
      <c r="Y19" s="178">
        <v>29</v>
      </c>
      <c r="Z19" s="164">
        <f t="shared" si="9"/>
        <v>0.3335034800559874</v>
      </c>
      <c r="AA19" s="178">
        <v>19.269669</v>
      </c>
      <c r="AB19" s="164">
        <f t="shared" si="23"/>
        <v>0.45878107346888458</v>
      </c>
      <c r="AC19" s="52">
        <v>29.66829409</v>
      </c>
      <c r="AD19" s="164">
        <f t="shared" si="24"/>
        <v>0.96672370291499676</v>
      </c>
      <c r="AE19" s="52">
        <v>14.98073209</v>
      </c>
      <c r="AF19" s="164">
        <f t="shared" si="25"/>
        <v>0.44357136273363051</v>
      </c>
      <c r="AG19" s="52">
        <v>19.718652129999999</v>
      </c>
      <c r="AH19" s="164">
        <f t="shared" si="26"/>
        <v>0.64761586710894969</v>
      </c>
      <c r="AI19" s="52">
        <v>24.134347769999998</v>
      </c>
      <c r="AJ19" s="164">
        <f t="shared" si="27"/>
        <v>0.91346357545440093</v>
      </c>
      <c r="AK19" s="52">
        <v>13.859931439999999</v>
      </c>
      <c r="AL19" s="169">
        <f t="shared" si="28"/>
        <v>0.62826955749663671</v>
      </c>
      <c r="AM19" s="164">
        <f t="shared" si="10"/>
        <v>144.93742671450602</v>
      </c>
      <c r="AN19" s="164">
        <f t="shared" si="30"/>
        <v>116.7110005802833</v>
      </c>
      <c r="AO19" s="164">
        <f t="shared" si="11"/>
        <v>112.78253277097599</v>
      </c>
      <c r="AP19" s="151">
        <f t="shared" si="12"/>
        <v>49.709804620120885</v>
      </c>
      <c r="AQ19" s="165">
        <f t="shared" si="13"/>
        <v>146.89739024778515</v>
      </c>
      <c r="AR19" s="151">
        <f t="shared" si="14"/>
        <v>86.534553165806514</v>
      </c>
      <c r="AS19" s="151">
        <f t="shared" si="15"/>
        <v>238.18432444033451</v>
      </c>
      <c r="AT19" s="151">
        <f t="shared" si="16"/>
        <v>85.267616373749064</v>
      </c>
      <c r="AU19" s="165">
        <f t="shared" si="29"/>
        <v>91.234391565235796</v>
      </c>
      <c r="AV19" s="151">
        <f t="shared" si="17"/>
        <v>66.447134482758614</v>
      </c>
      <c r="AW19" s="151">
        <f t="shared" si="18"/>
        <v>153.96369335664249</v>
      </c>
      <c r="AX19" s="151">
        <f t="shared" si="19"/>
        <v>50.494079789540066</v>
      </c>
      <c r="AY19" s="151">
        <f t="shared" si="20"/>
        <v>131.62675903644705</v>
      </c>
      <c r="AZ19" s="151">
        <f t="shared" si="21"/>
        <v>122.3934963246395</v>
      </c>
      <c r="BA19" s="170">
        <f t="shared" si="22"/>
        <v>57.428241161041328</v>
      </c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</row>
    <row r="20" spans="1:118" ht="28.15" customHeight="1">
      <c r="A20" s="172">
        <v>2701</v>
      </c>
      <c r="B20" s="173" t="str">
        <f>IF('1'!$A$1=1,D20,F20)</f>
        <v>вугілля кам'яне, антрацит, брикети</v>
      </c>
      <c r="C20" s="174">
        <v>2701</v>
      </c>
      <c r="D20" s="175" t="s">
        <v>45</v>
      </c>
      <c r="E20" s="174">
        <v>2701</v>
      </c>
      <c r="F20" s="176" t="s">
        <v>123</v>
      </c>
      <c r="G20" s="177">
        <v>22.783776000000003</v>
      </c>
      <c r="H20" s="164">
        <f t="shared" si="0"/>
        <v>0.31400626542210719</v>
      </c>
      <c r="I20" s="178">
        <v>7.5012979999999994</v>
      </c>
      <c r="J20" s="164">
        <f t="shared" si="1"/>
        <v>8.9244760864857817E-2</v>
      </c>
      <c r="K20" s="178">
        <v>13.022074</v>
      </c>
      <c r="L20" s="164">
        <f t="shared" si="2"/>
        <v>0.10605788595460353</v>
      </c>
      <c r="M20" s="178">
        <v>6.4038379999999995</v>
      </c>
      <c r="N20" s="164">
        <f t="shared" si="3"/>
        <v>4.3755635202961385E-2</v>
      </c>
      <c r="O20" s="178">
        <v>18.327090999999999</v>
      </c>
      <c r="P20" s="164">
        <f t="shared" si="4"/>
        <v>0.2364592003546977</v>
      </c>
      <c r="Q20" s="178">
        <v>17.430133999999999</v>
      </c>
      <c r="R20" s="164">
        <f t="shared" si="5"/>
        <v>0.14821434604107558</v>
      </c>
      <c r="S20" s="178">
        <v>17.794976999999999</v>
      </c>
      <c r="T20" s="164">
        <f t="shared" si="6"/>
        <v>0.10942893218038811</v>
      </c>
      <c r="U20" s="178">
        <v>35.171889999999998</v>
      </c>
      <c r="V20" s="164">
        <f t="shared" si="7"/>
        <v>0.22422398988788617</v>
      </c>
      <c r="W20" s="177">
        <v>52.123718999999994</v>
      </c>
      <c r="X20" s="164">
        <f t="shared" si="8"/>
        <v>0.38658856376490053</v>
      </c>
      <c r="Y20" s="178">
        <v>47.333685089999996</v>
      </c>
      <c r="Z20" s="164">
        <f t="shared" si="9"/>
        <v>0.54434305866859323</v>
      </c>
      <c r="AA20" s="178">
        <v>2.5490742900000001</v>
      </c>
      <c r="AB20" s="164">
        <f t="shared" si="23"/>
        <v>6.0689523993283694E-2</v>
      </c>
      <c r="AC20" s="52">
        <v>8</v>
      </c>
      <c r="AD20" s="164">
        <f t="shared" si="24"/>
        <v>0.2606752380119734</v>
      </c>
      <c r="AE20" s="52">
        <v>57</v>
      </c>
      <c r="AF20" s="164">
        <f t="shared" si="25"/>
        <v>1.6877391254259417</v>
      </c>
      <c r="AG20" s="52">
        <v>5</v>
      </c>
      <c r="AH20" s="164">
        <f t="shared" si="26"/>
        <v>0.16421403015768649</v>
      </c>
      <c r="AI20" s="52">
        <v>0</v>
      </c>
      <c r="AJ20" s="164">
        <f t="shared" si="27"/>
        <v>0</v>
      </c>
      <c r="AK20" s="52">
        <v>0</v>
      </c>
      <c r="AL20" s="169">
        <f t="shared" si="28"/>
        <v>0</v>
      </c>
      <c r="AM20" s="164">
        <f t="shared" si="10"/>
        <v>32.923857748601456</v>
      </c>
      <c r="AN20" s="164">
        <f t="shared" si="30"/>
        <v>173.59760937373773</v>
      </c>
      <c r="AO20" s="164">
        <f t="shared" si="11"/>
        <v>49.176790118071814</v>
      </c>
      <c r="AP20" s="151">
        <f t="shared" si="12"/>
        <v>286.18917280543326</v>
      </c>
      <c r="AQ20" s="165">
        <f t="shared" si="13"/>
        <v>95.105840856031108</v>
      </c>
      <c r="AR20" s="151">
        <f t="shared" si="14"/>
        <v>102.09317381036773</v>
      </c>
      <c r="AS20" s="151">
        <f t="shared" si="15"/>
        <v>197.65066288087925</v>
      </c>
      <c r="AT20" s="151">
        <f t="shared" si="16"/>
        <v>148.19709432731651</v>
      </c>
      <c r="AU20" s="165">
        <f t="shared" si="29"/>
        <v>90.81026066079437</v>
      </c>
      <c r="AV20" s="151">
        <f t="shared" si="17"/>
        <v>5.3853281973571354</v>
      </c>
      <c r="AW20" s="151">
        <f>AC20/AA20*100</f>
        <v>313.8394212904638</v>
      </c>
      <c r="AX20" s="225" t="str">
        <f>IF('1'!$A$1=1,BR20,BS20)</f>
        <v>у 7.1 р.б.</v>
      </c>
      <c r="AY20" s="151">
        <f t="shared" si="20"/>
        <v>8.7719298245614024</v>
      </c>
      <c r="AZ20" s="151" t="s">
        <v>11</v>
      </c>
      <c r="BA20" s="170" t="s">
        <v>11</v>
      </c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R20" s="182" t="s">
        <v>174</v>
      </c>
      <c r="BS20" s="183" t="s">
        <v>175</v>
      </c>
      <c r="BT20" s="123"/>
    </row>
    <row r="21" spans="1:118" ht="18" customHeight="1">
      <c r="A21" s="172">
        <v>2704</v>
      </c>
      <c r="B21" s="173" t="str">
        <f>IF('1'!$A$1=1,D21,F21)</f>
        <v>кокс і напівкокс із кам'яного вугілля</v>
      </c>
      <c r="C21" s="174">
        <v>2704</v>
      </c>
      <c r="D21" s="175" t="s">
        <v>46</v>
      </c>
      <c r="E21" s="174">
        <v>2704</v>
      </c>
      <c r="F21" s="176" t="s">
        <v>124</v>
      </c>
      <c r="G21" s="177">
        <v>26.104247999999998</v>
      </c>
      <c r="H21" s="164">
        <f t="shared" si="0"/>
        <v>0.35976904908705692</v>
      </c>
      <c r="I21" s="178">
        <v>1.0374349999999999</v>
      </c>
      <c r="J21" s="164">
        <f t="shared" si="1"/>
        <v>1.2342615703020166E-2</v>
      </c>
      <c r="K21" s="178">
        <v>17.072223999999999</v>
      </c>
      <c r="L21" s="164">
        <f t="shared" si="2"/>
        <v>0.13904420954630153</v>
      </c>
      <c r="M21" s="178">
        <v>15.681022</v>
      </c>
      <c r="N21" s="164">
        <f t="shared" si="3"/>
        <v>0.10714404053344448</v>
      </c>
      <c r="O21" s="178">
        <v>31.001322999999999</v>
      </c>
      <c r="P21" s="164">
        <f t="shared" si="4"/>
        <v>0.39998426627104638</v>
      </c>
      <c r="Q21" s="178">
        <v>47.620169000000004</v>
      </c>
      <c r="R21" s="164">
        <f t="shared" si="5"/>
        <v>0.40493046161896984</v>
      </c>
      <c r="S21" s="178">
        <v>37.350156000000005</v>
      </c>
      <c r="T21" s="164">
        <f t="shared" si="6"/>
        <v>0.22968210005839942</v>
      </c>
      <c r="U21" s="178">
        <v>116.06787</v>
      </c>
      <c r="V21" s="164">
        <f t="shared" si="7"/>
        <v>0.73994320206245634</v>
      </c>
      <c r="W21" s="177">
        <v>26.703915000000002</v>
      </c>
      <c r="X21" s="164">
        <f t="shared" si="8"/>
        <v>0.19805624665327481</v>
      </c>
      <c r="Y21" s="178">
        <v>20.249888680000002</v>
      </c>
      <c r="Z21" s="164">
        <f t="shared" si="9"/>
        <v>0.23287614984573607</v>
      </c>
      <c r="AA21" s="178">
        <v>4</v>
      </c>
      <c r="AB21" s="164">
        <f t="shared" si="23"/>
        <v>9.5233825442229358E-2</v>
      </c>
      <c r="AC21" s="52">
        <v>1</v>
      </c>
      <c r="AD21" s="164">
        <f t="shared" si="24"/>
        <v>3.2584404751496675E-2</v>
      </c>
      <c r="AE21" s="52">
        <v>2</v>
      </c>
      <c r="AF21" s="164">
        <f t="shared" si="25"/>
        <v>5.9218916681611986E-2</v>
      </c>
      <c r="AG21" s="52">
        <v>0</v>
      </c>
      <c r="AH21" s="164">
        <f t="shared" si="26"/>
        <v>0</v>
      </c>
      <c r="AI21" s="52">
        <v>0</v>
      </c>
      <c r="AJ21" s="164">
        <f t="shared" si="27"/>
        <v>0</v>
      </c>
      <c r="AK21" s="52">
        <v>1.433591E-2</v>
      </c>
      <c r="AL21" s="169">
        <f t="shared" si="28"/>
        <v>6.4984562665424057E-4</v>
      </c>
      <c r="AM21" s="164">
        <f t="shared" si="10"/>
        <v>3.9741999079996484</v>
      </c>
      <c r="AN21" s="164" t="s">
        <v>27</v>
      </c>
      <c r="AO21" s="164">
        <f t="shared" si="11"/>
        <v>91.851079273561552</v>
      </c>
      <c r="AP21" s="151">
        <f t="shared" si="12"/>
        <v>197.69963335297916</v>
      </c>
      <c r="AQ21" s="165">
        <f t="shared" si="13"/>
        <v>153.60689284131522</v>
      </c>
      <c r="AR21" s="151">
        <f t="shared" si="14"/>
        <v>78.433480569966065</v>
      </c>
      <c r="AS21" s="151">
        <f t="shared" si="15"/>
        <v>310.75605146066857</v>
      </c>
      <c r="AT21" s="151">
        <f t="shared" si="16"/>
        <v>23.007155210136968</v>
      </c>
      <c r="AU21" s="165">
        <f t="shared" si="29"/>
        <v>75.831160636932822</v>
      </c>
      <c r="AV21" s="151">
        <f t="shared" si="17"/>
        <v>19.753195008674979</v>
      </c>
      <c r="AW21" s="151">
        <f t="shared" si="18"/>
        <v>25</v>
      </c>
      <c r="AX21" s="151">
        <f t="shared" si="19"/>
        <v>200</v>
      </c>
      <c r="AY21" s="151" t="s">
        <v>11</v>
      </c>
      <c r="AZ21" s="151" t="s">
        <v>11</v>
      </c>
      <c r="BA21" s="170" t="s">
        <v>11</v>
      </c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</row>
    <row r="22" spans="1:118" ht="18" customHeight="1">
      <c r="A22" s="172">
        <v>2708</v>
      </c>
      <c r="B22" s="173" t="str">
        <f>IF('1'!$A$1=1,D22,F22)</f>
        <v>пек або кокс пековий</v>
      </c>
      <c r="C22" s="174">
        <v>2708</v>
      </c>
      <c r="D22" s="175" t="s">
        <v>47</v>
      </c>
      <c r="E22" s="174">
        <v>2708</v>
      </c>
      <c r="F22" s="176" t="s">
        <v>125</v>
      </c>
      <c r="G22" s="177">
        <v>38.452133000000003</v>
      </c>
      <c r="H22" s="164">
        <f t="shared" si="0"/>
        <v>0.5299477435541925</v>
      </c>
      <c r="I22" s="178">
        <v>51.402519999999996</v>
      </c>
      <c r="J22" s="164">
        <f t="shared" si="1"/>
        <v>0.61154824208437941</v>
      </c>
      <c r="K22" s="178">
        <v>52.125399999999999</v>
      </c>
      <c r="L22" s="164">
        <f t="shared" si="2"/>
        <v>0.42453373621883045</v>
      </c>
      <c r="M22" s="178">
        <v>55.255724999999998</v>
      </c>
      <c r="N22" s="164">
        <f t="shared" si="3"/>
        <v>0.37754692513694965</v>
      </c>
      <c r="O22" s="178">
        <v>53.516887000000004</v>
      </c>
      <c r="P22" s="164">
        <f t="shared" si="4"/>
        <v>0.69048384740888336</v>
      </c>
      <c r="Q22" s="178">
        <v>64.40091000000001</v>
      </c>
      <c r="R22" s="164">
        <f t="shared" si="5"/>
        <v>0.54762279854533347</v>
      </c>
      <c r="S22" s="178">
        <v>55.597324</v>
      </c>
      <c r="T22" s="164">
        <f t="shared" si="6"/>
        <v>0.3418917482954355</v>
      </c>
      <c r="U22" s="178">
        <v>62.418915999999996</v>
      </c>
      <c r="V22" s="164">
        <f t="shared" si="7"/>
        <v>0.39792625275459514</v>
      </c>
      <c r="W22" s="177">
        <v>64.741970999999992</v>
      </c>
      <c r="X22" s="164">
        <f t="shared" si="8"/>
        <v>0.48017497723443031</v>
      </c>
      <c r="Y22" s="178">
        <v>44.616270309999997</v>
      </c>
      <c r="Z22" s="164">
        <f t="shared" si="9"/>
        <v>0.51309246260357344</v>
      </c>
      <c r="AA22" s="178">
        <v>30.699096369999999</v>
      </c>
      <c r="AB22" s="164">
        <f t="shared" si="23"/>
        <v>0.73089809623368918</v>
      </c>
      <c r="AC22" s="52">
        <v>22.937955760000001</v>
      </c>
      <c r="AD22" s="164">
        <f t="shared" si="24"/>
        <v>0.74741963465576466</v>
      </c>
      <c r="AE22" s="52">
        <v>31.969906739999999</v>
      </c>
      <c r="AF22" s="164">
        <f t="shared" si="25"/>
        <v>0.94661162177748281</v>
      </c>
      <c r="AG22" s="52">
        <v>46.02823016</v>
      </c>
      <c r="AH22" s="164">
        <f t="shared" si="26"/>
        <v>1.5116962351198349</v>
      </c>
      <c r="AI22" s="52">
        <v>36.196700130000004</v>
      </c>
      <c r="AJ22" s="164">
        <f t="shared" si="27"/>
        <v>1.3700128727531213</v>
      </c>
      <c r="AK22" s="52">
        <v>17.08051056</v>
      </c>
      <c r="AL22" s="169">
        <f t="shared" si="28"/>
        <v>0.77425814534533033</v>
      </c>
      <c r="AM22" s="164">
        <f t="shared" si="10"/>
        <v>133.67924218924341</v>
      </c>
      <c r="AN22" s="164">
        <f t="shared" ref="AN22:AN40" si="31">K22/I22*100</f>
        <v>101.40631237534659</v>
      </c>
      <c r="AO22" s="164">
        <f t="shared" si="11"/>
        <v>106.00537357986701</v>
      </c>
      <c r="AP22" s="151">
        <f t="shared" si="12"/>
        <v>96.853107981118711</v>
      </c>
      <c r="AQ22" s="165">
        <f t="shared" si="13"/>
        <v>120.33754878156498</v>
      </c>
      <c r="AR22" s="151">
        <f t="shared" si="14"/>
        <v>86.330028566366522</v>
      </c>
      <c r="AS22" s="151">
        <f t="shared" si="15"/>
        <v>112.26964089134937</v>
      </c>
      <c r="AT22" s="151">
        <f t="shared" si="16"/>
        <v>103.72171634637166</v>
      </c>
      <c r="AU22" s="165">
        <f t="shared" si="29"/>
        <v>68.913982105981916</v>
      </c>
      <c r="AV22" s="151">
        <f t="shared" si="17"/>
        <v>68.806953509781181</v>
      </c>
      <c r="AW22" s="151">
        <f t="shared" si="18"/>
        <v>74.718667557966299</v>
      </c>
      <c r="AX22" s="151">
        <f t="shared" si="19"/>
        <v>139.37557066768008</v>
      </c>
      <c r="AY22" s="151">
        <f t="shared" si="20"/>
        <v>143.97361410632629</v>
      </c>
      <c r="AZ22" s="151">
        <f t="shared" si="21"/>
        <v>78.640217110620284</v>
      </c>
      <c r="BA22" s="170">
        <f t="shared" si="22"/>
        <v>47.188032330725058</v>
      </c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</row>
    <row r="23" spans="1:118" ht="29.25" customHeight="1">
      <c r="A23" s="153"/>
      <c r="B23" s="166" t="str">
        <f>IF('1'!$A$1=1,D23,F23)</f>
        <v>Продукція хімічної та пов'язаних з нею галузей промисловості</v>
      </c>
      <c r="C23" s="155"/>
      <c r="D23" s="167" t="s">
        <v>19</v>
      </c>
      <c r="E23" s="168"/>
      <c r="F23" s="168" t="s">
        <v>126</v>
      </c>
      <c r="G23" s="58">
        <v>813.73911099999998</v>
      </c>
      <c r="H23" s="164">
        <f t="shared" si="0"/>
        <v>11.214961877829886</v>
      </c>
      <c r="I23" s="44">
        <v>1060.453775</v>
      </c>
      <c r="J23" s="164">
        <f t="shared" si="1"/>
        <v>12.616475649695658</v>
      </c>
      <c r="K23" s="44">
        <v>1347.661615</v>
      </c>
      <c r="L23" s="164">
        <f t="shared" si="2"/>
        <v>10.975989068182749</v>
      </c>
      <c r="M23" s="44">
        <v>1582.281017</v>
      </c>
      <c r="N23" s="164">
        <f t="shared" si="3"/>
        <v>10.811283946974102</v>
      </c>
      <c r="O23" s="44">
        <v>962.53368799999998</v>
      </c>
      <c r="P23" s="164">
        <f t="shared" si="4"/>
        <v>12.418770997477893</v>
      </c>
      <c r="Q23" s="44">
        <v>1025.291264</v>
      </c>
      <c r="R23" s="164">
        <f t="shared" si="5"/>
        <v>8.7183996517403592</v>
      </c>
      <c r="S23" s="44">
        <v>1421.22537732</v>
      </c>
      <c r="T23" s="164">
        <f t="shared" si="6"/>
        <v>8.739723317866428</v>
      </c>
      <c r="U23" s="44">
        <v>1735.898524</v>
      </c>
      <c r="V23" s="164">
        <f t="shared" si="7"/>
        <v>11.066510588193371</v>
      </c>
      <c r="W23" s="58">
        <v>1578.8094199999998</v>
      </c>
      <c r="X23" s="164">
        <f t="shared" si="8"/>
        <v>11.70963388349737</v>
      </c>
      <c r="Y23" s="44">
        <v>1232.5247065200001</v>
      </c>
      <c r="Z23" s="164">
        <f t="shared" si="9"/>
        <v>14.174182030324298</v>
      </c>
      <c r="AA23" s="44">
        <v>677.72059743</v>
      </c>
      <c r="AB23" s="164">
        <f t="shared" si="23"/>
        <v>16.135481268563005</v>
      </c>
      <c r="AC23" s="44">
        <v>462.29024681999999</v>
      </c>
      <c r="AD23" s="164">
        <f t="shared" si="24"/>
        <v>15.063452515052179</v>
      </c>
      <c r="AE23" s="44">
        <v>535.85251972000003</v>
      </c>
      <c r="AF23" s="164">
        <f t="shared" si="25"/>
        <v>15.866302859465264</v>
      </c>
      <c r="AG23" s="44">
        <v>541.83366461000003</v>
      </c>
      <c r="AH23" s="164">
        <f t="shared" si="26"/>
        <v>17.795337948143267</v>
      </c>
      <c r="AI23" s="44">
        <v>462.82378536000004</v>
      </c>
      <c r="AJ23" s="164">
        <f t="shared" si="27"/>
        <v>17.51746820793765</v>
      </c>
      <c r="AK23" s="44">
        <v>435.02701411999999</v>
      </c>
      <c r="AL23" s="169">
        <f t="shared" si="28"/>
        <v>19.719738935465873</v>
      </c>
      <c r="AM23" s="164">
        <f t="shared" si="10"/>
        <v>130.31864398121573</v>
      </c>
      <c r="AN23" s="164">
        <f t="shared" si="31"/>
        <v>127.08348508637258</v>
      </c>
      <c r="AO23" s="164">
        <f t="shared" si="11"/>
        <v>117.40937037818652</v>
      </c>
      <c r="AP23" s="151">
        <f t="shared" si="12"/>
        <v>60.832031583426371</v>
      </c>
      <c r="AQ23" s="165">
        <f t="shared" si="13"/>
        <v>106.52003943159649</v>
      </c>
      <c r="AR23" s="151">
        <f t="shared" si="14"/>
        <v>138.6167450384128</v>
      </c>
      <c r="AS23" s="151">
        <f t="shared" si="15"/>
        <v>122.14097438038843</v>
      </c>
      <c r="AT23" s="151">
        <f t="shared" si="16"/>
        <v>90.950559504018557</v>
      </c>
      <c r="AU23" s="165">
        <f t="shared" si="29"/>
        <v>78.066718560622732</v>
      </c>
      <c r="AV23" s="151">
        <f t="shared" si="17"/>
        <v>54.986370159144769</v>
      </c>
      <c r="AW23" s="151">
        <f t="shared" si="18"/>
        <v>68.212512438468238</v>
      </c>
      <c r="AX23" s="151">
        <f t="shared" si="19"/>
        <v>115.91257297899315</v>
      </c>
      <c r="AY23" s="151">
        <f t="shared" si="20"/>
        <v>101.11619236074981</v>
      </c>
      <c r="AZ23" s="151">
        <f t="shared" si="21"/>
        <v>85.41805642385296</v>
      </c>
      <c r="BA23" s="170">
        <f t="shared" si="22"/>
        <v>93.994091894309449</v>
      </c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DK23" s="184"/>
      <c r="DL23" s="171"/>
    </row>
    <row r="24" spans="1:118" ht="26.25" customHeight="1">
      <c r="A24" s="172">
        <v>25</v>
      </c>
      <c r="B24" s="173" t="str">
        <f>IF('1'!$A$1=1,D24,F24)</f>
        <v>сіль, сірка, штукатурні матеріали</v>
      </c>
      <c r="C24" s="174">
        <v>25</v>
      </c>
      <c r="D24" s="175" t="s">
        <v>48</v>
      </c>
      <c r="E24" s="174">
        <v>25</v>
      </c>
      <c r="F24" s="176" t="s">
        <v>127</v>
      </c>
      <c r="G24" s="177">
        <v>92.606427999999994</v>
      </c>
      <c r="H24" s="164">
        <f t="shared" si="0"/>
        <v>1.2763028661430509</v>
      </c>
      <c r="I24" s="178">
        <v>168.09777400000002</v>
      </c>
      <c r="J24" s="164">
        <f t="shared" si="1"/>
        <v>1.9998999696512414</v>
      </c>
      <c r="K24" s="178">
        <v>269.11001099999999</v>
      </c>
      <c r="L24" s="164">
        <f t="shared" si="2"/>
        <v>2.1917583063865322</v>
      </c>
      <c r="M24" s="178">
        <v>428.40326600000003</v>
      </c>
      <c r="N24" s="164">
        <f t="shared" si="3"/>
        <v>2.9271597793156592</v>
      </c>
      <c r="O24" s="178">
        <v>211.68015199999999</v>
      </c>
      <c r="P24" s="164">
        <f t="shared" si="4"/>
        <v>2.7311328062309976</v>
      </c>
      <c r="Q24" s="178">
        <v>250.90396299999998</v>
      </c>
      <c r="R24" s="164">
        <f t="shared" si="5"/>
        <v>2.1335215664526288</v>
      </c>
      <c r="S24" s="178">
        <v>373.55207999999999</v>
      </c>
      <c r="T24" s="164">
        <f t="shared" si="6"/>
        <v>2.297131669693246</v>
      </c>
      <c r="U24" s="178">
        <v>464.02366799999999</v>
      </c>
      <c r="V24" s="164">
        <f t="shared" si="7"/>
        <v>2.9581929842658967</v>
      </c>
      <c r="W24" s="177">
        <v>473.51341600000001</v>
      </c>
      <c r="X24" s="164">
        <f t="shared" si="8"/>
        <v>3.5119303635040295</v>
      </c>
      <c r="Y24" s="178">
        <v>366.21061294999998</v>
      </c>
      <c r="Z24" s="164">
        <f t="shared" si="9"/>
        <v>4.2114659949055602</v>
      </c>
      <c r="AA24" s="178">
        <v>144.49730898000001</v>
      </c>
      <c r="AB24" s="164">
        <f t="shared" si="23"/>
        <v>3.4402578750683004</v>
      </c>
      <c r="AC24" s="52">
        <v>91.997594300000003</v>
      </c>
      <c r="AD24" s="164">
        <f t="shared" si="24"/>
        <v>2.9976868488351833</v>
      </c>
      <c r="AE24" s="52">
        <v>93.78301587</v>
      </c>
      <c r="AF24" s="164">
        <f t="shared" si="25"/>
        <v>2.7768643014779126</v>
      </c>
      <c r="AG24" s="52">
        <v>100</v>
      </c>
      <c r="AH24" s="164">
        <f t="shared" si="26"/>
        <v>3.2842806031537295</v>
      </c>
      <c r="AI24" s="52">
        <v>93.771024180000012</v>
      </c>
      <c r="AJ24" s="164">
        <f t="shared" si="27"/>
        <v>3.5491497776442253</v>
      </c>
      <c r="AK24" s="52">
        <v>84.145423469999997</v>
      </c>
      <c r="AL24" s="169">
        <f t="shared" si="28"/>
        <v>3.8143051571158439</v>
      </c>
      <c r="AM24" s="164">
        <f t="shared" si="10"/>
        <v>181.51847299412091</v>
      </c>
      <c r="AN24" s="164">
        <f t="shared" si="31"/>
        <v>160.0913590920008</v>
      </c>
      <c r="AO24" s="164">
        <f t="shared" si="11"/>
        <v>159.19261584066453</v>
      </c>
      <c r="AP24" s="151">
        <f t="shared" si="12"/>
        <v>49.411423488073964</v>
      </c>
      <c r="AQ24" s="165">
        <f t="shared" si="13"/>
        <v>118.52975379571721</v>
      </c>
      <c r="AR24" s="151">
        <f t="shared" si="14"/>
        <v>148.88249493293176</v>
      </c>
      <c r="AS24" s="151">
        <f t="shared" si="15"/>
        <v>124.2192703089754</v>
      </c>
      <c r="AT24" s="151">
        <f t="shared" si="16"/>
        <v>102.04509999261504</v>
      </c>
      <c r="AU24" s="165">
        <f t="shared" si="29"/>
        <v>77.33901523710999</v>
      </c>
      <c r="AV24" s="151">
        <f t="shared" si="17"/>
        <v>39.45743347414367</v>
      </c>
      <c r="AW24" s="151">
        <f t="shared" si="18"/>
        <v>63.66734090026096</v>
      </c>
      <c r="AX24" s="151">
        <f t="shared" si="19"/>
        <v>101.94072636745024</v>
      </c>
      <c r="AY24" s="151">
        <f t="shared" si="20"/>
        <v>106.62911516795093</v>
      </c>
      <c r="AZ24" s="151">
        <f t="shared" si="21"/>
        <v>93.771024180000012</v>
      </c>
      <c r="BA24" s="170">
        <f t="shared" si="22"/>
        <v>89.7349945847632</v>
      </c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DK24" s="184"/>
      <c r="DL24" s="171"/>
    </row>
    <row r="25" spans="1:118" ht="21.75" customHeight="1">
      <c r="A25" s="172">
        <v>28</v>
      </c>
      <c r="B25" s="173" t="str">
        <f>IF('1'!$A$1=1,D25,F25)</f>
        <v xml:space="preserve">продукти неорганічної хімії </v>
      </c>
      <c r="C25" s="174">
        <v>28</v>
      </c>
      <c r="D25" s="175" t="s">
        <v>58</v>
      </c>
      <c r="E25" s="174">
        <v>28</v>
      </c>
      <c r="F25" s="176" t="s">
        <v>128</v>
      </c>
      <c r="G25" s="177">
        <v>320.66356500000001</v>
      </c>
      <c r="H25" s="164">
        <f t="shared" si="0"/>
        <v>4.4193889767257684</v>
      </c>
      <c r="I25" s="178">
        <v>394.30569300000002</v>
      </c>
      <c r="J25" s="164">
        <f t="shared" si="1"/>
        <v>4.6911504221585441</v>
      </c>
      <c r="K25" s="178">
        <v>490.86965199999997</v>
      </c>
      <c r="L25" s="164">
        <f t="shared" si="2"/>
        <v>3.9978729632769645</v>
      </c>
      <c r="M25" s="178">
        <v>551.034311</v>
      </c>
      <c r="N25" s="164">
        <f t="shared" si="3"/>
        <v>3.7650634348387912</v>
      </c>
      <c r="O25" s="178">
        <v>329.639499</v>
      </c>
      <c r="P25" s="164">
        <f t="shared" si="4"/>
        <v>4.2530640754096316</v>
      </c>
      <c r="Q25" s="178">
        <v>241.91240599999998</v>
      </c>
      <c r="R25" s="164">
        <f t="shared" si="5"/>
        <v>2.0570633051078766</v>
      </c>
      <c r="S25" s="178">
        <v>285.31196899999998</v>
      </c>
      <c r="T25" s="164">
        <f t="shared" si="6"/>
        <v>1.7545054486979099</v>
      </c>
      <c r="U25" s="178">
        <v>293.97666600000002</v>
      </c>
      <c r="V25" s="164">
        <f t="shared" si="7"/>
        <v>1.8741279181886017</v>
      </c>
      <c r="W25" s="177">
        <v>328.92059699999999</v>
      </c>
      <c r="X25" s="164">
        <f t="shared" si="8"/>
        <v>2.4395216539887277</v>
      </c>
      <c r="Y25" s="178">
        <v>326.69595724000004</v>
      </c>
      <c r="Z25" s="164">
        <f t="shared" si="9"/>
        <v>3.7570427124055885</v>
      </c>
      <c r="AA25" s="178">
        <v>229.72804612000002</v>
      </c>
      <c r="AB25" s="164">
        <f t="shared" si="23"/>
        <v>5.469470160844125</v>
      </c>
      <c r="AC25" s="52">
        <v>148.57688802999999</v>
      </c>
      <c r="AD25" s="164">
        <f t="shared" si="24"/>
        <v>4.8412894562873214</v>
      </c>
      <c r="AE25" s="52">
        <v>175.14207758000001</v>
      </c>
      <c r="AF25" s="164">
        <f t="shared" si="25"/>
        <v>5.1858620498272217</v>
      </c>
      <c r="AG25" s="52">
        <v>171.59780134000002</v>
      </c>
      <c r="AH25" s="164">
        <f t="shared" si="26"/>
        <v>5.6357533048478921</v>
      </c>
      <c r="AI25" s="52">
        <v>111.51605877</v>
      </c>
      <c r="AJ25" s="164">
        <f t="shared" si="27"/>
        <v>4.2207835378609584</v>
      </c>
      <c r="AK25" s="52">
        <v>109.6973225</v>
      </c>
      <c r="AL25" s="169">
        <f t="shared" si="28"/>
        <v>4.9725706482744956</v>
      </c>
      <c r="AM25" s="164">
        <f t="shared" si="10"/>
        <v>122.96554271764552</v>
      </c>
      <c r="AN25" s="164">
        <f t="shared" si="31"/>
        <v>124.48961826173783</v>
      </c>
      <c r="AO25" s="164">
        <f t="shared" si="11"/>
        <v>112.2567485593915</v>
      </c>
      <c r="AP25" s="151">
        <f t="shared" si="12"/>
        <v>59.821955261148887</v>
      </c>
      <c r="AQ25" s="165">
        <f t="shared" si="13"/>
        <v>73.386959613113589</v>
      </c>
      <c r="AR25" s="151">
        <f t="shared" si="14"/>
        <v>117.94019732911094</v>
      </c>
      <c r="AS25" s="151">
        <f t="shared" si="15"/>
        <v>103.0369202632365</v>
      </c>
      <c r="AT25" s="151">
        <f t="shared" si="16"/>
        <v>111.88663422694913</v>
      </c>
      <c r="AU25" s="165">
        <f t="shared" si="29"/>
        <v>99.323654468497764</v>
      </c>
      <c r="AV25" s="151">
        <f t="shared" si="17"/>
        <v>70.318606958223029</v>
      </c>
      <c r="AW25" s="151">
        <f t="shared" si="18"/>
        <v>64.675119359344507</v>
      </c>
      <c r="AX25" s="151">
        <f t="shared" si="19"/>
        <v>117.87975902728296</v>
      </c>
      <c r="AY25" s="151">
        <f t="shared" si="20"/>
        <v>97.976342242268387</v>
      </c>
      <c r="AZ25" s="151">
        <f t="shared" si="21"/>
        <v>64.98688089193206</v>
      </c>
      <c r="BA25" s="170">
        <f t="shared" si="22"/>
        <v>98.369081287430433</v>
      </c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DK25" s="124"/>
      <c r="DL25" s="171"/>
    </row>
    <row r="26" spans="1:118" ht="23.25" customHeight="1">
      <c r="A26" s="172">
        <v>39</v>
      </c>
      <c r="B26" s="173" t="str">
        <f>IF('1'!$A$1=1,D26,F26)</f>
        <v>пластмаси, полімерні матеріали та вироби з них</v>
      </c>
      <c r="C26" s="174">
        <v>39</v>
      </c>
      <c r="D26" s="175" t="s">
        <v>49</v>
      </c>
      <c r="E26" s="174">
        <v>39</v>
      </c>
      <c r="F26" s="176" t="s">
        <v>129</v>
      </c>
      <c r="G26" s="177">
        <v>143.80705399999999</v>
      </c>
      <c r="H26" s="164">
        <f t="shared" si="0"/>
        <v>1.9819504882726768</v>
      </c>
      <c r="I26" s="178">
        <v>213.36427799999998</v>
      </c>
      <c r="J26" s="164">
        <f t="shared" si="1"/>
        <v>2.5384465418135695</v>
      </c>
      <c r="K26" s="178">
        <v>267.510559</v>
      </c>
      <c r="L26" s="164">
        <f t="shared" si="2"/>
        <v>2.1787316181795804</v>
      </c>
      <c r="M26" s="178">
        <v>262.46751</v>
      </c>
      <c r="N26" s="164">
        <f t="shared" si="3"/>
        <v>1.7933671370496289</v>
      </c>
      <c r="O26" s="178">
        <v>167.02355700000001</v>
      </c>
      <c r="P26" s="164">
        <f t="shared" si="4"/>
        <v>2.1549659315063847</v>
      </c>
      <c r="Q26" s="178">
        <v>215.28707</v>
      </c>
      <c r="R26" s="164">
        <f t="shared" si="5"/>
        <v>1.8306590351599858</v>
      </c>
      <c r="S26" s="178">
        <v>342.41617599999995</v>
      </c>
      <c r="T26" s="164">
        <f t="shared" si="6"/>
        <v>2.1056636657058805</v>
      </c>
      <c r="U26" s="178">
        <v>476.59193099999999</v>
      </c>
      <c r="V26" s="164">
        <f t="shared" si="7"/>
        <v>3.0383168012066495</v>
      </c>
      <c r="W26" s="177">
        <v>322.074522</v>
      </c>
      <c r="X26" s="164">
        <f t="shared" si="8"/>
        <v>2.3887460310582767</v>
      </c>
      <c r="Y26" s="178">
        <v>192.03017892</v>
      </c>
      <c r="Z26" s="164">
        <f t="shared" si="9"/>
        <v>2.2083701015722039</v>
      </c>
      <c r="AA26" s="178">
        <v>136.83447039999999</v>
      </c>
      <c r="AB26" s="164">
        <f t="shared" si="23"/>
        <v>3.257817517138375</v>
      </c>
      <c r="AC26" s="52">
        <v>124.56608095</v>
      </c>
      <c r="AD26" s="164">
        <f t="shared" si="24"/>
        <v>4.0589115999824994</v>
      </c>
      <c r="AE26" s="52">
        <v>148.85106758000001</v>
      </c>
      <c r="AF26" s="164">
        <f t="shared" si="25"/>
        <v>4.4073994844945075</v>
      </c>
      <c r="AG26" s="52">
        <v>162.3278565</v>
      </c>
      <c r="AH26" s="164">
        <f t="shared" si="26"/>
        <v>5.331302304544721</v>
      </c>
      <c r="AI26" s="52">
        <v>162.25403525999999</v>
      </c>
      <c r="AJ26" s="164">
        <f t="shared" si="27"/>
        <v>6.1411707742414805</v>
      </c>
      <c r="AK26" s="52">
        <v>150.97188052999999</v>
      </c>
      <c r="AL26" s="169">
        <f t="shared" si="28"/>
        <v>6.8435429847276517</v>
      </c>
      <c r="AM26" s="164">
        <f t="shared" si="10"/>
        <v>148.36843678057681</v>
      </c>
      <c r="AN26" s="164">
        <f t="shared" si="31"/>
        <v>125.37738814929462</v>
      </c>
      <c r="AO26" s="164">
        <f t="shared" si="11"/>
        <v>98.114822450802777</v>
      </c>
      <c r="AP26" s="151">
        <f t="shared" si="12"/>
        <v>63.635898020292117</v>
      </c>
      <c r="AQ26" s="165">
        <f t="shared" si="13"/>
        <v>128.89623108673226</v>
      </c>
      <c r="AR26" s="151">
        <f t="shared" si="14"/>
        <v>159.05097133794425</v>
      </c>
      <c r="AS26" s="151">
        <f t="shared" si="15"/>
        <v>139.18499311784851</v>
      </c>
      <c r="AT26" s="151">
        <f t="shared" si="16"/>
        <v>67.578677071643497</v>
      </c>
      <c r="AU26" s="165">
        <f t="shared" si="29"/>
        <v>59.622902714422096</v>
      </c>
      <c r="AV26" s="151">
        <f t="shared" si="17"/>
        <v>71.256753063280428</v>
      </c>
      <c r="AW26" s="151">
        <f t="shared" si="18"/>
        <v>91.034138244452194</v>
      </c>
      <c r="AX26" s="151">
        <f t="shared" si="19"/>
        <v>119.49566562967317</v>
      </c>
      <c r="AY26" s="151">
        <f t="shared" si="20"/>
        <v>109.0538745466215</v>
      </c>
      <c r="AZ26" s="151">
        <f t="shared" si="21"/>
        <v>99.954523369191406</v>
      </c>
      <c r="BA26" s="170">
        <f t="shared" si="22"/>
        <v>93.046610697896554</v>
      </c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</row>
    <row r="27" spans="1:118" ht="28.5" hidden="1" customHeight="1">
      <c r="A27" s="153"/>
      <c r="B27" s="185" t="s">
        <v>26</v>
      </c>
      <c r="C27" s="155"/>
      <c r="D27" s="186" t="s">
        <v>26</v>
      </c>
      <c r="E27" s="187"/>
      <c r="F27" s="187"/>
      <c r="G27" s="188"/>
      <c r="H27" s="164">
        <f t="shared" si="0"/>
        <v>0</v>
      </c>
      <c r="I27" s="189"/>
      <c r="J27" s="164">
        <f t="shared" si="1"/>
        <v>0</v>
      </c>
      <c r="K27" s="189"/>
      <c r="L27" s="164">
        <f t="shared" si="2"/>
        <v>0</v>
      </c>
      <c r="M27" s="189"/>
      <c r="N27" s="164">
        <f t="shared" si="3"/>
        <v>0</v>
      </c>
      <c r="O27" s="190"/>
      <c r="P27" s="164">
        <f t="shared" si="4"/>
        <v>0</v>
      </c>
      <c r="Q27" s="190"/>
      <c r="R27" s="164">
        <f t="shared" si="5"/>
        <v>0</v>
      </c>
      <c r="S27" s="190"/>
      <c r="T27" s="164">
        <f t="shared" si="6"/>
        <v>0</v>
      </c>
      <c r="U27" s="190"/>
      <c r="V27" s="164">
        <f t="shared" si="7"/>
        <v>0</v>
      </c>
      <c r="W27" s="258"/>
      <c r="X27" s="164">
        <f t="shared" si="8"/>
        <v>0</v>
      </c>
      <c r="Y27" s="190"/>
      <c r="Z27" s="164">
        <f t="shared" si="9"/>
        <v>0</v>
      </c>
      <c r="AA27" s="164"/>
      <c r="AB27" s="164">
        <f t="shared" si="23"/>
        <v>0</v>
      </c>
      <c r="AC27" s="164"/>
      <c r="AD27" s="164">
        <f t="shared" si="24"/>
        <v>0</v>
      </c>
      <c r="AE27" s="164"/>
      <c r="AF27" s="164">
        <f t="shared" si="25"/>
        <v>0</v>
      </c>
      <c r="AG27" s="164"/>
      <c r="AH27" s="164">
        <f t="shared" si="26"/>
        <v>0</v>
      </c>
      <c r="AI27" s="164"/>
      <c r="AJ27" s="164">
        <f t="shared" si="27"/>
        <v>0</v>
      </c>
      <c r="AK27" s="164"/>
      <c r="AL27" s="169">
        <f t="shared" si="28"/>
        <v>0</v>
      </c>
      <c r="AM27" s="164" t="e">
        <f t="shared" si="10"/>
        <v>#DIV/0!</v>
      </c>
      <c r="AN27" s="164" t="e">
        <f t="shared" si="31"/>
        <v>#DIV/0!</v>
      </c>
      <c r="AO27" s="164" t="e">
        <f t="shared" si="11"/>
        <v>#DIV/0!</v>
      </c>
      <c r="AP27" s="151" t="e">
        <f t="shared" si="12"/>
        <v>#DIV/0!</v>
      </c>
      <c r="AQ27" s="165" t="e">
        <f t="shared" si="13"/>
        <v>#DIV/0!</v>
      </c>
      <c r="AR27" s="151" t="e">
        <f t="shared" si="14"/>
        <v>#DIV/0!</v>
      </c>
      <c r="AS27" s="151" t="e">
        <f t="shared" si="15"/>
        <v>#DIV/0!</v>
      </c>
      <c r="AT27" s="151" t="e">
        <f t="shared" si="16"/>
        <v>#DIV/0!</v>
      </c>
      <c r="AU27" s="165" t="e">
        <f t="shared" si="29"/>
        <v>#DIV/0!</v>
      </c>
      <c r="AV27" s="151" t="e">
        <f t="shared" si="17"/>
        <v>#DIV/0!</v>
      </c>
      <c r="AW27" s="151" t="e">
        <f t="shared" si="18"/>
        <v>#DIV/0!</v>
      </c>
      <c r="AX27" s="151" t="e">
        <f t="shared" si="19"/>
        <v>#DIV/0!</v>
      </c>
      <c r="AY27" s="151" t="e">
        <f t="shared" si="20"/>
        <v>#DIV/0!</v>
      </c>
      <c r="AZ27" s="151" t="e">
        <f t="shared" si="21"/>
        <v>#DIV/0!</v>
      </c>
      <c r="BA27" s="170" t="e">
        <f t="shared" si="22"/>
        <v>#DIV/0!</v>
      </c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</row>
    <row r="28" spans="1:118" ht="18.75" customHeight="1">
      <c r="A28" s="153"/>
      <c r="B28" s="166" t="str">
        <f>IF('1'!$A$1=1,D28,F28)</f>
        <v>Деревина та вироби з неї</v>
      </c>
      <c r="C28" s="155"/>
      <c r="D28" s="167" t="s">
        <v>20</v>
      </c>
      <c r="E28" s="168"/>
      <c r="F28" s="168" t="s">
        <v>130</v>
      </c>
      <c r="G28" s="191">
        <v>211.82433499999999</v>
      </c>
      <c r="H28" s="164">
        <f t="shared" si="0"/>
        <v>2.919365444905679</v>
      </c>
      <c r="I28" s="192">
        <v>288.05250000000001</v>
      </c>
      <c r="J28" s="164">
        <f t="shared" si="1"/>
        <v>3.4270304258042352</v>
      </c>
      <c r="K28" s="192">
        <v>361.00766299999998</v>
      </c>
      <c r="L28" s="164">
        <f t="shared" si="2"/>
        <v>2.9402159403480534</v>
      </c>
      <c r="M28" s="192">
        <v>433.74548599999997</v>
      </c>
      <c r="N28" s="164">
        <f t="shared" si="3"/>
        <v>2.9636616754432565</v>
      </c>
      <c r="O28" s="192">
        <v>360.45099699999997</v>
      </c>
      <c r="P28" s="164">
        <f t="shared" si="4"/>
        <v>4.6505991877092514</v>
      </c>
      <c r="Q28" s="192">
        <v>461.72730999999999</v>
      </c>
      <c r="R28" s="164">
        <f t="shared" si="5"/>
        <v>3.9262240497379413</v>
      </c>
      <c r="S28" s="192">
        <v>599.76099416</v>
      </c>
      <c r="T28" s="164">
        <f t="shared" si="6"/>
        <v>3.6881871302433709</v>
      </c>
      <c r="U28" s="192">
        <v>638.15919799999995</v>
      </c>
      <c r="V28" s="164">
        <f t="shared" si="7"/>
        <v>4.0683227872944432</v>
      </c>
      <c r="W28" s="191">
        <v>690.12902300000007</v>
      </c>
      <c r="X28" s="164">
        <f t="shared" si="8"/>
        <v>5.118514045669766</v>
      </c>
      <c r="Y28" s="192">
        <v>522.08674467000003</v>
      </c>
      <c r="Z28" s="164">
        <f t="shared" si="9"/>
        <v>6.0040602151223021</v>
      </c>
      <c r="AA28" s="44">
        <v>286.55368594999999</v>
      </c>
      <c r="AB28" s="164">
        <f t="shared" si="23"/>
        <v>6.8224009268974273</v>
      </c>
      <c r="AC28" s="44">
        <v>201.71314716000001</v>
      </c>
      <c r="AD28" s="164">
        <f t="shared" si="24"/>
        <v>6.5727028307596527</v>
      </c>
      <c r="AE28" s="44">
        <v>224.60614251000001</v>
      </c>
      <c r="AF28" s="164">
        <f t="shared" si="25"/>
        <v>6.6504662197389788</v>
      </c>
      <c r="AG28" s="44">
        <v>234.29078184000002</v>
      </c>
      <c r="AH28" s="164">
        <f t="shared" si="26"/>
        <v>7.6947667029483409</v>
      </c>
      <c r="AI28" s="44">
        <v>100.67951955000001</v>
      </c>
      <c r="AJ28" s="164">
        <f t="shared" si="27"/>
        <v>3.8106301765276287</v>
      </c>
      <c r="AK28" s="44">
        <v>89.542312540000012</v>
      </c>
      <c r="AL28" s="169">
        <f t="shared" si="28"/>
        <v>4.0589456968288848</v>
      </c>
      <c r="AM28" s="164">
        <f t="shared" si="10"/>
        <v>135.98650032348741</v>
      </c>
      <c r="AN28" s="164">
        <f t="shared" si="31"/>
        <v>125.32703691167409</v>
      </c>
      <c r="AO28" s="164">
        <f t="shared" si="11"/>
        <v>120.14855374413477</v>
      </c>
      <c r="AP28" s="151">
        <f t="shared" si="12"/>
        <v>83.10195924436664</v>
      </c>
      <c r="AQ28" s="165">
        <f t="shared" si="13"/>
        <v>128.09710996582427</v>
      </c>
      <c r="AR28" s="151">
        <f t="shared" si="14"/>
        <v>129.89506602067789</v>
      </c>
      <c r="AS28" s="151">
        <f t="shared" si="15"/>
        <v>106.40225093226991</v>
      </c>
      <c r="AT28" s="151">
        <f t="shared" si="16"/>
        <v>108.14370852333937</v>
      </c>
      <c r="AU28" s="165">
        <f t="shared" si="29"/>
        <v>75.650599709671965</v>
      </c>
      <c r="AV28" s="151">
        <f t="shared" si="17"/>
        <v>54.886221279401468</v>
      </c>
      <c r="AW28" s="151">
        <f t="shared" si="18"/>
        <v>70.392794457090474</v>
      </c>
      <c r="AX28" s="151">
        <f t="shared" si="19"/>
        <v>111.34928271772051</v>
      </c>
      <c r="AY28" s="151">
        <f t="shared" si="20"/>
        <v>104.31183191241924</v>
      </c>
      <c r="AZ28" s="151">
        <f t="shared" si="21"/>
        <v>42.972036184827481</v>
      </c>
      <c r="BA28" s="170">
        <f t="shared" si="22"/>
        <v>88.937961702857564</v>
      </c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</row>
    <row r="29" spans="1:118" ht="18" customHeight="1">
      <c r="A29" s="153"/>
      <c r="B29" s="166" t="str">
        <f>IF('1'!$A$1=1,D29,F29)</f>
        <v>Промислові вироби</v>
      </c>
      <c r="C29" s="155"/>
      <c r="D29" s="167" t="s">
        <v>21</v>
      </c>
      <c r="E29" s="168"/>
      <c r="F29" s="168" t="s">
        <v>131</v>
      </c>
      <c r="G29" s="191">
        <v>185.235671</v>
      </c>
      <c r="H29" s="164">
        <f t="shared" si="0"/>
        <v>2.5529201688810543</v>
      </c>
      <c r="I29" s="192">
        <v>238.91495399999999</v>
      </c>
      <c r="J29" s="164">
        <f t="shared" si="1"/>
        <v>2.842429128501295</v>
      </c>
      <c r="K29" s="192">
        <v>324.23726899999997</v>
      </c>
      <c r="L29" s="164">
        <f t="shared" si="2"/>
        <v>2.6407405838604587</v>
      </c>
      <c r="M29" s="192">
        <v>395.98608000000002</v>
      </c>
      <c r="N29" s="164">
        <f t="shared" si="3"/>
        <v>2.7056622078713866</v>
      </c>
      <c r="O29" s="192">
        <v>218.23517199999998</v>
      </c>
      <c r="P29" s="164">
        <f t="shared" si="4"/>
        <v>2.8157067731256373</v>
      </c>
      <c r="Q29" s="192">
        <v>309.19391200000001</v>
      </c>
      <c r="R29" s="164">
        <f t="shared" si="5"/>
        <v>2.6291807892562318</v>
      </c>
      <c r="S29" s="192">
        <v>440.63589938000001</v>
      </c>
      <c r="T29" s="164">
        <f t="shared" si="6"/>
        <v>2.7096587958218961</v>
      </c>
      <c r="U29" s="192">
        <v>466.82656800000001</v>
      </c>
      <c r="V29" s="164">
        <f t="shared" si="7"/>
        <v>2.9760617260724009</v>
      </c>
      <c r="W29" s="191">
        <v>446.98990900000001</v>
      </c>
      <c r="X29" s="164">
        <f t="shared" si="8"/>
        <v>3.3152121577839373</v>
      </c>
      <c r="Y29" s="192">
        <v>313.12639386000001</v>
      </c>
      <c r="Z29" s="164">
        <f t="shared" si="9"/>
        <v>3.6009911051617856</v>
      </c>
      <c r="AA29" s="44">
        <v>193.76688870000001</v>
      </c>
      <c r="AB29" s="164">
        <f t="shared" si="23"/>
        <v>4.6132905137349214</v>
      </c>
      <c r="AC29" s="44">
        <v>147.12575274</v>
      </c>
      <c r="AD29" s="164">
        <f t="shared" si="24"/>
        <v>4.7940050766487809</v>
      </c>
      <c r="AE29" s="44">
        <v>187.48623243</v>
      </c>
      <c r="AF29" s="164">
        <f t="shared" si="25"/>
        <v>5.551365788610755</v>
      </c>
      <c r="AG29" s="44">
        <v>157.87227382</v>
      </c>
      <c r="AH29" s="164">
        <f t="shared" si="26"/>
        <v>5.1849684668280034</v>
      </c>
      <c r="AI29" s="44">
        <v>119.80050682</v>
      </c>
      <c r="AJ29" s="164">
        <f t="shared" si="27"/>
        <v>4.5343425206243539</v>
      </c>
      <c r="AK29" s="44">
        <v>107.58595792999999</v>
      </c>
      <c r="AL29" s="169">
        <f t="shared" si="28"/>
        <v>4.8768626651686295</v>
      </c>
      <c r="AM29" s="164">
        <f t="shared" si="10"/>
        <v>128.97891249034859</v>
      </c>
      <c r="AN29" s="164">
        <f t="shared" si="31"/>
        <v>135.71242133299032</v>
      </c>
      <c r="AO29" s="164">
        <f t="shared" si="11"/>
        <v>122.12848980047389</v>
      </c>
      <c r="AP29" s="151">
        <f t="shared" si="12"/>
        <v>55.111829183490478</v>
      </c>
      <c r="AQ29" s="165">
        <f t="shared" si="13"/>
        <v>141.67923033048041</v>
      </c>
      <c r="AR29" s="151">
        <f t="shared" si="14"/>
        <v>142.51118223181572</v>
      </c>
      <c r="AS29" s="151">
        <f t="shared" si="15"/>
        <v>105.94383450301071</v>
      </c>
      <c r="AT29" s="151">
        <f t="shared" si="16"/>
        <v>95.750743346723993</v>
      </c>
      <c r="AU29" s="165">
        <f t="shared" si="29"/>
        <v>70.052228821120877</v>
      </c>
      <c r="AV29" s="151">
        <f t="shared" si="17"/>
        <v>61.881365640046916</v>
      </c>
      <c r="AW29" s="151">
        <f t="shared" si="18"/>
        <v>75.929253819927794</v>
      </c>
      <c r="AX29" s="151">
        <f t="shared" si="19"/>
        <v>127.43264108311811</v>
      </c>
      <c r="AY29" s="151">
        <f>AG29/AE29*100</f>
        <v>84.204728941333499</v>
      </c>
      <c r="AZ29" s="151">
        <f t="shared" si="21"/>
        <v>75.88445008183767</v>
      </c>
      <c r="BA29" s="170">
        <f t="shared" si="22"/>
        <v>89.804259419075478</v>
      </c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</row>
    <row r="30" spans="1:118" ht="25.5" customHeight="1">
      <c r="A30" s="153"/>
      <c r="B30" s="166" t="str">
        <f>IF('1'!$A$1=1,D30,F30)</f>
        <v>Чорні й кольорові метали та вироби з них</v>
      </c>
      <c r="C30" s="155"/>
      <c r="D30" s="167" t="s">
        <v>22</v>
      </c>
      <c r="E30" s="168"/>
      <c r="F30" s="168" t="s">
        <v>132</v>
      </c>
      <c r="G30" s="58">
        <v>2100.2826830000004</v>
      </c>
      <c r="H30" s="164">
        <f t="shared" si="0"/>
        <v>28.946120327883907</v>
      </c>
      <c r="I30" s="44">
        <v>2758.8997429999999</v>
      </c>
      <c r="J30" s="164">
        <f t="shared" si="1"/>
        <v>32.823299089591259</v>
      </c>
      <c r="K30" s="44">
        <v>3692.827499</v>
      </c>
      <c r="L30" s="164">
        <f t="shared" si="2"/>
        <v>30.076121341267587</v>
      </c>
      <c r="M30" s="44">
        <v>3894.63186</v>
      </c>
      <c r="N30" s="164">
        <f t="shared" si="3"/>
        <v>26.610930962961739</v>
      </c>
      <c r="O30" s="44">
        <v>1675.8948149999999</v>
      </c>
      <c r="P30" s="164">
        <f t="shared" si="4"/>
        <v>21.622675842744712</v>
      </c>
      <c r="Q30" s="44">
        <v>2779.8155999999999</v>
      </c>
      <c r="R30" s="164">
        <f t="shared" si="5"/>
        <v>23.637715652029996</v>
      </c>
      <c r="S30" s="44">
        <v>4068.41289164</v>
      </c>
      <c r="T30" s="164">
        <f t="shared" si="6"/>
        <v>25.018412690338977</v>
      </c>
      <c r="U30" s="44">
        <v>3733.3132420000002</v>
      </c>
      <c r="V30" s="164">
        <f t="shared" si="7"/>
        <v>23.800210640443819</v>
      </c>
      <c r="W30" s="58">
        <v>3283.8687559999998</v>
      </c>
      <c r="X30" s="164">
        <f t="shared" si="8"/>
        <v>24.355631760935374</v>
      </c>
      <c r="Y30" s="44">
        <v>2285.9193404299999</v>
      </c>
      <c r="Z30" s="164">
        <f t="shared" si="9"/>
        <v>26.288346729679045</v>
      </c>
      <c r="AA30" s="44">
        <v>1157.4419343900001</v>
      </c>
      <c r="AB30" s="164">
        <f t="shared" si="23"/>
        <v>27.556905784803394</v>
      </c>
      <c r="AC30" s="44">
        <v>980.21056652000004</v>
      </c>
      <c r="AD30" s="164">
        <f t="shared" si="24"/>
        <v>31.939577841181539</v>
      </c>
      <c r="AE30" s="44">
        <v>1057.14678824</v>
      </c>
      <c r="AF30" s="164">
        <f t="shared" si="25"/>
        <v>31.301543786509136</v>
      </c>
      <c r="AG30" s="44">
        <v>950.33129249000001</v>
      </c>
      <c r="AH30" s="164">
        <f t="shared" si="26"/>
        <v>31.211546304949206</v>
      </c>
      <c r="AI30" s="44">
        <v>929.63932616</v>
      </c>
      <c r="AJ30" s="164">
        <f t="shared" si="27"/>
        <v>35.186020805282105</v>
      </c>
      <c r="AK30" s="44">
        <v>690.62763207</v>
      </c>
      <c r="AL30" s="169">
        <f t="shared" si="28"/>
        <v>31.30609402174424</v>
      </c>
      <c r="AM30" s="164">
        <f t="shared" si="10"/>
        <v>131.35849594585261</v>
      </c>
      <c r="AN30" s="164">
        <f t="shared" si="31"/>
        <v>133.85145684868041</v>
      </c>
      <c r="AO30" s="164">
        <f t="shared" si="11"/>
        <v>105.46476544205348</v>
      </c>
      <c r="AP30" s="151">
        <f t="shared" si="12"/>
        <v>43.030891628355342</v>
      </c>
      <c r="AQ30" s="165">
        <f t="shared" si="13"/>
        <v>165.8705292909448</v>
      </c>
      <c r="AR30" s="151">
        <f t="shared" si="14"/>
        <v>146.35549536595164</v>
      </c>
      <c r="AS30" s="151">
        <f t="shared" si="15"/>
        <v>91.763381481545764</v>
      </c>
      <c r="AT30" s="151">
        <f t="shared" si="16"/>
        <v>87.961243622856969</v>
      </c>
      <c r="AU30" s="165">
        <f t="shared" si="29"/>
        <v>69.610557250601644</v>
      </c>
      <c r="AV30" s="151">
        <f t="shared" si="17"/>
        <v>50.633542221672435</v>
      </c>
      <c r="AW30" s="151">
        <f t="shared" si="18"/>
        <v>84.687666603041706</v>
      </c>
      <c r="AX30" s="151">
        <f t="shared" si="19"/>
        <v>107.84894841453743</v>
      </c>
      <c r="AY30" s="151">
        <f t="shared" si="20"/>
        <v>89.895869056384058</v>
      </c>
      <c r="AZ30" s="151">
        <f t="shared" si="21"/>
        <v>97.822657583358733</v>
      </c>
      <c r="BA30" s="170">
        <f t="shared" si="22"/>
        <v>74.289846893927148</v>
      </c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</row>
    <row r="31" spans="1:118" ht="27" customHeight="1">
      <c r="A31" s="172">
        <v>7208</v>
      </c>
      <c r="B31" s="173" t="str">
        <f>IF('1'!$A$1=1,D31,F31)</f>
        <v>прокат плоский з вуглецевої сталі</v>
      </c>
      <c r="C31" s="174">
        <v>7208</v>
      </c>
      <c r="D31" s="175" t="s">
        <v>50</v>
      </c>
      <c r="E31" s="174">
        <v>7208</v>
      </c>
      <c r="F31" s="176" t="s">
        <v>133</v>
      </c>
      <c r="G31" s="177">
        <v>289.286205</v>
      </c>
      <c r="H31" s="164">
        <f t="shared" si="0"/>
        <v>3.9869458368175716</v>
      </c>
      <c r="I31" s="178">
        <v>366.31221600000003</v>
      </c>
      <c r="J31" s="164">
        <f t="shared" si="1"/>
        <v>4.3581052397593254</v>
      </c>
      <c r="K31" s="178">
        <v>413.86111499999998</v>
      </c>
      <c r="L31" s="164">
        <f t="shared" si="2"/>
        <v>3.3706792739555196</v>
      </c>
      <c r="M31" s="178">
        <v>463.31963999999999</v>
      </c>
      <c r="N31" s="164">
        <f t="shared" si="3"/>
        <v>3.1657336038493473</v>
      </c>
      <c r="O31" s="178">
        <v>184.85404500000001</v>
      </c>
      <c r="P31" s="164">
        <f t="shared" si="4"/>
        <v>2.3850178767067458</v>
      </c>
      <c r="Q31" s="178">
        <v>366.09990999999997</v>
      </c>
      <c r="R31" s="164">
        <f t="shared" si="5"/>
        <v>3.1130718069262477</v>
      </c>
      <c r="S31" s="178">
        <v>563.86946999999998</v>
      </c>
      <c r="T31" s="164">
        <f t="shared" si="6"/>
        <v>3.4674747818567782</v>
      </c>
      <c r="U31" s="178">
        <v>523.95971399999996</v>
      </c>
      <c r="V31" s="164">
        <f t="shared" si="7"/>
        <v>3.3402907155002395</v>
      </c>
      <c r="W31" s="177">
        <v>376.41123700000003</v>
      </c>
      <c r="X31" s="164">
        <f t="shared" si="8"/>
        <v>2.7917478316694866</v>
      </c>
      <c r="Y31" s="178">
        <v>202.85222623000001</v>
      </c>
      <c r="Z31" s="164">
        <f t="shared" si="9"/>
        <v>2.3328249443037743</v>
      </c>
      <c r="AA31" s="178">
        <v>159.44732350000001</v>
      </c>
      <c r="AB31" s="164">
        <f t="shared" si="23"/>
        <v>3.7961946433574192</v>
      </c>
      <c r="AC31" s="52">
        <v>174.99218827999999</v>
      </c>
      <c r="AD31" s="164">
        <f t="shared" si="24"/>
        <v>5.7020162912656325</v>
      </c>
      <c r="AE31" s="52">
        <v>200.49930042000003</v>
      </c>
      <c r="AF31" s="164">
        <f t="shared" si="25"/>
        <v>5.9366756831467367</v>
      </c>
      <c r="AG31" s="52">
        <v>206.53793836999998</v>
      </c>
      <c r="AH31" s="164">
        <f t="shared" si="26"/>
        <v>6.7832854480395142</v>
      </c>
      <c r="AI31" s="52">
        <v>272.44834458000003</v>
      </c>
      <c r="AJ31" s="164">
        <f t="shared" si="27"/>
        <v>10.311927272218945</v>
      </c>
      <c r="AK31" s="52">
        <v>139.56599654000001</v>
      </c>
      <c r="AL31" s="169">
        <f t="shared" si="28"/>
        <v>6.3265151972326752</v>
      </c>
      <c r="AM31" s="164">
        <f t="shared" si="10"/>
        <v>126.62623024143167</v>
      </c>
      <c r="AN31" s="164">
        <f t="shared" si="31"/>
        <v>112.98042951425893</v>
      </c>
      <c r="AO31" s="164">
        <f t="shared" si="11"/>
        <v>111.95051267379878</v>
      </c>
      <c r="AP31" s="151">
        <f t="shared" si="12"/>
        <v>39.897735610776188</v>
      </c>
      <c r="AQ31" s="165">
        <f t="shared" si="13"/>
        <v>198.04809248290994</v>
      </c>
      <c r="AR31" s="151">
        <f t="shared" si="14"/>
        <v>154.02065244976433</v>
      </c>
      <c r="AS31" s="151">
        <f t="shared" si="15"/>
        <v>92.922164060416321</v>
      </c>
      <c r="AT31" s="151">
        <f t="shared" si="16"/>
        <v>71.839728693339978</v>
      </c>
      <c r="AU31" s="165">
        <f t="shared" si="29"/>
        <v>53.891118619819522</v>
      </c>
      <c r="AV31" s="151">
        <f t="shared" si="17"/>
        <v>78.602698359944938</v>
      </c>
      <c r="AW31" s="151">
        <f t="shared" si="18"/>
        <v>109.74921650534948</v>
      </c>
      <c r="AX31" s="151">
        <f t="shared" si="19"/>
        <v>114.57614330714398</v>
      </c>
      <c r="AY31" s="151">
        <f t="shared" si="20"/>
        <v>103.01180000995036</v>
      </c>
      <c r="AZ31" s="151">
        <f t="shared" si="21"/>
        <v>131.91200935293816</v>
      </c>
      <c r="BA31" s="170">
        <f t="shared" si="22"/>
        <v>51.226590036783548</v>
      </c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</row>
    <row r="32" spans="1:118" ht="23.25" customHeight="1">
      <c r="A32" s="172">
        <v>7214</v>
      </c>
      <c r="B32" s="173" t="str">
        <f>IF('1'!$A$1=1,D32,F32)</f>
        <v>інші прутки та бруски з вуглецевої сталі</v>
      </c>
      <c r="C32" s="174">
        <v>7214</v>
      </c>
      <c r="D32" s="175" t="s">
        <v>51</v>
      </c>
      <c r="E32" s="174">
        <v>7214</v>
      </c>
      <c r="F32" s="176" t="s">
        <v>134</v>
      </c>
      <c r="G32" s="177">
        <v>16.704965999999999</v>
      </c>
      <c r="H32" s="164">
        <f t="shared" si="0"/>
        <v>0.23022803540832193</v>
      </c>
      <c r="I32" s="178">
        <v>124.22622699999999</v>
      </c>
      <c r="J32" s="164">
        <f t="shared" si="1"/>
        <v>1.4779495391009054</v>
      </c>
      <c r="K32" s="178">
        <v>110.343069</v>
      </c>
      <c r="L32" s="164">
        <f t="shared" si="2"/>
        <v>0.89868577216524403</v>
      </c>
      <c r="M32" s="178">
        <v>185.47723400000001</v>
      </c>
      <c r="N32" s="164">
        <f t="shared" si="3"/>
        <v>1.2673140996630936</v>
      </c>
      <c r="O32" s="178">
        <v>42.232990999999998</v>
      </c>
      <c r="P32" s="164">
        <f t="shared" si="4"/>
        <v>0.54489712963432901</v>
      </c>
      <c r="Q32" s="178">
        <v>204.94037</v>
      </c>
      <c r="R32" s="164">
        <f t="shared" si="5"/>
        <v>1.7426775328844901</v>
      </c>
      <c r="S32" s="178">
        <v>356.48657799999995</v>
      </c>
      <c r="T32" s="164">
        <f t="shared" si="6"/>
        <v>2.1921885915997885</v>
      </c>
      <c r="U32" s="178">
        <v>467.06498599999998</v>
      </c>
      <c r="V32" s="164">
        <f t="shared" si="7"/>
        <v>2.9775816624540137</v>
      </c>
      <c r="W32" s="177">
        <v>568.65672600000005</v>
      </c>
      <c r="X32" s="164">
        <f t="shared" si="8"/>
        <v>4.2175844547775005</v>
      </c>
      <c r="Y32" s="178">
        <v>310.97528162999998</v>
      </c>
      <c r="Z32" s="164">
        <f t="shared" si="9"/>
        <v>3.5762530563791648</v>
      </c>
      <c r="AA32" s="178">
        <v>66.065447169999999</v>
      </c>
      <c r="AB32" s="164">
        <f t="shared" si="23"/>
        <v>1.5729163158876514</v>
      </c>
      <c r="AC32" s="52">
        <v>41.415891119999998</v>
      </c>
      <c r="AD32" s="164">
        <f t="shared" si="24"/>
        <v>1.3495121593979971</v>
      </c>
      <c r="AE32" s="52">
        <v>24.172234810000003</v>
      </c>
      <c r="AF32" s="164">
        <f t="shared" si="25"/>
        <v>0.7157267796108755</v>
      </c>
      <c r="AG32" s="52">
        <v>21.236235430000001</v>
      </c>
      <c r="AH32" s="164">
        <f t="shared" si="26"/>
        <v>0.69745756106755008</v>
      </c>
      <c r="AI32" s="52">
        <v>16.734043400000001</v>
      </c>
      <c r="AJ32" s="164">
        <f t="shared" si="27"/>
        <v>0.63336864379546998</v>
      </c>
      <c r="AK32" s="52">
        <v>9.9428513000000009</v>
      </c>
      <c r="AL32" s="169">
        <f t="shared" si="28"/>
        <v>0.45070863543217216</v>
      </c>
      <c r="AM32" s="164">
        <f t="shared" si="10"/>
        <v>743.64848752161481</v>
      </c>
      <c r="AN32" s="164">
        <f t="shared" si="31"/>
        <v>88.824293923053787</v>
      </c>
      <c r="AO32" s="164">
        <f t="shared" si="11"/>
        <v>168.09142221701302</v>
      </c>
      <c r="AP32" s="151">
        <f t="shared" si="12"/>
        <v>22.769905550780425</v>
      </c>
      <c r="AQ32" s="226" t="str">
        <f>IF('1'!$A$1=1,DM32,DN32)</f>
        <v>у 4.9 р.б.</v>
      </c>
      <c r="AR32" s="151">
        <f t="shared" si="14"/>
        <v>173.94648892260707</v>
      </c>
      <c r="AS32" s="151">
        <f t="shared" si="15"/>
        <v>131.01895409930412</v>
      </c>
      <c r="AT32" s="151">
        <f t="shared" si="16"/>
        <v>121.7510931123405</v>
      </c>
      <c r="AU32" s="165">
        <f t="shared" si="29"/>
        <v>54.685940992457361</v>
      </c>
      <c r="AV32" s="151">
        <f t="shared" si="17"/>
        <v>21.244597584641795</v>
      </c>
      <c r="AW32" s="151">
        <f t="shared" si="18"/>
        <v>62.689186093644963</v>
      </c>
      <c r="AX32" s="151">
        <f t="shared" si="19"/>
        <v>58.364637718315514</v>
      </c>
      <c r="AY32" s="151">
        <f t="shared" si="20"/>
        <v>87.853835596593726</v>
      </c>
      <c r="AZ32" s="151">
        <f t="shared" si="21"/>
        <v>78.799481457811282</v>
      </c>
      <c r="BA32" s="170">
        <f t="shared" si="22"/>
        <v>59.416908766951096</v>
      </c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DM32" s="227" t="s">
        <v>144</v>
      </c>
      <c r="DN32" s="193" t="s">
        <v>146</v>
      </c>
    </row>
    <row r="33" spans="1:118" ht="24.75" customHeight="1">
      <c r="A33" s="172">
        <v>7216</v>
      </c>
      <c r="B33" s="173" t="str">
        <f>IF('1'!$A$1=1,D33,F33)</f>
        <v>кутики, фасонні та спеціальні профілі</v>
      </c>
      <c r="C33" s="174">
        <v>7216</v>
      </c>
      <c r="D33" s="175" t="s">
        <v>52</v>
      </c>
      <c r="E33" s="174">
        <v>7216</v>
      </c>
      <c r="F33" s="176" t="s">
        <v>135</v>
      </c>
      <c r="G33" s="177">
        <v>186.22085099999998</v>
      </c>
      <c r="H33" s="164">
        <f t="shared" si="0"/>
        <v>2.5664979310820413</v>
      </c>
      <c r="I33" s="178">
        <v>191.18768800000001</v>
      </c>
      <c r="J33" s="164">
        <f t="shared" si="1"/>
        <v>2.2746062742561421</v>
      </c>
      <c r="K33" s="178">
        <v>477.52579100000003</v>
      </c>
      <c r="L33" s="164">
        <f t="shared" si="2"/>
        <v>3.8891942928799086</v>
      </c>
      <c r="M33" s="178">
        <v>410.25011999999998</v>
      </c>
      <c r="N33" s="164">
        <f t="shared" si="3"/>
        <v>2.8031244064405021</v>
      </c>
      <c r="O33" s="178">
        <v>182.19030900000001</v>
      </c>
      <c r="P33" s="164">
        <f t="shared" si="4"/>
        <v>2.3506499082977919</v>
      </c>
      <c r="Q33" s="178">
        <v>373.01951700000001</v>
      </c>
      <c r="R33" s="164">
        <f t="shared" si="5"/>
        <v>3.1719115740999402</v>
      </c>
      <c r="S33" s="178">
        <v>526.46766000000002</v>
      </c>
      <c r="T33" s="164">
        <f t="shared" si="6"/>
        <v>3.2374750392376241</v>
      </c>
      <c r="U33" s="178">
        <v>520.67744700000003</v>
      </c>
      <c r="V33" s="164">
        <f t="shared" si="7"/>
        <v>3.3193659655758734</v>
      </c>
      <c r="W33" s="177">
        <v>550.24310100000002</v>
      </c>
      <c r="X33" s="164">
        <f t="shared" si="8"/>
        <v>4.0810152118488539</v>
      </c>
      <c r="Y33" s="178">
        <v>347.02485903000002</v>
      </c>
      <c r="Z33" s="164">
        <f t="shared" si="9"/>
        <v>3.9908275224980505</v>
      </c>
      <c r="AA33" s="178">
        <v>207.47738787</v>
      </c>
      <c r="AB33" s="164">
        <f t="shared" si="23"/>
        <v>4.9397163349053237</v>
      </c>
      <c r="AC33" s="52">
        <v>184.74034443999997</v>
      </c>
      <c r="AD33" s="164">
        <f t="shared" si="24"/>
        <v>6.0196541571638678</v>
      </c>
      <c r="AE33" s="52">
        <v>206.03206696000001</v>
      </c>
      <c r="AF33" s="164">
        <f t="shared" si="25"/>
        <v>6.1004979035222711</v>
      </c>
      <c r="AG33" s="52">
        <v>144.99968215000001</v>
      </c>
      <c r="AH33" s="164">
        <f t="shared" si="26"/>
        <v>4.7621964354870112</v>
      </c>
      <c r="AI33" s="52">
        <v>121.59528048</v>
      </c>
      <c r="AJ33" s="164">
        <f t="shared" si="27"/>
        <v>4.6022731057066206</v>
      </c>
      <c r="AK33" s="52">
        <v>95.599834949999988</v>
      </c>
      <c r="AL33" s="169">
        <f t="shared" si="28"/>
        <v>4.3335326917596939</v>
      </c>
      <c r="AM33" s="164">
        <f t="shared" si="10"/>
        <v>102.66717554630873</v>
      </c>
      <c r="AN33" s="164">
        <f t="shared" si="31"/>
        <v>249.7680661319572</v>
      </c>
      <c r="AO33" s="164">
        <f t="shared" si="11"/>
        <v>85.911615190644213</v>
      </c>
      <c r="AP33" s="151">
        <f t="shared" si="12"/>
        <v>44.409568728462531</v>
      </c>
      <c r="AQ33" s="165">
        <f t="shared" si="13"/>
        <v>204.74168963619243</v>
      </c>
      <c r="AR33" s="151">
        <f t="shared" si="14"/>
        <v>141.13675987629355</v>
      </c>
      <c r="AS33" s="151">
        <f t="shared" si="15"/>
        <v>98.90017688835816</v>
      </c>
      <c r="AT33" s="151">
        <f t="shared" si="16"/>
        <v>105.67830509470866</v>
      </c>
      <c r="AU33" s="165">
        <f t="shared" si="29"/>
        <v>63.067552941477047</v>
      </c>
      <c r="AV33" s="151">
        <f t="shared" si="17"/>
        <v>59.787471263568392</v>
      </c>
      <c r="AW33" s="151">
        <f t="shared" si="18"/>
        <v>89.041194482240897</v>
      </c>
      <c r="AX33" s="151">
        <f t="shared" si="19"/>
        <v>111.52521534185792</v>
      </c>
      <c r="AY33" s="151">
        <f t="shared" si="20"/>
        <v>70.377239955638032</v>
      </c>
      <c r="AZ33" s="151">
        <f t="shared" si="21"/>
        <v>83.858997948844802</v>
      </c>
      <c r="BA33" s="170">
        <f t="shared" si="22"/>
        <v>78.621336759632101</v>
      </c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</row>
    <row r="34" spans="1:118" ht="21.75" customHeight="1">
      <c r="A34" s="172">
        <v>7304</v>
      </c>
      <c r="B34" s="173" t="str">
        <f>IF('1'!$A$1=1,D34,F34)</f>
        <v>труби, трубки і профілі порожнисті</v>
      </c>
      <c r="C34" s="174">
        <v>7304</v>
      </c>
      <c r="D34" s="175" t="s">
        <v>53</v>
      </c>
      <c r="E34" s="174">
        <v>7304</v>
      </c>
      <c r="F34" s="176" t="s">
        <v>136</v>
      </c>
      <c r="G34" s="177">
        <v>249.96523099999999</v>
      </c>
      <c r="H34" s="164">
        <f t="shared" si="0"/>
        <v>3.4450237165114475</v>
      </c>
      <c r="I34" s="178">
        <v>375.75115199999999</v>
      </c>
      <c r="J34" s="164">
        <f t="shared" si="1"/>
        <v>4.4704025496567183</v>
      </c>
      <c r="K34" s="178">
        <v>559.97194400000001</v>
      </c>
      <c r="L34" s="164">
        <f t="shared" si="2"/>
        <v>4.5606744804652184</v>
      </c>
      <c r="M34" s="178">
        <v>628.53959799999996</v>
      </c>
      <c r="N34" s="164">
        <f t="shared" si="3"/>
        <v>4.2946353984444947</v>
      </c>
      <c r="O34" s="178">
        <v>236.98128299999999</v>
      </c>
      <c r="P34" s="164">
        <f t="shared" si="4"/>
        <v>3.0575722397629996</v>
      </c>
      <c r="Q34" s="178">
        <v>318.97460600000005</v>
      </c>
      <c r="R34" s="164">
        <f t="shared" si="5"/>
        <v>2.7123493503836378</v>
      </c>
      <c r="S34" s="178">
        <v>401.68264699999997</v>
      </c>
      <c r="T34" s="164">
        <f t="shared" si="6"/>
        <v>2.4701185697852699</v>
      </c>
      <c r="U34" s="178">
        <v>411.39368999999999</v>
      </c>
      <c r="V34" s="164">
        <f t="shared" si="7"/>
        <v>2.6226720994095052</v>
      </c>
      <c r="W34" s="177">
        <v>341.18588299999999</v>
      </c>
      <c r="X34" s="164">
        <f t="shared" si="8"/>
        <v>2.5304902070750055</v>
      </c>
      <c r="Y34" s="178">
        <v>245.47411375999999</v>
      </c>
      <c r="Z34" s="164">
        <f t="shared" si="9"/>
        <v>2.8229817656075635</v>
      </c>
      <c r="AA34" s="178">
        <v>75.338908369999999</v>
      </c>
      <c r="AB34" s="164">
        <f t="shared" si="23"/>
        <v>1.7937031121791731</v>
      </c>
      <c r="AC34" s="52">
        <v>73.403489790000009</v>
      </c>
      <c r="AD34" s="164">
        <f t="shared" si="24"/>
        <v>2.3918090214897143</v>
      </c>
      <c r="AE34" s="52">
        <v>86.372130940000005</v>
      </c>
      <c r="AF34" s="164">
        <f t="shared" si="25"/>
        <v>2.5574320128745707</v>
      </c>
      <c r="AG34" s="52">
        <v>83.274802989999998</v>
      </c>
      <c r="AH34" s="164">
        <f t="shared" si="26"/>
        <v>2.7349782019150521</v>
      </c>
      <c r="AI34" s="52">
        <v>41.687436840000004</v>
      </c>
      <c r="AJ34" s="164">
        <f t="shared" si="27"/>
        <v>1.5778323686348339</v>
      </c>
      <c r="AK34" s="52">
        <v>43.260543730000002</v>
      </c>
      <c r="AL34" s="169">
        <f t="shared" si="28"/>
        <v>1.9609969056463825</v>
      </c>
      <c r="AM34" s="164">
        <f t="shared" si="10"/>
        <v>150.32136689442223</v>
      </c>
      <c r="AN34" s="164">
        <f t="shared" si="31"/>
        <v>149.02733924286147</v>
      </c>
      <c r="AO34" s="164">
        <f t="shared" si="11"/>
        <v>112.2448373949249</v>
      </c>
      <c r="AP34" s="151">
        <f t="shared" si="12"/>
        <v>37.703477036939212</v>
      </c>
      <c r="AQ34" s="165">
        <f t="shared" si="13"/>
        <v>134.59907126926984</v>
      </c>
      <c r="AR34" s="151">
        <f t="shared" si="14"/>
        <v>125.92934968622546</v>
      </c>
      <c r="AS34" s="151">
        <f t="shared" si="15"/>
        <v>102.41759086993869</v>
      </c>
      <c r="AT34" s="151">
        <f t="shared" si="16"/>
        <v>82.93415560165738</v>
      </c>
      <c r="AU34" s="165">
        <f t="shared" si="29"/>
        <v>71.947324315291212</v>
      </c>
      <c r="AV34" s="151">
        <f t="shared" si="17"/>
        <v>30.691182551191055</v>
      </c>
      <c r="AW34" s="151">
        <f t="shared" si="18"/>
        <v>97.431050406922708</v>
      </c>
      <c r="AX34" s="151">
        <f t="shared" si="19"/>
        <v>117.66760842992885</v>
      </c>
      <c r="AY34" s="151">
        <f t="shared" si="20"/>
        <v>96.41397298377224</v>
      </c>
      <c r="AZ34" s="151">
        <f t="shared" si="21"/>
        <v>50.060084615277944</v>
      </c>
      <c r="BA34" s="170">
        <f t="shared" si="22"/>
        <v>103.77357546840243</v>
      </c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</row>
    <row r="35" spans="1:118" ht="30" customHeight="1">
      <c r="A35" s="153"/>
      <c r="B35" s="166" t="str">
        <f>IF('1'!$A$1=1,D35,F35)</f>
        <v xml:space="preserve">Машини та устаткування, транспортні засоби, прилади </v>
      </c>
      <c r="C35" s="155"/>
      <c r="D35" s="167" t="s">
        <v>24</v>
      </c>
      <c r="E35" s="168"/>
      <c r="F35" s="168" t="s">
        <v>137</v>
      </c>
      <c r="G35" s="58">
        <v>2184.7206719999999</v>
      </c>
      <c r="H35" s="164">
        <f t="shared" si="0"/>
        <v>30.109845672868108</v>
      </c>
      <c r="I35" s="44">
        <v>2905.175819</v>
      </c>
      <c r="J35" s="164">
        <f t="shared" si="1"/>
        <v>34.563581027846446</v>
      </c>
      <c r="K35" s="44">
        <v>4693.4576299999999</v>
      </c>
      <c r="L35" s="164">
        <f t="shared" si="2"/>
        <v>38.225723034234314</v>
      </c>
      <c r="M35" s="44">
        <v>6115.7173400000001</v>
      </c>
      <c r="N35" s="164">
        <f t="shared" si="3"/>
        <v>41.786987261930328</v>
      </c>
      <c r="O35" s="44">
        <v>2826.4352990000002</v>
      </c>
      <c r="P35" s="164">
        <f t="shared" si="4"/>
        <v>36.467142038844628</v>
      </c>
      <c r="Q35" s="44">
        <v>4904.6783039999991</v>
      </c>
      <c r="R35" s="164">
        <f t="shared" si="5"/>
        <v>41.7061445063596</v>
      </c>
      <c r="S35" s="44">
        <v>7209.5338953499995</v>
      </c>
      <c r="T35" s="164">
        <f t="shared" si="6"/>
        <v>44.334510558033564</v>
      </c>
      <c r="U35" s="44">
        <v>6420.9133119999997</v>
      </c>
      <c r="V35" s="164">
        <f t="shared" si="7"/>
        <v>40.93390493206028</v>
      </c>
      <c r="W35" s="58">
        <v>4963.1822139999995</v>
      </c>
      <c r="X35" s="164">
        <f t="shared" si="8"/>
        <v>36.810678912104471</v>
      </c>
      <c r="Y35" s="44">
        <v>2969.2223026700003</v>
      </c>
      <c r="Z35" s="164">
        <f t="shared" si="9"/>
        <v>34.146412793113704</v>
      </c>
      <c r="AA35" s="44">
        <v>1377.4306511</v>
      </c>
      <c r="AB35" s="164">
        <f t="shared" si="23"/>
        <v>32.794497546408437</v>
      </c>
      <c r="AC35" s="44">
        <v>1041.86320632</v>
      </c>
      <c r="AD35" s="164">
        <f t="shared" si="24"/>
        <v>33.948492410422972</v>
      </c>
      <c r="AE35" s="44">
        <v>1059.1181840600002</v>
      </c>
      <c r="AF35" s="164">
        <f t="shared" si="25"/>
        <v>31.35991574891467</v>
      </c>
      <c r="AG35" s="44">
        <v>923.86913939999999</v>
      </c>
      <c r="AH35" s="164">
        <f t="shared" si="26"/>
        <v>30.342454943837495</v>
      </c>
      <c r="AI35" s="44">
        <v>842.26679775000002</v>
      </c>
      <c r="AJ35" s="164">
        <f t="shared" si="27"/>
        <v>31.87904839573147</v>
      </c>
      <c r="AK35" s="44">
        <v>719.04953286</v>
      </c>
      <c r="AL35" s="169">
        <f t="shared" si="28"/>
        <v>32.594456457723695</v>
      </c>
      <c r="AM35" s="164">
        <f t="shared" si="10"/>
        <v>132.9769913487595</v>
      </c>
      <c r="AN35" s="164">
        <f t="shared" si="31"/>
        <v>161.55502876295969</v>
      </c>
      <c r="AO35" s="164">
        <f t="shared" si="11"/>
        <v>130.3030265130997</v>
      </c>
      <c r="AP35" s="151">
        <f t="shared" si="12"/>
        <v>46.215924344861889</v>
      </c>
      <c r="AQ35" s="165">
        <f t="shared" si="13"/>
        <v>173.52876627797872</v>
      </c>
      <c r="AR35" s="151">
        <f t="shared" si="14"/>
        <v>146.99300236409553</v>
      </c>
      <c r="AS35" s="151">
        <f t="shared" si="15"/>
        <v>89.061420685480869</v>
      </c>
      <c r="AT35" s="151">
        <f t="shared" si="16"/>
        <v>77.297137849912147</v>
      </c>
      <c r="AU35" s="165">
        <f t="shared" si="29"/>
        <v>59.824970646745648</v>
      </c>
      <c r="AV35" s="151">
        <f t="shared" si="17"/>
        <v>46.390283740674427</v>
      </c>
      <c r="AW35" s="151">
        <f t="shared" si="18"/>
        <v>75.638160475663895</v>
      </c>
      <c r="AX35" s="151">
        <f t="shared" si="19"/>
        <v>101.65616538095696</v>
      </c>
      <c r="AY35" s="151">
        <f t="shared" si="20"/>
        <v>87.23003280507001</v>
      </c>
      <c r="AZ35" s="151">
        <f t="shared" si="21"/>
        <v>91.167326824771308</v>
      </c>
      <c r="BA35" s="170">
        <f t="shared" si="22"/>
        <v>85.370756009953368</v>
      </c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</row>
    <row r="36" spans="1:118" ht="18.75" customHeight="1">
      <c r="A36" s="172">
        <v>84</v>
      </c>
      <c r="B36" s="173" t="str">
        <f>IF('1'!$A$1=1,D36,F36)</f>
        <v>механічні машини, апарати</v>
      </c>
      <c r="C36" s="174">
        <v>84</v>
      </c>
      <c r="D36" s="175" t="s">
        <v>54</v>
      </c>
      <c r="E36" s="174">
        <v>84</v>
      </c>
      <c r="F36" s="176" t="s">
        <v>138</v>
      </c>
      <c r="G36" s="51">
        <v>956.62263800000005</v>
      </c>
      <c r="H36" s="164">
        <f t="shared" si="0"/>
        <v>13.18418430626356</v>
      </c>
      <c r="I36" s="52">
        <v>1112.3183770000001</v>
      </c>
      <c r="J36" s="164">
        <f t="shared" si="1"/>
        <v>13.233521393357758</v>
      </c>
      <c r="K36" s="52">
        <v>1533.8266019999999</v>
      </c>
      <c r="L36" s="164">
        <f t="shared" si="2"/>
        <v>12.492204147285065</v>
      </c>
      <c r="M36" s="52">
        <v>1963.466848</v>
      </c>
      <c r="N36" s="164">
        <f t="shared" si="3"/>
        <v>13.415820190047972</v>
      </c>
      <c r="O36" s="52">
        <v>1371.7593689999999</v>
      </c>
      <c r="P36" s="164">
        <f t="shared" si="4"/>
        <v>17.698669334528031</v>
      </c>
      <c r="Q36" s="52">
        <v>1646.5482239999999</v>
      </c>
      <c r="R36" s="164">
        <f t="shared" si="5"/>
        <v>14.001158467585759</v>
      </c>
      <c r="S36" s="52">
        <v>2186.8393309999997</v>
      </c>
      <c r="T36" s="164">
        <f t="shared" si="6"/>
        <v>13.447811303234856</v>
      </c>
      <c r="U36" s="52">
        <v>2269.7035189999997</v>
      </c>
      <c r="V36" s="164">
        <f t="shared" si="7"/>
        <v>14.469565863328802</v>
      </c>
      <c r="W36" s="51">
        <v>2220.9890410000003</v>
      </c>
      <c r="X36" s="164">
        <f t="shared" si="8"/>
        <v>16.47251922867925</v>
      </c>
      <c r="Y36" s="52">
        <v>1677.7394689799999</v>
      </c>
      <c r="Z36" s="164">
        <f t="shared" si="9"/>
        <v>19.294205225245324</v>
      </c>
      <c r="AA36" s="52">
        <v>899.74396751999996</v>
      </c>
      <c r="AB36" s="164">
        <f t="shared" si="23"/>
        <v>21.421514986374639</v>
      </c>
      <c r="AC36" s="52">
        <v>642.33576748000007</v>
      </c>
      <c r="AD36" s="164">
        <f t="shared" si="24"/>
        <v>20.930128633931581</v>
      </c>
      <c r="AE36" s="52">
        <v>664.65708771999994</v>
      </c>
      <c r="AF36" s="164">
        <f t="shared" si="25"/>
        <v>19.680136349766773</v>
      </c>
      <c r="AG36" s="52">
        <v>529.77497273999995</v>
      </c>
      <c r="AH36" s="164">
        <f t="shared" si="26"/>
        <v>17.399296670062778</v>
      </c>
      <c r="AI36" s="52">
        <v>453.35221738999996</v>
      </c>
      <c r="AJ36" s="164">
        <f t="shared" si="27"/>
        <v>17.158977793135954</v>
      </c>
      <c r="AK36" s="52">
        <v>463.80362740999999</v>
      </c>
      <c r="AL36" s="169">
        <f t="shared" si="28"/>
        <v>21.024180460030887</v>
      </c>
      <c r="AM36" s="164">
        <f t="shared" si="10"/>
        <v>116.27556497361502</v>
      </c>
      <c r="AN36" s="164">
        <f t="shared" si="31"/>
        <v>137.89456631444287</v>
      </c>
      <c r="AO36" s="164">
        <f t="shared" si="11"/>
        <v>128.01100498842439</v>
      </c>
      <c r="AP36" s="151">
        <f t="shared" si="12"/>
        <v>69.86414720458778</v>
      </c>
      <c r="AQ36" s="165">
        <f t="shared" si="13"/>
        <v>120.03185552873742</v>
      </c>
      <c r="AR36" s="151">
        <f t="shared" si="14"/>
        <v>132.81356106822412</v>
      </c>
      <c r="AS36" s="151">
        <f t="shared" si="15"/>
        <v>103.789221586851</v>
      </c>
      <c r="AT36" s="151">
        <f t="shared" si="16"/>
        <v>97.85370742952972</v>
      </c>
      <c r="AU36" s="165">
        <f t="shared" si="29"/>
        <v>75.540195742010397</v>
      </c>
      <c r="AV36" s="151">
        <f t="shared" si="17"/>
        <v>53.628348391124703</v>
      </c>
      <c r="AW36" s="151">
        <f t="shared" si="18"/>
        <v>71.39095016668972</v>
      </c>
      <c r="AX36" s="151">
        <f t="shared" si="19"/>
        <v>103.47502371346538</v>
      </c>
      <c r="AY36" s="151">
        <f t="shared" si="20"/>
        <v>79.706510699721633</v>
      </c>
      <c r="AZ36" s="151">
        <f t="shared" si="21"/>
        <v>85.574487417791573</v>
      </c>
      <c r="BA36" s="170">
        <f t="shared" si="22"/>
        <v>102.30536206046811</v>
      </c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</row>
    <row r="37" spans="1:118" ht="30.6" customHeight="1">
      <c r="A37" s="172">
        <v>85</v>
      </c>
      <c r="B37" s="173" t="str">
        <f>IF('1'!$A$1=1,D37,F37)</f>
        <v>електричні машини та устаткування</v>
      </c>
      <c r="C37" s="174">
        <v>85</v>
      </c>
      <c r="D37" s="175" t="s">
        <v>55</v>
      </c>
      <c r="E37" s="174">
        <v>85</v>
      </c>
      <c r="F37" s="176" t="s">
        <v>139</v>
      </c>
      <c r="G37" s="51">
        <v>351.33607699999999</v>
      </c>
      <c r="H37" s="164">
        <f t="shared" si="0"/>
        <v>4.8421178933124986</v>
      </c>
      <c r="I37" s="52">
        <v>456.030597</v>
      </c>
      <c r="J37" s="164">
        <f t="shared" si="1"/>
        <v>5.4255065691728745</v>
      </c>
      <c r="K37" s="52">
        <v>787.40381300000001</v>
      </c>
      <c r="L37" s="164">
        <f t="shared" si="2"/>
        <v>6.4129864259237017</v>
      </c>
      <c r="M37" s="52">
        <v>1027.602142</v>
      </c>
      <c r="N37" s="164">
        <f t="shared" si="3"/>
        <v>7.0213182249666088</v>
      </c>
      <c r="O37" s="52">
        <v>648.48373100000003</v>
      </c>
      <c r="P37" s="164">
        <f t="shared" si="4"/>
        <v>8.3668458063143181</v>
      </c>
      <c r="Q37" s="52">
        <v>776.615408</v>
      </c>
      <c r="R37" s="164">
        <f t="shared" si="5"/>
        <v>6.6038244354371072</v>
      </c>
      <c r="S37" s="52">
        <v>1056.238691</v>
      </c>
      <c r="T37" s="164">
        <f t="shared" si="6"/>
        <v>6.4952639210346224</v>
      </c>
      <c r="U37" s="52">
        <v>1044.5087900000001</v>
      </c>
      <c r="V37" s="164">
        <f t="shared" si="7"/>
        <v>6.6588383043040409</v>
      </c>
      <c r="W37" s="51">
        <v>956.82439399999998</v>
      </c>
      <c r="X37" s="164">
        <f t="shared" si="8"/>
        <v>7.0965267894963784</v>
      </c>
      <c r="Y37" s="52">
        <v>580.30289226000002</v>
      </c>
      <c r="Z37" s="164">
        <f t="shared" si="9"/>
        <v>6.6735528984574053</v>
      </c>
      <c r="AA37" s="52">
        <v>246.81324718000002</v>
      </c>
      <c r="AB37" s="164">
        <f t="shared" si="23"/>
        <v>5.8762424246924825</v>
      </c>
      <c r="AC37" s="52">
        <v>173.85662911</v>
      </c>
      <c r="AD37" s="164">
        <f t="shared" si="24"/>
        <v>5.6650147716510793</v>
      </c>
      <c r="AE37" s="52">
        <v>175.70435922000001</v>
      </c>
      <c r="AF37" s="164">
        <f t="shared" si="25"/>
        <v>5.2025109046226019</v>
      </c>
      <c r="AG37" s="52">
        <v>204.25914055000001</v>
      </c>
      <c r="AH37" s="164">
        <f t="shared" si="26"/>
        <v>6.7084433332521645</v>
      </c>
      <c r="AI37" s="52">
        <v>135.50718114</v>
      </c>
      <c r="AJ37" s="164">
        <f t="shared" si="27"/>
        <v>5.12882615944386</v>
      </c>
      <c r="AK37" s="52">
        <v>92.367496310000007</v>
      </c>
      <c r="AL37" s="169">
        <f t="shared" si="28"/>
        <v>4.1870110458321248</v>
      </c>
      <c r="AM37" s="164">
        <f t="shared" si="10"/>
        <v>129.79896653197957</v>
      </c>
      <c r="AN37" s="164">
        <f t="shared" si="31"/>
        <v>172.66468920724634</v>
      </c>
      <c r="AO37" s="164">
        <f t="shared" si="11"/>
        <v>130.50510107194515</v>
      </c>
      <c r="AP37" s="151">
        <f t="shared" si="12"/>
        <v>63.106498565473025</v>
      </c>
      <c r="AQ37" s="165">
        <f t="shared" si="13"/>
        <v>119.75865713738314</v>
      </c>
      <c r="AR37" s="151">
        <f t="shared" si="14"/>
        <v>136.00537410403786</v>
      </c>
      <c r="AS37" s="151">
        <f t="shared" si="15"/>
        <v>98.889464938186038</v>
      </c>
      <c r="AT37" s="151">
        <f t="shared" si="16"/>
        <v>91.605202671391581</v>
      </c>
      <c r="AU37" s="165">
        <f t="shared" si="29"/>
        <v>60.648839630232089</v>
      </c>
      <c r="AV37" s="151">
        <f t="shared" si="17"/>
        <v>42.531796837817126</v>
      </c>
      <c r="AW37" s="151">
        <f t="shared" si="18"/>
        <v>70.440558234383175</v>
      </c>
      <c r="AX37" s="151">
        <f t="shared" si="19"/>
        <v>101.06278956371054</v>
      </c>
      <c r="AY37" s="151">
        <f t="shared" si="20"/>
        <v>116.25160665151537</v>
      </c>
      <c r="AZ37" s="151">
        <f t="shared" si="21"/>
        <v>66.340816266594231</v>
      </c>
      <c r="BA37" s="170">
        <f t="shared" si="22"/>
        <v>68.164281429904449</v>
      </c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</row>
    <row r="38" spans="1:118" ht="22.5" customHeight="1">
      <c r="A38" s="172">
        <v>86</v>
      </c>
      <c r="B38" s="173" t="str">
        <f>IF('1'!$A$1=1,D38,F38)</f>
        <v>залізничні або трамвайні локомотиви</v>
      </c>
      <c r="C38" s="174">
        <v>86</v>
      </c>
      <c r="D38" s="175" t="s">
        <v>56</v>
      </c>
      <c r="E38" s="174">
        <v>86</v>
      </c>
      <c r="F38" s="176" t="s">
        <v>140</v>
      </c>
      <c r="G38" s="51">
        <v>608.603343</v>
      </c>
      <c r="H38" s="164">
        <f t="shared" si="0"/>
        <v>8.3877783409931581</v>
      </c>
      <c r="I38" s="52">
        <v>731.149046</v>
      </c>
      <c r="J38" s="164">
        <f t="shared" si="1"/>
        <v>8.6986574545950486</v>
      </c>
      <c r="K38" s="52">
        <v>1422.816548</v>
      </c>
      <c r="L38" s="164">
        <f t="shared" si="2"/>
        <v>11.588086136056873</v>
      </c>
      <c r="M38" s="52">
        <v>2052.4583189999998</v>
      </c>
      <c r="N38" s="164">
        <f t="shared" si="3"/>
        <v>14.023874038576139</v>
      </c>
      <c r="O38" s="52">
        <v>433.85115500000001</v>
      </c>
      <c r="P38" s="164">
        <f t="shared" si="4"/>
        <v>5.5976203307039842</v>
      </c>
      <c r="Q38" s="52">
        <v>1945.1041660000001</v>
      </c>
      <c r="R38" s="164">
        <f t="shared" si="5"/>
        <v>16.539880986885226</v>
      </c>
      <c r="S38" s="52">
        <v>3193.5917450000002</v>
      </c>
      <c r="T38" s="164">
        <f t="shared" si="6"/>
        <v>19.638762920314669</v>
      </c>
      <c r="U38" s="52">
        <v>2359.2063010000002</v>
      </c>
      <c r="V38" s="164">
        <f t="shared" si="7"/>
        <v>15.040154219146636</v>
      </c>
      <c r="W38" s="51">
        <v>1404.368489</v>
      </c>
      <c r="X38" s="164">
        <f t="shared" si="8"/>
        <v>10.415849205986119</v>
      </c>
      <c r="Y38" s="52">
        <v>404.92705245000002</v>
      </c>
      <c r="Z38" s="164">
        <f t="shared" si="9"/>
        <v>4.6567096952030473</v>
      </c>
      <c r="AA38" s="52">
        <v>95.620640390000005</v>
      </c>
      <c r="AB38" s="164">
        <f t="shared" si="23"/>
        <v>2.2765798438938618</v>
      </c>
      <c r="AC38" s="52">
        <v>110.60291740000001</v>
      </c>
      <c r="AD38" s="164">
        <f t="shared" si="24"/>
        <v>3.6039302272579543</v>
      </c>
      <c r="AE38" s="52">
        <v>127.1146006</v>
      </c>
      <c r="AF38" s="164">
        <f t="shared" si="25"/>
        <v>3.7637944709738926</v>
      </c>
      <c r="AG38" s="52">
        <v>121.08129531</v>
      </c>
      <c r="AH38" s="164">
        <f t="shared" si="26"/>
        <v>3.9766494959136165</v>
      </c>
      <c r="AI38" s="52">
        <v>189.10025544999999</v>
      </c>
      <c r="AJ38" s="164">
        <f t="shared" si="27"/>
        <v>7.157276306319571</v>
      </c>
      <c r="AK38" s="52">
        <v>105.13675277</v>
      </c>
      <c r="AL38" s="169">
        <f t="shared" si="28"/>
        <v>4.7658403957762445</v>
      </c>
      <c r="AM38" s="164">
        <f t="shared" si="10"/>
        <v>120.13556192378654</v>
      </c>
      <c r="AN38" s="164">
        <f t="shared" si="31"/>
        <v>194.6000689987907</v>
      </c>
      <c r="AO38" s="164">
        <f t="shared" si="11"/>
        <v>144.25319426352354</v>
      </c>
      <c r="AP38" s="151">
        <f t="shared" si="12"/>
        <v>21.138122561796102</v>
      </c>
      <c r="AQ38" s="226" t="str">
        <f>IF('1'!$A$1=1,DM38,DN38)</f>
        <v>у 4.5 р.б.</v>
      </c>
      <c r="AR38" s="151">
        <f t="shared" si="14"/>
        <v>164.18615521077447</v>
      </c>
      <c r="AS38" s="151">
        <f t="shared" si="15"/>
        <v>73.873133743336368</v>
      </c>
      <c r="AT38" s="151">
        <f t="shared" si="16"/>
        <v>59.527159129946725</v>
      </c>
      <c r="AU38" s="165">
        <f t="shared" si="29"/>
        <v>28.833390639399347</v>
      </c>
      <c r="AV38" s="151">
        <f t="shared" si="17"/>
        <v>23.6142880085314</v>
      </c>
      <c r="AW38" s="151">
        <f t="shared" si="18"/>
        <v>115.66845499977101</v>
      </c>
      <c r="AX38" s="151">
        <f t="shared" si="19"/>
        <v>114.92879535924429</v>
      </c>
      <c r="AY38" s="151">
        <f t="shared" si="20"/>
        <v>95.253648863685285</v>
      </c>
      <c r="AZ38" s="151">
        <f t="shared" si="21"/>
        <v>156.17627393715398</v>
      </c>
      <c r="BA38" s="170">
        <f t="shared" si="22"/>
        <v>55.598419219374996</v>
      </c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DM38" s="227" t="s">
        <v>145</v>
      </c>
      <c r="DN38" s="193" t="s">
        <v>147</v>
      </c>
    </row>
    <row r="39" spans="1:118" ht="16.5" customHeight="1">
      <c r="A39" s="172">
        <v>87</v>
      </c>
      <c r="B39" s="173" t="str">
        <f>IF('1'!$A$1=1,D39,F39)</f>
        <v>наземні транспортні засоби</v>
      </c>
      <c r="C39" s="174">
        <v>87</v>
      </c>
      <c r="D39" s="175" t="s">
        <v>57</v>
      </c>
      <c r="E39" s="174">
        <v>87</v>
      </c>
      <c r="F39" s="181" t="s">
        <v>141</v>
      </c>
      <c r="G39" s="51">
        <v>176.01580799999999</v>
      </c>
      <c r="H39" s="164">
        <f t="shared" si="0"/>
        <v>2.4258519099439289</v>
      </c>
      <c r="I39" s="52">
        <v>442.09206</v>
      </c>
      <c r="J39" s="164">
        <f t="shared" si="1"/>
        <v>5.2596764153287037</v>
      </c>
      <c r="K39" s="52">
        <v>781.90131999999994</v>
      </c>
      <c r="L39" s="164">
        <f t="shared" si="2"/>
        <v>6.3681715389049351</v>
      </c>
      <c r="M39" s="52">
        <v>882.72513800000002</v>
      </c>
      <c r="N39" s="164">
        <f t="shared" si="3"/>
        <v>6.0314141492666975</v>
      </c>
      <c r="O39" s="52">
        <v>198.76382599999999</v>
      </c>
      <c r="P39" s="164">
        <f t="shared" si="4"/>
        <v>2.564484202943079</v>
      </c>
      <c r="Q39" s="52">
        <v>345.17432500000001</v>
      </c>
      <c r="R39" s="164">
        <f t="shared" si="5"/>
        <v>2.9351344545053237</v>
      </c>
      <c r="S39" s="52">
        <v>482.67412899999999</v>
      </c>
      <c r="T39" s="164">
        <f t="shared" si="6"/>
        <v>2.9681698676861958</v>
      </c>
      <c r="U39" s="52">
        <v>423.75345600000003</v>
      </c>
      <c r="V39" s="164">
        <f t="shared" si="7"/>
        <v>2.7014667290583709</v>
      </c>
      <c r="W39" s="51">
        <v>188.705029</v>
      </c>
      <c r="X39" s="164">
        <f t="shared" si="8"/>
        <v>1.399577918381532</v>
      </c>
      <c r="Y39" s="52">
        <v>128.26398016000002</v>
      </c>
      <c r="Z39" s="164">
        <f t="shared" si="9"/>
        <v>1.4750511637652459</v>
      </c>
      <c r="AA39" s="52">
        <v>58.521768580000007</v>
      </c>
      <c r="AB39" s="164">
        <f t="shared" si="23"/>
        <v>1.3933129733795659</v>
      </c>
      <c r="AC39" s="52">
        <v>41.489009719999999</v>
      </c>
      <c r="AD39" s="164">
        <f t="shared" si="24"/>
        <v>1.3518946854552598</v>
      </c>
      <c r="AE39" s="52">
        <v>58.212032280000003</v>
      </c>
      <c r="AF39" s="164">
        <f t="shared" si="25"/>
        <v>1.7236267447283138</v>
      </c>
      <c r="AG39" s="52">
        <v>42.298838539999998</v>
      </c>
      <c r="AH39" s="164">
        <f t="shared" si="26"/>
        <v>1.3892125495285341</v>
      </c>
      <c r="AI39" s="52">
        <v>39.818566039999993</v>
      </c>
      <c r="AJ39" s="164">
        <f t="shared" si="27"/>
        <v>1.5070972727748004</v>
      </c>
      <c r="AK39" s="52">
        <v>35.738564400000001</v>
      </c>
      <c r="AL39" s="169">
        <f t="shared" si="28"/>
        <v>1.620026198423465</v>
      </c>
      <c r="AM39" s="164">
        <f t="shared" si="10"/>
        <v>251.16611117110574</v>
      </c>
      <c r="AN39" s="164">
        <f t="shared" si="31"/>
        <v>176.86391381921675</v>
      </c>
      <c r="AO39" s="164">
        <f t="shared" si="11"/>
        <v>112.89469852794214</v>
      </c>
      <c r="AP39" s="151">
        <f t="shared" si="12"/>
        <v>22.517068727683608</v>
      </c>
      <c r="AQ39" s="165">
        <f t="shared" si="13"/>
        <v>173.66053569526278</v>
      </c>
      <c r="AR39" s="151">
        <f t="shared" si="14"/>
        <v>139.83488748764844</v>
      </c>
      <c r="AS39" s="151">
        <f t="shared" si="15"/>
        <v>87.792866975888828</v>
      </c>
      <c r="AT39" s="151">
        <f t="shared" si="16"/>
        <v>44.53179704568592</v>
      </c>
      <c r="AU39" s="165">
        <f t="shared" si="29"/>
        <v>67.970621047942515</v>
      </c>
      <c r="AV39" s="151">
        <f t="shared" si="17"/>
        <v>45.626035077812446</v>
      </c>
      <c r="AW39" s="151">
        <f t="shared" si="18"/>
        <v>70.895003221380762</v>
      </c>
      <c r="AX39" s="151">
        <f t="shared" si="19"/>
        <v>140.30711427643109</v>
      </c>
      <c r="AY39" s="151">
        <f t="shared" si="20"/>
        <v>72.663394290277466</v>
      </c>
      <c r="AZ39" s="151">
        <f t="shared" si="21"/>
        <v>94.13631062788042</v>
      </c>
      <c r="BA39" s="170">
        <f t="shared" si="22"/>
        <v>89.753519411268101</v>
      </c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</row>
    <row r="40" spans="1:118" ht="16.149999999999999" customHeight="1">
      <c r="A40" s="194"/>
      <c r="B40" s="195" t="str">
        <f>IF('1'!$A$1=1,D40,F40)</f>
        <v>Різне</v>
      </c>
      <c r="C40" s="196"/>
      <c r="D40" s="197" t="s">
        <v>23</v>
      </c>
      <c r="E40" s="198"/>
      <c r="F40" s="198" t="s">
        <v>142</v>
      </c>
      <c r="G40" s="199">
        <f>G8-G10-G18-G23-G28-G29-G30-G35</f>
        <v>97.349322999999913</v>
      </c>
      <c r="H40" s="200">
        <f t="shared" si="0"/>
        <v>1.3416695001127299</v>
      </c>
      <c r="I40" s="201">
        <f>I8-I10-I18-I23-I28-I29-I30-I35</f>
        <v>144.30574799999977</v>
      </c>
      <c r="J40" s="200">
        <f t="shared" si="1"/>
        <v>1.7168404683675298</v>
      </c>
      <c r="K40" s="201">
        <f>K8-K10-K18-K23-K28-K29-K30-K35</f>
        <v>283.82487700000092</v>
      </c>
      <c r="L40" s="200">
        <f>K40/$K$8*100</f>
        <v>2.311603085341511</v>
      </c>
      <c r="M40" s="201">
        <f>M8-M10-M18-M23-M28-M29-M30-M35</f>
        <v>215.8035890000001</v>
      </c>
      <c r="N40" s="200">
        <f t="shared" si="3"/>
        <v>1.4745256072645521</v>
      </c>
      <c r="O40" s="201">
        <f>O8-O10-O18-O23-O28-O29-O30-O35</f>
        <v>182.92358000000195</v>
      </c>
      <c r="P40" s="200">
        <f t="shared" si="4"/>
        <v>2.3601106936621328</v>
      </c>
      <c r="Q40" s="201">
        <f>Q8-Q10-Q18-Q23-Q28-Q29-Q30-Q35</f>
        <v>215.82139900000129</v>
      </c>
      <c r="R40" s="200">
        <f t="shared" si="5"/>
        <v>1.8352026160243655</v>
      </c>
      <c r="S40" s="201">
        <f>S8-S10-S18-S23-S28-S29-S30-S35</f>
        <v>276.37713463999899</v>
      </c>
      <c r="T40" s="200">
        <f t="shared" si="6"/>
        <v>1.6995613269255951</v>
      </c>
      <c r="U40" s="201">
        <f>U8-U10-U18-U23-U28-U29-U30-U35</f>
        <v>299.31462799999917</v>
      </c>
      <c r="V40" s="200">
        <f t="shared" si="7"/>
        <v>1.9081579102507209</v>
      </c>
      <c r="W40" s="199">
        <f>W8-W10-W18-W23-W28-W29-W30-W35</f>
        <v>308.49209800000153</v>
      </c>
      <c r="X40" s="200">
        <f t="shared" si="8"/>
        <v>2.2880085954465677</v>
      </c>
      <c r="Y40" s="201">
        <f>Y8-Y10-Y18-Y23-Y28-Y29-Y30-Y35</f>
        <v>263.12219852000044</v>
      </c>
      <c r="Z40" s="200">
        <f t="shared" si="9"/>
        <v>3.0259368581518111</v>
      </c>
      <c r="AA40" s="201">
        <f>AA8-AA10-AA18-AA23-AA28-AA29-AA30-AA35</f>
        <v>147.96205426000074</v>
      </c>
      <c r="AB40" s="200">
        <f t="shared" si="23"/>
        <v>3.5227481118676449</v>
      </c>
      <c r="AC40" s="97">
        <v>58</v>
      </c>
      <c r="AD40" s="200">
        <f t="shared" si="24"/>
        <v>1.8898954755868071</v>
      </c>
      <c r="AE40" s="97">
        <v>58</v>
      </c>
      <c r="AF40" s="200">
        <f t="shared" si="25"/>
        <v>1.7173485837667475</v>
      </c>
      <c r="AG40" s="97">
        <f>AG8-AG10-AG18-AG23-AG28-AG29-AG30-AG35</f>
        <v>51.457340549999913</v>
      </c>
      <c r="AH40" s="200">
        <f t="shared" si="26"/>
        <v>1.6900034545824056</v>
      </c>
      <c r="AI40" s="97">
        <f>AI8-AI10-AI18-AI23-AI28-AI29-AI30-AI35</f>
        <v>47.404132060000052</v>
      </c>
      <c r="AJ40" s="200">
        <f t="shared" si="27"/>
        <v>1.7942041929414134</v>
      </c>
      <c r="AK40" s="97">
        <f>AK8-AK10-AK18-AK23-AK28-AK29-AK30-AK35</f>
        <v>54.119896010000161</v>
      </c>
      <c r="AL40" s="202">
        <f t="shared" si="28"/>
        <v>2.4532504554702763</v>
      </c>
      <c r="AM40" s="200">
        <f t="shared" si="10"/>
        <v>148.23497848053847</v>
      </c>
      <c r="AN40" s="200">
        <f t="shared" si="31"/>
        <v>196.68300184411322</v>
      </c>
      <c r="AO40" s="200">
        <f t="shared" si="11"/>
        <v>76.034064131735505</v>
      </c>
      <c r="AP40" s="203">
        <f t="shared" si="12"/>
        <v>84.763919287738005</v>
      </c>
      <c r="AQ40" s="204">
        <f t="shared" si="13"/>
        <v>117.98446050530993</v>
      </c>
      <c r="AR40" s="203">
        <f t="shared" si="14"/>
        <v>128.05826295287676</v>
      </c>
      <c r="AS40" s="203">
        <f t="shared" si="15"/>
        <v>108.29934552649515</v>
      </c>
      <c r="AT40" s="203">
        <f t="shared" si="16"/>
        <v>103.06616153755184</v>
      </c>
      <c r="AU40" s="204">
        <f t="shared" si="29"/>
        <v>85.293010818059628</v>
      </c>
      <c r="AV40" s="203">
        <f t="shared" si="17"/>
        <v>56.233208407444138</v>
      </c>
      <c r="AW40" s="203">
        <f t="shared" si="18"/>
        <v>39.199239487498389</v>
      </c>
      <c r="AX40" s="203">
        <f>AE40/AC40*100</f>
        <v>100</v>
      </c>
      <c r="AY40" s="203">
        <f t="shared" si="20"/>
        <v>88.719552672413641</v>
      </c>
      <c r="AZ40" s="203">
        <f t="shared" si="21"/>
        <v>92.123167566226144</v>
      </c>
      <c r="BA40" s="205">
        <f t="shared" si="22"/>
        <v>114.16704337398241</v>
      </c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</row>
    <row r="41" spans="1:118" ht="15.75" customHeight="1">
      <c r="A41" s="98" t="str">
        <f>IF('1'!$A$1=1,C41,E41)</f>
        <v>Примітки</v>
      </c>
      <c r="C41" s="206" t="s">
        <v>185</v>
      </c>
      <c r="D41" s="207"/>
      <c r="E41" s="208" t="s">
        <v>184</v>
      </c>
      <c r="F41" s="209"/>
      <c r="G41" s="101"/>
      <c r="H41" s="101"/>
      <c r="I41" s="101"/>
      <c r="J41" s="101"/>
      <c r="K41" s="101"/>
      <c r="L41" s="101"/>
      <c r="M41" s="210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1"/>
      <c r="AR41" s="1"/>
      <c r="AS41" s="1"/>
      <c r="AT41" s="1"/>
      <c r="AU41" s="1"/>
    </row>
    <row r="42" spans="1:118">
      <c r="A42" s="113" t="str">
        <f>IF('1'!$A$1=1,C42,E42)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C42" s="105" t="s">
        <v>178</v>
      </c>
      <c r="D42" s="207"/>
      <c r="E42" s="209" t="s">
        <v>179</v>
      </c>
      <c r="F42" s="212"/>
      <c r="G42" s="107"/>
      <c r="H42" s="107"/>
      <c r="I42" s="107"/>
      <c r="J42" s="107"/>
      <c r="K42" s="107"/>
      <c r="L42" s="107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"/>
      <c r="AR42" s="1"/>
      <c r="AS42" s="1"/>
      <c r="AT42" s="1"/>
      <c r="AU42" s="1"/>
    </row>
    <row r="43" spans="1:118" ht="15.6" customHeight="1">
      <c r="A43" s="267" t="str">
        <f>IF('1'!$A$1=1,C43,E43)</f>
        <v xml:space="preserve"> Дані за 2020 рік було скориговано у зв'язку з уточненням звітної інформації.</v>
      </c>
      <c r="C43" s="267" t="s">
        <v>181</v>
      </c>
      <c r="E43" s="267" t="s">
        <v>182</v>
      </c>
      <c r="O43" s="214"/>
      <c r="P43" s="214"/>
      <c r="Q43" s="215"/>
      <c r="R43" s="215"/>
      <c r="S43" s="214"/>
      <c r="T43" s="214"/>
      <c r="U43" s="214"/>
      <c r="V43" s="214"/>
      <c r="W43" s="214"/>
      <c r="X43" s="214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7"/>
      <c r="AQ43" s="218"/>
      <c r="AR43" s="217"/>
      <c r="AS43" s="217"/>
    </row>
    <row r="44" spans="1:118">
      <c r="O44" s="214"/>
      <c r="P44" s="214"/>
      <c r="Q44" s="215"/>
      <c r="R44" s="215"/>
      <c r="S44" s="214"/>
      <c r="T44" s="214"/>
      <c r="U44" s="214"/>
      <c r="V44" s="214"/>
      <c r="W44" s="214"/>
      <c r="X44" s="214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7"/>
      <c r="AQ44" s="218"/>
      <c r="AR44" s="217"/>
      <c r="AS44" s="217"/>
    </row>
    <row r="45" spans="1:118">
      <c r="O45" s="214"/>
      <c r="P45" s="214"/>
      <c r="Q45" s="215"/>
      <c r="R45" s="215"/>
      <c r="S45" s="214"/>
      <c r="T45" s="214"/>
      <c r="U45" s="214"/>
      <c r="V45" s="214"/>
      <c r="W45" s="214"/>
      <c r="X45" s="214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7"/>
      <c r="AQ45" s="218"/>
      <c r="AR45" s="217"/>
      <c r="AS45" s="217"/>
    </row>
    <row r="46" spans="1:118">
      <c r="O46" s="214"/>
      <c r="P46" s="214"/>
      <c r="Q46" s="215"/>
      <c r="R46" s="215"/>
      <c r="S46" s="214"/>
      <c r="T46" s="214"/>
      <c r="U46" s="214"/>
      <c r="V46" s="214"/>
      <c r="W46" s="214"/>
      <c r="X46" s="214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20"/>
      <c r="AQ46" s="218"/>
      <c r="AR46" s="220"/>
      <c r="AS46" s="220"/>
    </row>
    <row r="47" spans="1:118">
      <c r="Q47" s="221"/>
      <c r="R47" s="221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18"/>
      <c r="AR47" s="220"/>
      <c r="AS47" s="220"/>
    </row>
    <row r="48" spans="1:118">
      <c r="Q48" s="221"/>
      <c r="R48" s="221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18"/>
      <c r="AR48" s="220"/>
      <c r="AS48" s="220"/>
    </row>
    <row r="49" spans="17:45">
      <c r="Q49" s="221"/>
      <c r="R49" s="221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</row>
    <row r="50" spans="17:45">
      <c r="Q50" s="221"/>
      <c r="R50" s="221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</row>
    <row r="51" spans="17:45">
      <c r="Q51" s="221"/>
      <c r="R51" s="221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</row>
    <row r="52" spans="17:45"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</row>
    <row r="53" spans="17:45"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</row>
    <row r="54" spans="17:45"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</row>
    <row r="55" spans="17:45"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</row>
    <row r="56" spans="17:45"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</row>
    <row r="57" spans="17:45"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</row>
    <row r="58" spans="17:45"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</row>
    <row r="59" spans="17:45"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</row>
    <row r="60" spans="17:45"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</row>
    <row r="61" spans="17:45"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</row>
    <row r="62" spans="17:45"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</row>
    <row r="63" spans="17:45"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</row>
    <row r="64" spans="17:45"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</row>
    <row r="65" spans="25:45"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</row>
    <row r="66" spans="25:45"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</row>
    <row r="67" spans="25:45"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</row>
    <row r="68" spans="25:45"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</row>
    <row r="69" spans="25:45"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</row>
    <row r="70" spans="25:45"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</row>
    <row r="71" spans="25:45"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</row>
    <row r="72" spans="25:45"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</row>
    <row r="73" spans="25:45"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</row>
    <row r="74" spans="25:45"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</row>
    <row r="75" spans="25:45"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</row>
    <row r="76" spans="25:45"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</row>
    <row r="77" spans="25:45"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</row>
    <row r="78" spans="25:45"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</row>
    <row r="79" spans="25:45"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</row>
    <row r="80" spans="25:45"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</row>
    <row r="81" spans="25:45"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</row>
    <row r="82" spans="25:45"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</row>
    <row r="83" spans="25:45"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</row>
    <row r="84" spans="25:45"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</row>
    <row r="85" spans="25:45"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</row>
    <row r="86" spans="25:45"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</row>
    <row r="87" spans="25:45"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</row>
    <row r="88" spans="25:45"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</row>
    <row r="89" spans="25:45"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</row>
    <row r="90" spans="25:45"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</row>
    <row r="91" spans="25:45"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</row>
    <row r="92" spans="25:45"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</row>
    <row r="93" spans="25:45"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</row>
    <row r="94" spans="25:45"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</row>
    <row r="95" spans="25:45"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</row>
    <row r="96" spans="25:45"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</row>
    <row r="97" spans="25:45"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</row>
    <row r="98" spans="25:45"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</row>
    <row r="99" spans="25:45"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</row>
    <row r="100" spans="25:45"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</row>
    <row r="101" spans="25:45"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</row>
    <row r="102" spans="25:45"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</row>
    <row r="103" spans="25:45"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</row>
    <row r="104" spans="25:45"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</row>
    <row r="105" spans="25:45"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</row>
    <row r="106" spans="25:45"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</row>
    <row r="107" spans="25:45"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</row>
    <row r="108" spans="25:45"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</row>
    <row r="109" spans="25:45"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</row>
    <row r="110" spans="25:45"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</row>
    <row r="111" spans="25:45"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</row>
    <row r="112" spans="25:45"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</row>
    <row r="113" spans="25:45"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</row>
    <row r="114" spans="25:45"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</row>
    <row r="115" spans="25:45"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</row>
    <row r="116" spans="25:45"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</row>
    <row r="117" spans="25:45"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</row>
    <row r="118" spans="25:45"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</row>
    <row r="119" spans="25:45"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</row>
    <row r="120" spans="25:45"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</row>
    <row r="121" spans="25:45"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</row>
    <row r="122" spans="25:45"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</row>
    <row r="123" spans="25:45"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</row>
    <row r="124" spans="25:45"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</row>
    <row r="125" spans="25:45"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</row>
    <row r="126" spans="25:45"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</row>
    <row r="127" spans="25:45"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</row>
    <row r="128" spans="25:45"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</row>
    <row r="129" spans="25:45"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</row>
    <row r="130" spans="25:45"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</row>
    <row r="131" spans="25:45"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</row>
    <row r="132" spans="25:45"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</row>
    <row r="133" spans="25:45"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</row>
    <row r="134" spans="25:45"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</row>
    <row r="135" spans="25:45"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</row>
    <row r="136" spans="25:45"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</row>
    <row r="137" spans="25:45"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</row>
    <row r="138" spans="25:45"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</row>
    <row r="139" spans="25:45"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</row>
    <row r="140" spans="25:45"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</row>
    <row r="141" spans="25:45"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</row>
    <row r="142" spans="25:45"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</row>
    <row r="143" spans="25:45"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</row>
    <row r="144" spans="25:45"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</row>
    <row r="145" spans="25:45"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</row>
    <row r="146" spans="25:45"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</row>
    <row r="147" spans="25:45"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</row>
    <row r="148" spans="25:45"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</row>
    <row r="149" spans="25:45"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</row>
    <row r="150" spans="25:45"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</row>
    <row r="151" spans="25:45"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</row>
    <row r="152" spans="25:45"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</row>
    <row r="153" spans="25:45"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</row>
    <row r="154" spans="25:45"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</row>
    <row r="155" spans="25:45"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</row>
    <row r="156" spans="25:45"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</row>
    <row r="157" spans="25:45"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</row>
    <row r="158" spans="25:45"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</row>
    <row r="159" spans="25:45"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</row>
    <row r="160" spans="25:45"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</row>
    <row r="161" spans="25:45"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</row>
    <row r="162" spans="25:45"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</row>
    <row r="163" spans="25:45"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</row>
    <row r="164" spans="25:45"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</row>
    <row r="165" spans="25:45"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</row>
    <row r="166" spans="25:45"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</row>
  </sheetData>
  <phoneticPr fontId="43" type="noConversion"/>
  <hyperlinks>
    <hyperlink ref="A1" location="'1'!A1" display="'1'!A1"/>
  </hyperlinks>
  <printOptions horizontalCentered="1" verticalCentered="1"/>
  <pageMargins left="0.15748031496062992" right="0.15748031496062992" top="0.39370078740157483" bottom="0.31496062992125984" header="0.23622047244094491" footer="0.15748031496062992"/>
  <pageSetup paperSize="9" scale="5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DV44"/>
  <sheetViews>
    <sheetView zoomScale="59" zoomScaleNormal="59" workbookViewId="0">
      <selection activeCell="O18" sqref="O18"/>
    </sheetView>
  </sheetViews>
  <sheetFormatPr defaultColWidth="9.33203125" defaultRowHeight="12.75" outlineLevelCol="2"/>
  <cols>
    <col min="1" max="1" width="9.33203125" style="228"/>
    <col min="2" max="2" width="37.83203125" style="228" customWidth="1"/>
    <col min="3" max="3" width="12.6640625" style="228" hidden="1" customWidth="1" outlineLevel="2"/>
    <col min="4" max="4" width="47.1640625" style="228" hidden="1" customWidth="1" outlineLevel="2"/>
    <col min="5" max="5" width="8.83203125" style="228" hidden="1" customWidth="1" outlineLevel="2"/>
    <col min="6" max="6" width="37.5" style="228" hidden="1" customWidth="1" outlineLevel="2"/>
    <col min="7" max="7" width="7.83203125" style="211" hidden="1" customWidth="1" outlineLevel="1" collapsed="1"/>
    <col min="8" max="8" width="7.83203125" style="211" hidden="1" customWidth="1" outlineLevel="1"/>
    <col min="9" max="17" width="7.83203125" style="228" hidden="1" customWidth="1" outlineLevel="1"/>
    <col min="18" max="18" width="12" style="228" hidden="1" customWidth="1" outlineLevel="1"/>
    <col min="19" max="19" width="7.83203125" style="228" hidden="1" customWidth="1" outlineLevel="1"/>
    <col min="20" max="20" width="12.33203125" style="228" hidden="1" customWidth="1" outlineLevel="1"/>
    <col min="21" max="21" width="7.83203125" style="228" hidden="1" customWidth="1" outlineLevel="1"/>
    <col min="22" max="22" width="11.83203125" style="228" hidden="1" customWidth="1" outlineLevel="1"/>
    <col min="23" max="23" width="7.83203125" style="228" customWidth="1" collapsed="1"/>
    <col min="24" max="24" width="11.6640625" style="228" customWidth="1"/>
    <col min="25" max="25" width="7.83203125" style="228" customWidth="1"/>
    <col min="26" max="26" width="12.5" style="228" customWidth="1"/>
    <col min="27" max="27" width="7.83203125" style="228" customWidth="1"/>
    <col min="28" max="28" width="12.1640625" style="228" customWidth="1"/>
    <col min="29" max="29" width="7.83203125" style="228" customWidth="1"/>
    <col min="30" max="30" width="12" style="228" customWidth="1"/>
    <col min="31" max="31" width="8" style="228" customWidth="1"/>
    <col min="32" max="32" width="11.83203125" style="228" customWidth="1"/>
    <col min="33" max="33" width="7.83203125" style="228" customWidth="1"/>
    <col min="34" max="34" width="12.5" style="228" customWidth="1"/>
    <col min="35" max="35" width="7.83203125" style="228" customWidth="1"/>
    <col min="36" max="36" width="12.5" style="228" customWidth="1"/>
    <col min="37" max="37" width="7.83203125" style="228" customWidth="1"/>
    <col min="38" max="38" width="12.5" style="228" customWidth="1"/>
    <col min="39" max="42" width="7.5" style="228" hidden="1" customWidth="1" outlineLevel="1"/>
    <col min="43" max="45" width="7.83203125" style="228" hidden="1" customWidth="1" outlineLevel="1"/>
    <col min="46" max="46" width="9.5" style="228" hidden="1" customWidth="1" outlineLevel="1"/>
    <col min="47" max="47" width="9.33203125" style="228" customWidth="1" collapsed="1"/>
    <col min="48" max="49" width="7.83203125" style="228" customWidth="1"/>
    <col min="50" max="50" width="8.1640625" style="228" customWidth="1"/>
    <col min="51" max="100" width="9.33203125" style="228"/>
    <col min="101" max="107" width="9.33203125" style="117"/>
    <col min="108" max="108" width="14.5" style="117" customWidth="1"/>
    <col min="109" max="109" width="12.6640625" style="117" customWidth="1"/>
    <col min="110" max="126" width="9.33203125" style="117"/>
    <col min="127" max="16384" width="9.33203125" style="228"/>
  </cols>
  <sheetData>
    <row r="1" spans="1:126">
      <c r="A1" s="115" t="str">
        <f>IF('1'!$A$1=1,"до змісту","to title")</f>
        <v>до змісту</v>
      </c>
      <c r="AD1" s="1"/>
      <c r="AJ1" s="1"/>
      <c r="AQ1" s="229"/>
      <c r="AR1" s="229"/>
      <c r="AS1" s="229"/>
      <c r="AT1" s="223"/>
      <c r="AU1" s="229"/>
      <c r="BF1" s="120"/>
    </row>
    <row r="2" spans="1:126" s="211" customFormat="1">
      <c r="A2" s="211" t="str">
        <f>IF('1'!$A$1=1,DA3,DH3)</f>
        <v>1.3.Товарна структура імпорту з Російської Федерації</v>
      </c>
      <c r="AQ2" s="249"/>
      <c r="AR2" s="249"/>
      <c r="AS2" s="249"/>
      <c r="AT2" s="249"/>
      <c r="AU2" s="249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</row>
    <row r="3" spans="1:126" s="211" customFormat="1">
      <c r="A3" s="19" t="str">
        <f>IF('1'!$A$1=1,DA4,DH4)</f>
        <v>(за даними Державної служби статистики України)</v>
      </c>
      <c r="B3" s="118"/>
      <c r="C3" s="118"/>
      <c r="D3" s="118"/>
      <c r="E3" s="118"/>
      <c r="F3" s="118"/>
      <c r="AE3" s="230"/>
      <c r="AG3" s="230"/>
      <c r="CW3" s="171"/>
      <c r="CX3" s="171"/>
      <c r="CY3" s="171"/>
      <c r="CZ3" s="171"/>
      <c r="DA3" s="171" t="s">
        <v>31</v>
      </c>
      <c r="DB3" s="171"/>
      <c r="DC3" s="171"/>
      <c r="DD3" s="171"/>
      <c r="DE3" s="171"/>
      <c r="DF3" s="171"/>
      <c r="DG3" s="171"/>
      <c r="DH3" s="171" t="s">
        <v>165</v>
      </c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</row>
    <row r="4" spans="1:126" s="211" customFormat="1">
      <c r="A4" s="22" t="str">
        <f>IF('1'!$A$1=1,DA5,DH5)</f>
        <v xml:space="preserve">(відповідно до КПБ6) </v>
      </c>
      <c r="B4" s="118"/>
      <c r="C4" s="118"/>
      <c r="D4" s="118"/>
      <c r="E4" s="118"/>
      <c r="F4" s="118"/>
      <c r="AA4" s="119"/>
      <c r="AB4" s="108"/>
      <c r="CW4" s="171"/>
      <c r="CX4" s="171"/>
      <c r="CY4" s="171"/>
      <c r="CZ4" s="171"/>
      <c r="DA4" s="121" t="s">
        <v>30</v>
      </c>
      <c r="DB4" s="21"/>
      <c r="DC4" s="21"/>
      <c r="DD4" s="21"/>
      <c r="DE4" s="171"/>
      <c r="DF4" s="171"/>
      <c r="DG4" s="171"/>
      <c r="DH4" s="183" t="s">
        <v>102</v>
      </c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</row>
    <row r="5" spans="1:126">
      <c r="A5" s="27" t="str">
        <f>IF('1'!$A$1=1,DA6,DH6)</f>
        <v>Млн дол. США</v>
      </c>
      <c r="B5" s="211"/>
      <c r="C5" s="211"/>
      <c r="D5" s="211"/>
      <c r="E5" s="211"/>
      <c r="F5" s="211"/>
      <c r="AN5" s="127"/>
      <c r="AO5" s="127"/>
      <c r="AP5" s="128"/>
      <c r="AU5" s="120" t="str">
        <f>IF('1'!$A$1=1,DI9,DN9)</f>
        <v xml:space="preserve"> у % до поперенього року</v>
      </c>
      <c r="AV5" s="120"/>
      <c r="AW5" s="120"/>
      <c r="AX5" s="120"/>
      <c r="DA5" s="125" t="s">
        <v>0</v>
      </c>
      <c r="DB5" s="21"/>
      <c r="DC5" s="21"/>
      <c r="DD5" s="21"/>
      <c r="DH5" s="231" t="s">
        <v>103</v>
      </c>
      <c r="DI5" s="171"/>
      <c r="DJ5" s="171"/>
      <c r="DK5" s="171"/>
      <c r="DL5" s="171"/>
      <c r="DM5" s="171"/>
      <c r="DN5" s="171"/>
      <c r="DO5" s="171"/>
      <c r="DP5" s="171"/>
    </row>
    <row r="6" spans="1:126" ht="55.9" customHeight="1">
      <c r="A6" s="130" t="str">
        <f>IF('1'!$A$1=1,C6,E6)</f>
        <v>Код згідно з УКТЗЕД</v>
      </c>
      <c r="B6" s="131" t="str">
        <f>IF('1'!$A$1=1,D6,F6)</f>
        <v>Найменування груп товарів</v>
      </c>
      <c r="C6" s="132" t="s">
        <v>34</v>
      </c>
      <c r="D6" s="133" t="s">
        <v>15</v>
      </c>
      <c r="E6" s="134" t="s">
        <v>109</v>
      </c>
      <c r="F6" s="134" t="s">
        <v>110</v>
      </c>
      <c r="G6" s="135">
        <v>2005</v>
      </c>
      <c r="H6" s="136" t="str">
        <f>IF('1'!$A$1=1,DD10,DE10)</f>
        <v>у % до загального обсягу</v>
      </c>
      <c r="I6" s="135">
        <v>2006</v>
      </c>
      <c r="J6" s="136" t="str">
        <f>IF('1'!$A$1=1,DD10,DE10)</f>
        <v>у % до загального обсягу</v>
      </c>
      <c r="K6" s="135">
        <v>2007</v>
      </c>
      <c r="L6" s="136" t="str">
        <f>IF('1'!$A$1=1,DD10,DE10)</f>
        <v>у % до загального обсягу</v>
      </c>
      <c r="M6" s="135">
        <v>2008</v>
      </c>
      <c r="N6" s="136" t="str">
        <f>IF('1'!$A$1=1,DD10,DE10)</f>
        <v>у % до загального обсягу</v>
      </c>
      <c r="O6" s="135">
        <v>2009</v>
      </c>
      <c r="P6" s="136" t="str">
        <f>IF('1'!$A$1=1,DD10,DE10)</f>
        <v>у % до загального обсягу</v>
      </c>
      <c r="Q6" s="135">
        <v>2010</v>
      </c>
      <c r="R6" s="136" t="str">
        <f>IF('1'!$A$1=1,DD10,DE10)</f>
        <v>у % до загального обсягу</v>
      </c>
      <c r="S6" s="135">
        <v>2011</v>
      </c>
      <c r="T6" s="136" t="str">
        <f>IF('1'!$A$1=1,DD10,DE10)</f>
        <v>у % до загального обсягу</v>
      </c>
      <c r="U6" s="135">
        <v>2012</v>
      </c>
      <c r="V6" s="136" t="str">
        <f>IF('1'!$A$1=1,DD10,DE10)</f>
        <v>у % до загального обсягу</v>
      </c>
      <c r="W6" s="135">
        <v>2013</v>
      </c>
      <c r="X6" s="136" t="str">
        <f>IF('1'!$A$1=1,DD10,DE10)</f>
        <v>у % до загального обсягу</v>
      </c>
      <c r="Y6" s="135">
        <v>2014</v>
      </c>
      <c r="Z6" s="136" t="str">
        <f>IF('1'!$A$1=1,DD10,DE10)</f>
        <v>у % до загального обсягу</v>
      </c>
      <c r="AA6" s="135">
        <v>2015</v>
      </c>
      <c r="AB6" s="136" t="str">
        <f>IF('1'!$A$1=1,DD10,DE10)</f>
        <v>у % до загального обсягу</v>
      </c>
      <c r="AC6" s="232">
        <v>2016</v>
      </c>
      <c r="AD6" s="136" t="str">
        <f>IF('1'!$A$1=1,"у % до загального обсягу","% of total")</f>
        <v>у % до загального обсягу</v>
      </c>
      <c r="AE6" s="232">
        <v>2017</v>
      </c>
      <c r="AF6" s="136" t="str">
        <f>IF('1'!$A$1=1,"у % до загального обсягу","% of total")</f>
        <v>у % до загального обсягу</v>
      </c>
      <c r="AG6" s="135">
        <v>2018</v>
      </c>
      <c r="AH6" s="137" t="str">
        <f>IF('1'!$A$1=1,"у % до загального обсягу","% of total")</f>
        <v>у % до загального обсягу</v>
      </c>
      <c r="AI6" s="135">
        <v>2019</v>
      </c>
      <c r="AJ6" s="137" t="str">
        <f>IF('1'!$A$1=1,"у % до загального обсягу","% of total")</f>
        <v>у % до загального обсягу</v>
      </c>
      <c r="AK6" s="266">
        <v>2020</v>
      </c>
      <c r="AL6" s="137" t="str">
        <f>IF('1'!$A$1=1,"у % до загального обсягу","% of total")</f>
        <v>у % до загального обсягу</v>
      </c>
      <c r="AM6" s="135">
        <v>2006</v>
      </c>
      <c r="AN6" s="135">
        <v>2007</v>
      </c>
      <c r="AO6" s="135">
        <v>2008</v>
      </c>
      <c r="AP6" s="135">
        <v>2009</v>
      </c>
      <c r="AQ6" s="135">
        <v>2010</v>
      </c>
      <c r="AR6" s="233">
        <v>2011</v>
      </c>
      <c r="AS6" s="135">
        <v>2012</v>
      </c>
      <c r="AT6" s="135">
        <v>2013</v>
      </c>
      <c r="AU6" s="234">
        <v>2014</v>
      </c>
      <c r="AV6" s="135">
        <v>2015</v>
      </c>
      <c r="AW6" s="135">
        <v>2016</v>
      </c>
      <c r="AX6" s="135">
        <v>2017</v>
      </c>
      <c r="AY6" s="135">
        <v>2018</v>
      </c>
      <c r="AZ6" s="135">
        <v>2019</v>
      </c>
      <c r="BA6" s="135">
        <v>2020</v>
      </c>
      <c r="DA6" s="129" t="s">
        <v>173</v>
      </c>
      <c r="DB6" s="171"/>
      <c r="DC6" s="171"/>
      <c r="DD6" s="171"/>
      <c r="DH6" s="123" t="s">
        <v>104</v>
      </c>
    </row>
    <row r="7" spans="1:126" ht="18.75" customHeight="1">
      <c r="A7" s="235"/>
      <c r="B7" s="140" t="str">
        <f>IF('1'!$A$1=1,D7,F7)</f>
        <v>Усього</v>
      </c>
      <c r="C7" s="141"/>
      <c r="D7" s="142" t="s">
        <v>16</v>
      </c>
      <c r="E7" s="236"/>
      <c r="F7" s="236" t="s">
        <v>111</v>
      </c>
      <c r="G7" s="144">
        <v>12276.695385999999</v>
      </c>
      <c r="H7" s="145">
        <v>100</v>
      </c>
      <c r="I7" s="146">
        <v>13347.697005999999</v>
      </c>
      <c r="J7" s="145">
        <v>100</v>
      </c>
      <c r="K7" s="146">
        <v>16389.426305000001</v>
      </c>
      <c r="L7" s="145">
        <v>100</v>
      </c>
      <c r="M7" s="146">
        <v>19137.298782000002</v>
      </c>
      <c r="N7" s="145">
        <v>100</v>
      </c>
      <c r="O7" s="146">
        <v>13181.992802999999</v>
      </c>
      <c r="P7" s="145">
        <v>100</v>
      </c>
      <c r="Q7" s="144">
        <v>20797.123309999999</v>
      </c>
      <c r="R7" s="145">
        <v>100</v>
      </c>
      <c r="S7" s="146">
        <v>26761.665193000001</v>
      </c>
      <c r="T7" s="145">
        <v>100</v>
      </c>
      <c r="U7" s="146">
        <v>26875.379754000001</v>
      </c>
      <c r="V7" s="145">
        <v>100</v>
      </c>
      <c r="W7" s="144">
        <v>22583.346439000001</v>
      </c>
      <c r="X7" s="145">
        <v>100</v>
      </c>
      <c r="Y7" s="146">
        <v>12394.245060900001</v>
      </c>
      <c r="Z7" s="145">
        <v>100</v>
      </c>
      <c r="AA7" s="146">
        <v>7420.4578668300001</v>
      </c>
      <c r="AB7" s="145">
        <v>100</v>
      </c>
      <c r="AC7" s="146">
        <v>5110.3871098</v>
      </c>
      <c r="AD7" s="145">
        <v>100</v>
      </c>
      <c r="AE7" s="146">
        <v>7166.3543427100003</v>
      </c>
      <c r="AF7" s="145">
        <v>100</v>
      </c>
      <c r="AG7" s="146">
        <v>8011.0264884099997</v>
      </c>
      <c r="AH7" s="145">
        <v>100</v>
      </c>
      <c r="AI7" s="146">
        <v>6794.0402037700005</v>
      </c>
      <c r="AJ7" s="145">
        <v>100</v>
      </c>
      <c r="AK7" s="146">
        <v>4349.7046975599997</v>
      </c>
      <c r="AL7" s="147">
        <v>100</v>
      </c>
      <c r="AM7" s="237">
        <f>I7/G7*100</f>
        <v>108.72385920091607</v>
      </c>
      <c r="AN7" s="237">
        <f>K7/I7*100</f>
        <v>122.78842033672699</v>
      </c>
      <c r="AO7" s="237">
        <f>M7/K7*100</f>
        <v>116.76612973427687</v>
      </c>
      <c r="AP7" s="237">
        <f>O7/M7*100</f>
        <v>68.881156913318449</v>
      </c>
      <c r="AQ7" s="238">
        <f>Q7/O7*100</f>
        <v>157.76919029470963</v>
      </c>
      <c r="AR7" s="237">
        <f>S7/Q7*100</f>
        <v>128.67964859414974</v>
      </c>
      <c r="AS7" s="237">
        <f>U7/S7*100</f>
        <v>100.42491586446477</v>
      </c>
      <c r="AT7" s="237">
        <f>W7/U7*100</f>
        <v>84.029869143109707</v>
      </c>
      <c r="AU7" s="238">
        <f>Y7/W7*100</f>
        <v>54.882234102807402</v>
      </c>
      <c r="AV7" s="237">
        <f>AA7/Y7*100</f>
        <v>59.870188384762891</v>
      </c>
      <c r="AW7" s="237">
        <f>AC7/AA7*100</f>
        <v>68.868891940533899</v>
      </c>
      <c r="AX7" s="237">
        <f>AE7/AC7*100</f>
        <v>140.23114470070865</v>
      </c>
      <c r="AY7" s="237">
        <f>AG7/AE7*100</f>
        <v>111.78663662590513</v>
      </c>
      <c r="AZ7" s="237">
        <f>AI7/AG7*100</f>
        <v>84.808609902854755</v>
      </c>
      <c r="BA7" s="250">
        <f>AK7/AI7*100</f>
        <v>64.022357347051852</v>
      </c>
    </row>
    <row r="8" spans="1:126" ht="9" customHeight="1">
      <c r="A8" s="239"/>
      <c r="B8" s="154" t="str">
        <f>IF('1'!$A$1=1,D8,F8)</f>
        <v>у тому числі:</v>
      </c>
      <c r="C8" s="155"/>
      <c r="D8" s="240" t="s">
        <v>17</v>
      </c>
      <c r="E8" s="240"/>
      <c r="F8" s="240" t="s">
        <v>112</v>
      </c>
      <c r="G8" s="241"/>
      <c r="H8" s="243"/>
      <c r="I8" s="243"/>
      <c r="J8" s="243"/>
      <c r="K8" s="243"/>
      <c r="L8" s="243"/>
      <c r="M8" s="243"/>
      <c r="N8" s="243"/>
      <c r="O8" s="243"/>
      <c r="P8" s="243"/>
      <c r="Q8" s="241"/>
      <c r="R8" s="243"/>
      <c r="S8" s="243"/>
      <c r="T8" s="243"/>
      <c r="U8" s="243"/>
      <c r="V8" s="243"/>
      <c r="W8" s="241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2"/>
      <c r="AM8" s="244"/>
      <c r="AN8" s="244"/>
      <c r="AO8" s="244"/>
      <c r="AP8" s="244"/>
      <c r="AQ8" s="245"/>
      <c r="AR8" s="244"/>
      <c r="AS8" s="244"/>
      <c r="AT8" s="244"/>
      <c r="AU8" s="245"/>
      <c r="AV8" s="244"/>
      <c r="AW8" s="244"/>
      <c r="AX8" s="244"/>
      <c r="AY8" s="244"/>
      <c r="AZ8" s="244"/>
      <c r="BA8" s="251"/>
    </row>
    <row r="9" spans="1:126" ht="27" customHeight="1">
      <c r="A9" s="239"/>
      <c r="B9" s="166" t="str">
        <f>IF('1'!$A$1=1,D9,F9)</f>
        <v>Продовольчі товари та сировина для їх виробництва</v>
      </c>
      <c r="C9" s="155"/>
      <c r="D9" s="168" t="s">
        <v>18</v>
      </c>
      <c r="E9" s="168"/>
      <c r="F9" s="168" t="s">
        <v>113</v>
      </c>
      <c r="G9" s="58">
        <v>443.78328700000003</v>
      </c>
      <c r="H9" s="164">
        <f t="shared" ref="H9:H39" si="0">G9/$G$7*100</f>
        <v>3.6148431890399277</v>
      </c>
      <c r="I9" s="44">
        <v>486.57389599999999</v>
      </c>
      <c r="J9" s="253">
        <f t="shared" ref="J9:J39" si="1">I9/$I$7*100</f>
        <v>3.6453771446960284</v>
      </c>
      <c r="K9" s="44">
        <v>619.21100899999999</v>
      </c>
      <c r="L9" s="164">
        <f t="shared" ref="L9:L39" si="2">K9/$K$7*100</f>
        <v>3.7781127751316976</v>
      </c>
      <c r="M9" s="44">
        <v>761.320516</v>
      </c>
      <c r="N9" s="164">
        <f t="shared" ref="N9:N39" si="3">M9/$M$7*100</f>
        <v>3.9782025910369145</v>
      </c>
      <c r="O9" s="44">
        <v>534.47148800000002</v>
      </c>
      <c r="P9" s="164">
        <f t="shared" ref="P9:P39" si="4">O9/$O$7*100</f>
        <v>4.0545575770483149</v>
      </c>
      <c r="Q9" s="58">
        <v>598.89101000000005</v>
      </c>
      <c r="R9" s="164">
        <f t="shared" ref="R9:R39" si="5">Q9/$Q$7*100</f>
        <v>2.879681968861683</v>
      </c>
      <c r="S9" s="44">
        <v>722.24627599999997</v>
      </c>
      <c r="T9" s="164">
        <f t="shared" ref="T9:T39" si="6">S9/$S$7*100</f>
        <v>2.698809176451832</v>
      </c>
      <c r="U9" s="44">
        <v>731.19115800000009</v>
      </c>
      <c r="V9" s="164">
        <f t="shared" ref="V9:V39" si="7">U9/$U$7*100</f>
        <v>2.7206728414364942</v>
      </c>
      <c r="W9" s="58">
        <v>834.62397099999998</v>
      </c>
      <c r="X9" s="164">
        <f t="shared" ref="X9:X39" si="8">W9/$W$7*100</f>
        <v>3.6957497563720563</v>
      </c>
      <c r="Y9" s="44">
        <v>595.82224835</v>
      </c>
      <c r="Z9" s="164">
        <f t="shared" ref="Z9:Z16" si="9">Y9/$Y$7*100</f>
        <v>4.8072492146345756</v>
      </c>
      <c r="AA9" s="44">
        <v>228.08299407999999</v>
      </c>
      <c r="AB9" s="164">
        <f>AA9/$AA$7*100</f>
        <v>3.0737051294307318</v>
      </c>
      <c r="AC9" s="44">
        <v>45.047465680000002</v>
      </c>
      <c r="AD9" s="164">
        <f>AC9/$AC$7*100</f>
        <v>0.88148832392000498</v>
      </c>
      <c r="AE9" s="44">
        <v>38.973357679999999</v>
      </c>
      <c r="AF9" s="164">
        <f>AE9/$AE$7*100</f>
        <v>0.54383799371636976</v>
      </c>
      <c r="AG9" s="44">
        <v>43.756824209999998</v>
      </c>
      <c r="AH9" s="164">
        <f>AG9/$AG$7*100</f>
        <v>0.54620745884819433</v>
      </c>
      <c r="AI9" s="44">
        <v>33.834368009999999</v>
      </c>
      <c r="AJ9" s="164">
        <f>AI9/$AI$7*100</f>
        <v>0.49800070348752673</v>
      </c>
      <c r="AK9" s="44">
        <v>43.448947769999997</v>
      </c>
      <c r="AL9" s="169">
        <f>AK9/$AK$7*100</f>
        <v>0.99889419606744834</v>
      </c>
      <c r="AM9" s="244">
        <f t="shared" ref="AM9:AM39" si="10">I9/G9*100</f>
        <v>109.64223084858983</v>
      </c>
      <c r="AN9" s="244">
        <f t="shared" ref="AN9:AN39" si="11">K9/I9*100</f>
        <v>127.25939761470475</v>
      </c>
      <c r="AO9" s="244">
        <f t="shared" ref="AO9:AO39" si="12">M9/K9*100</f>
        <v>122.95009373775522</v>
      </c>
      <c r="AP9" s="244">
        <f t="shared" ref="AP9:AP17" si="13">O9/M9*100</f>
        <v>70.20321622332321</v>
      </c>
      <c r="AQ9" s="245">
        <f t="shared" ref="AQ9:AQ39" si="14">Q9/O9*100</f>
        <v>112.05293892122457</v>
      </c>
      <c r="AR9" s="244">
        <f t="shared" ref="AR9:AR39" si="15">S9/Q9*100</f>
        <v>120.59728129831167</v>
      </c>
      <c r="AS9" s="244">
        <f t="shared" ref="AS9:AS39" si="16">U9/S9*100</f>
        <v>101.23848087518559</v>
      </c>
      <c r="AT9" s="244">
        <f t="shared" ref="AT9:AT39" si="17">W9/U9*100</f>
        <v>114.14579646763177</v>
      </c>
      <c r="AU9" s="245">
        <f t="shared" ref="AU9:AU15" si="18">Y9/W9*100</f>
        <v>71.388106387133703</v>
      </c>
      <c r="AV9" s="244">
        <f t="shared" ref="AV9:AV39" si="19">AA9/Y9*100</f>
        <v>38.280375516628688</v>
      </c>
      <c r="AW9" s="244">
        <f t="shared" ref="AW9:AW39" si="20">AC9/AA9*100</f>
        <v>19.750471034328683</v>
      </c>
      <c r="AX9" s="244">
        <f t="shared" ref="AX9:AX39" si="21">AE9/AC9*100</f>
        <v>86.516204833479094</v>
      </c>
      <c r="AY9" s="244">
        <f t="shared" ref="AY9:AY39" si="22">AG9/AE9*100</f>
        <v>112.27368339488679</v>
      </c>
      <c r="AZ9" s="244">
        <f t="shared" ref="AZ9:AZ39" si="23">AI9/AG9*100</f>
        <v>77.323637217409484</v>
      </c>
      <c r="BA9" s="251">
        <f t="shared" ref="BA9:BA39" si="24">AK9/AI9*100</f>
        <v>128.41660809848241</v>
      </c>
      <c r="DI9" s="152" t="s">
        <v>77</v>
      </c>
      <c r="DJ9" s="152"/>
      <c r="DK9" s="152"/>
      <c r="DN9" s="17" t="s">
        <v>107</v>
      </c>
      <c r="DO9" s="17"/>
      <c r="DP9" s="17"/>
      <c r="DQ9" s="17"/>
      <c r="DR9" s="17"/>
    </row>
    <row r="10" spans="1:126" ht="15.75" customHeight="1">
      <c r="A10" s="172">
        <v>18</v>
      </c>
      <c r="B10" s="173" t="str">
        <f>IF('1'!$A$1=1,D10,F10)</f>
        <v>какао та продукти з нього</v>
      </c>
      <c r="C10" s="174">
        <v>18</v>
      </c>
      <c r="D10" s="176" t="s">
        <v>60</v>
      </c>
      <c r="E10" s="176">
        <v>18</v>
      </c>
      <c r="F10" s="176" t="s">
        <v>148</v>
      </c>
      <c r="G10" s="51">
        <v>48.173614999999998</v>
      </c>
      <c r="H10" s="164">
        <f t="shared" si="0"/>
        <v>0.39239887840612098</v>
      </c>
      <c r="I10" s="52">
        <v>51.769887000000004</v>
      </c>
      <c r="J10" s="253">
        <f t="shared" si="1"/>
        <v>0.38785632440359286</v>
      </c>
      <c r="K10" s="52">
        <v>67.358820000000009</v>
      </c>
      <c r="L10" s="164">
        <f t="shared" si="2"/>
        <v>0.41098949253306405</v>
      </c>
      <c r="M10" s="52">
        <v>85.969272000000004</v>
      </c>
      <c r="N10" s="164">
        <f t="shared" si="3"/>
        <v>0.44922364947795168</v>
      </c>
      <c r="O10" s="52">
        <v>50.186654000000004</v>
      </c>
      <c r="P10" s="164">
        <f t="shared" si="4"/>
        <v>0.38072129722736892</v>
      </c>
      <c r="Q10" s="51">
        <v>79.221695999999994</v>
      </c>
      <c r="R10" s="164">
        <f t="shared" si="5"/>
        <v>0.38092622147365629</v>
      </c>
      <c r="S10" s="52">
        <v>101.02050800000001</v>
      </c>
      <c r="T10" s="164">
        <f t="shared" si="6"/>
        <v>0.37748214571649208</v>
      </c>
      <c r="U10" s="52">
        <v>102.86866599999999</v>
      </c>
      <c r="V10" s="164">
        <f t="shared" si="7"/>
        <v>0.38276172073322806</v>
      </c>
      <c r="W10" s="51">
        <v>121.43914699999999</v>
      </c>
      <c r="X10" s="164">
        <f t="shared" si="8"/>
        <v>0.53773760823277428</v>
      </c>
      <c r="Y10" s="52">
        <v>80.470130040000001</v>
      </c>
      <c r="Z10" s="164">
        <f t="shared" si="9"/>
        <v>0.64925398557640523</v>
      </c>
      <c r="AA10" s="52">
        <v>25.867994760000002</v>
      </c>
      <c r="AB10" s="164">
        <f t="shared" ref="AB10:AB39" si="25">AA10/$AA$7*100</f>
        <v>0.34860375497355583</v>
      </c>
      <c r="AC10" s="52">
        <v>0</v>
      </c>
      <c r="AD10" s="164">
        <f t="shared" ref="AD10:AD39" si="26">AC10/$AC$7*100</f>
        <v>0</v>
      </c>
      <c r="AE10" s="52">
        <v>0</v>
      </c>
      <c r="AF10" s="164">
        <f t="shared" ref="AF10:AF39" si="27">AE10/$AE$7*100</f>
        <v>0</v>
      </c>
      <c r="AG10" s="52">
        <v>1</v>
      </c>
      <c r="AH10" s="259">
        <f t="shared" ref="AH10:AH39" si="28">AG10/$AG$7*100</f>
        <v>1.2482794825940918E-2</v>
      </c>
      <c r="AI10" s="52">
        <v>1</v>
      </c>
      <c r="AJ10" s="259">
        <f t="shared" ref="AJ10:AJ39" si="29">AI10/$AI$7*100</f>
        <v>1.4718782491824258E-2</v>
      </c>
      <c r="AK10" s="52">
        <v>0</v>
      </c>
      <c r="AL10" s="169">
        <f t="shared" ref="AL10:AL39" si="30">AK10/$AK$7*100</f>
        <v>0</v>
      </c>
      <c r="AM10" s="244">
        <f>I10/G10*100</f>
        <v>107.46523174563505</v>
      </c>
      <c r="AN10" s="244">
        <f>K10/I10*100</f>
        <v>130.11197030428136</v>
      </c>
      <c r="AO10" s="244">
        <f>M10/K10*100</f>
        <v>127.62882722708027</v>
      </c>
      <c r="AP10" s="244">
        <f>O10/M10*100</f>
        <v>58.377432811109529</v>
      </c>
      <c r="AQ10" s="245">
        <f>Q10/O10*100</f>
        <v>157.85410997911913</v>
      </c>
      <c r="AR10" s="244">
        <f>S10/Q10*100</f>
        <v>127.51621475006041</v>
      </c>
      <c r="AS10" s="244">
        <f>U10/S10*100</f>
        <v>101.82948792932223</v>
      </c>
      <c r="AT10" s="244">
        <f>W10/U10*100</f>
        <v>118.05261186141949</v>
      </c>
      <c r="AU10" s="245">
        <f>Y10/W10*100</f>
        <v>66.263747751785516</v>
      </c>
      <c r="AV10" s="244">
        <f>AA10/Y10*100</f>
        <v>32.146082959157098</v>
      </c>
      <c r="AW10" s="244">
        <f t="shared" si="20"/>
        <v>0</v>
      </c>
      <c r="AX10" s="244" t="s">
        <v>11</v>
      </c>
      <c r="AY10" s="244" t="s">
        <v>11</v>
      </c>
      <c r="AZ10" s="244">
        <f t="shared" si="23"/>
        <v>100</v>
      </c>
      <c r="BA10" s="251">
        <f t="shared" si="24"/>
        <v>0</v>
      </c>
      <c r="DD10" s="179" t="s">
        <v>33</v>
      </c>
      <c r="DE10" s="180" t="s">
        <v>143</v>
      </c>
    </row>
    <row r="11" spans="1:126" ht="16.899999999999999" customHeight="1">
      <c r="A11" s="172">
        <v>21</v>
      </c>
      <c r="B11" s="173" t="str">
        <f>IF('1'!$A$1=1,D11,F11)</f>
        <v>різні харчові продукти</v>
      </c>
      <c r="C11" s="174">
        <v>21</v>
      </c>
      <c r="D11" s="176" t="s">
        <v>59</v>
      </c>
      <c r="E11" s="176">
        <v>21</v>
      </c>
      <c r="F11" s="176" t="s">
        <v>149</v>
      </c>
      <c r="G11" s="51">
        <v>53.005262999999999</v>
      </c>
      <c r="H11" s="164">
        <f t="shared" si="0"/>
        <v>0.43175513713931291</v>
      </c>
      <c r="I11" s="52">
        <v>60.209493000000002</v>
      </c>
      <c r="J11" s="253">
        <f t="shared" si="1"/>
        <v>0.45108525442954611</v>
      </c>
      <c r="K11" s="52">
        <v>75.355278000000013</v>
      </c>
      <c r="L11" s="164">
        <f t="shared" si="2"/>
        <v>0.45977983974345099</v>
      </c>
      <c r="M11" s="52">
        <v>90.046750000000003</v>
      </c>
      <c r="N11" s="164">
        <f t="shared" si="3"/>
        <v>0.47053009427169218</v>
      </c>
      <c r="O11" s="52">
        <v>63.261263</v>
      </c>
      <c r="P11" s="164">
        <f t="shared" si="4"/>
        <v>0.47990667227191025</v>
      </c>
      <c r="Q11" s="51">
        <v>79.884687999999997</v>
      </c>
      <c r="R11" s="164">
        <f t="shared" si="5"/>
        <v>0.38411412390668753</v>
      </c>
      <c r="S11" s="52">
        <v>90.637187000000011</v>
      </c>
      <c r="T11" s="164">
        <f t="shared" si="6"/>
        <v>0.33868291209213625</v>
      </c>
      <c r="U11" s="52">
        <v>93.975547999999989</v>
      </c>
      <c r="V11" s="164">
        <f t="shared" si="7"/>
        <v>0.34967151668252472</v>
      </c>
      <c r="W11" s="51">
        <v>127.00283900000001</v>
      </c>
      <c r="X11" s="164">
        <f t="shared" si="8"/>
        <v>0.56237386847448878</v>
      </c>
      <c r="Y11" s="52">
        <v>94.459796260000005</v>
      </c>
      <c r="Z11" s="164">
        <f t="shared" si="9"/>
        <v>0.7621262593717093</v>
      </c>
      <c r="AA11" s="52">
        <v>62.538410040000002</v>
      </c>
      <c r="AB11" s="164">
        <f t="shared" si="25"/>
        <v>0.84278370906937372</v>
      </c>
      <c r="AC11" s="52">
        <v>4.6681266299999997</v>
      </c>
      <c r="AD11" s="164">
        <f t="shared" si="26"/>
        <v>9.1345851687988686E-2</v>
      </c>
      <c r="AE11" s="52">
        <v>4</v>
      </c>
      <c r="AF11" s="164">
        <f t="shared" si="27"/>
        <v>5.5816385971327452E-2</v>
      </c>
      <c r="AG11" s="52">
        <v>3.0233538199999996</v>
      </c>
      <c r="AH11" s="259">
        <f t="shared" si="28"/>
        <v>3.7739905421284713E-2</v>
      </c>
      <c r="AI11" s="52">
        <v>3.5049851199999997</v>
      </c>
      <c r="AJ11" s="164">
        <f t="shared" si="29"/>
        <v>5.1589113618360542E-2</v>
      </c>
      <c r="AK11" s="52">
        <v>4.6022266200000006</v>
      </c>
      <c r="AL11" s="169">
        <f t="shared" si="30"/>
        <v>0.10580549577495814</v>
      </c>
      <c r="AM11" s="244">
        <f t="shared" si="10"/>
        <v>113.59153712717169</v>
      </c>
      <c r="AN11" s="244">
        <f t="shared" si="11"/>
        <v>125.1551445550289</v>
      </c>
      <c r="AO11" s="244">
        <f>M11/K11*100</f>
        <v>119.49627470022735</v>
      </c>
      <c r="AP11" s="244">
        <f t="shared" si="13"/>
        <v>70.25379927648693</v>
      </c>
      <c r="AQ11" s="245">
        <f t="shared" si="14"/>
        <v>126.27741561214165</v>
      </c>
      <c r="AR11" s="244">
        <f t="shared" si="15"/>
        <v>113.46002503007837</v>
      </c>
      <c r="AS11" s="244">
        <f t="shared" si="16"/>
        <v>103.68321338128021</v>
      </c>
      <c r="AT11" s="244">
        <f t="shared" si="17"/>
        <v>135.14455802907372</v>
      </c>
      <c r="AU11" s="245">
        <f t="shared" si="18"/>
        <v>74.376129702108472</v>
      </c>
      <c r="AV11" s="244">
        <f t="shared" si="19"/>
        <v>66.206378285914809</v>
      </c>
      <c r="AW11" s="244">
        <f t="shared" si="20"/>
        <v>7.464415272173107</v>
      </c>
      <c r="AX11" s="244">
        <f t="shared" si="21"/>
        <v>85.687478447858638</v>
      </c>
      <c r="AY11" s="244">
        <f t="shared" si="22"/>
        <v>75.583845499999995</v>
      </c>
      <c r="AZ11" s="244">
        <f t="shared" si="23"/>
        <v>115.93036504076788</v>
      </c>
      <c r="BA11" s="251">
        <f t="shared" si="24"/>
        <v>131.30516856516644</v>
      </c>
    </row>
    <row r="12" spans="1:126" ht="29.45" customHeight="1">
      <c r="A12" s="172">
        <v>24</v>
      </c>
      <c r="B12" s="173" t="str">
        <f>IF('1'!$A$1=1,D12,F12)</f>
        <v>тютюн і промислові замінники тютюну</v>
      </c>
      <c r="C12" s="174">
        <v>24</v>
      </c>
      <c r="D12" s="176" t="s">
        <v>61</v>
      </c>
      <c r="E12" s="176">
        <v>24</v>
      </c>
      <c r="F12" s="176" t="s">
        <v>150</v>
      </c>
      <c r="G12" s="51">
        <v>81.585736999999995</v>
      </c>
      <c r="H12" s="164">
        <f t="shared" si="0"/>
        <v>0.6645578018742575</v>
      </c>
      <c r="I12" s="52">
        <v>52.433252000000003</v>
      </c>
      <c r="J12" s="253">
        <f t="shared" si="1"/>
        <v>0.39282620797003731</v>
      </c>
      <c r="K12" s="52">
        <v>70.927899000000011</v>
      </c>
      <c r="L12" s="164">
        <f t="shared" si="2"/>
        <v>0.43276620962847062</v>
      </c>
      <c r="M12" s="52">
        <v>136.00604199999998</v>
      </c>
      <c r="N12" s="164">
        <f t="shared" si="3"/>
        <v>0.71068568009150479</v>
      </c>
      <c r="O12" s="52">
        <v>149.69198800000001</v>
      </c>
      <c r="P12" s="164">
        <f t="shared" si="4"/>
        <v>1.1355793485635393</v>
      </c>
      <c r="Q12" s="51">
        <v>123.789727</v>
      </c>
      <c r="R12" s="164">
        <f t="shared" si="5"/>
        <v>0.59522523935066296</v>
      </c>
      <c r="S12" s="52">
        <v>106.23138400000001</v>
      </c>
      <c r="T12" s="164">
        <f t="shared" si="6"/>
        <v>0.39695356486182615</v>
      </c>
      <c r="U12" s="52">
        <v>105.08802800000001</v>
      </c>
      <c r="V12" s="164">
        <f t="shared" si="7"/>
        <v>0.39101969520768992</v>
      </c>
      <c r="W12" s="51">
        <v>105.25707700000001</v>
      </c>
      <c r="X12" s="164">
        <f t="shared" si="8"/>
        <v>0.46608272730664813</v>
      </c>
      <c r="Y12" s="52">
        <v>126.37723261000001</v>
      </c>
      <c r="Z12" s="164">
        <f t="shared" si="9"/>
        <v>1.0196444558667068</v>
      </c>
      <c r="AA12" s="52">
        <v>62.098930670000001</v>
      </c>
      <c r="AB12" s="164">
        <f t="shared" si="25"/>
        <v>0.83686117197143384</v>
      </c>
      <c r="AC12" s="52">
        <v>25.175724300000002</v>
      </c>
      <c r="AD12" s="164">
        <f t="shared" si="26"/>
        <v>0.49263830232589323</v>
      </c>
      <c r="AE12" s="52">
        <v>17.201567609999998</v>
      </c>
      <c r="AF12" s="164">
        <f t="shared" si="27"/>
        <v>0.24003233425791112</v>
      </c>
      <c r="AG12" s="52">
        <v>16.44185487</v>
      </c>
      <c r="AH12" s="164">
        <f t="shared" si="28"/>
        <v>0.2052403009001075</v>
      </c>
      <c r="AI12" s="52">
        <v>12.22022877</v>
      </c>
      <c r="AJ12" s="164">
        <f t="shared" si="29"/>
        <v>0.17986688926596309</v>
      </c>
      <c r="AK12" s="52">
        <v>13.4620958</v>
      </c>
      <c r="AL12" s="169">
        <f t="shared" si="30"/>
        <v>0.30949447689061899</v>
      </c>
      <c r="AM12" s="244">
        <f t="shared" si="10"/>
        <v>64.26766972761429</v>
      </c>
      <c r="AN12" s="244">
        <f t="shared" si="11"/>
        <v>135.27274447901877</v>
      </c>
      <c r="AO12" s="244">
        <f t="shared" si="12"/>
        <v>191.75253168009382</v>
      </c>
      <c r="AP12" s="244">
        <f t="shared" si="13"/>
        <v>110.06274853583345</v>
      </c>
      <c r="AQ12" s="245">
        <f t="shared" si="14"/>
        <v>82.696294340081849</v>
      </c>
      <c r="AR12" s="244">
        <f t="shared" si="15"/>
        <v>85.815993438615465</v>
      </c>
      <c r="AS12" s="244">
        <f t="shared" si="16"/>
        <v>98.923711659447079</v>
      </c>
      <c r="AT12" s="244">
        <f t="shared" si="17"/>
        <v>100.16086418521432</v>
      </c>
      <c r="AU12" s="245">
        <f t="shared" si="18"/>
        <v>120.06530697218582</v>
      </c>
      <c r="AV12" s="244">
        <f t="shared" si="19"/>
        <v>49.137751624643684</v>
      </c>
      <c r="AW12" s="244">
        <f t="shared" si="20"/>
        <v>40.541316941166585</v>
      </c>
      <c r="AX12" s="244">
        <f t="shared" si="21"/>
        <v>68.326008837012864</v>
      </c>
      <c r="AY12" s="244">
        <f t="shared" si="22"/>
        <v>95.583467988357384</v>
      </c>
      <c r="AZ12" s="244">
        <f t="shared" si="23"/>
        <v>74.323906071553836</v>
      </c>
      <c r="BA12" s="251">
        <f t="shared" si="24"/>
        <v>110.16238773736148</v>
      </c>
    </row>
    <row r="13" spans="1:126" ht="24" customHeight="1">
      <c r="A13" s="239"/>
      <c r="B13" s="166" t="str">
        <f>IF('1'!$A$1=1,D13,F13)</f>
        <v>Мінеральні продукти</v>
      </c>
      <c r="C13" s="155"/>
      <c r="D13" s="168" t="s">
        <v>25</v>
      </c>
      <c r="E13" s="168"/>
      <c r="F13" s="168" t="s">
        <v>121</v>
      </c>
      <c r="G13" s="58">
        <v>6946.7616069999995</v>
      </c>
      <c r="H13" s="164">
        <f t="shared" si="0"/>
        <v>56.584947240133467</v>
      </c>
      <c r="I13" s="44">
        <v>6637.8634599999996</v>
      </c>
      <c r="J13" s="253">
        <f t="shared" si="1"/>
        <v>49.730402608151621</v>
      </c>
      <c r="K13" s="44">
        <v>7689.0292030000001</v>
      </c>
      <c r="L13" s="164">
        <f t="shared" si="2"/>
        <v>46.914571992396532</v>
      </c>
      <c r="M13" s="44">
        <v>8714.9645179999989</v>
      </c>
      <c r="N13" s="164">
        <f t="shared" si="3"/>
        <v>45.539156896045576</v>
      </c>
      <c r="O13" s="44">
        <v>8331.385737999999</v>
      </c>
      <c r="P13" s="164">
        <f t="shared" si="4"/>
        <v>63.202778688393124</v>
      </c>
      <c r="Q13" s="58">
        <v>13703.126611</v>
      </c>
      <c r="R13" s="164">
        <f t="shared" si="5"/>
        <v>65.889529079298427</v>
      </c>
      <c r="S13" s="44">
        <f>17674.974243-428</f>
        <v>17246.974243000001</v>
      </c>
      <c r="T13" s="164">
        <f t="shared" si="6"/>
        <v>64.446566081064574</v>
      </c>
      <c r="U13" s="44">
        <v>17940.712756000001</v>
      </c>
      <c r="V13" s="164">
        <f t="shared" si="7"/>
        <v>66.755197211045143</v>
      </c>
      <c r="W13" s="58">
        <v>14280.636777000002</v>
      </c>
      <c r="X13" s="164">
        <f t="shared" si="8"/>
        <v>63.23525530449399</v>
      </c>
      <c r="Y13" s="44">
        <v>6813.219137</v>
      </c>
      <c r="Z13" s="164">
        <f t="shared" si="9"/>
        <v>54.970828021575869</v>
      </c>
      <c r="AA13" s="44">
        <v>3838.76297105</v>
      </c>
      <c r="AB13" s="164">
        <f t="shared" si="25"/>
        <v>51.732157771686261</v>
      </c>
      <c r="AC13" s="44">
        <v>1962.1138649100001</v>
      </c>
      <c r="AD13" s="164">
        <f t="shared" si="26"/>
        <v>38.394623005120827</v>
      </c>
      <c r="AE13" s="44">
        <v>3392.4448640800001</v>
      </c>
      <c r="AF13" s="164">
        <f t="shared" si="27"/>
        <v>47.338502979984192</v>
      </c>
      <c r="AG13" s="44">
        <v>4395.2803295099993</v>
      </c>
      <c r="AH13" s="164">
        <f t="shared" si="28"/>
        <v>54.865382555767319</v>
      </c>
      <c r="AI13" s="44">
        <v>3964.3849556499999</v>
      </c>
      <c r="AJ13" s="164">
        <f t="shared" si="29"/>
        <v>58.350919876072702</v>
      </c>
      <c r="AK13" s="44">
        <v>2402.5835964999997</v>
      </c>
      <c r="AL13" s="169">
        <f t="shared" si="30"/>
        <v>55.2355565160032</v>
      </c>
      <c r="AM13" s="244">
        <f t="shared" si="10"/>
        <v>95.553350403031899</v>
      </c>
      <c r="AN13" s="244">
        <f t="shared" si="11"/>
        <v>115.83590487111346</v>
      </c>
      <c r="AO13" s="244">
        <f t="shared" si="12"/>
        <v>113.34284586407493</v>
      </c>
      <c r="AP13" s="244">
        <f t="shared" si="13"/>
        <v>95.598619142880608</v>
      </c>
      <c r="AQ13" s="245">
        <f t="shared" si="14"/>
        <v>164.47595924528059</v>
      </c>
      <c r="AR13" s="244">
        <f t="shared" si="15"/>
        <v>125.86159883508063</v>
      </c>
      <c r="AS13" s="244">
        <f t="shared" si="16"/>
        <v>104.02237808919767</v>
      </c>
      <c r="AT13" s="244">
        <f t="shared" si="17"/>
        <v>79.599049219625101</v>
      </c>
      <c r="AU13" s="245">
        <f t="shared" si="18"/>
        <v>47.709491133989083</v>
      </c>
      <c r="AV13" s="244">
        <f t="shared" si="19"/>
        <v>56.34286662237443</v>
      </c>
      <c r="AW13" s="244">
        <f>AC13/AA13*100</f>
        <v>51.11318098322991</v>
      </c>
      <c r="AX13" s="244">
        <f t="shared" si="21"/>
        <v>172.89745130237932</v>
      </c>
      <c r="AY13" s="244">
        <f t="shared" si="22"/>
        <v>129.56084787252567</v>
      </c>
      <c r="AZ13" s="244">
        <f t="shared" si="23"/>
        <v>90.196407474468472</v>
      </c>
      <c r="BA13" s="251">
        <f t="shared" si="24"/>
        <v>60.604195187348367</v>
      </c>
    </row>
    <row r="14" spans="1:126" ht="19.5" customHeight="1">
      <c r="A14" s="172">
        <v>2601</v>
      </c>
      <c r="B14" s="173" t="str">
        <f>IF('1'!$A$1=1,D14,F14)</f>
        <v>руди та концентрати залізні</v>
      </c>
      <c r="C14" s="174">
        <v>2601</v>
      </c>
      <c r="D14" s="176" t="s">
        <v>62</v>
      </c>
      <c r="E14" s="176">
        <v>2601</v>
      </c>
      <c r="F14" s="176" t="s">
        <v>151</v>
      </c>
      <c r="G14" s="51">
        <v>134.66800000000001</v>
      </c>
      <c r="H14" s="164">
        <f t="shared" si="0"/>
        <v>1.0969401436283224</v>
      </c>
      <c r="I14" s="52">
        <v>84.507000000000005</v>
      </c>
      <c r="J14" s="253">
        <f t="shared" si="1"/>
        <v>0.63312045487706814</v>
      </c>
      <c r="K14" s="52">
        <v>180.232</v>
      </c>
      <c r="L14" s="164">
        <f t="shared" si="2"/>
        <v>1.0996846176672808</v>
      </c>
      <c r="M14" s="52">
        <v>173.708</v>
      </c>
      <c r="N14" s="164">
        <f t="shared" si="3"/>
        <v>0.90769341054226949</v>
      </c>
      <c r="O14" s="52">
        <v>140.86099999999999</v>
      </c>
      <c r="P14" s="164">
        <f t="shared" si="4"/>
        <v>1.0685865339567049</v>
      </c>
      <c r="Q14" s="51">
        <v>168.04400000000001</v>
      </c>
      <c r="R14" s="164">
        <f t="shared" si="5"/>
        <v>0.80801559665320855</v>
      </c>
      <c r="S14" s="52">
        <v>174.87</v>
      </c>
      <c r="T14" s="164">
        <f t="shared" si="6"/>
        <v>0.6534346750804596</v>
      </c>
      <c r="U14" s="52">
        <v>246.81800000000001</v>
      </c>
      <c r="V14" s="164">
        <f t="shared" si="7"/>
        <v>0.91837958108578843</v>
      </c>
      <c r="W14" s="51">
        <v>228.05699999999999</v>
      </c>
      <c r="X14" s="164">
        <f t="shared" si="8"/>
        <v>1.0098459084263973</v>
      </c>
      <c r="Y14" s="52">
        <v>216.18325906999999</v>
      </c>
      <c r="Z14" s="164">
        <f t="shared" si="9"/>
        <v>1.7442228873785233</v>
      </c>
      <c r="AA14" s="52">
        <v>90.254303829999998</v>
      </c>
      <c r="AB14" s="164">
        <f t="shared" si="25"/>
        <v>1.2162902269608384</v>
      </c>
      <c r="AC14" s="52">
        <v>71.658663689999997</v>
      </c>
      <c r="AD14" s="164">
        <f t="shared" si="26"/>
        <v>1.4022159603639974</v>
      </c>
      <c r="AE14" s="52">
        <v>24.757074809999999</v>
      </c>
      <c r="AF14" s="164">
        <f t="shared" si="27"/>
        <v>0.34546261077899704</v>
      </c>
      <c r="AG14" s="52">
        <v>0</v>
      </c>
      <c r="AH14" s="164">
        <f t="shared" si="28"/>
        <v>0</v>
      </c>
      <c r="AI14" s="52">
        <v>1</v>
      </c>
      <c r="AJ14" s="164">
        <f t="shared" si="29"/>
        <v>1.4718782491824258E-2</v>
      </c>
      <c r="AK14" s="52">
        <v>0</v>
      </c>
      <c r="AL14" s="169">
        <f t="shared" si="30"/>
        <v>0</v>
      </c>
      <c r="AM14" s="244">
        <f t="shared" si="10"/>
        <v>62.752101464341933</v>
      </c>
      <c r="AN14" s="244">
        <f t="shared" si="11"/>
        <v>213.27463997065331</v>
      </c>
      <c r="AO14" s="244">
        <f t="shared" si="12"/>
        <v>96.380221048426478</v>
      </c>
      <c r="AP14" s="244">
        <f t="shared" si="13"/>
        <v>81.090680912796188</v>
      </c>
      <c r="AQ14" s="245">
        <f t="shared" si="14"/>
        <v>119.29774742476627</v>
      </c>
      <c r="AR14" s="244">
        <f t="shared" si="15"/>
        <v>104.0620313727357</v>
      </c>
      <c r="AS14" s="244">
        <f t="shared" si="16"/>
        <v>141.14370675358839</v>
      </c>
      <c r="AT14" s="244">
        <f t="shared" si="17"/>
        <v>92.398852595839841</v>
      </c>
      <c r="AU14" s="245">
        <f t="shared" si="18"/>
        <v>94.793520510223331</v>
      </c>
      <c r="AV14" s="244">
        <f t="shared" si="19"/>
        <v>41.748979184727581</v>
      </c>
      <c r="AW14" s="244">
        <f t="shared" si="20"/>
        <v>79.396395129227159</v>
      </c>
      <c r="AX14" s="244">
        <f t="shared" si="21"/>
        <v>34.548613573231982</v>
      </c>
      <c r="AY14" s="244" t="s">
        <v>11</v>
      </c>
      <c r="AZ14" s="244" t="s">
        <v>11</v>
      </c>
      <c r="BA14" s="251">
        <f t="shared" si="24"/>
        <v>0</v>
      </c>
    </row>
    <row r="15" spans="1:126" ht="18" customHeight="1">
      <c r="A15" s="172">
        <v>2701</v>
      </c>
      <c r="B15" s="173" t="str">
        <f>IF('1'!$A$1=1,D15,F15)</f>
        <v>вугілля кам'яне, антрацит, брикети</v>
      </c>
      <c r="C15" s="174">
        <v>2701</v>
      </c>
      <c r="D15" s="176" t="s">
        <v>45</v>
      </c>
      <c r="E15" s="176">
        <v>2701</v>
      </c>
      <c r="F15" s="176" t="s">
        <v>123</v>
      </c>
      <c r="G15" s="51">
        <v>656.17299300000002</v>
      </c>
      <c r="H15" s="164">
        <f t="shared" si="0"/>
        <v>5.3448666140912922</v>
      </c>
      <c r="I15" s="52">
        <v>647.21733400000005</v>
      </c>
      <c r="J15" s="253">
        <f t="shared" si="1"/>
        <v>4.8489063971789728</v>
      </c>
      <c r="K15" s="52">
        <v>980.13120400000003</v>
      </c>
      <c r="L15" s="164">
        <f t="shared" si="2"/>
        <v>5.9802654819039436</v>
      </c>
      <c r="M15" s="52">
        <v>1471.742937</v>
      </c>
      <c r="N15" s="164">
        <f t="shared" si="3"/>
        <v>7.6904423856530864</v>
      </c>
      <c r="O15" s="52">
        <v>532.17260400000009</v>
      </c>
      <c r="P15" s="164">
        <f t="shared" si="4"/>
        <v>4.0371179984174059</v>
      </c>
      <c r="Q15" s="51">
        <v>1202.9125879999999</v>
      </c>
      <c r="R15" s="164">
        <f t="shared" si="5"/>
        <v>5.7840335418966173</v>
      </c>
      <c r="S15" s="52">
        <v>1707.6156580000002</v>
      </c>
      <c r="T15" s="164">
        <f t="shared" si="6"/>
        <v>6.380827372605566</v>
      </c>
      <c r="U15" s="52">
        <v>1654.234015</v>
      </c>
      <c r="V15" s="164">
        <f t="shared" si="7"/>
        <v>6.1552023827823001</v>
      </c>
      <c r="W15" s="51">
        <v>1301.394589</v>
      </c>
      <c r="X15" s="164">
        <f t="shared" si="8"/>
        <v>5.7626295222242812</v>
      </c>
      <c r="Y15" s="52">
        <v>1133.16707823</v>
      </c>
      <c r="Z15" s="164">
        <f t="shared" si="9"/>
        <v>9.1426873735520253</v>
      </c>
      <c r="AA15" s="52">
        <v>772.88006295000002</v>
      </c>
      <c r="AB15" s="164">
        <f t="shared" si="25"/>
        <v>10.415530642722622</v>
      </c>
      <c r="AC15" s="52">
        <v>904.23761216000003</v>
      </c>
      <c r="AD15" s="164">
        <f t="shared" si="26"/>
        <v>17.694111869255014</v>
      </c>
      <c r="AE15" s="52">
        <v>1549.0787291900001</v>
      </c>
      <c r="AF15" s="164">
        <f t="shared" si="27"/>
        <v>21.615994062110619</v>
      </c>
      <c r="AG15" s="52">
        <v>1820.1698345999998</v>
      </c>
      <c r="AH15" s="164">
        <f t="shared" si="28"/>
        <v>22.720806593678617</v>
      </c>
      <c r="AI15" s="52">
        <v>1640.7330462499999</v>
      </c>
      <c r="AJ15" s="164">
        <f t="shared" si="29"/>
        <v>24.149592834901981</v>
      </c>
      <c r="AK15" s="52">
        <v>1041.5380845299999</v>
      </c>
      <c r="AL15" s="169">
        <f t="shared" si="30"/>
        <v>23.94502976522196</v>
      </c>
      <c r="AM15" s="244">
        <f t="shared" si="10"/>
        <v>98.635167997534452</v>
      </c>
      <c r="AN15" s="244">
        <f t="shared" si="11"/>
        <v>151.43772462682529</v>
      </c>
      <c r="AO15" s="244">
        <f t="shared" si="12"/>
        <v>150.15774734991501</v>
      </c>
      <c r="AP15" s="244">
        <f t="shared" si="13"/>
        <v>36.159344857110739</v>
      </c>
      <c r="AQ15" s="245">
        <f t="shared" si="14"/>
        <v>226.03805212039811</v>
      </c>
      <c r="AR15" s="244">
        <f t="shared" si="15"/>
        <v>141.95675355256986</v>
      </c>
      <c r="AS15" s="244">
        <f t="shared" si="16"/>
        <v>96.873907617916672</v>
      </c>
      <c r="AT15" s="244">
        <f t="shared" si="17"/>
        <v>78.670525282361581</v>
      </c>
      <c r="AU15" s="245">
        <f t="shared" si="18"/>
        <v>87.073289516343607</v>
      </c>
      <c r="AV15" s="244">
        <f t="shared" si="19"/>
        <v>68.205305095629313</v>
      </c>
      <c r="AW15" s="244">
        <f t="shared" si="20"/>
        <v>116.99585168604587</v>
      </c>
      <c r="AX15" s="244">
        <f t="shared" si="21"/>
        <v>171.31323762231415</v>
      </c>
      <c r="AY15" s="244">
        <f t="shared" si="22"/>
        <v>117.50015027007382</v>
      </c>
      <c r="AZ15" s="244">
        <f t="shared" si="23"/>
        <v>90.141755734050349</v>
      </c>
      <c r="BA15" s="251">
        <f t="shared" si="24"/>
        <v>63.480045514442565</v>
      </c>
    </row>
    <row r="16" spans="1:126" ht="22.15" customHeight="1">
      <c r="A16" s="172">
        <v>2704</v>
      </c>
      <c r="B16" s="173" t="str">
        <f>IF('1'!$A$1=1,D16,F16)</f>
        <v>кокс і напівкокс із кам'яного вугілля</v>
      </c>
      <c r="C16" s="174">
        <v>2704</v>
      </c>
      <c r="D16" s="176" t="s">
        <v>46</v>
      </c>
      <c r="E16" s="176">
        <v>2704</v>
      </c>
      <c r="F16" s="176" t="s">
        <v>124</v>
      </c>
      <c r="G16" s="51">
        <v>175.54499999999999</v>
      </c>
      <c r="H16" s="164">
        <f t="shared" si="0"/>
        <v>1.4299043389166974</v>
      </c>
      <c r="I16" s="52">
        <v>84.531000000000006</v>
      </c>
      <c r="J16" s="253">
        <f t="shared" si="1"/>
        <v>0.63330026117615645</v>
      </c>
      <c r="K16" s="52">
        <v>252.321</v>
      </c>
      <c r="L16" s="164">
        <f t="shared" si="2"/>
        <v>1.5395352790538079</v>
      </c>
      <c r="M16" s="52">
        <v>142.18199999999999</v>
      </c>
      <c r="N16" s="164">
        <f t="shared" si="3"/>
        <v>0.74295751777535257</v>
      </c>
      <c r="O16" s="52">
        <v>7.5049999999999999</v>
      </c>
      <c r="P16" s="164">
        <f t="shared" si="4"/>
        <v>5.6933728550450952E-2</v>
      </c>
      <c r="Q16" s="51">
        <v>22.794</v>
      </c>
      <c r="R16" s="164">
        <f t="shared" si="5"/>
        <v>0.10960169663964935</v>
      </c>
      <c r="S16" s="52">
        <v>22.56</v>
      </c>
      <c r="T16" s="164">
        <f t="shared" si="6"/>
        <v>8.4299687023589906E-2</v>
      </c>
      <c r="U16" s="52">
        <v>8.2620000000000005</v>
      </c>
      <c r="V16" s="164">
        <f t="shared" si="7"/>
        <v>3.0741891186748069E-2</v>
      </c>
      <c r="W16" s="51">
        <v>35.706000000000003</v>
      </c>
      <c r="X16" s="164">
        <f t="shared" si="8"/>
        <v>0.15810765732370829</v>
      </c>
      <c r="Y16" s="52">
        <v>123.2674451</v>
      </c>
      <c r="Z16" s="164">
        <f t="shared" si="9"/>
        <v>0.99455387959747998</v>
      </c>
      <c r="AA16" s="52">
        <v>144.63993314999999</v>
      </c>
      <c r="AB16" s="164">
        <f t="shared" si="25"/>
        <v>1.9492049647846028</v>
      </c>
      <c r="AC16" s="52">
        <v>132.51332902000001</v>
      </c>
      <c r="AD16" s="164">
        <f t="shared" si="26"/>
        <v>2.5930193970214921</v>
      </c>
      <c r="AE16" s="52">
        <v>248.25864157999999</v>
      </c>
      <c r="AF16" s="164">
        <f t="shared" si="27"/>
        <v>3.4642250397866801</v>
      </c>
      <c r="AG16" s="52">
        <v>185.93906289</v>
      </c>
      <c r="AH16" s="164">
        <f t="shared" si="28"/>
        <v>2.3210391721835952</v>
      </c>
      <c r="AI16" s="52">
        <v>202.72574710000001</v>
      </c>
      <c r="AJ16" s="164">
        <f t="shared" si="29"/>
        <v>2.9838761770574722</v>
      </c>
      <c r="AK16" s="52">
        <v>37.10883785</v>
      </c>
      <c r="AL16" s="169">
        <f t="shared" si="30"/>
        <v>0.85313464775704173</v>
      </c>
      <c r="AM16" s="244">
        <f t="shared" si="10"/>
        <v>48.153464923523892</v>
      </c>
      <c r="AN16" s="244">
        <f t="shared" si="11"/>
        <v>298.49522660325795</v>
      </c>
      <c r="AO16" s="244">
        <f t="shared" si="12"/>
        <v>56.349649850785298</v>
      </c>
      <c r="AP16" s="244">
        <f t="shared" si="13"/>
        <v>5.2784459354911313</v>
      </c>
      <c r="AQ16" s="245">
        <f t="shared" si="14"/>
        <v>303.71752165223188</v>
      </c>
      <c r="AR16" s="244">
        <f t="shared" si="15"/>
        <v>98.973414056330611</v>
      </c>
      <c r="AS16" s="244">
        <f t="shared" si="16"/>
        <v>36.622340425531917</v>
      </c>
      <c r="AT16" s="225" t="str">
        <f>IF('1'!$A$1=1,CX16,CY16)</f>
        <v>у 4.3 р.б.</v>
      </c>
      <c r="AU16" s="226" t="str">
        <f>IF('1'!$A$1=1,DB16,DC16)</f>
        <v>у 3.4 р.б.</v>
      </c>
      <c r="AV16" s="244">
        <f t="shared" si="19"/>
        <v>117.33830698986394</v>
      </c>
      <c r="AW16" s="244">
        <f t="shared" si="20"/>
        <v>91.616005437845445</v>
      </c>
      <c r="AX16" s="244">
        <f t="shared" si="21"/>
        <v>187.34616616757907</v>
      </c>
      <c r="AY16" s="244">
        <f t="shared" si="22"/>
        <v>74.897317453532494</v>
      </c>
      <c r="AZ16" s="244">
        <f t="shared" si="23"/>
        <v>109.02805679941005</v>
      </c>
      <c r="BA16" s="251">
        <f t="shared" si="24"/>
        <v>18.304945662227627</v>
      </c>
      <c r="CX16" s="117" t="s">
        <v>169</v>
      </c>
      <c r="CY16" s="117" t="s">
        <v>171</v>
      </c>
      <c r="DB16" s="117" t="s">
        <v>170</v>
      </c>
      <c r="DC16" s="117" t="s">
        <v>172</v>
      </c>
      <c r="DK16" s="117" t="s">
        <v>169</v>
      </c>
      <c r="DL16" s="117" t="s">
        <v>171</v>
      </c>
      <c r="DO16" s="117" t="s">
        <v>170</v>
      </c>
      <c r="DP16" s="117" t="s">
        <v>172</v>
      </c>
    </row>
    <row r="17" spans="1:126" ht="21.6" customHeight="1">
      <c r="A17" s="172">
        <v>2709</v>
      </c>
      <c r="B17" s="173" t="str">
        <f>IF('1'!$A$1=1,D17,F17)</f>
        <v>нафта або нафтопродукти сирі</v>
      </c>
      <c r="C17" s="174">
        <v>2709</v>
      </c>
      <c r="D17" s="176" t="s">
        <v>63</v>
      </c>
      <c r="E17" s="176">
        <v>2709</v>
      </c>
      <c r="F17" s="176" t="s">
        <v>152</v>
      </c>
      <c r="G17" s="51">
        <v>4438.4336199999998</v>
      </c>
      <c r="H17" s="164">
        <f t="shared" si="0"/>
        <v>36.153325308221504</v>
      </c>
      <c r="I17" s="52">
        <v>4403.6248099999993</v>
      </c>
      <c r="J17" s="253">
        <f t="shared" si="1"/>
        <v>32.991644985801678</v>
      </c>
      <c r="K17" s="52">
        <v>4553.5111900000002</v>
      </c>
      <c r="L17" s="164">
        <f t="shared" si="2"/>
        <v>27.783225021188439</v>
      </c>
      <c r="M17" s="52">
        <v>4218.0834599999998</v>
      </c>
      <c r="N17" s="164">
        <f t="shared" si="3"/>
        <v>22.041164262782004</v>
      </c>
      <c r="O17" s="52">
        <v>2599.6826000000001</v>
      </c>
      <c r="P17" s="164">
        <f t="shared" si="4"/>
        <v>19.721468816219929</v>
      </c>
      <c r="Q17" s="51">
        <v>1972.08755</v>
      </c>
      <c r="R17" s="164">
        <f t="shared" si="5"/>
        <v>9.4825015969961104</v>
      </c>
      <c r="S17" s="52">
        <f>1303.32869-428</f>
        <v>875.32869000000005</v>
      </c>
      <c r="T17" s="164">
        <f t="shared" si="6"/>
        <v>3.2708304348301844</v>
      </c>
      <c r="U17" s="52">
        <v>214.37546</v>
      </c>
      <c r="V17" s="164">
        <f t="shared" si="7"/>
        <v>0.79766485892387573</v>
      </c>
      <c r="W17" s="51">
        <v>0</v>
      </c>
      <c r="X17" s="164">
        <f t="shared" si="8"/>
        <v>0</v>
      </c>
      <c r="Y17" s="52" t="s">
        <v>11</v>
      </c>
      <c r="Z17" s="164" t="s">
        <v>11</v>
      </c>
      <c r="AA17" s="164" t="s">
        <v>11</v>
      </c>
      <c r="AB17" s="164" t="s">
        <v>11</v>
      </c>
      <c r="AC17" s="52" t="s">
        <v>11</v>
      </c>
      <c r="AD17" s="164" t="s">
        <v>11</v>
      </c>
      <c r="AE17" s="52">
        <v>6</v>
      </c>
      <c r="AF17" s="164">
        <f t="shared" si="27"/>
        <v>8.3724578956991175E-2</v>
      </c>
      <c r="AG17" s="52">
        <v>1</v>
      </c>
      <c r="AH17" s="259">
        <f t="shared" si="28"/>
        <v>1.2482794825940918E-2</v>
      </c>
      <c r="AI17" s="52">
        <v>0</v>
      </c>
      <c r="AJ17" s="164">
        <f t="shared" si="29"/>
        <v>0</v>
      </c>
      <c r="AK17" s="52">
        <v>0</v>
      </c>
      <c r="AL17" s="169">
        <f t="shared" si="30"/>
        <v>0</v>
      </c>
      <c r="AM17" s="244">
        <f t="shared" si="10"/>
        <v>99.215741115443322</v>
      </c>
      <c r="AN17" s="244">
        <f t="shared" si="11"/>
        <v>103.40370459489714</v>
      </c>
      <c r="AO17" s="244">
        <f t="shared" si="12"/>
        <v>92.633646520148332</v>
      </c>
      <c r="AP17" s="244">
        <f t="shared" si="13"/>
        <v>61.631843576656017</v>
      </c>
      <c r="AQ17" s="245">
        <f>Q17/O17*100</f>
        <v>75.858781760511846</v>
      </c>
      <c r="AR17" s="244">
        <f>S17/Q17*100</f>
        <v>44.385894023822623</v>
      </c>
      <c r="AS17" s="244">
        <f>U17/S17*100</f>
        <v>24.490852687577281</v>
      </c>
      <c r="AT17" s="244" t="s">
        <v>11</v>
      </c>
      <c r="AU17" s="245" t="s">
        <v>11</v>
      </c>
      <c r="AV17" s="244" t="s">
        <v>11</v>
      </c>
      <c r="AW17" s="244" t="s">
        <v>11</v>
      </c>
      <c r="AX17" s="244" t="s">
        <v>11</v>
      </c>
      <c r="AY17" s="244">
        <f t="shared" si="22"/>
        <v>16.666666666666664</v>
      </c>
      <c r="AZ17" s="244" t="s">
        <v>11</v>
      </c>
      <c r="BA17" s="251" t="s">
        <v>11</v>
      </c>
    </row>
    <row r="18" spans="1:126" ht="23.45" customHeight="1">
      <c r="A18" s="172">
        <v>2710</v>
      </c>
      <c r="B18" s="173" t="str">
        <f>IF('1'!$A$1=1,D18,F18)</f>
        <v>нафта або нафтопродукти, крім сирих</v>
      </c>
      <c r="C18" s="174">
        <v>2710</v>
      </c>
      <c r="D18" s="176" t="s">
        <v>64</v>
      </c>
      <c r="E18" s="176">
        <v>2710</v>
      </c>
      <c r="F18" s="176" t="s">
        <v>153</v>
      </c>
      <c r="G18" s="51">
        <v>370.08010200000001</v>
      </c>
      <c r="H18" s="164">
        <f t="shared" si="0"/>
        <v>3.0144928285996979</v>
      </c>
      <c r="I18" s="52">
        <v>997.69899299999997</v>
      </c>
      <c r="J18" s="253">
        <f t="shared" si="1"/>
        <v>7.4746901473079479</v>
      </c>
      <c r="K18" s="52">
        <v>1162.9967960000001</v>
      </c>
      <c r="L18" s="164">
        <f t="shared" si="2"/>
        <v>7.0960189475649855</v>
      </c>
      <c r="M18" s="52">
        <v>2307.144448</v>
      </c>
      <c r="N18" s="164">
        <f t="shared" si="3"/>
        <v>12.055747649036208</v>
      </c>
      <c r="O18" s="52">
        <v>610.86120999999991</v>
      </c>
      <c r="P18" s="164">
        <f t="shared" si="4"/>
        <v>4.6340581361945379</v>
      </c>
      <c r="Q18" s="51">
        <v>842.09100000000001</v>
      </c>
      <c r="R18" s="164">
        <f t="shared" si="5"/>
        <v>4.0490744198025341</v>
      </c>
      <c r="S18" s="52">
        <v>1886.5867739999999</v>
      </c>
      <c r="T18" s="164">
        <f t="shared" si="6"/>
        <v>7.0495866396739419</v>
      </c>
      <c r="U18" s="52">
        <v>1630.942119</v>
      </c>
      <c r="V18" s="164">
        <f t="shared" si="7"/>
        <v>6.0685360874101084</v>
      </c>
      <c r="W18" s="51">
        <v>1853.880885</v>
      </c>
      <c r="X18" s="164">
        <f t="shared" si="8"/>
        <v>8.2090618855249282</v>
      </c>
      <c r="Y18" s="52">
        <v>1214.0495940799999</v>
      </c>
      <c r="Z18" s="164">
        <f t="shared" ref="Z18:Z39" si="31">Y18/$Y$7*100</f>
        <v>9.7952685953414775</v>
      </c>
      <c r="AA18" s="52">
        <v>844.59621374000005</v>
      </c>
      <c r="AB18" s="164">
        <f t="shared" si="25"/>
        <v>11.381995948193548</v>
      </c>
      <c r="AC18" s="52">
        <v>539.77167695999992</v>
      </c>
      <c r="AD18" s="164">
        <f t="shared" si="26"/>
        <v>10.562246369260359</v>
      </c>
      <c r="AE18" s="52">
        <v>1263.12034677</v>
      </c>
      <c r="AF18" s="164">
        <f t="shared" si="27"/>
        <v>17.62570320088782</v>
      </c>
      <c r="AG18" s="52">
        <v>2034.4862095399999</v>
      </c>
      <c r="AH18" s="164">
        <f t="shared" si="28"/>
        <v>25.396073929894065</v>
      </c>
      <c r="AI18" s="52">
        <v>1771.89499832</v>
      </c>
      <c r="AJ18" s="164">
        <f t="shared" si="29"/>
        <v>26.080137078623387</v>
      </c>
      <c r="AK18" s="52">
        <v>1049.8659038799999</v>
      </c>
      <c r="AL18" s="169">
        <f t="shared" si="30"/>
        <v>24.136486885395467</v>
      </c>
      <c r="AM18" s="244">
        <f t="shared" si="10"/>
        <v>269.59001243465934</v>
      </c>
      <c r="AN18" s="244">
        <f t="shared" si="11"/>
        <v>116.56790316114913</v>
      </c>
      <c r="AO18" s="244">
        <f t="shared" si="12"/>
        <v>198.37926088319162</v>
      </c>
      <c r="AP18" s="244">
        <f>O18/M18*100</f>
        <v>26.476938213796657</v>
      </c>
      <c r="AQ18" s="245">
        <f t="shared" si="14"/>
        <v>137.85308122609393</v>
      </c>
      <c r="AR18" s="244">
        <f t="shared" si="15"/>
        <v>224.03597402180998</v>
      </c>
      <c r="AS18" s="244">
        <f t="shared" si="16"/>
        <v>86.449356132293133</v>
      </c>
      <c r="AT18" s="244">
        <f t="shared" si="17"/>
        <v>113.66932421468722</v>
      </c>
      <c r="AU18" s="245">
        <f t="shared" ref="AU18:AU39" si="32">Y18/W18*100</f>
        <v>65.486925503307063</v>
      </c>
      <c r="AV18" s="244">
        <f t="shared" si="19"/>
        <v>69.568510039330846</v>
      </c>
      <c r="AW18" s="244">
        <f>AC18/AA18*100</f>
        <v>63.908844034453949</v>
      </c>
      <c r="AX18" s="244">
        <f t="shared" si="21"/>
        <v>234.01011959054756</v>
      </c>
      <c r="AY18" s="244">
        <f t="shared" si="22"/>
        <v>161.06827941949518</v>
      </c>
      <c r="AZ18" s="244">
        <f t="shared" si="23"/>
        <v>87.092996256810608</v>
      </c>
      <c r="BA18" s="251">
        <f t="shared" si="24"/>
        <v>59.251022485836749</v>
      </c>
    </row>
    <row r="19" spans="1:126" ht="16.149999999999999" customHeight="1">
      <c r="A19" s="172">
        <v>2711</v>
      </c>
      <c r="B19" s="173" t="str">
        <f>IF('1'!$A$1=1,D19,F19)</f>
        <v>газ природний</v>
      </c>
      <c r="C19" s="174">
        <v>2711</v>
      </c>
      <c r="D19" s="176" t="s">
        <v>65</v>
      </c>
      <c r="E19" s="176">
        <v>2711</v>
      </c>
      <c r="F19" s="176" t="s">
        <v>154</v>
      </c>
      <c r="G19" s="51">
        <v>1161.405608</v>
      </c>
      <c r="H19" s="164">
        <f t="shared" si="0"/>
        <v>9.4602461939752498</v>
      </c>
      <c r="I19" s="52">
        <v>399.28355900000003</v>
      </c>
      <c r="J19" s="253">
        <f t="shared" si="1"/>
        <v>2.9914041262737374</v>
      </c>
      <c r="K19" s="52">
        <v>521.47182900000007</v>
      </c>
      <c r="L19" s="164">
        <f t="shared" si="2"/>
        <v>3.1817576728778616</v>
      </c>
      <c r="M19" s="52">
        <v>269.17162000000002</v>
      </c>
      <c r="N19" s="164">
        <f t="shared" si="3"/>
        <v>1.4065288056910894</v>
      </c>
      <c r="O19" s="52">
        <v>4418.112873</v>
      </c>
      <c r="P19" s="164">
        <f t="shared" si="4"/>
        <v>33.51627435264956</v>
      </c>
      <c r="Q19" s="51">
        <v>9438.5068139999985</v>
      </c>
      <c r="R19" s="164">
        <f t="shared" si="5"/>
        <v>45.383713282411648</v>
      </c>
      <c r="S19" s="52">
        <v>12451.345416</v>
      </c>
      <c r="T19" s="164">
        <f t="shared" si="6"/>
        <v>46.526796169832046</v>
      </c>
      <c r="U19" s="52">
        <v>14090.655331</v>
      </c>
      <c r="V19" s="164">
        <f t="shared" si="7"/>
        <v>52.429604567365473</v>
      </c>
      <c r="W19" s="51">
        <v>10787.144929</v>
      </c>
      <c r="X19" s="164">
        <f t="shared" si="8"/>
        <v>47.765927685417289</v>
      </c>
      <c r="Y19" s="52">
        <v>4082.1830358299999</v>
      </c>
      <c r="Z19" s="164">
        <f t="shared" si="31"/>
        <v>32.93611684916592</v>
      </c>
      <c r="AA19" s="52">
        <v>1799.8403249400001</v>
      </c>
      <c r="AB19" s="164">
        <f t="shared" si="25"/>
        <v>24.255111439759268</v>
      </c>
      <c r="AC19" s="52">
        <v>254.23200721000001</v>
      </c>
      <c r="AD19" s="164">
        <f t="shared" si="26"/>
        <v>4.9748091827029839</v>
      </c>
      <c r="AE19" s="52">
        <v>221.46271854999998</v>
      </c>
      <c r="AF19" s="164">
        <f t="shared" si="27"/>
        <v>3.0903121442115644</v>
      </c>
      <c r="AG19" s="52">
        <v>253.35629811000001</v>
      </c>
      <c r="AH19" s="164">
        <f t="shared" si="28"/>
        <v>3.1625946871670538</v>
      </c>
      <c r="AI19" s="52">
        <v>270.72352461000003</v>
      </c>
      <c r="AJ19" s="164">
        <f t="shared" si="29"/>
        <v>3.9847206741546222</v>
      </c>
      <c r="AK19" s="52">
        <v>256.12607481999999</v>
      </c>
      <c r="AL19" s="169">
        <f t="shared" si="30"/>
        <v>5.8883554776414107</v>
      </c>
      <c r="AM19" s="244">
        <f t="shared" si="10"/>
        <v>34.379337954772474</v>
      </c>
      <c r="AN19" s="244">
        <f t="shared" si="11"/>
        <v>130.60187860126743</v>
      </c>
      <c r="AO19" s="244">
        <f t="shared" si="12"/>
        <v>51.61767233259306</v>
      </c>
      <c r="AP19" s="244" t="s">
        <v>27</v>
      </c>
      <c r="AQ19" s="245">
        <f t="shared" si="14"/>
        <v>213.63208875175332</v>
      </c>
      <c r="AR19" s="244">
        <f t="shared" si="15"/>
        <v>131.92071226278188</v>
      </c>
      <c r="AS19" s="244">
        <f t="shared" si="16"/>
        <v>113.16572515042016</v>
      </c>
      <c r="AT19" s="244">
        <f t="shared" si="17"/>
        <v>76.555310420998339</v>
      </c>
      <c r="AU19" s="245">
        <f t="shared" si="32"/>
        <v>37.843035044940571</v>
      </c>
      <c r="AV19" s="244">
        <f t="shared" si="19"/>
        <v>44.090142679603098</v>
      </c>
      <c r="AW19" s="244">
        <f t="shared" si="20"/>
        <v>14.12525342871597</v>
      </c>
      <c r="AX19" s="244">
        <f t="shared" si="21"/>
        <v>87.110478723895682</v>
      </c>
      <c r="AY19" s="244">
        <f t="shared" si="22"/>
        <v>114.40133118965545</v>
      </c>
      <c r="AZ19" s="244">
        <f t="shared" si="23"/>
        <v>106.85486274845223</v>
      </c>
      <c r="BA19" s="251">
        <f t="shared" si="24"/>
        <v>94.607986206212075</v>
      </c>
    </row>
    <row r="20" spans="1:126" ht="26.25" customHeight="1">
      <c r="A20" s="239"/>
      <c r="B20" s="166" t="str">
        <f>IF('1'!$A$1=1,D20,F20)</f>
        <v>Продукція хімічної та пов'язаних з нею галузей промисловості</v>
      </c>
      <c r="C20" s="155"/>
      <c r="D20" s="168" t="s">
        <v>19</v>
      </c>
      <c r="E20" s="168"/>
      <c r="F20" s="168" t="s">
        <v>126</v>
      </c>
      <c r="G20" s="58">
        <v>1033.5181640000001</v>
      </c>
      <c r="H20" s="164">
        <f t="shared" si="0"/>
        <v>8.4185371674090348</v>
      </c>
      <c r="I20" s="44">
        <v>1254.9258609999999</v>
      </c>
      <c r="J20" s="253">
        <f t="shared" si="1"/>
        <v>9.4018156123553833</v>
      </c>
      <c r="K20" s="44">
        <v>1651.8192180000001</v>
      </c>
      <c r="L20" s="164">
        <f t="shared" si="2"/>
        <v>10.078566432164083</v>
      </c>
      <c r="M20" s="44">
        <v>2035.177946</v>
      </c>
      <c r="N20" s="164">
        <f t="shared" si="3"/>
        <v>10.63461447293821</v>
      </c>
      <c r="O20" s="44">
        <v>1543.8112450000001</v>
      </c>
      <c r="P20" s="164">
        <f t="shared" si="4"/>
        <v>11.71151636988191</v>
      </c>
      <c r="Q20" s="58">
        <v>1868.8119410000002</v>
      </c>
      <c r="R20" s="164">
        <f t="shared" si="5"/>
        <v>8.9859155669929045</v>
      </c>
      <c r="S20" s="44">
        <v>2463.2741129999999</v>
      </c>
      <c r="T20" s="164">
        <f t="shared" si="6"/>
        <v>9.2044874458870147</v>
      </c>
      <c r="U20" s="44">
        <v>2503.6573590000003</v>
      </c>
      <c r="V20" s="164">
        <f t="shared" si="7"/>
        <v>9.3158027232242855</v>
      </c>
      <c r="W20" s="58">
        <v>2434.548198</v>
      </c>
      <c r="X20" s="164">
        <f t="shared" si="8"/>
        <v>10.780280967552667</v>
      </c>
      <c r="Y20" s="44">
        <v>1830.23362873</v>
      </c>
      <c r="Z20" s="164">
        <f t="shared" si="31"/>
        <v>14.766802009618315</v>
      </c>
      <c r="AA20" s="44">
        <v>1406.6410230399999</v>
      </c>
      <c r="AB20" s="164">
        <f t="shared" si="25"/>
        <v>18.95625645053239</v>
      </c>
      <c r="AC20" s="44">
        <v>1333.8196724899999</v>
      </c>
      <c r="AD20" s="164">
        <f t="shared" si="26"/>
        <v>26.100169005439593</v>
      </c>
      <c r="AE20" s="44">
        <v>1697.93478678</v>
      </c>
      <c r="AF20" s="164">
        <f t="shared" si="27"/>
        <v>23.693145853264014</v>
      </c>
      <c r="AG20" s="44">
        <v>1318.22809708</v>
      </c>
      <c r="AH20" s="164">
        <f t="shared" si="28"/>
        <v>16.455170869640167</v>
      </c>
      <c r="AI20" s="44">
        <v>999.96835994000003</v>
      </c>
      <c r="AJ20" s="164">
        <f t="shared" si="29"/>
        <v>14.718316788663092</v>
      </c>
      <c r="AK20" s="44">
        <v>633.86285662</v>
      </c>
      <c r="AL20" s="169">
        <f t="shared" si="30"/>
        <v>14.572549188812065</v>
      </c>
      <c r="AM20" s="244">
        <f t="shared" si="10"/>
        <v>121.42271947530085</v>
      </c>
      <c r="AN20" s="244">
        <f t="shared" si="11"/>
        <v>131.62683703750687</v>
      </c>
      <c r="AO20" s="244">
        <f t="shared" si="12"/>
        <v>123.20827387298263</v>
      </c>
      <c r="AP20" s="244">
        <f t="shared" ref="AP20:AP39" si="33">O20/M20*100</f>
        <v>75.856327356251725</v>
      </c>
      <c r="AQ20" s="245">
        <f t="shared" si="14"/>
        <v>121.05184147690284</v>
      </c>
      <c r="AR20" s="244">
        <f t="shared" si="15"/>
        <v>131.80963043728752</v>
      </c>
      <c r="AS20" s="244">
        <f t="shared" si="16"/>
        <v>101.63941340457711</v>
      </c>
      <c r="AT20" s="244">
        <f t="shared" si="17"/>
        <v>97.239671764525966</v>
      </c>
      <c r="AU20" s="245">
        <f t="shared" si="32"/>
        <v>75.177547531552307</v>
      </c>
      <c r="AV20" s="244">
        <f t="shared" si="19"/>
        <v>76.855817801581367</v>
      </c>
      <c r="AW20" s="244">
        <f t="shared" si="20"/>
        <v>94.823032361688107</v>
      </c>
      <c r="AX20" s="244">
        <f t="shared" si="21"/>
        <v>127.29867626035707</v>
      </c>
      <c r="AY20" s="244">
        <f t="shared" si="22"/>
        <v>77.637145274578899</v>
      </c>
      <c r="AZ20" s="244">
        <f t="shared" si="23"/>
        <v>75.857005487519544</v>
      </c>
      <c r="BA20" s="251">
        <f t="shared" si="24"/>
        <v>63.388291271339128</v>
      </c>
    </row>
    <row r="21" spans="1:126" ht="18.75" customHeight="1">
      <c r="A21" s="172">
        <v>25</v>
      </c>
      <c r="B21" s="173" t="str">
        <f>IF('1'!$A$1=1,D21,F21)</f>
        <v>сіль, сірка, землі та каміння</v>
      </c>
      <c r="C21" s="174">
        <v>25</v>
      </c>
      <c r="D21" s="176" t="s">
        <v>66</v>
      </c>
      <c r="E21" s="176">
        <v>25</v>
      </c>
      <c r="F21" s="176" t="s">
        <v>155</v>
      </c>
      <c r="G21" s="51">
        <v>63.227415999999998</v>
      </c>
      <c r="H21" s="164">
        <f t="shared" si="0"/>
        <v>0.51501983238993432</v>
      </c>
      <c r="I21" s="52">
        <v>75.523105999999999</v>
      </c>
      <c r="J21" s="253">
        <f t="shared" si="1"/>
        <v>0.5658137577295258</v>
      </c>
      <c r="K21" s="52">
        <v>92.742380999999995</v>
      </c>
      <c r="L21" s="164">
        <f t="shared" si="2"/>
        <v>0.565867158948124</v>
      </c>
      <c r="M21" s="52">
        <v>119.903761</v>
      </c>
      <c r="N21" s="164">
        <f t="shared" si="3"/>
        <v>0.6265448554985098</v>
      </c>
      <c r="O21" s="52">
        <v>160.32536499999998</v>
      </c>
      <c r="P21" s="164">
        <f t="shared" si="4"/>
        <v>1.2162452779029937</v>
      </c>
      <c r="Q21" s="51">
        <v>196.99739300000002</v>
      </c>
      <c r="R21" s="164">
        <f t="shared" si="5"/>
        <v>0.94723385568078367</v>
      </c>
      <c r="S21" s="52">
        <v>152.564582</v>
      </c>
      <c r="T21" s="164">
        <f t="shared" si="6"/>
        <v>0.5700862816261002</v>
      </c>
      <c r="U21" s="52">
        <v>178.85242199999999</v>
      </c>
      <c r="V21" s="164">
        <f t="shared" si="7"/>
        <v>0.66548798058706671</v>
      </c>
      <c r="W21" s="51">
        <v>150.14587</v>
      </c>
      <c r="X21" s="164">
        <f t="shared" si="8"/>
        <v>0.66485217505545435</v>
      </c>
      <c r="Y21" s="52">
        <v>89.455274200000005</v>
      </c>
      <c r="Z21" s="164">
        <f t="shared" si="31"/>
        <v>0.72174847084639027</v>
      </c>
      <c r="AA21" s="52">
        <v>44.870334810000003</v>
      </c>
      <c r="AB21" s="164">
        <f t="shared" si="25"/>
        <v>0.60468418007699698</v>
      </c>
      <c r="AC21" s="52">
        <v>53.957493849999999</v>
      </c>
      <c r="AD21" s="164">
        <f t="shared" si="26"/>
        <v>1.0558396593191093</v>
      </c>
      <c r="AE21" s="52">
        <v>84.420216459999992</v>
      </c>
      <c r="AF21" s="164">
        <f t="shared" si="27"/>
        <v>1.1780078464285926</v>
      </c>
      <c r="AG21" s="52">
        <v>76.10537054000001</v>
      </c>
      <c r="AH21" s="164">
        <f t="shared" si="28"/>
        <v>0.9500077256030286</v>
      </c>
      <c r="AI21" s="52">
        <v>66.632039079999998</v>
      </c>
      <c r="AJ21" s="164">
        <f t="shared" si="29"/>
        <v>0.98074249020525373</v>
      </c>
      <c r="AK21" s="52">
        <v>46.671007939999996</v>
      </c>
      <c r="AL21" s="169">
        <f t="shared" si="30"/>
        <v>1.0729695734558822</v>
      </c>
      <c r="AM21" s="244">
        <f t="shared" si="10"/>
        <v>119.44676973672308</v>
      </c>
      <c r="AN21" s="244">
        <f t="shared" si="11"/>
        <v>122.80000904623812</v>
      </c>
      <c r="AO21" s="244">
        <f t="shared" si="12"/>
        <v>129.2869125281569</v>
      </c>
      <c r="AP21" s="244">
        <f t="shared" si="33"/>
        <v>133.71170650768826</v>
      </c>
      <c r="AQ21" s="245">
        <f t="shared" si="14"/>
        <v>122.87350351580366</v>
      </c>
      <c r="AR21" s="244">
        <f t="shared" si="15"/>
        <v>77.444975122081942</v>
      </c>
      <c r="AS21" s="244">
        <f t="shared" si="16"/>
        <v>117.23063089439722</v>
      </c>
      <c r="AT21" s="244">
        <f t="shared" si="17"/>
        <v>83.949587218897165</v>
      </c>
      <c r="AU21" s="245">
        <f t="shared" si="32"/>
        <v>59.578910961720098</v>
      </c>
      <c r="AV21" s="244">
        <f t="shared" si="19"/>
        <v>50.159518498239649</v>
      </c>
      <c r="AW21" s="244">
        <f t="shared" si="20"/>
        <v>120.2520419749014</v>
      </c>
      <c r="AX21" s="244">
        <f t="shared" si="21"/>
        <v>156.45688937052066</v>
      </c>
      <c r="AY21" s="244">
        <f t="shared" si="22"/>
        <v>90.150646055332345</v>
      </c>
      <c r="AZ21" s="244">
        <f t="shared" si="23"/>
        <v>87.552348286615398</v>
      </c>
      <c r="BA21" s="251">
        <f t="shared" si="24"/>
        <v>70.042893155296781</v>
      </c>
    </row>
    <row r="22" spans="1:126" ht="15.75" customHeight="1">
      <c r="A22" s="172">
        <v>29</v>
      </c>
      <c r="B22" s="173" t="str">
        <f>IF('1'!$A$1=1,D22,F22)</f>
        <v>органічні хімічні сполуки</v>
      </c>
      <c r="C22" s="174">
        <v>29</v>
      </c>
      <c r="D22" s="176" t="s">
        <v>67</v>
      </c>
      <c r="E22" s="176">
        <v>29</v>
      </c>
      <c r="F22" s="176" t="s">
        <v>156</v>
      </c>
      <c r="G22" s="51">
        <v>149.92303700000002</v>
      </c>
      <c r="H22" s="164">
        <f t="shared" si="0"/>
        <v>1.2212002683634886</v>
      </c>
      <c r="I22" s="52">
        <v>148.369552</v>
      </c>
      <c r="J22" s="253">
        <f t="shared" si="1"/>
        <v>1.1115741684374882</v>
      </c>
      <c r="K22" s="52">
        <v>201.14292499999999</v>
      </c>
      <c r="L22" s="164">
        <f t="shared" si="2"/>
        <v>1.2272725186154707</v>
      </c>
      <c r="M22" s="52">
        <v>257.86242600000003</v>
      </c>
      <c r="N22" s="164">
        <f t="shared" si="3"/>
        <v>1.3474337676252308</v>
      </c>
      <c r="O22" s="52">
        <v>227.59470899999999</v>
      </c>
      <c r="P22" s="164">
        <f t="shared" si="4"/>
        <v>1.7265576791105761</v>
      </c>
      <c r="Q22" s="51">
        <v>128.91551200000001</v>
      </c>
      <c r="R22" s="164">
        <f t="shared" si="5"/>
        <v>0.61987184515087634</v>
      </c>
      <c r="S22" s="52">
        <v>360.39665300000001</v>
      </c>
      <c r="T22" s="164">
        <f t="shared" si="6"/>
        <v>1.3466899402592791</v>
      </c>
      <c r="U22" s="52">
        <v>358.42092099999996</v>
      </c>
      <c r="V22" s="164">
        <f t="shared" si="7"/>
        <v>1.3336403960827914</v>
      </c>
      <c r="W22" s="51">
        <v>182.31676800000002</v>
      </c>
      <c r="X22" s="164">
        <f t="shared" si="8"/>
        <v>0.80730625327143979</v>
      </c>
      <c r="Y22" s="52">
        <v>162.76544579999998</v>
      </c>
      <c r="Z22" s="164">
        <f t="shared" si="31"/>
        <v>1.3132340453189399</v>
      </c>
      <c r="AA22" s="52">
        <v>107.96471258000001</v>
      </c>
      <c r="AB22" s="164">
        <f t="shared" si="25"/>
        <v>1.4549602533640185</v>
      </c>
      <c r="AC22" s="52">
        <v>60.985882440000005</v>
      </c>
      <c r="AD22" s="164">
        <f t="shared" si="26"/>
        <v>1.193371091654674</v>
      </c>
      <c r="AE22" s="52">
        <v>97.780530139999996</v>
      </c>
      <c r="AF22" s="164">
        <f t="shared" si="27"/>
        <v>1.3644389526938141</v>
      </c>
      <c r="AG22" s="52">
        <v>148.41923301</v>
      </c>
      <c r="AH22" s="164">
        <f t="shared" si="28"/>
        <v>1.8526868338873477</v>
      </c>
      <c r="AI22" s="52">
        <v>106.90845037</v>
      </c>
      <c r="AJ22" s="164">
        <f t="shared" si="29"/>
        <v>1.5735622275340186</v>
      </c>
      <c r="AK22" s="52">
        <v>56.933121069999999</v>
      </c>
      <c r="AL22" s="169">
        <f t="shared" si="30"/>
        <v>1.3088962361499408</v>
      </c>
      <c r="AM22" s="244">
        <f t="shared" si="10"/>
        <v>98.963811678921616</v>
      </c>
      <c r="AN22" s="244">
        <f t="shared" si="11"/>
        <v>135.56886995250886</v>
      </c>
      <c r="AO22" s="244">
        <f t="shared" si="12"/>
        <v>128.19860604095322</v>
      </c>
      <c r="AP22" s="244">
        <f t="shared" si="33"/>
        <v>88.262067696516581</v>
      </c>
      <c r="AQ22" s="245">
        <f t="shared" si="14"/>
        <v>56.642578628662235</v>
      </c>
      <c r="AR22" s="244">
        <f t="shared" si="15"/>
        <v>279.56034724510113</v>
      </c>
      <c r="AS22" s="244">
        <f t="shared" si="16"/>
        <v>99.451789581408775</v>
      </c>
      <c r="AT22" s="244">
        <f t="shared" si="17"/>
        <v>50.86666467217745</v>
      </c>
      <c r="AU22" s="245">
        <f t="shared" si="32"/>
        <v>89.276179906831146</v>
      </c>
      <c r="AV22" s="244">
        <f t="shared" si="19"/>
        <v>66.331469833384034</v>
      </c>
      <c r="AW22" s="244">
        <f t="shared" si="20"/>
        <v>56.486865923725318</v>
      </c>
      <c r="AX22" s="244">
        <f t="shared" si="21"/>
        <v>160.33305779612161</v>
      </c>
      <c r="AY22" s="244">
        <f t="shared" si="22"/>
        <v>151.78812468852095</v>
      </c>
      <c r="AZ22" s="244">
        <f t="shared" si="23"/>
        <v>72.031399301731241</v>
      </c>
      <c r="BA22" s="251">
        <f t="shared" si="24"/>
        <v>53.254088776855212</v>
      </c>
    </row>
    <row r="23" spans="1:126" ht="18.600000000000001" customHeight="1">
      <c r="A23" s="172">
        <v>31</v>
      </c>
      <c r="B23" s="173" t="str">
        <f>IF('1'!$A$1=1,D23,F23)</f>
        <v>добрива</v>
      </c>
      <c r="C23" s="174">
        <v>31</v>
      </c>
      <c r="D23" s="176" t="s">
        <v>68</v>
      </c>
      <c r="E23" s="176">
        <v>31</v>
      </c>
      <c r="F23" s="176" t="s">
        <v>157</v>
      </c>
      <c r="G23" s="51">
        <v>78.61930000000001</v>
      </c>
      <c r="H23" s="164">
        <f t="shared" si="0"/>
        <v>0.64039464634477505</v>
      </c>
      <c r="I23" s="52">
        <v>152.893112</v>
      </c>
      <c r="J23" s="253">
        <f t="shared" si="1"/>
        <v>1.1454643593668041</v>
      </c>
      <c r="K23" s="52">
        <v>217.626465</v>
      </c>
      <c r="L23" s="164">
        <f t="shared" si="2"/>
        <v>1.3278467528397113</v>
      </c>
      <c r="M23" s="52">
        <v>358.95240999999999</v>
      </c>
      <c r="N23" s="164">
        <f t="shared" si="3"/>
        <v>1.8756691531493483</v>
      </c>
      <c r="O23" s="52">
        <v>212.39877299999998</v>
      </c>
      <c r="P23" s="164">
        <f t="shared" si="4"/>
        <v>1.6112796917296268</v>
      </c>
      <c r="Q23" s="51">
        <v>302.80517099999997</v>
      </c>
      <c r="R23" s="164">
        <f t="shared" si="5"/>
        <v>1.455995459018125</v>
      </c>
      <c r="S23" s="52">
        <v>482.55797699999999</v>
      </c>
      <c r="T23" s="164">
        <f t="shared" si="6"/>
        <v>1.8031687248154564</v>
      </c>
      <c r="U23" s="52">
        <v>552.74606400000005</v>
      </c>
      <c r="V23" s="164">
        <f t="shared" si="7"/>
        <v>2.0567004785029392</v>
      </c>
      <c r="W23" s="51">
        <v>600.76604299999997</v>
      </c>
      <c r="X23" s="164">
        <f t="shared" si="8"/>
        <v>2.6602170968006553</v>
      </c>
      <c r="Y23" s="52">
        <v>469.67974378000002</v>
      </c>
      <c r="Z23" s="164">
        <f t="shared" si="31"/>
        <v>3.7894986057819198</v>
      </c>
      <c r="AA23" s="52">
        <v>522.93549025999994</v>
      </c>
      <c r="AB23" s="164">
        <f t="shared" si="25"/>
        <v>7.0472132534780716</v>
      </c>
      <c r="AC23" s="52">
        <v>551.78658441000005</v>
      </c>
      <c r="AD23" s="164">
        <f t="shared" si="26"/>
        <v>10.797353949016101</v>
      </c>
      <c r="AE23" s="52">
        <v>701.38671510000006</v>
      </c>
      <c r="AF23" s="164">
        <f t="shared" si="27"/>
        <v>9.7872179012957705</v>
      </c>
      <c r="AG23" s="52">
        <v>323.0195526</v>
      </c>
      <c r="AH23" s="164">
        <f t="shared" si="28"/>
        <v>4.0321867998730303</v>
      </c>
      <c r="AI23" s="52">
        <v>189.12678880999999</v>
      </c>
      <c r="AJ23" s="164">
        <f t="shared" si="29"/>
        <v>2.783716067871572</v>
      </c>
      <c r="AK23" s="52">
        <v>0</v>
      </c>
      <c r="AL23" s="169">
        <f t="shared" si="30"/>
        <v>0</v>
      </c>
      <c r="AM23" s="244">
        <f t="shared" si="10"/>
        <v>194.47274651389671</v>
      </c>
      <c r="AN23" s="244">
        <f t="shared" si="11"/>
        <v>142.33895965175984</v>
      </c>
      <c r="AO23" s="244">
        <f t="shared" si="12"/>
        <v>164.93968690802382</v>
      </c>
      <c r="AP23" s="244">
        <f t="shared" si="33"/>
        <v>59.171847599518834</v>
      </c>
      <c r="AQ23" s="245">
        <f t="shared" si="14"/>
        <v>142.56446340205554</v>
      </c>
      <c r="AR23" s="244">
        <f t="shared" si="15"/>
        <v>159.36252852168104</v>
      </c>
      <c r="AS23" s="244">
        <f t="shared" si="16"/>
        <v>114.54500606048421</v>
      </c>
      <c r="AT23" s="244">
        <f t="shared" si="17"/>
        <v>108.68752979487519</v>
      </c>
      <c r="AU23" s="245">
        <f t="shared" si="32"/>
        <v>78.180141712836459</v>
      </c>
      <c r="AV23" s="244">
        <f t="shared" si="19"/>
        <v>111.33873606117133</v>
      </c>
      <c r="AW23" s="244">
        <f t="shared" si="20"/>
        <v>105.51714211166956</v>
      </c>
      <c r="AX23" s="244">
        <f t="shared" si="21"/>
        <v>127.11195504145149</v>
      </c>
      <c r="AY23" s="244">
        <f t="shared" si="22"/>
        <v>46.054415580703655</v>
      </c>
      <c r="AZ23" s="244">
        <f t="shared" si="23"/>
        <v>58.54964112472738</v>
      </c>
      <c r="BA23" s="251">
        <f t="shared" si="24"/>
        <v>0</v>
      </c>
    </row>
    <row r="24" spans="1:126" s="108" customFormat="1" ht="25.9" customHeight="1">
      <c r="A24" s="172">
        <v>39</v>
      </c>
      <c r="B24" s="173" t="str">
        <f>IF('1'!$A$1=1,D24,F24)</f>
        <v>пластмаси, полімерні матеріали та вироби з них</v>
      </c>
      <c r="C24" s="174">
        <v>39</v>
      </c>
      <c r="D24" s="176" t="s">
        <v>49</v>
      </c>
      <c r="E24" s="176">
        <v>39</v>
      </c>
      <c r="F24" s="176" t="s">
        <v>129</v>
      </c>
      <c r="G24" s="51">
        <v>175.577202</v>
      </c>
      <c r="H24" s="164">
        <f t="shared" si="0"/>
        <v>1.4301666407738953</v>
      </c>
      <c r="I24" s="52">
        <v>205.74727900000002</v>
      </c>
      <c r="J24" s="253">
        <f t="shared" si="1"/>
        <v>1.5414440326860386</v>
      </c>
      <c r="K24" s="52">
        <v>291.39690200000001</v>
      </c>
      <c r="L24" s="164">
        <f t="shared" si="2"/>
        <v>1.7779566934023932</v>
      </c>
      <c r="M24" s="52">
        <v>350.52462800000001</v>
      </c>
      <c r="N24" s="164">
        <f t="shared" si="3"/>
        <v>1.8316306391667641</v>
      </c>
      <c r="O24" s="52">
        <v>260.09667200000001</v>
      </c>
      <c r="P24" s="164">
        <f t="shared" si="4"/>
        <v>1.9731210287173455</v>
      </c>
      <c r="Q24" s="51">
        <v>345.023912</v>
      </c>
      <c r="R24" s="164">
        <f t="shared" si="5"/>
        <v>1.6589982511384167</v>
      </c>
      <c r="S24" s="52">
        <v>432.64178100000004</v>
      </c>
      <c r="T24" s="164">
        <f t="shared" si="6"/>
        <v>1.6166474615083568</v>
      </c>
      <c r="U24" s="52">
        <v>402.25231500000001</v>
      </c>
      <c r="V24" s="164">
        <f t="shared" si="7"/>
        <v>1.4967316506109303</v>
      </c>
      <c r="W24" s="51">
        <v>490.70287999999999</v>
      </c>
      <c r="X24" s="164">
        <f t="shared" si="8"/>
        <v>2.1728528202206001</v>
      </c>
      <c r="Y24" s="52">
        <v>364.68637602000001</v>
      </c>
      <c r="Z24" s="164">
        <f t="shared" si="31"/>
        <v>2.9423847457274541</v>
      </c>
      <c r="AA24" s="52">
        <v>289.79204242000003</v>
      </c>
      <c r="AB24" s="164">
        <f t="shared" si="25"/>
        <v>3.9053121467799454</v>
      </c>
      <c r="AC24" s="52">
        <v>236.73776610000002</v>
      </c>
      <c r="AD24" s="164">
        <f t="shared" si="26"/>
        <v>4.6324820608211219</v>
      </c>
      <c r="AE24" s="52">
        <v>295.50961620999999</v>
      </c>
      <c r="AF24" s="164">
        <f t="shared" si="27"/>
        <v>4.12356969915405</v>
      </c>
      <c r="AG24" s="52">
        <v>274.19084900000001</v>
      </c>
      <c r="AH24" s="164">
        <f t="shared" si="28"/>
        <v>3.4226681112175479</v>
      </c>
      <c r="AI24" s="52">
        <v>207.19000062000001</v>
      </c>
      <c r="AJ24" s="164">
        <f t="shared" si="29"/>
        <v>3.0495845536067132</v>
      </c>
      <c r="AK24" s="52">
        <v>217.30091430000002</v>
      </c>
      <c r="AL24" s="169">
        <f t="shared" si="30"/>
        <v>4.995762457665152</v>
      </c>
      <c r="AM24" s="244">
        <f t="shared" si="10"/>
        <v>117.1833681459396</v>
      </c>
      <c r="AN24" s="244">
        <f t="shared" si="11"/>
        <v>141.62855684716004</v>
      </c>
      <c r="AO24" s="244">
        <f t="shared" si="12"/>
        <v>120.29113061744219</v>
      </c>
      <c r="AP24" s="244">
        <f t="shared" si="33"/>
        <v>74.202110557549759</v>
      </c>
      <c r="AQ24" s="245">
        <f t="shared" si="14"/>
        <v>132.65218249313085</v>
      </c>
      <c r="AR24" s="244">
        <f t="shared" si="15"/>
        <v>125.39472365613895</v>
      </c>
      <c r="AS24" s="244">
        <f t="shared" si="16"/>
        <v>92.975836515428909</v>
      </c>
      <c r="AT24" s="244">
        <f t="shared" si="17"/>
        <v>121.98882683869701</v>
      </c>
      <c r="AU24" s="245">
        <f t="shared" si="32"/>
        <v>74.319183946913043</v>
      </c>
      <c r="AV24" s="244">
        <f t="shared" si="19"/>
        <v>79.46335851167288</v>
      </c>
      <c r="AW24" s="244">
        <f t="shared" si="20"/>
        <v>81.692293592000141</v>
      </c>
      <c r="AX24" s="244">
        <f t="shared" si="21"/>
        <v>124.82571795713162</v>
      </c>
      <c r="AY24" s="244">
        <f t="shared" si="22"/>
        <v>92.785761937828084</v>
      </c>
      <c r="AZ24" s="244">
        <f t="shared" si="23"/>
        <v>75.564155906603574</v>
      </c>
      <c r="BA24" s="251">
        <f t="shared" si="24"/>
        <v>104.88002010219792</v>
      </c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</row>
    <row r="25" spans="1:126" s="108" customFormat="1" ht="24" customHeight="1">
      <c r="A25" s="172">
        <v>40</v>
      </c>
      <c r="B25" s="173" t="str">
        <f>IF('1'!$A$1=1,D25,F25)</f>
        <v>каучук, гума та вироби з них</v>
      </c>
      <c r="C25" s="174">
        <v>40</v>
      </c>
      <c r="D25" s="176" t="s">
        <v>69</v>
      </c>
      <c r="E25" s="176">
        <v>40</v>
      </c>
      <c r="F25" s="176" t="s">
        <v>158</v>
      </c>
      <c r="G25" s="51">
        <v>247.31812400000001</v>
      </c>
      <c r="H25" s="164">
        <f t="shared" si="0"/>
        <v>2.0145333595393651</v>
      </c>
      <c r="I25" s="52">
        <v>281.52727000000004</v>
      </c>
      <c r="J25" s="253">
        <f t="shared" si="1"/>
        <v>2.1091823546297848</v>
      </c>
      <c r="K25" s="52">
        <v>329.27523100000002</v>
      </c>
      <c r="L25" s="164">
        <f t="shared" si="2"/>
        <v>2.0090711222731845</v>
      </c>
      <c r="M25" s="52">
        <v>327.92183500000004</v>
      </c>
      <c r="N25" s="164">
        <f t="shared" si="3"/>
        <v>1.7135220531145912</v>
      </c>
      <c r="O25" s="52">
        <v>189.091161</v>
      </c>
      <c r="P25" s="164">
        <f t="shared" si="4"/>
        <v>1.4344656671104086</v>
      </c>
      <c r="Q25" s="51">
        <v>274.389366</v>
      </c>
      <c r="R25" s="164">
        <f t="shared" si="5"/>
        <v>1.3193621151828425</v>
      </c>
      <c r="S25" s="52">
        <v>358.14405200000004</v>
      </c>
      <c r="T25" s="164">
        <f t="shared" si="6"/>
        <v>1.3382726725602976</v>
      </c>
      <c r="U25" s="52">
        <v>301.678202</v>
      </c>
      <c r="V25" s="164">
        <f t="shared" si="7"/>
        <v>1.1225076808639316</v>
      </c>
      <c r="W25" s="51">
        <v>276.31648300000001</v>
      </c>
      <c r="X25" s="164">
        <f t="shared" si="8"/>
        <v>1.2235409120891803</v>
      </c>
      <c r="Y25" s="52">
        <v>151.51449984999999</v>
      </c>
      <c r="Z25" s="164">
        <f t="shared" si="31"/>
        <v>1.2224584805732237</v>
      </c>
      <c r="AA25" s="52">
        <v>102.70356833</v>
      </c>
      <c r="AB25" s="164">
        <f t="shared" si="25"/>
        <v>1.384059719402122</v>
      </c>
      <c r="AC25" s="52">
        <v>120.98473102999999</v>
      </c>
      <c r="AD25" s="164">
        <f t="shared" si="26"/>
        <v>2.3674279155485514</v>
      </c>
      <c r="AE25" s="52">
        <v>142.59115463999998</v>
      </c>
      <c r="AF25" s="164">
        <f t="shared" si="27"/>
        <v>1.9897307308708694</v>
      </c>
      <c r="AG25" s="52">
        <v>115.41388385</v>
      </c>
      <c r="AH25" s="164">
        <f t="shared" si="28"/>
        <v>1.4406878321645264</v>
      </c>
      <c r="AI25" s="52">
        <v>98.21934834999999</v>
      </c>
      <c r="AJ25" s="164">
        <f t="shared" si="29"/>
        <v>1.4456692248523677</v>
      </c>
      <c r="AK25" s="52">
        <v>93.768049419999997</v>
      </c>
      <c r="AL25" s="169">
        <f t="shared" si="30"/>
        <v>2.1557336863028862</v>
      </c>
      <c r="AM25" s="244">
        <f t="shared" si="10"/>
        <v>113.83204168247696</v>
      </c>
      <c r="AN25" s="244">
        <f t="shared" si="11"/>
        <v>116.96033247507425</v>
      </c>
      <c r="AO25" s="244">
        <f t="shared" si="12"/>
        <v>99.588977283262466</v>
      </c>
      <c r="AP25" s="244">
        <f t="shared" si="33"/>
        <v>57.663485873089229</v>
      </c>
      <c r="AQ25" s="245">
        <f t="shared" si="14"/>
        <v>145.10956754874437</v>
      </c>
      <c r="AR25" s="244">
        <f t="shared" si="15"/>
        <v>130.52402766949797</v>
      </c>
      <c r="AS25" s="244">
        <f t="shared" si="16"/>
        <v>84.233760218918832</v>
      </c>
      <c r="AT25" s="244">
        <f t="shared" si="17"/>
        <v>91.593121799366855</v>
      </c>
      <c r="AU25" s="245">
        <f t="shared" si="32"/>
        <v>54.833681366015355</v>
      </c>
      <c r="AV25" s="244">
        <f t="shared" si="19"/>
        <v>67.784646638887352</v>
      </c>
      <c r="AW25" s="244">
        <f t="shared" si="20"/>
        <v>117.79992944476886</v>
      </c>
      <c r="AX25" s="244">
        <f t="shared" si="21"/>
        <v>117.85880203729376</v>
      </c>
      <c r="AY25" s="244">
        <f t="shared" si="22"/>
        <v>80.940423086821582</v>
      </c>
      <c r="AZ25" s="244">
        <f t="shared" si="23"/>
        <v>85.101848298990404</v>
      </c>
      <c r="BA25" s="251">
        <f t="shared" si="24"/>
        <v>95.468001972342549</v>
      </c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</row>
    <row r="26" spans="1:126" ht="16.5" customHeight="1">
      <c r="A26" s="239"/>
      <c r="B26" s="166" t="str">
        <f>IF('1'!$A$1=1,D26,F26)</f>
        <v>Деревина та вироби з неї</v>
      </c>
      <c r="C26" s="155"/>
      <c r="D26" s="168" t="s">
        <v>20</v>
      </c>
      <c r="E26" s="168"/>
      <c r="F26" s="168" t="s">
        <v>130</v>
      </c>
      <c r="G26" s="58">
        <v>301.79935399999999</v>
      </c>
      <c r="H26" s="164">
        <f t="shared" si="0"/>
        <v>2.4583110072451868</v>
      </c>
      <c r="I26" s="44">
        <v>349.45047199999999</v>
      </c>
      <c r="J26" s="253">
        <f t="shared" si="1"/>
        <v>2.6180581702065648</v>
      </c>
      <c r="K26" s="44">
        <v>446.989216</v>
      </c>
      <c r="L26" s="164">
        <f t="shared" si="2"/>
        <v>2.7273023941273333</v>
      </c>
      <c r="M26" s="44">
        <v>450.94984299999999</v>
      </c>
      <c r="N26" s="164">
        <f t="shared" si="3"/>
        <v>2.3563923421844182</v>
      </c>
      <c r="O26" s="44">
        <v>294.43480200000005</v>
      </c>
      <c r="P26" s="164">
        <f t="shared" si="4"/>
        <v>2.2336137365587976</v>
      </c>
      <c r="Q26" s="58">
        <v>399.91719900000004</v>
      </c>
      <c r="R26" s="164">
        <f t="shared" si="5"/>
        <v>1.9229447892329685</v>
      </c>
      <c r="S26" s="44">
        <v>445.00761800000004</v>
      </c>
      <c r="T26" s="164">
        <f t="shared" si="6"/>
        <v>1.6628547393844531</v>
      </c>
      <c r="U26" s="44">
        <v>457.90866700000004</v>
      </c>
      <c r="V26" s="164">
        <f t="shared" si="7"/>
        <v>1.7038221271342116</v>
      </c>
      <c r="W26" s="58">
        <v>459.45297899999997</v>
      </c>
      <c r="X26" s="164">
        <f t="shared" si="8"/>
        <v>2.0344769551360815</v>
      </c>
      <c r="Y26" s="44">
        <v>311.55488650999996</v>
      </c>
      <c r="Z26" s="164">
        <f t="shared" si="31"/>
        <v>2.5137060384005072</v>
      </c>
      <c r="AA26" s="44">
        <v>204.16912169999998</v>
      </c>
      <c r="AB26" s="164">
        <f t="shared" si="25"/>
        <v>2.7514356305781504</v>
      </c>
      <c r="AC26" s="44">
        <v>208.50295069999999</v>
      </c>
      <c r="AD26" s="164">
        <f t="shared" si="26"/>
        <v>4.0799834967523614</v>
      </c>
      <c r="AE26" s="44">
        <v>235.57918085</v>
      </c>
      <c r="AF26" s="164">
        <f t="shared" si="27"/>
        <v>3.2872946212831877</v>
      </c>
      <c r="AG26" s="44">
        <v>274.93428346000002</v>
      </c>
      <c r="AH26" s="164">
        <f t="shared" si="28"/>
        <v>3.4319482510482628</v>
      </c>
      <c r="AI26" s="44">
        <v>216.13444873999998</v>
      </c>
      <c r="AJ26" s="164">
        <f t="shared" si="29"/>
        <v>3.1812359399943992</v>
      </c>
      <c r="AK26" s="44">
        <v>149.40190504</v>
      </c>
      <c r="AL26" s="169">
        <f t="shared" si="30"/>
        <v>3.4347597234315277</v>
      </c>
      <c r="AM26" s="244">
        <f t="shared" si="10"/>
        <v>115.78900596321355</v>
      </c>
      <c r="AN26" s="244">
        <f t="shared" si="11"/>
        <v>127.91203670201368</v>
      </c>
      <c r="AO26" s="244">
        <f t="shared" si="12"/>
        <v>100.88606768535553</v>
      </c>
      <c r="AP26" s="244">
        <f t="shared" si="33"/>
        <v>65.29213981786441</v>
      </c>
      <c r="AQ26" s="245">
        <f t="shared" si="14"/>
        <v>135.82538350884212</v>
      </c>
      <c r="AR26" s="244">
        <f t="shared" si="15"/>
        <v>111.27493869049627</v>
      </c>
      <c r="AS26" s="244">
        <f t="shared" si="16"/>
        <v>102.89906250548727</v>
      </c>
      <c r="AT26" s="244">
        <f t="shared" si="17"/>
        <v>100.33725328024856</v>
      </c>
      <c r="AU26" s="245">
        <f t="shared" si="32"/>
        <v>67.809961138591291</v>
      </c>
      <c r="AV26" s="244">
        <f t="shared" si="19"/>
        <v>65.532312456106112</v>
      </c>
      <c r="AW26" s="244">
        <f t="shared" si="20"/>
        <v>102.12266623077706</v>
      </c>
      <c r="AX26" s="244">
        <f t="shared" si="21"/>
        <v>112.98601773217017</v>
      </c>
      <c r="AY26" s="244">
        <f t="shared" si="22"/>
        <v>116.7056793677615</v>
      </c>
      <c r="AZ26" s="244">
        <f t="shared" si="23"/>
        <v>78.613131116274644</v>
      </c>
      <c r="BA26" s="251">
        <f t="shared" si="24"/>
        <v>69.124522217984691</v>
      </c>
    </row>
    <row r="27" spans="1:126" ht="16.5" customHeight="1">
      <c r="A27" s="239"/>
      <c r="B27" s="166" t="str">
        <f>IF('1'!$A$1=1,D27,F27)</f>
        <v>Промислові вироби</v>
      </c>
      <c r="C27" s="155"/>
      <c r="D27" s="168" t="s">
        <v>21</v>
      </c>
      <c r="E27" s="168"/>
      <c r="F27" s="168" t="s">
        <v>131</v>
      </c>
      <c r="G27" s="58">
        <v>229.99733799999998</v>
      </c>
      <c r="H27" s="164">
        <f t="shared" si="0"/>
        <v>1.8734466464182415</v>
      </c>
      <c r="I27" s="44">
        <v>296.76484000000005</v>
      </c>
      <c r="J27" s="253">
        <f t="shared" si="1"/>
        <v>2.2233411491630326</v>
      </c>
      <c r="K27" s="44">
        <v>332.67934600000001</v>
      </c>
      <c r="L27" s="164">
        <f t="shared" si="2"/>
        <v>2.0298413123741121</v>
      </c>
      <c r="M27" s="44">
        <v>353.08259700000002</v>
      </c>
      <c r="N27" s="164">
        <f t="shared" si="3"/>
        <v>1.8449970448917248</v>
      </c>
      <c r="O27" s="44">
        <v>219.78581599999998</v>
      </c>
      <c r="P27" s="164">
        <f t="shared" si="4"/>
        <v>1.6673185859271629</v>
      </c>
      <c r="Q27" s="58">
        <v>269.08414199999999</v>
      </c>
      <c r="R27" s="164">
        <f t="shared" si="5"/>
        <v>1.2938527025543707</v>
      </c>
      <c r="S27" s="44">
        <v>331.02041600000001</v>
      </c>
      <c r="T27" s="164">
        <f t="shared" si="6"/>
        <v>1.2369201004972754</v>
      </c>
      <c r="U27" s="44">
        <v>328.00189899999998</v>
      </c>
      <c r="V27" s="164">
        <f t="shared" si="7"/>
        <v>1.220454936831848</v>
      </c>
      <c r="W27" s="58">
        <v>313.530146</v>
      </c>
      <c r="X27" s="164">
        <f t="shared" si="8"/>
        <v>1.3883245640626289</v>
      </c>
      <c r="Y27" s="44">
        <v>221.14819875000001</v>
      </c>
      <c r="Z27" s="164">
        <f t="shared" si="31"/>
        <v>1.7842813149439332</v>
      </c>
      <c r="AA27" s="44">
        <v>147.21149561000001</v>
      </c>
      <c r="AB27" s="164">
        <f t="shared" si="25"/>
        <v>1.9838600023328261</v>
      </c>
      <c r="AC27" s="44">
        <v>141.77209231999998</v>
      </c>
      <c r="AD27" s="164">
        <f t="shared" si="26"/>
        <v>2.7741947776936291</v>
      </c>
      <c r="AE27" s="44">
        <v>166.50423087999999</v>
      </c>
      <c r="AF27" s="164">
        <f t="shared" si="27"/>
        <v>2.3234161041642745</v>
      </c>
      <c r="AG27" s="44">
        <v>179.60007268999999</v>
      </c>
      <c r="AH27" s="164">
        <f t="shared" si="28"/>
        <v>2.2419108581133451</v>
      </c>
      <c r="AI27" s="44">
        <v>154.69385381000001</v>
      </c>
      <c r="AJ27" s="164">
        <f t="shared" si="29"/>
        <v>2.2769051870514496</v>
      </c>
      <c r="AK27" s="44">
        <v>138.90011922000002</v>
      </c>
      <c r="AL27" s="169">
        <f t="shared" si="30"/>
        <v>3.1933229696700356</v>
      </c>
      <c r="AM27" s="244">
        <f t="shared" si="10"/>
        <v>129.02968468269839</v>
      </c>
      <c r="AN27" s="244">
        <f t="shared" si="11"/>
        <v>112.10200844547487</v>
      </c>
      <c r="AO27" s="244">
        <f t="shared" si="12"/>
        <v>106.133008028698</v>
      </c>
      <c r="AP27" s="244">
        <f t="shared" si="33"/>
        <v>62.247705740082104</v>
      </c>
      <c r="AQ27" s="245">
        <f t="shared" si="14"/>
        <v>122.43016719513875</v>
      </c>
      <c r="AR27" s="244">
        <f t="shared" si="15"/>
        <v>123.01743742297531</v>
      </c>
      <c r="AS27" s="244">
        <f t="shared" si="16"/>
        <v>99.088117573992776</v>
      </c>
      <c r="AT27" s="244">
        <f t="shared" si="17"/>
        <v>95.587905727338494</v>
      </c>
      <c r="AU27" s="245">
        <f t="shared" si="32"/>
        <v>70.534907590672319</v>
      </c>
      <c r="AV27" s="244">
        <f t="shared" si="19"/>
        <v>66.566897873049029</v>
      </c>
      <c r="AW27" s="244">
        <f t="shared" si="20"/>
        <v>96.305041758144782</v>
      </c>
      <c r="AX27" s="244">
        <f t="shared" si="21"/>
        <v>117.44499792256435</v>
      </c>
      <c r="AY27" s="244">
        <f t="shared" si="22"/>
        <v>107.86517059703917</v>
      </c>
      <c r="AZ27" s="244">
        <f t="shared" si="23"/>
        <v>86.132400445633706</v>
      </c>
      <c r="BA27" s="251">
        <f t="shared" si="24"/>
        <v>89.79032831556556</v>
      </c>
    </row>
    <row r="28" spans="1:126" ht="28.9" customHeight="1">
      <c r="A28" s="239"/>
      <c r="B28" s="166" t="str">
        <f>IF('1'!$A$1=1,D28,F28)</f>
        <v>Чорні й кольорові метали та вироби з них</v>
      </c>
      <c r="C28" s="155"/>
      <c r="D28" s="168" t="s">
        <v>22</v>
      </c>
      <c r="E28" s="168"/>
      <c r="F28" s="168" t="s">
        <v>132</v>
      </c>
      <c r="G28" s="58">
        <v>1160.9195419999999</v>
      </c>
      <c r="H28" s="164">
        <f t="shared" si="0"/>
        <v>9.4562869363353279</v>
      </c>
      <c r="I28" s="44">
        <v>1522.8815090000001</v>
      </c>
      <c r="J28" s="253">
        <f t="shared" si="1"/>
        <v>11.409320336799981</v>
      </c>
      <c r="K28" s="44">
        <v>2152.8612400000002</v>
      </c>
      <c r="L28" s="164">
        <f t="shared" si="2"/>
        <v>13.135671743087288</v>
      </c>
      <c r="M28" s="44">
        <v>2750.725864</v>
      </c>
      <c r="N28" s="164">
        <f t="shared" si="3"/>
        <v>14.373637028582396</v>
      </c>
      <c r="O28" s="44">
        <v>824.40639399999998</v>
      </c>
      <c r="P28" s="164">
        <f t="shared" si="4"/>
        <v>6.2540346237511146</v>
      </c>
      <c r="Q28" s="58">
        <v>1578.921149</v>
      </c>
      <c r="R28" s="164">
        <f t="shared" si="5"/>
        <v>7.5920170567089844</v>
      </c>
      <c r="S28" s="44">
        <v>2017.708654</v>
      </c>
      <c r="T28" s="164">
        <f t="shared" si="6"/>
        <v>7.5395482285899318</v>
      </c>
      <c r="U28" s="44">
        <v>1818.4571450000001</v>
      </c>
      <c r="V28" s="164">
        <f t="shared" si="7"/>
        <v>6.7662565576560825</v>
      </c>
      <c r="W28" s="58">
        <v>1479.270771</v>
      </c>
      <c r="X28" s="164">
        <f t="shared" si="8"/>
        <v>6.55027267546759</v>
      </c>
      <c r="Y28" s="44">
        <v>882.89716969999995</v>
      </c>
      <c r="Z28" s="164">
        <f t="shared" si="31"/>
        <v>7.123444512851103</v>
      </c>
      <c r="AA28" s="44">
        <v>467.51417799000001</v>
      </c>
      <c r="AB28" s="164">
        <f t="shared" si="25"/>
        <v>6.3003413856687107</v>
      </c>
      <c r="AC28" s="44">
        <v>502.14541756</v>
      </c>
      <c r="AD28" s="164">
        <f t="shared" si="26"/>
        <v>9.8259761300089057</v>
      </c>
      <c r="AE28" s="44">
        <v>603.61056996000002</v>
      </c>
      <c r="AF28" s="164">
        <f t="shared" si="27"/>
        <v>8.4228401373150774</v>
      </c>
      <c r="AG28" s="44">
        <v>710.74529871999994</v>
      </c>
      <c r="AH28" s="164">
        <f t="shared" si="28"/>
        <v>8.8720877374238487</v>
      </c>
      <c r="AI28" s="44">
        <v>596.65350993000004</v>
      </c>
      <c r="AJ28" s="164">
        <f t="shared" si="29"/>
        <v>8.7820132356431753</v>
      </c>
      <c r="AK28" s="44">
        <v>422.67010563000002</v>
      </c>
      <c r="AL28" s="169">
        <f t="shared" si="30"/>
        <v>9.7172138114824218</v>
      </c>
      <c r="AM28" s="244">
        <f t="shared" si="10"/>
        <v>131.17890206038069</v>
      </c>
      <c r="AN28" s="244">
        <f t="shared" si="11"/>
        <v>141.36761312530982</v>
      </c>
      <c r="AO28" s="244">
        <f t="shared" si="12"/>
        <v>127.77069942510553</v>
      </c>
      <c r="AP28" s="244">
        <f t="shared" si="33"/>
        <v>29.97050359650088</v>
      </c>
      <c r="AQ28" s="245">
        <f t="shared" si="14"/>
        <v>191.52218620468392</v>
      </c>
      <c r="AR28" s="244">
        <f t="shared" si="15"/>
        <v>127.79033679280967</v>
      </c>
      <c r="AS28" s="244">
        <f t="shared" si="16"/>
        <v>90.124862248818999</v>
      </c>
      <c r="AT28" s="244">
        <f t="shared" si="17"/>
        <v>81.347573962211797</v>
      </c>
      <c r="AU28" s="245">
        <f t="shared" si="32"/>
        <v>59.684622113039779</v>
      </c>
      <c r="AV28" s="244">
        <f t="shared" si="19"/>
        <v>52.952279612455534</v>
      </c>
      <c r="AW28" s="244">
        <f t="shared" si="20"/>
        <v>107.40752712974209</v>
      </c>
      <c r="AX28" s="244">
        <f t="shared" si="21"/>
        <v>120.20632845621381</v>
      </c>
      <c r="AY28" s="244">
        <f t="shared" si="22"/>
        <v>117.74898156059453</v>
      </c>
      <c r="AZ28" s="244">
        <f t="shared" si="23"/>
        <v>83.947584458810937</v>
      </c>
      <c r="BA28" s="251">
        <f t="shared" si="24"/>
        <v>70.840127242289768</v>
      </c>
    </row>
    <row r="29" spans="1:126" s="108" customFormat="1" ht="18.75" customHeight="1">
      <c r="A29" s="172">
        <v>72</v>
      </c>
      <c r="B29" s="173" t="str">
        <f>IF('1'!$A$1=1,D29,F29)</f>
        <v>чорні метали</v>
      </c>
      <c r="C29" s="174">
        <v>72</v>
      </c>
      <c r="D29" s="176" t="s">
        <v>70</v>
      </c>
      <c r="E29" s="176">
        <v>72</v>
      </c>
      <c r="F29" s="176" t="s">
        <v>159</v>
      </c>
      <c r="G29" s="51">
        <v>688.44981499999994</v>
      </c>
      <c r="H29" s="164">
        <f t="shared" si="0"/>
        <v>5.6077779349733552</v>
      </c>
      <c r="I29" s="52">
        <v>876.155621</v>
      </c>
      <c r="J29" s="253">
        <f t="shared" si="1"/>
        <v>6.5640958182235813</v>
      </c>
      <c r="K29" s="52">
        <v>1319.6400179999998</v>
      </c>
      <c r="L29" s="164">
        <f t="shared" si="2"/>
        <v>8.0517767580272839</v>
      </c>
      <c r="M29" s="52">
        <v>1924.629361</v>
      </c>
      <c r="N29" s="164">
        <f t="shared" si="3"/>
        <v>10.056954134040335</v>
      </c>
      <c r="O29" s="52">
        <v>444.83301599999999</v>
      </c>
      <c r="P29" s="164">
        <f t="shared" si="4"/>
        <v>3.3745505907025186</v>
      </c>
      <c r="Q29" s="51">
        <v>1001.7493810000001</v>
      </c>
      <c r="R29" s="164">
        <f t="shared" si="5"/>
        <v>4.816768963995723</v>
      </c>
      <c r="S29" s="52">
        <v>1262.11339</v>
      </c>
      <c r="T29" s="164">
        <f t="shared" si="6"/>
        <v>4.7161242803759791</v>
      </c>
      <c r="U29" s="52">
        <v>1100.5166470000001</v>
      </c>
      <c r="V29" s="164">
        <f t="shared" si="7"/>
        <v>4.0948878009294161</v>
      </c>
      <c r="W29" s="51">
        <v>773.01998600000002</v>
      </c>
      <c r="X29" s="164">
        <f t="shared" si="8"/>
        <v>3.4229647412442104</v>
      </c>
      <c r="Y29" s="52">
        <v>433.14326442999999</v>
      </c>
      <c r="Z29" s="164">
        <f t="shared" si="31"/>
        <v>3.4947127663017787</v>
      </c>
      <c r="AA29" s="52">
        <v>202.54528761999998</v>
      </c>
      <c r="AB29" s="164">
        <f t="shared" si="25"/>
        <v>2.729552424593535</v>
      </c>
      <c r="AC29" s="52">
        <v>250.79089051999998</v>
      </c>
      <c r="AD29" s="164">
        <f t="shared" si="26"/>
        <v>4.9074734483238576</v>
      </c>
      <c r="AE29" s="52">
        <v>336.01596348999999</v>
      </c>
      <c r="AF29" s="164">
        <f t="shared" si="27"/>
        <v>4.6887991776713278</v>
      </c>
      <c r="AG29" s="52">
        <v>380.79105197999996</v>
      </c>
      <c r="AH29" s="164">
        <f t="shared" si="28"/>
        <v>4.7533365734205431</v>
      </c>
      <c r="AI29" s="52">
        <v>305.24023228999999</v>
      </c>
      <c r="AJ29" s="164">
        <f t="shared" si="29"/>
        <v>4.4927645868304218</v>
      </c>
      <c r="AK29" s="52">
        <v>180.56653579000002</v>
      </c>
      <c r="AL29" s="169">
        <f t="shared" si="30"/>
        <v>4.1512366550145394</v>
      </c>
      <c r="AM29" s="244">
        <f t="shared" si="10"/>
        <v>127.26499476218176</v>
      </c>
      <c r="AN29" s="244">
        <f t="shared" si="11"/>
        <v>150.61708061563641</v>
      </c>
      <c r="AO29" s="244">
        <f t="shared" si="12"/>
        <v>145.84502854929337</v>
      </c>
      <c r="AP29" s="244">
        <f t="shared" si="33"/>
        <v>23.112658728684956</v>
      </c>
      <c r="AQ29" s="245">
        <f t="shared" si="14"/>
        <v>225.19672438162729</v>
      </c>
      <c r="AR29" s="244">
        <f t="shared" si="15"/>
        <v>125.99093285588962</v>
      </c>
      <c r="AS29" s="244">
        <f t="shared" si="16"/>
        <v>87.19633716903995</v>
      </c>
      <c r="AT29" s="244">
        <f t="shared" si="17"/>
        <v>70.241553192970457</v>
      </c>
      <c r="AU29" s="245">
        <f t="shared" si="32"/>
        <v>56.032608764917491</v>
      </c>
      <c r="AV29" s="244">
        <f t="shared" si="19"/>
        <v>46.761730875935896</v>
      </c>
      <c r="AW29" s="244">
        <f t="shared" si="20"/>
        <v>123.81966199604442</v>
      </c>
      <c r="AX29" s="244">
        <f t="shared" si="21"/>
        <v>133.98252336569757</v>
      </c>
      <c r="AY29" s="244">
        <f t="shared" si="22"/>
        <v>113.32528610395396</v>
      </c>
      <c r="AZ29" s="244">
        <f t="shared" si="23"/>
        <v>80.159507609971868</v>
      </c>
      <c r="BA29" s="251">
        <f>AK29/AI29*100</f>
        <v>59.155549199834489</v>
      </c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</row>
    <row r="30" spans="1:126" s="108" customFormat="1" ht="19.5" customHeight="1">
      <c r="A30" s="172">
        <v>73</v>
      </c>
      <c r="B30" s="173" t="str">
        <f>IF('1'!$A$1=1,D30,F30)</f>
        <v>вироби з чорних металів</v>
      </c>
      <c r="C30" s="174">
        <v>73</v>
      </c>
      <c r="D30" s="176" t="s">
        <v>71</v>
      </c>
      <c r="E30" s="176">
        <v>73</v>
      </c>
      <c r="F30" s="176" t="s">
        <v>160</v>
      </c>
      <c r="G30" s="51">
        <v>191.74161799999999</v>
      </c>
      <c r="H30" s="164">
        <f t="shared" si="0"/>
        <v>1.5618341253189094</v>
      </c>
      <c r="I30" s="52">
        <v>235.55220699999998</v>
      </c>
      <c r="J30" s="253">
        <f t="shared" si="1"/>
        <v>1.7647404409473453</v>
      </c>
      <c r="K30" s="52">
        <v>239.23806099999999</v>
      </c>
      <c r="L30" s="164">
        <f t="shared" si="2"/>
        <v>1.4597097942776343</v>
      </c>
      <c r="M30" s="52">
        <v>275.50339600000001</v>
      </c>
      <c r="N30" s="164">
        <f t="shared" si="3"/>
        <v>1.4396148544178589</v>
      </c>
      <c r="O30" s="52">
        <v>86.084125999999998</v>
      </c>
      <c r="P30" s="164">
        <f t="shared" si="4"/>
        <v>0.65304333939864312</v>
      </c>
      <c r="Q30" s="51">
        <v>152.065316</v>
      </c>
      <c r="R30" s="164">
        <f t="shared" si="5"/>
        <v>0.73118437455665597</v>
      </c>
      <c r="S30" s="52">
        <v>175.36235300000001</v>
      </c>
      <c r="T30" s="164">
        <f t="shared" si="6"/>
        <v>0.65527444475267271</v>
      </c>
      <c r="U30" s="52">
        <v>184.02818500000001</v>
      </c>
      <c r="V30" s="164">
        <f t="shared" si="7"/>
        <v>0.68474636148205559</v>
      </c>
      <c r="W30" s="51">
        <v>178.091701</v>
      </c>
      <c r="X30" s="164">
        <f t="shared" si="8"/>
        <v>0.78859748036476562</v>
      </c>
      <c r="Y30" s="52">
        <v>75.789908320000009</v>
      </c>
      <c r="Z30" s="164">
        <f t="shared" si="31"/>
        <v>0.6114927367306433</v>
      </c>
      <c r="AA30" s="52">
        <v>50.89209056</v>
      </c>
      <c r="AB30" s="164">
        <f t="shared" si="25"/>
        <v>0.68583491036976896</v>
      </c>
      <c r="AC30" s="52">
        <v>75.166602429999998</v>
      </c>
      <c r="AD30" s="164">
        <f t="shared" si="26"/>
        <v>1.470859267898821</v>
      </c>
      <c r="AE30" s="52">
        <v>77.896316970000001</v>
      </c>
      <c r="AF30" s="164">
        <f t="shared" si="27"/>
        <v>1.0869727234355961</v>
      </c>
      <c r="AG30" s="52">
        <v>96.511565319999988</v>
      </c>
      <c r="AH30" s="164">
        <f t="shared" si="28"/>
        <v>1.204734068219955</v>
      </c>
      <c r="AI30" s="52">
        <v>74.453971029999991</v>
      </c>
      <c r="AJ30" s="164">
        <f t="shared" si="29"/>
        <v>1.0958718052431544</v>
      </c>
      <c r="AK30" s="52">
        <v>46.468754029999999</v>
      </c>
      <c r="AL30" s="169">
        <f t="shared" si="30"/>
        <v>1.0683197426268272</v>
      </c>
      <c r="AM30" s="244">
        <f t="shared" si="10"/>
        <v>122.84876358975963</v>
      </c>
      <c r="AN30" s="244">
        <f t="shared" si="11"/>
        <v>101.56477158373643</v>
      </c>
      <c r="AO30" s="244">
        <f t="shared" si="12"/>
        <v>115.15868121001031</v>
      </c>
      <c r="AP30" s="244">
        <f t="shared" si="33"/>
        <v>31.246121554160439</v>
      </c>
      <c r="AQ30" s="245">
        <f t="shared" si="14"/>
        <v>176.64733681561685</v>
      </c>
      <c r="AR30" s="244">
        <f t="shared" si="15"/>
        <v>115.32041468285905</v>
      </c>
      <c r="AS30" s="244">
        <f t="shared" si="16"/>
        <v>104.94167183078342</v>
      </c>
      <c r="AT30" s="244">
        <f t="shared" si="17"/>
        <v>96.774144134497647</v>
      </c>
      <c r="AU30" s="245">
        <f t="shared" si="32"/>
        <v>42.556676080038116</v>
      </c>
      <c r="AV30" s="244">
        <f t="shared" si="19"/>
        <v>67.148901071529878</v>
      </c>
      <c r="AW30" s="244">
        <f t="shared" si="20"/>
        <v>147.69800494122205</v>
      </c>
      <c r="AX30" s="244">
        <f t="shared" si="21"/>
        <v>103.6315523806495</v>
      </c>
      <c r="AY30" s="244">
        <f t="shared" si="22"/>
        <v>123.89746919250268</v>
      </c>
      <c r="AZ30" s="244">
        <f t="shared" si="23"/>
        <v>77.145128444591677</v>
      </c>
      <c r="BA30" s="251">
        <f t="shared" si="24"/>
        <v>62.412727470608907</v>
      </c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</row>
    <row r="31" spans="1:126" s="108" customFormat="1" ht="15.75" customHeight="1">
      <c r="A31" s="172">
        <v>75</v>
      </c>
      <c r="B31" s="173" t="str">
        <f>IF('1'!$A$1=1,D31,F31)</f>
        <v>нiкель i вироби з нiкелю</v>
      </c>
      <c r="C31" s="174">
        <v>75</v>
      </c>
      <c r="D31" s="176" t="s">
        <v>72</v>
      </c>
      <c r="E31" s="176">
        <v>75</v>
      </c>
      <c r="F31" s="176" t="s">
        <v>161</v>
      </c>
      <c r="G31" s="51">
        <v>57.084586000000002</v>
      </c>
      <c r="H31" s="164">
        <f t="shared" si="0"/>
        <v>0.4649833216933742</v>
      </c>
      <c r="I31" s="52">
        <v>71.658280000000005</v>
      </c>
      <c r="J31" s="253">
        <f t="shared" si="1"/>
        <v>0.53685875524285942</v>
      </c>
      <c r="K31" s="52">
        <v>128.73712699999999</v>
      </c>
      <c r="L31" s="164">
        <f t="shared" si="2"/>
        <v>0.78548891586721092</v>
      </c>
      <c r="M31" s="52">
        <v>94.618445000000008</v>
      </c>
      <c r="N31" s="164">
        <f t="shared" si="3"/>
        <v>0.49441901951698336</v>
      </c>
      <c r="O31" s="52">
        <v>77.656770000000009</v>
      </c>
      <c r="P31" s="164">
        <f t="shared" si="4"/>
        <v>0.58911252009124626</v>
      </c>
      <c r="Q31" s="51">
        <v>138.036293</v>
      </c>
      <c r="R31" s="164">
        <f t="shared" si="5"/>
        <v>0.66372781919135526</v>
      </c>
      <c r="S31" s="52">
        <v>205.27572000000001</v>
      </c>
      <c r="T31" s="164">
        <f t="shared" si="6"/>
        <v>0.76705137187686512</v>
      </c>
      <c r="U31" s="52">
        <v>175.79112000000001</v>
      </c>
      <c r="V31" s="164">
        <f t="shared" si="7"/>
        <v>0.65409725037963828</v>
      </c>
      <c r="W31" s="51">
        <v>196.032781</v>
      </c>
      <c r="X31" s="164">
        <f t="shared" si="8"/>
        <v>0.86804133094050173</v>
      </c>
      <c r="Y31" s="52">
        <v>142.56380621</v>
      </c>
      <c r="Z31" s="164">
        <f t="shared" si="31"/>
        <v>1.1502419510789292</v>
      </c>
      <c r="AA31" s="52">
        <v>84.968236390000001</v>
      </c>
      <c r="AB31" s="164">
        <f t="shared" si="25"/>
        <v>1.1450538216760768</v>
      </c>
      <c r="AC31" s="52">
        <v>72.64401058</v>
      </c>
      <c r="AD31" s="164">
        <f t="shared" si="26"/>
        <v>1.4214972177096579</v>
      </c>
      <c r="AE31" s="52">
        <v>60.490365799999999</v>
      </c>
      <c r="AF31" s="164">
        <f t="shared" si="27"/>
        <v>0.84408840125989648</v>
      </c>
      <c r="AG31" s="52">
        <v>67.859716800000001</v>
      </c>
      <c r="AH31" s="164">
        <f t="shared" si="28"/>
        <v>0.84707892176085609</v>
      </c>
      <c r="AI31" s="52">
        <v>59.594518909999998</v>
      </c>
      <c r="AJ31" s="164">
        <f t="shared" si="29"/>
        <v>0.87715876154119754</v>
      </c>
      <c r="AK31" s="52">
        <v>51.319556470000002</v>
      </c>
      <c r="AL31" s="169">
        <f t="shared" si="30"/>
        <v>1.1798400130194608</v>
      </c>
      <c r="AM31" s="244">
        <f t="shared" si="10"/>
        <v>125.52999858841054</v>
      </c>
      <c r="AN31" s="244">
        <f t="shared" si="11"/>
        <v>179.65422418735136</v>
      </c>
      <c r="AO31" s="244">
        <f t="shared" si="12"/>
        <v>73.49740296752158</v>
      </c>
      <c r="AP31" s="244">
        <f t="shared" si="33"/>
        <v>82.073606261443004</v>
      </c>
      <c r="AQ31" s="245">
        <f t="shared" si="14"/>
        <v>177.75178261985397</v>
      </c>
      <c r="AR31" s="244">
        <f t="shared" si="15"/>
        <v>148.71141171546819</v>
      </c>
      <c r="AS31" s="244">
        <f t="shared" si="16"/>
        <v>85.636586733199621</v>
      </c>
      <c r="AT31" s="244">
        <f t="shared" si="17"/>
        <v>111.51460949790865</v>
      </c>
      <c r="AU31" s="245">
        <f t="shared" si="32"/>
        <v>72.72447265337729</v>
      </c>
      <c r="AV31" s="244">
        <f t="shared" si="19"/>
        <v>59.600145821611761</v>
      </c>
      <c r="AW31" s="244">
        <f t="shared" si="20"/>
        <v>85.49549062848331</v>
      </c>
      <c r="AX31" s="244">
        <f t="shared" si="21"/>
        <v>83.269584535650509</v>
      </c>
      <c r="AY31" s="244">
        <f t="shared" si="22"/>
        <v>112.18268546162437</v>
      </c>
      <c r="AZ31" s="244">
        <f t="shared" si="23"/>
        <v>87.820170375364725</v>
      </c>
      <c r="BA31" s="251">
        <f t="shared" si="24"/>
        <v>86.114557863120112</v>
      </c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</row>
    <row r="32" spans="1:126" s="108" customFormat="1" ht="21" customHeight="1">
      <c r="A32" s="172">
        <v>76</v>
      </c>
      <c r="B32" s="173" t="str">
        <f>IF('1'!$A$1=1,D32,F32)</f>
        <v>алюмiнiй i вироби з алюмiнiю</v>
      </c>
      <c r="C32" s="174">
        <v>76</v>
      </c>
      <c r="D32" s="176" t="s">
        <v>73</v>
      </c>
      <c r="E32" s="176">
        <v>76</v>
      </c>
      <c r="F32" s="176" t="s">
        <v>162</v>
      </c>
      <c r="G32" s="51">
        <v>73.94595600000001</v>
      </c>
      <c r="H32" s="164">
        <f t="shared" si="0"/>
        <v>0.60232785513539666</v>
      </c>
      <c r="I32" s="52">
        <v>95.198460999999995</v>
      </c>
      <c r="J32" s="253">
        <f t="shared" si="1"/>
        <v>0.71322012297107729</v>
      </c>
      <c r="K32" s="52">
        <v>130.11012199999999</v>
      </c>
      <c r="L32" s="164">
        <f t="shared" si="2"/>
        <v>0.79386623777250009</v>
      </c>
      <c r="M32" s="52">
        <v>146.96725000000001</v>
      </c>
      <c r="N32" s="164">
        <f t="shared" si="3"/>
        <v>0.76796235285950187</v>
      </c>
      <c r="O32" s="52">
        <v>76.850064000000003</v>
      </c>
      <c r="P32" s="164">
        <f t="shared" si="4"/>
        <v>0.58299276253974464</v>
      </c>
      <c r="Q32" s="51">
        <v>116.10455400000001</v>
      </c>
      <c r="R32" s="164">
        <f t="shared" si="5"/>
        <v>0.5582721815385534</v>
      </c>
      <c r="S32" s="52">
        <v>173.98391899999999</v>
      </c>
      <c r="T32" s="164">
        <f t="shared" si="6"/>
        <v>0.65012366661514265</v>
      </c>
      <c r="U32" s="52">
        <v>136.88886600000001</v>
      </c>
      <c r="V32" s="164">
        <f t="shared" si="7"/>
        <v>0.50934672273654524</v>
      </c>
      <c r="W32" s="51">
        <v>140.57413200000002</v>
      </c>
      <c r="X32" s="164">
        <f t="shared" si="8"/>
        <v>0.62246811994717244</v>
      </c>
      <c r="Y32" s="52">
        <v>112.12656312999999</v>
      </c>
      <c r="Z32" s="164">
        <f t="shared" si="31"/>
        <v>0.90466633973314381</v>
      </c>
      <c r="AA32" s="52">
        <v>53.169121390000001</v>
      </c>
      <c r="AB32" s="164">
        <f t="shared" si="25"/>
        <v>0.71652076386916685</v>
      </c>
      <c r="AC32" s="52">
        <v>60.223887219999995</v>
      </c>
      <c r="AD32" s="164">
        <f t="shared" si="26"/>
        <v>1.1784603773853233</v>
      </c>
      <c r="AE32" s="52">
        <v>76.215357910000009</v>
      </c>
      <c r="AF32" s="164">
        <f t="shared" si="27"/>
        <v>1.0635164585118562</v>
      </c>
      <c r="AG32" s="52">
        <v>94.471509580000003</v>
      </c>
      <c r="AH32" s="164">
        <f t="shared" si="28"/>
        <v>1.1792684709840522</v>
      </c>
      <c r="AI32" s="52">
        <v>90.133299309999998</v>
      </c>
      <c r="AJ32" s="164">
        <f t="shared" si="29"/>
        <v>1.3266524278143834</v>
      </c>
      <c r="AK32" s="52">
        <v>89.047444779999992</v>
      </c>
      <c r="AL32" s="169">
        <f t="shared" si="30"/>
        <v>2.0472066719828557</v>
      </c>
      <c r="AM32" s="244">
        <f t="shared" si="10"/>
        <v>128.74059130427631</v>
      </c>
      <c r="AN32" s="244">
        <f t="shared" si="11"/>
        <v>136.67250566161988</v>
      </c>
      <c r="AO32" s="244">
        <f t="shared" si="12"/>
        <v>112.9560465710731</v>
      </c>
      <c r="AP32" s="244">
        <f t="shared" si="33"/>
        <v>52.290604879658567</v>
      </c>
      <c r="AQ32" s="245">
        <f t="shared" si="14"/>
        <v>151.07931985586896</v>
      </c>
      <c r="AR32" s="244">
        <f t="shared" si="15"/>
        <v>149.85107216380158</v>
      </c>
      <c r="AS32" s="244">
        <f t="shared" si="16"/>
        <v>78.67903354907186</v>
      </c>
      <c r="AT32" s="244">
        <f t="shared" si="17"/>
        <v>102.6921590540461</v>
      </c>
      <c r="AU32" s="245">
        <f t="shared" si="32"/>
        <v>79.763297510526314</v>
      </c>
      <c r="AV32" s="244">
        <f t="shared" si="19"/>
        <v>47.418845192245399</v>
      </c>
      <c r="AW32" s="244">
        <f t="shared" si="20"/>
        <v>113.26853941830765</v>
      </c>
      <c r="AX32" s="244">
        <f t="shared" si="21"/>
        <v>126.55336848580131</v>
      </c>
      <c r="AY32" s="244">
        <f t="shared" si="22"/>
        <v>123.95337655116442</v>
      </c>
      <c r="AZ32" s="244">
        <f t="shared" si="23"/>
        <v>95.407916853147839</v>
      </c>
      <c r="BA32" s="251">
        <f t="shared" si="24"/>
        <v>98.795279282670691</v>
      </c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</row>
    <row r="33" spans="1:126" ht="28.5" customHeight="1">
      <c r="A33" s="239"/>
      <c r="B33" s="166" t="str">
        <f>IF('1'!$A$1=1,D33,F33)</f>
        <v xml:space="preserve">Машини та устаткування, транспортні засоби, прилади </v>
      </c>
      <c r="C33" s="155"/>
      <c r="D33" s="168" t="s">
        <v>24</v>
      </c>
      <c r="E33" s="168"/>
      <c r="F33" s="168" t="s">
        <v>137</v>
      </c>
      <c r="G33" s="58">
        <v>2022.1290839999999</v>
      </c>
      <c r="H33" s="164">
        <f t="shared" si="0"/>
        <v>16.471281728680665</v>
      </c>
      <c r="I33" s="44">
        <v>2645.7478879999999</v>
      </c>
      <c r="J33" s="253">
        <f t="shared" si="1"/>
        <v>19.821755669241629</v>
      </c>
      <c r="K33" s="44">
        <v>3326.89788</v>
      </c>
      <c r="L33" s="164">
        <f t="shared" si="2"/>
        <v>20.29905024183212</v>
      </c>
      <c r="M33" s="44">
        <v>3865.7618739999998</v>
      </c>
      <c r="N33" s="164">
        <f t="shared" si="3"/>
        <v>20.20014380313707</v>
      </c>
      <c r="O33" s="44">
        <v>1364.3329820000001</v>
      </c>
      <c r="P33" s="164">
        <f t="shared" si="4"/>
        <v>10.349975169835481</v>
      </c>
      <c r="Q33" s="58">
        <v>2290.8633650000002</v>
      </c>
      <c r="R33" s="164">
        <f t="shared" si="5"/>
        <v>11.015289618917974</v>
      </c>
      <c r="S33" s="44">
        <v>2991.5733029999997</v>
      </c>
      <c r="T33" s="164">
        <f t="shared" si="6"/>
        <v>11.178576824070349</v>
      </c>
      <c r="U33" s="44">
        <v>2947.6702209999999</v>
      </c>
      <c r="V33" s="164">
        <f t="shared" si="7"/>
        <v>10.967920260033843</v>
      </c>
      <c r="W33" s="58">
        <v>2641.7140420000001</v>
      </c>
      <c r="X33" s="164">
        <f t="shared" si="8"/>
        <v>11.697619965825472</v>
      </c>
      <c r="Y33" s="44">
        <v>1623.3095589499999</v>
      </c>
      <c r="Z33" s="164">
        <f t="shared" si="31"/>
        <v>13.097284675054862</v>
      </c>
      <c r="AA33" s="44">
        <v>1072.6502180099999</v>
      </c>
      <c r="AB33" s="164">
        <f t="shared" si="25"/>
        <v>14.455310403483676</v>
      </c>
      <c r="AC33" s="44">
        <v>879.16752269000006</v>
      </c>
      <c r="AD33" s="164">
        <f t="shared" si="26"/>
        <v>17.20354062814641</v>
      </c>
      <c r="AE33" s="44">
        <v>997.02144184999997</v>
      </c>
      <c r="AF33" s="164">
        <f t="shared" si="27"/>
        <v>13.912533404997252</v>
      </c>
      <c r="AG33" s="44">
        <v>1053.7173011</v>
      </c>
      <c r="AH33" s="164">
        <f t="shared" si="28"/>
        <v>13.153336874175512</v>
      </c>
      <c r="AI33" s="44">
        <v>787.17520951999995</v>
      </c>
      <c r="AJ33" s="164">
        <f t="shared" si="29"/>
        <v>11.586260691881067</v>
      </c>
      <c r="AK33" s="44">
        <v>514.95033000000001</v>
      </c>
      <c r="AL33" s="169">
        <f t="shared" si="30"/>
        <v>11.838742301031731</v>
      </c>
      <c r="AM33" s="244">
        <f t="shared" si="10"/>
        <v>130.83971290133522</v>
      </c>
      <c r="AN33" s="244">
        <f t="shared" si="11"/>
        <v>125.74508308555816</v>
      </c>
      <c r="AO33" s="244">
        <f t="shared" si="12"/>
        <v>116.19719069946323</v>
      </c>
      <c r="AP33" s="244">
        <f t="shared" si="33"/>
        <v>35.292732104791831</v>
      </c>
      <c r="AQ33" s="245">
        <f t="shared" si="14"/>
        <v>167.9108689171893</v>
      </c>
      <c r="AR33" s="244">
        <f t="shared" si="15"/>
        <v>130.58715542382421</v>
      </c>
      <c r="AS33" s="244">
        <f t="shared" si="16"/>
        <v>98.532441710321024</v>
      </c>
      <c r="AT33" s="244">
        <f t="shared" si="17"/>
        <v>89.620406759878179</v>
      </c>
      <c r="AU33" s="245">
        <f t="shared" si="32"/>
        <v>61.449102103459232</v>
      </c>
      <c r="AV33" s="244">
        <f t="shared" si="19"/>
        <v>66.077983222363258</v>
      </c>
      <c r="AW33" s="244">
        <f t="shared" si="20"/>
        <v>81.962181886379284</v>
      </c>
      <c r="AX33" s="244">
        <f t="shared" si="21"/>
        <v>113.40517206543308</v>
      </c>
      <c r="AY33" s="244">
        <f t="shared" si="22"/>
        <v>105.68652356611301</v>
      </c>
      <c r="AZ33" s="244">
        <f t="shared" si="23"/>
        <v>74.704591895591861</v>
      </c>
      <c r="BA33" s="251">
        <f t="shared" si="24"/>
        <v>65.417498388192897</v>
      </c>
    </row>
    <row r="34" spans="1:126" ht="27.75" customHeight="1">
      <c r="A34" s="172">
        <v>8401</v>
      </c>
      <c r="B34" s="173" t="str">
        <f>IF('1'!$A$1=1,D34,F34)</f>
        <v>неопромінені паливні елементи (твели) для ядерних реакторів</v>
      </c>
      <c r="C34" s="174">
        <v>8401</v>
      </c>
      <c r="D34" s="176" t="s">
        <v>180</v>
      </c>
      <c r="E34" s="176">
        <v>8401</v>
      </c>
      <c r="F34" s="176" t="s">
        <v>163</v>
      </c>
      <c r="G34" s="51">
        <v>302.46361400000001</v>
      </c>
      <c r="H34" s="164">
        <f t="shared" si="0"/>
        <v>2.463721746691875</v>
      </c>
      <c r="I34" s="52">
        <v>365.15227600000003</v>
      </c>
      <c r="J34" s="253">
        <f t="shared" si="1"/>
        <v>2.7356949729669346</v>
      </c>
      <c r="K34" s="52">
        <v>499.88463100000001</v>
      </c>
      <c r="L34" s="164">
        <f t="shared" si="2"/>
        <v>3.050043495710999</v>
      </c>
      <c r="M34" s="52">
        <v>635.99453599999993</v>
      </c>
      <c r="N34" s="164">
        <f t="shared" si="3"/>
        <v>3.3233244840081522</v>
      </c>
      <c r="O34" s="52">
        <v>420.89628199999999</v>
      </c>
      <c r="P34" s="164">
        <f t="shared" si="4"/>
        <v>3.1929639796511728</v>
      </c>
      <c r="Q34" s="51">
        <v>608.09789499999999</v>
      </c>
      <c r="R34" s="164">
        <f t="shared" si="5"/>
        <v>2.9239519617004186</v>
      </c>
      <c r="S34" s="52">
        <v>454.590552</v>
      </c>
      <c r="T34" s="164">
        <f t="shared" si="6"/>
        <v>1.698663176306781</v>
      </c>
      <c r="U34" s="52">
        <v>563.07789200000002</v>
      </c>
      <c r="V34" s="164">
        <f t="shared" si="7"/>
        <v>2.0951439464448653</v>
      </c>
      <c r="W34" s="51">
        <v>604.18399199999999</v>
      </c>
      <c r="X34" s="164">
        <f t="shared" si="8"/>
        <v>2.67535191753784</v>
      </c>
      <c r="Y34" s="52">
        <v>598.00968918000001</v>
      </c>
      <c r="Z34" s="164">
        <f t="shared" si="31"/>
        <v>4.8248980574584177</v>
      </c>
      <c r="AA34" s="52">
        <v>614.04498080000008</v>
      </c>
      <c r="AB34" s="164">
        <f t="shared" si="25"/>
        <v>8.275028196640358</v>
      </c>
      <c r="AC34" s="52">
        <v>397.25660204000002</v>
      </c>
      <c r="AD34" s="164">
        <f t="shared" si="26"/>
        <v>7.7735129160410521</v>
      </c>
      <c r="AE34" s="52">
        <v>372.45118407000001</v>
      </c>
      <c r="AF34" s="164">
        <f t="shared" si="27"/>
        <v>5.1972197613822617</v>
      </c>
      <c r="AG34" s="52">
        <v>378.12629661</v>
      </c>
      <c r="AH34" s="164">
        <f t="shared" si="28"/>
        <v>4.7200729788755096</v>
      </c>
      <c r="AI34" s="52">
        <v>245.69446069999998</v>
      </c>
      <c r="AJ34" s="164">
        <f t="shared" si="29"/>
        <v>3.6163233264893631</v>
      </c>
      <c r="AK34" s="52">
        <v>132.62115351999998</v>
      </c>
      <c r="AL34" s="169">
        <f t="shared" si="30"/>
        <v>3.0489691310399722</v>
      </c>
      <c r="AM34" s="244">
        <f t="shared" si="10"/>
        <v>120.72601764257172</v>
      </c>
      <c r="AN34" s="244">
        <f t="shared" si="11"/>
        <v>136.89758050419491</v>
      </c>
      <c r="AO34" s="244">
        <f t="shared" si="12"/>
        <v>127.22826359508539</v>
      </c>
      <c r="AP34" s="244">
        <f t="shared" si="33"/>
        <v>66.179229250485264</v>
      </c>
      <c r="AQ34" s="245">
        <f t="shared" si="14"/>
        <v>144.47689870541552</v>
      </c>
      <c r="AR34" s="244">
        <f t="shared" si="15"/>
        <v>74.756146294504106</v>
      </c>
      <c r="AS34" s="244">
        <f t="shared" si="16"/>
        <v>123.8648470635175</v>
      </c>
      <c r="AT34" s="244">
        <f t="shared" si="17"/>
        <v>107.3002510991854</v>
      </c>
      <c r="AU34" s="245">
        <f t="shared" si="32"/>
        <v>98.978075734916189</v>
      </c>
      <c r="AV34" s="244">
        <f t="shared" si="19"/>
        <v>102.68144344650803</v>
      </c>
      <c r="AW34" s="244">
        <f t="shared" si="20"/>
        <v>64.695032849619537</v>
      </c>
      <c r="AX34" s="244">
        <f t="shared" si="21"/>
        <v>93.755819829646953</v>
      </c>
      <c r="AY34" s="244">
        <f t="shared" si="22"/>
        <v>101.5237198276522</v>
      </c>
      <c r="AZ34" s="244">
        <f t="shared" si="23"/>
        <v>64.976824648990117</v>
      </c>
      <c r="BA34" s="251">
        <f t="shared" si="24"/>
        <v>53.97808039389794</v>
      </c>
    </row>
    <row r="35" spans="1:126" ht="28.15" customHeight="1">
      <c r="A35" s="172">
        <v>85</v>
      </c>
      <c r="B35" s="173" t="str">
        <f>IF('1'!$A$1=1,D35,F35)</f>
        <v>електричні машини та устаткування</v>
      </c>
      <c r="C35" s="174">
        <v>85</v>
      </c>
      <c r="D35" s="176" t="s">
        <v>55</v>
      </c>
      <c r="E35" s="176">
        <v>85</v>
      </c>
      <c r="F35" s="176" t="s">
        <v>139</v>
      </c>
      <c r="G35" s="51">
        <v>223.82461600000002</v>
      </c>
      <c r="H35" s="164">
        <f t="shared" si="0"/>
        <v>1.8231666500029264</v>
      </c>
      <c r="I35" s="52">
        <v>287.01459699999998</v>
      </c>
      <c r="J35" s="253">
        <f t="shared" si="1"/>
        <v>2.1502930196196575</v>
      </c>
      <c r="K35" s="52">
        <v>374.97458799999998</v>
      </c>
      <c r="L35" s="164">
        <f t="shared" si="2"/>
        <v>2.2879055131149082</v>
      </c>
      <c r="M35" s="52">
        <v>472.91818699999999</v>
      </c>
      <c r="N35" s="164">
        <f t="shared" si="3"/>
        <v>2.4711856797930825</v>
      </c>
      <c r="O35" s="52">
        <v>214.88200499999999</v>
      </c>
      <c r="P35" s="164">
        <f t="shared" si="4"/>
        <v>1.6301177539036167</v>
      </c>
      <c r="Q35" s="51">
        <v>483.82734700000003</v>
      </c>
      <c r="R35" s="164">
        <f t="shared" si="5"/>
        <v>2.3264147631771679</v>
      </c>
      <c r="S35" s="52">
        <v>687.85897299999999</v>
      </c>
      <c r="T35" s="164">
        <f t="shared" si="6"/>
        <v>2.5703145452246448</v>
      </c>
      <c r="U35" s="52">
        <v>648.15168200000005</v>
      </c>
      <c r="V35" s="164">
        <f t="shared" si="7"/>
        <v>2.4116931106937467</v>
      </c>
      <c r="W35" s="51">
        <v>682.4551899999999</v>
      </c>
      <c r="X35" s="164">
        <f t="shared" si="8"/>
        <v>3.0219400470314852</v>
      </c>
      <c r="Y35" s="52">
        <v>453.59925598999996</v>
      </c>
      <c r="Z35" s="164">
        <f t="shared" si="31"/>
        <v>3.6597570385385145</v>
      </c>
      <c r="AA35" s="52">
        <v>151.10007783</v>
      </c>
      <c r="AB35" s="164">
        <f t="shared" si="25"/>
        <v>2.0362635371252309</v>
      </c>
      <c r="AC35" s="52">
        <v>128.52233495000002</v>
      </c>
      <c r="AD35" s="164">
        <f t="shared" si="26"/>
        <v>2.5149236679847107</v>
      </c>
      <c r="AE35" s="52">
        <v>145.02026246999998</v>
      </c>
      <c r="AF35" s="164">
        <f t="shared" si="27"/>
        <v>2.0236267359221829</v>
      </c>
      <c r="AG35" s="52">
        <v>177.17519390000001</v>
      </c>
      <c r="AH35" s="164">
        <f t="shared" si="28"/>
        <v>2.2116415936999991</v>
      </c>
      <c r="AI35" s="52">
        <v>115.79995174</v>
      </c>
      <c r="AJ35" s="164">
        <f t="shared" si="29"/>
        <v>1.7044343022248061</v>
      </c>
      <c r="AK35" s="52">
        <v>63.558121139999997</v>
      </c>
      <c r="AL35" s="169">
        <f t="shared" si="30"/>
        <v>1.46120542793752</v>
      </c>
      <c r="AM35" s="244">
        <f t="shared" si="10"/>
        <v>128.23191752957143</v>
      </c>
      <c r="AN35" s="244">
        <f t="shared" si="11"/>
        <v>130.64652178648601</v>
      </c>
      <c r="AO35" s="244">
        <f t="shared" si="12"/>
        <v>126.12006310144943</v>
      </c>
      <c r="AP35" s="244">
        <f t="shared" si="33"/>
        <v>45.437458509076116</v>
      </c>
      <c r="AQ35" s="245">
        <f t="shared" si="14"/>
        <v>225.15954604947029</v>
      </c>
      <c r="AR35" s="244">
        <f t="shared" si="15"/>
        <v>142.17033767626202</v>
      </c>
      <c r="AS35" s="244">
        <f t="shared" si="16"/>
        <v>94.227408152164955</v>
      </c>
      <c r="AT35" s="244">
        <f t="shared" si="17"/>
        <v>105.29251237829848</v>
      </c>
      <c r="AU35" s="245">
        <f t="shared" si="32"/>
        <v>66.465793305784672</v>
      </c>
      <c r="AV35" s="244">
        <f t="shared" si="19"/>
        <v>33.311359274657001</v>
      </c>
      <c r="AW35" s="244">
        <f t="shared" si="20"/>
        <v>85.057755625115021</v>
      </c>
      <c r="AX35" s="244">
        <f t="shared" si="21"/>
        <v>112.8366229312736</v>
      </c>
      <c r="AY35" s="244">
        <f t="shared" si="22"/>
        <v>122.17271633793372</v>
      </c>
      <c r="AZ35" s="244">
        <f t="shared" si="23"/>
        <v>65.359009458942083</v>
      </c>
      <c r="BA35" s="251">
        <f>AK35/AI35*100</f>
        <v>54.886137848057103</v>
      </c>
    </row>
    <row r="36" spans="1:126" ht="28.15" customHeight="1">
      <c r="A36" s="172">
        <v>86</v>
      </c>
      <c r="B36" s="173" t="str">
        <f>IF('1'!$A$1=1,D36,F36)</f>
        <v>залізничні або трамвайні локомотиви</v>
      </c>
      <c r="C36" s="174">
        <v>86</v>
      </c>
      <c r="D36" s="176" t="s">
        <v>56</v>
      </c>
      <c r="E36" s="176">
        <v>86</v>
      </c>
      <c r="F36" s="176" t="s">
        <v>140</v>
      </c>
      <c r="G36" s="51">
        <v>104.12614500000001</v>
      </c>
      <c r="H36" s="164">
        <f t="shared" si="0"/>
        <v>0.84816102156238682</v>
      </c>
      <c r="I36" s="52">
        <v>153.02669</v>
      </c>
      <c r="J36" s="253">
        <f t="shared" si="1"/>
        <v>1.1464651162759547</v>
      </c>
      <c r="K36" s="52">
        <v>262.71021500000001</v>
      </c>
      <c r="L36" s="164">
        <f t="shared" si="2"/>
        <v>1.6029250207486139</v>
      </c>
      <c r="M36" s="52">
        <v>430.83049699999998</v>
      </c>
      <c r="N36" s="164">
        <f t="shared" si="3"/>
        <v>2.2512607547582784</v>
      </c>
      <c r="O36" s="52">
        <v>55.656029000000004</v>
      </c>
      <c r="P36" s="164">
        <f t="shared" si="4"/>
        <v>0.42221255793231532</v>
      </c>
      <c r="Q36" s="51">
        <v>222.352926</v>
      </c>
      <c r="R36" s="164">
        <f t="shared" si="5"/>
        <v>1.0691523182587699</v>
      </c>
      <c r="S36" s="52">
        <v>277.25196299999999</v>
      </c>
      <c r="T36" s="164">
        <f t="shared" si="6"/>
        <v>1.0360041537046067</v>
      </c>
      <c r="U36" s="52">
        <v>262.71110700000003</v>
      </c>
      <c r="V36" s="164">
        <f t="shared" si="7"/>
        <v>0.97751588779280174</v>
      </c>
      <c r="W36" s="51">
        <v>157.91307599999999</v>
      </c>
      <c r="X36" s="164">
        <f t="shared" si="8"/>
        <v>0.69924568719936986</v>
      </c>
      <c r="Y36" s="52">
        <v>58.072586889999997</v>
      </c>
      <c r="Z36" s="164">
        <f t="shared" si="31"/>
        <v>0.46854476900090514</v>
      </c>
      <c r="AA36" s="52">
        <v>21.236489669999997</v>
      </c>
      <c r="AB36" s="164">
        <f t="shared" si="25"/>
        <v>0.28618840038063809</v>
      </c>
      <c r="AC36" s="52">
        <v>29.61727428</v>
      </c>
      <c r="AD36" s="164">
        <f t="shared" si="26"/>
        <v>0.57955050456361812</v>
      </c>
      <c r="AE36" s="52">
        <v>81.467029359999998</v>
      </c>
      <c r="AF36" s="164">
        <f t="shared" si="27"/>
        <v>1.1367987886738062</v>
      </c>
      <c r="AG36" s="52">
        <v>91.402590580000009</v>
      </c>
      <c r="AH36" s="164">
        <f t="shared" si="28"/>
        <v>1.1409597847696205</v>
      </c>
      <c r="AI36" s="52">
        <v>82.466231199999996</v>
      </c>
      <c r="AJ36" s="164">
        <f t="shared" si="29"/>
        <v>1.2138025199532914</v>
      </c>
      <c r="AK36" s="52">
        <v>32.63419476</v>
      </c>
      <c r="AL36" s="169">
        <f t="shared" si="30"/>
        <v>0.75026230581368891</v>
      </c>
      <c r="AM36" s="244">
        <f t="shared" si="10"/>
        <v>146.96279210182993</v>
      </c>
      <c r="AN36" s="244">
        <f t="shared" si="11"/>
        <v>171.67607493829996</v>
      </c>
      <c r="AO36" s="244">
        <f t="shared" si="12"/>
        <v>163.99457364076991</v>
      </c>
      <c r="AP36" s="244">
        <f t="shared" si="33"/>
        <v>12.918312280014849</v>
      </c>
      <c r="AQ36" s="245">
        <f>Q36/O36*100</f>
        <v>399.51273922183702</v>
      </c>
      <c r="AR36" s="244">
        <f t="shared" si="15"/>
        <v>124.69004478043162</v>
      </c>
      <c r="AS36" s="244">
        <f t="shared" si="16"/>
        <v>94.755364094572712</v>
      </c>
      <c r="AT36" s="244">
        <f t="shared" si="17"/>
        <v>60.109021580119169</v>
      </c>
      <c r="AU36" s="245">
        <f t="shared" si="32"/>
        <v>36.775033683721034</v>
      </c>
      <c r="AV36" s="244">
        <f t="shared" si="19"/>
        <v>36.568871488755548</v>
      </c>
      <c r="AW36" s="244">
        <f t="shared" si="20"/>
        <v>139.46407688008452</v>
      </c>
      <c r="AX36" s="244">
        <f t="shared" si="21"/>
        <v>275.06592466887872</v>
      </c>
      <c r="AY36" s="244">
        <f t="shared" si="22"/>
        <v>112.19580644839166</v>
      </c>
      <c r="AZ36" s="244">
        <f t="shared" si="23"/>
        <v>90.223078664079566</v>
      </c>
      <c r="BA36" s="251">
        <f t="shared" si="24"/>
        <v>39.572797598636953</v>
      </c>
    </row>
    <row r="37" spans="1:126" ht="17.45" customHeight="1">
      <c r="A37" s="172">
        <v>87</v>
      </c>
      <c r="B37" s="173" t="str">
        <f>IF('1'!$A$1=1,D37,F37)</f>
        <v>наземні транспортні засоби</v>
      </c>
      <c r="C37" s="174">
        <v>87</v>
      </c>
      <c r="D37" s="176" t="s">
        <v>57</v>
      </c>
      <c r="E37" s="176">
        <v>87</v>
      </c>
      <c r="F37" s="176" t="s">
        <v>141</v>
      </c>
      <c r="G37" s="51">
        <v>674.876936</v>
      </c>
      <c r="H37" s="164">
        <f t="shared" si="0"/>
        <v>5.4972198525802867</v>
      </c>
      <c r="I37" s="52">
        <v>959.51708900000006</v>
      </c>
      <c r="J37" s="253">
        <f t="shared" si="1"/>
        <v>7.1886340285420181</v>
      </c>
      <c r="K37" s="52">
        <v>1151.473923</v>
      </c>
      <c r="L37" s="164">
        <f t="shared" si="2"/>
        <v>7.0257121974349666</v>
      </c>
      <c r="M37" s="52">
        <v>1249.5331839999999</v>
      </c>
      <c r="N37" s="164">
        <f t="shared" si="3"/>
        <v>6.5293080190359749</v>
      </c>
      <c r="O37" s="52">
        <v>216.03112100000001</v>
      </c>
      <c r="P37" s="164">
        <f t="shared" si="4"/>
        <v>1.6388350701483843</v>
      </c>
      <c r="Q37" s="51">
        <v>326.02034700000002</v>
      </c>
      <c r="R37" s="164">
        <f t="shared" si="5"/>
        <v>1.5676223203583057</v>
      </c>
      <c r="S37" s="52">
        <v>610.409311</v>
      </c>
      <c r="T37" s="164">
        <f t="shared" si="6"/>
        <v>2.2809093029071437</v>
      </c>
      <c r="U37" s="52">
        <v>549.70310600000005</v>
      </c>
      <c r="V37" s="164">
        <f t="shared" si="7"/>
        <v>2.0453780040752165</v>
      </c>
      <c r="W37" s="51">
        <v>429.228319</v>
      </c>
      <c r="X37" s="164">
        <f t="shared" si="8"/>
        <v>1.9006408999631252</v>
      </c>
      <c r="Y37" s="52">
        <v>88.660053009999999</v>
      </c>
      <c r="Z37" s="164">
        <f t="shared" si="31"/>
        <v>0.71533241899254496</v>
      </c>
      <c r="AA37" s="52">
        <v>68.323910059999989</v>
      </c>
      <c r="AB37" s="164">
        <f t="shared" si="25"/>
        <v>0.92075059634005829</v>
      </c>
      <c r="AC37" s="52">
        <v>112.81350326</v>
      </c>
      <c r="AD37" s="164">
        <f t="shared" si="26"/>
        <v>2.2075334184305082</v>
      </c>
      <c r="AE37" s="52">
        <v>97</v>
      </c>
      <c r="AF37" s="164">
        <f t="shared" si="27"/>
        <v>1.3535473598046905</v>
      </c>
      <c r="AG37" s="52">
        <v>97.037209579999995</v>
      </c>
      <c r="AH37" s="164">
        <f t="shared" si="28"/>
        <v>1.2112955776689687</v>
      </c>
      <c r="AI37" s="52">
        <v>87.271089470000007</v>
      </c>
      <c r="AJ37" s="164">
        <f t="shared" si="29"/>
        <v>1.2845241837334644</v>
      </c>
      <c r="AK37" s="52">
        <v>54.052349489999997</v>
      </c>
      <c r="AL37" s="169">
        <f t="shared" si="30"/>
        <v>1.2426671061215047</v>
      </c>
      <c r="AM37" s="244">
        <f t="shared" si="10"/>
        <v>142.17660106849465</v>
      </c>
      <c r="AN37" s="244">
        <f t="shared" si="11"/>
        <v>120.00556698787466</v>
      </c>
      <c r="AO37" s="244">
        <f t="shared" si="12"/>
        <v>108.5159775693852</v>
      </c>
      <c r="AP37" s="244">
        <f t="shared" si="33"/>
        <v>17.288946285399334</v>
      </c>
      <c r="AQ37" s="245">
        <f t="shared" si="14"/>
        <v>150.9136023971287</v>
      </c>
      <c r="AR37" s="244">
        <f t="shared" si="15"/>
        <v>187.23043411765951</v>
      </c>
      <c r="AS37" s="244">
        <f t="shared" si="16"/>
        <v>90.054836335876274</v>
      </c>
      <c r="AT37" s="244">
        <f t="shared" si="17"/>
        <v>78.083662674447382</v>
      </c>
      <c r="AU37" s="245">
        <f t="shared" si="32"/>
        <v>20.655685816946296</v>
      </c>
      <c r="AV37" s="244">
        <f t="shared" si="19"/>
        <v>77.062789543215942</v>
      </c>
      <c r="AW37" s="244">
        <f t="shared" si="20"/>
        <v>165.11570131295267</v>
      </c>
      <c r="AX37" s="244">
        <f t="shared" si="21"/>
        <v>85.982614843938677</v>
      </c>
      <c r="AY37" s="244">
        <f t="shared" si="22"/>
        <v>100.03836039175258</v>
      </c>
      <c r="AZ37" s="244">
        <f t="shared" si="23"/>
        <v>89.935695644722202</v>
      </c>
      <c r="BA37" s="251">
        <f t="shared" si="24"/>
        <v>61.936146114665881</v>
      </c>
    </row>
    <row r="38" spans="1:126" ht="19.149999999999999" customHeight="1">
      <c r="A38" s="172">
        <v>90</v>
      </c>
      <c r="B38" s="173" t="str">
        <f>IF('1'!$A$1=1,D38,F38)</f>
        <v>прилади та апарати оптичні</v>
      </c>
      <c r="C38" s="174">
        <v>90</v>
      </c>
      <c r="D38" s="176" t="s">
        <v>78</v>
      </c>
      <c r="E38" s="176">
        <v>90</v>
      </c>
      <c r="F38" s="176" t="s">
        <v>164</v>
      </c>
      <c r="G38" s="51">
        <v>84.167258000000004</v>
      </c>
      <c r="H38" s="164">
        <f t="shared" si="0"/>
        <v>0.68558561855319788</v>
      </c>
      <c r="I38" s="52">
        <v>105.117304</v>
      </c>
      <c r="J38" s="253">
        <f t="shared" si="1"/>
        <v>0.78753139176554676</v>
      </c>
      <c r="K38" s="52">
        <v>147.25840100000002</v>
      </c>
      <c r="L38" s="164">
        <f t="shared" si="2"/>
        <v>0.89849637357394996</v>
      </c>
      <c r="M38" s="52">
        <v>129.12583900000001</v>
      </c>
      <c r="N38" s="164">
        <f t="shared" si="3"/>
        <v>0.67473388209548213</v>
      </c>
      <c r="O38" s="52">
        <v>67.754881999999995</v>
      </c>
      <c r="P38" s="164">
        <f t="shared" si="4"/>
        <v>0.51399574413801929</v>
      </c>
      <c r="Q38" s="51">
        <v>96.447836999999993</v>
      </c>
      <c r="R38" s="164">
        <f t="shared" si="5"/>
        <v>0.46375566256139106</v>
      </c>
      <c r="S38" s="52">
        <v>148.60418200000001</v>
      </c>
      <c r="T38" s="164">
        <f t="shared" si="6"/>
        <v>0.55528750146261496</v>
      </c>
      <c r="U38" s="52">
        <v>151.26135300000001</v>
      </c>
      <c r="V38" s="164">
        <f t="shared" si="7"/>
        <v>0.56282498846360307</v>
      </c>
      <c r="W38" s="51">
        <v>98.760876999999994</v>
      </c>
      <c r="X38" s="164">
        <f t="shared" si="8"/>
        <v>0.43731728274533416</v>
      </c>
      <c r="Y38" s="52">
        <v>71</v>
      </c>
      <c r="Z38" s="164">
        <f t="shared" si="31"/>
        <v>0.57284650780371427</v>
      </c>
      <c r="AA38" s="52">
        <v>18.821548030000002</v>
      </c>
      <c r="AB38" s="164">
        <f t="shared" si="25"/>
        <v>0.2536440253118844</v>
      </c>
      <c r="AC38" s="52">
        <v>18.015866509999999</v>
      </c>
      <c r="AD38" s="164">
        <f t="shared" si="26"/>
        <v>0.35253428209874044</v>
      </c>
      <c r="AE38" s="52">
        <v>28.30385669</v>
      </c>
      <c r="AF38" s="164">
        <f t="shared" si="27"/>
        <v>0.39495474737154468</v>
      </c>
      <c r="AG38" s="52">
        <v>18.89703639</v>
      </c>
      <c r="AH38" s="164">
        <f t="shared" si="28"/>
        <v>0.23588782807470926</v>
      </c>
      <c r="AI38" s="52">
        <v>19.797278670000001</v>
      </c>
      <c r="AJ38" s="164">
        <f t="shared" si="29"/>
        <v>0.29139183867376184</v>
      </c>
      <c r="AK38" s="52">
        <v>17.44380988</v>
      </c>
      <c r="AL38" s="169">
        <f t="shared" si="30"/>
        <v>0.40103434814288064</v>
      </c>
      <c r="AM38" s="244">
        <f t="shared" si="10"/>
        <v>124.89096888483641</v>
      </c>
      <c r="AN38" s="244">
        <f t="shared" si="11"/>
        <v>140.08959076804331</v>
      </c>
      <c r="AO38" s="244">
        <f t="shared" si="12"/>
        <v>87.686568727579754</v>
      </c>
      <c r="AP38" s="244">
        <f t="shared" si="33"/>
        <v>52.471978129799403</v>
      </c>
      <c r="AQ38" s="245">
        <f t="shared" si="14"/>
        <v>142.34817352349606</v>
      </c>
      <c r="AR38" s="244">
        <f t="shared" si="15"/>
        <v>154.07725732615447</v>
      </c>
      <c r="AS38" s="244">
        <f t="shared" si="16"/>
        <v>101.78808628683143</v>
      </c>
      <c r="AT38" s="244">
        <f t="shared" si="17"/>
        <v>65.291546744263201</v>
      </c>
      <c r="AU38" s="245">
        <f t="shared" si="32"/>
        <v>71.890815631375986</v>
      </c>
      <c r="AV38" s="244">
        <f t="shared" si="19"/>
        <v>26.50922257746479</v>
      </c>
      <c r="AW38" s="244">
        <f>AC38/AA38*100</f>
        <v>95.719366341621765</v>
      </c>
      <c r="AX38" s="244">
        <f t="shared" si="21"/>
        <v>157.10516435215308</v>
      </c>
      <c r="AY38" s="244">
        <f t="shared" si="22"/>
        <v>66.764881538834558</v>
      </c>
      <c r="AZ38" s="244">
        <f t="shared" si="23"/>
        <v>104.76393367415217</v>
      </c>
      <c r="BA38" s="251">
        <f t="shared" si="24"/>
        <v>88.112160114377986</v>
      </c>
    </row>
    <row r="39" spans="1:126">
      <c r="A39" s="246"/>
      <c r="B39" s="195" t="str">
        <f>IF('1'!$A$1=1,D39,F39)</f>
        <v>Різне</v>
      </c>
      <c r="C39" s="196"/>
      <c r="D39" s="198" t="s">
        <v>23</v>
      </c>
      <c r="E39" s="198"/>
      <c r="F39" s="198" t="s">
        <v>142</v>
      </c>
      <c r="G39" s="96">
        <f>G7-G9-G13-G20-G26-G27-G28-G33</f>
        <v>137.78701000000024</v>
      </c>
      <c r="H39" s="200">
        <f t="shared" si="0"/>
        <v>1.1223460847381512</v>
      </c>
      <c r="I39" s="97">
        <f>I7-I9-I13-I20-I26-I27-I28-I33</f>
        <v>153.48908000000029</v>
      </c>
      <c r="J39" s="254">
        <f t="shared" si="1"/>
        <v>1.1499293093857654</v>
      </c>
      <c r="K39" s="97">
        <f>K7-K9-K13-K20-K26-K27-K28-K33</f>
        <v>169.9391929999997</v>
      </c>
      <c r="L39" s="200">
        <f t="shared" si="2"/>
        <v>1.0368831088868287</v>
      </c>
      <c r="M39" s="97">
        <f>M7-M9-M13-M20-M26-M27-M28-M33</f>
        <v>205.31562400000348</v>
      </c>
      <c r="N39" s="200">
        <f t="shared" si="3"/>
        <v>1.0728558211836956</v>
      </c>
      <c r="O39" s="97">
        <f>O7-O9-O13-O20-O26-O27-O28-O33</f>
        <v>69.364338000000544</v>
      </c>
      <c r="P39" s="200">
        <f t="shared" si="4"/>
        <v>0.52620524860409867</v>
      </c>
      <c r="Q39" s="96">
        <f>Q7-Q9-Q13-Q20-Q26-Q27-Q28-Q33</f>
        <v>87.507892999999058</v>
      </c>
      <c r="R39" s="200">
        <f t="shared" si="5"/>
        <v>0.42076921743269241</v>
      </c>
      <c r="S39" s="97">
        <f>S7-S9-S13-S20-S26-S27-S28-S33</f>
        <v>543.86056999999937</v>
      </c>
      <c r="T39" s="200">
        <f t="shared" si="6"/>
        <v>2.0322374040545728</v>
      </c>
      <c r="U39" s="97">
        <f>U7-U9-U13-U20-U26-U27-U28-U33</f>
        <v>147.7805489999987</v>
      </c>
      <c r="V39" s="200">
        <f t="shared" si="7"/>
        <v>0.54987334263808407</v>
      </c>
      <c r="W39" s="96">
        <f>W7-W9-W13-W20-W26-W27-W28-W33</f>
        <v>139.56955499999822</v>
      </c>
      <c r="X39" s="200">
        <f t="shared" si="8"/>
        <v>0.61801981108951365</v>
      </c>
      <c r="Y39" s="97">
        <f>Y7-Y9-Y13-Y20-Y26-Y27-Y28-Y33</f>
        <v>116.06023291000133</v>
      </c>
      <c r="Z39" s="200">
        <f t="shared" si="31"/>
        <v>0.93640421292084475</v>
      </c>
      <c r="AA39" s="97">
        <f>AA7-AA9-AA13-AA20-AA26-AA27-AA28-AA33</f>
        <v>55.425865349999867</v>
      </c>
      <c r="AB39" s="200">
        <f t="shared" si="25"/>
        <v>0.74693322628725667</v>
      </c>
      <c r="AC39" s="97">
        <f>AC7-AC9-AC13-AC20-AC26-AC27-AC28-AC33</f>
        <v>37.818123450000144</v>
      </c>
      <c r="AD39" s="200">
        <f t="shared" si="26"/>
        <v>0.74002463291827214</v>
      </c>
      <c r="AE39" s="97">
        <v>34</v>
      </c>
      <c r="AF39" s="200">
        <f t="shared" si="27"/>
        <v>0.47443928075628333</v>
      </c>
      <c r="AG39" s="97">
        <v>35</v>
      </c>
      <c r="AH39" s="200">
        <f t="shared" si="28"/>
        <v>0.43689781890793217</v>
      </c>
      <c r="AI39" s="97">
        <v>41.195498170000903</v>
      </c>
      <c r="AJ39" s="200">
        <f t="shared" si="29"/>
        <v>0.6063475772065875</v>
      </c>
      <c r="AK39" s="97">
        <f>AK7-AK9-AK13-AK20-AK26-AK27-AK28-AK33</f>
        <v>43.886836779999953</v>
      </c>
      <c r="AL39" s="202">
        <f t="shared" si="30"/>
        <v>1.0089612935015706</v>
      </c>
      <c r="AM39" s="247">
        <f t="shared" si="10"/>
        <v>111.39590009246882</v>
      </c>
      <c r="AN39" s="247">
        <f t="shared" si="11"/>
        <v>110.71744843346471</v>
      </c>
      <c r="AO39" s="247">
        <f t="shared" si="12"/>
        <v>120.81711132993543</v>
      </c>
      <c r="AP39" s="247">
        <f t="shared" si="33"/>
        <v>33.784247223192018</v>
      </c>
      <c r="AQ39" s="248">
        <f t="shared" si="14"/>
        <v>126.15689203290368</v>
      </c>
      <c r="AR39" s="247">
        <f t="shared" si="15"/>
        <v>621.49887439297072</v>
      </c>
      <c r="AS39" s="247">
        <f t="shared" si="16"/>
        <v>27.172506548874992</v>
      </c>
      <c r="AT39" s="247">
        <f t="shared" si="17"/>
        <v>94.443792464189215</v>
      </c>
      <c r="AU39" s="248">
        <f t="shared" si="32"/>
        <v>83.155837897457516</v>
      </c>
      <c r="AV39" s="247">
        <f t="shared" si="19"/>
        <v>47.756121076355015</v>
      </c>
      <c r="AW39" s="247">
        <f t="shared" si="20"/>
        <v>68.231904384692172</v>
      </c>
      <c r="AX39" s="247">
        <f t="shared" si="21"/>
        <v>89.903984910705219</v>
      </c>
      <c r="AY39" s="247">
        <f t="shared" si="22"/>
        <v>102.94117647058823</v>
      </c>
      <c r="AZ39" s="247">
        <f t="shared" si="23"/>
        <v>117.70142334285971</v>
      </c>
      <c r="BA39" s="252">
        <f t="shared" si="24"/>
        <v>106.5330891227307</v>
      </c>
    </row>
    <row r="40" spans="1:126" s="1" customFormat="1" ht="15.75" customHeight="1">
      <c r="A40" s="98" t="str">
        <f>IF('1'!$A$1=1,C40,E40)</f>
        <v>Примітки:</v>
      </c>
      <c r="B40" s="108"/>
      <c r="C40" s="206" t="s">
        <v>183</v>
      </c>
      <c r="D40" s="207"/>
      <c r="E40" s="208" t="s">
        <v>184</v>
      </c>
      <c r="F40" s="209"/>
      <c r="G40" s="101"/>
      <c r="H40" s="101"/>
      <c r="I40" s="101"/>
      <c r="J40" s="101"/>
      <c r="K40" s="101"/>
      <c r="L40" s="101"/>
      <c r="M40" s="210"/>
      <c r="N40" s="124"/>
      <c r="O40" s="124"/>
      <c r="P40" s="124"/>
      <c r="Q40" s="211"/>
      <c r="R40" s="211"/>
      <c r="S40" s="211"/>
      <c r="T40" s="211"/>
      <c r="U40" s="211"/>
      <c r="V40" s="211"/>
      <c r="W40" s="211"/>
      <c r="X40" s="211"/>
      <c r="Y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28"/>
      <c r="CV40" s="228"/>
      <c r="CW40" s="171"/>
      <c r="CX40" s="171"/>
      <c r="CY40" s="171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</row>
    <row r="41" spans="1:126" s="1" customFormat="1">
      <c r="A41" s="113" t="str">
        <f>IF('1'!$A$1=1,C41,E41)</f>
        <v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v>
      </c>
      <c r="B41" s="108"/>
      <c r="C41" s="213" t="s">
        <v>178</v>
      </c>
      <c r="D41" s="207"/>
      <c r="E41" s="209" t="s">
        <v>179</v>
      </c>
      <c r="F41" s="212"/>
      <c r="G41" s="107"/>
      <c r="H41" s="107"/>
      <c r="I41" s="107"/>
      <c r="J41" s="107"/>
      <c r="K41" s="107"/>
      <c r="L41" s="107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AM41" s="108"/>
      <c r="AN41" s="108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28"/>
      <c r="CV41" s="228"/>
      <c r="CW41" s="171"/>
      <c r="CX41" s="171"/>
      <c r="CY41" s="171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</row>
    <row r="42" spans="1:126">
      <c r="A42" s="267" t="str">
        <f>IF('1'!$A$1=1,C42,E42)</f>
        <v xml:space="preserve"> Дані за 2020 рік було скориговано у зв'язку з уточненням звітної інформації.</v>
      </c>
      <c r="C42" s="213" t="s">
        <v>181</v>
      </c>
      <c r="E42" s="213" t="s">
        <v>182</v>
      </c>
    </row>
    <row r="43" spans="1:126">
      <c r="AG43" s="255"/>
    </row>
    <row r="44" spans="1:126"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</row>
  </sheetData>
  <phoneticPr fontId="43" type="noConversion"/>
  <hyperlinks>
    <hyperlink ref="A1" location="'1'!A1" display="'1'!A1"/>
  </hyperlinks>
  <printOptions horizontalCentered="1" verticalCentered="1"/>
  <pageMargins left="0.19685039370078741" right="0.15748031496062992" top="0.51181102362204722" bottom="0.51181102362204722" header="0.23622047244094491" footer="0.51181102362204722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1</vt:lpstr>
      <vt:lpstr>1.1</vt:lpstr>
      <vt:lpstr>1.2</vt:lpstr>
      <vt:lpstr>1.3</vt:lpstr>
      <vt:lpstr>'1.2'!Заголовки_для_друку</vt:lpstr>
      <vt:lpstr>'1.3'!Заголовки_для_друку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2021-06-30T09:38:52Z</cp:lastPrinted>
  <dcterms:created xsi:type="dcterms:W3CDTF">2015-06-23T07:55:47Z</dcterms:created>
  <dcterms:modified xsi:type="dcterms:W3CDTF">2021-06-30T09:39:00Z</dcterms:modified>
</cp:coreProperties>
</file>